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台語音標（TLPA)\"/>
    </mc:Choice>
  </mc:AlternateContent>
  <xr:revisionPtr revIDLastSave="0" documentId="13_ncr:1_{8EF9B172-6A0A-49A6-AC63-B90CE6E18D85}" xr6:coauthVersionLast="47" xr6:coauthVersionMax="47" xr10:uidLastSave="{00000000-0000-0000-0000-000000000000}"/>
  <bookViews>
    <workbookView xWindow="-120" yWindow="-120" windowWidth="29040" windowHeight="15720" tabRatio="816" activeTab="4" xr2:uid="{80926E08-D569-4773-AF7A-CA1F2601C33F}"/>
  </bookViews>
  <sheets>
    <sheet name="聲母列表" sheetId="28" r:id="rId1"/>
    <sheet name="韻母列表" sheetId="27" r:id="rId2"/>
    <sheet name="韻母列表【IPA】" sheetId="20" r:id="rId3"/>
    <sheet name="韻母列表【四格參照】" sheetId="13" r:id="rId4"/>
    <sheet name="台羅音節表" sheetId="22" r:id="rId5"/>
    <sheet name="注音符號音節表【二維對照】" sheetId="18" r:id="rId6"/>
    <sheet name="台語音標編碼表" sheetId="19" r:id="rId7"/>
    <sheet name="聲調對照表" sheetId="14" r:id="rId8"/>
    <sheet name="聲母" sheetId="12" r:id="rId9"/>
    <sheet name="韻母" sheetId="21" r:id="rId10"/>
    <sheet name="十五音聲母對照表" sheetId="16" r:id="rId11"/>
    <sheet name="十五音韻母對照表" sheetId="17" r:id="rId12"/>
    <sheet name="方音符號音節表" sheetId="1" r:id="rId13"/>
    <sheet name="注音符號鍵盤" sheetId="30" r:id="rId14"/>
    <sheet name="中州韻輸入方案規格表" sheetId="29" r:id="rId15"/>
  </sheets>
  <externalReferences>
    <externalReference r:id="rId16"/>
    <externalReference r:id="rId17"/>
  </externalReferences>
  <definedNames>
    <definedName name="_xlnm._FilterDatabase" localSheetId="11" hidden="1">十五音韻母對照表!$B$3:$O$103</definedName>
    <definedName name="_xlnm._FilterDatabase" localSheetId="13" hidden="1">注音符號鍵盤!$BN$4:$BS$61</definedName>
    <definedName name="_xlnm.Criteria" localSheetId="13">注音符號鍵盤!$CK$1:$CL$2</definedName>
    <definedName name="_xlnm.Extract" localSheetId="13">注音符號鍵盤!$CK$4:$CP$5</definedName>
    <definedName name="十五音韻母" localSheetId="14">#REF!</definedName>
    <definedName name="十五音韻母" localSheetId="6">#REF!</definedName>
    <definedName name="十五音韻母" localSheetId="4">#REF!</definedName>
    <definedName name="十五音韻母">#REF!</definedName>
    <definedName name="十五音韻母對照表" localSheetId="14">#REF!</definedName>
    <definedName name="十五音韻母對照表" localSheetId="6">#REF!</definedName>
    <definedName name="十五音韻母對照表" localSheetId="4">#REF!</definedName>
    <definedName name="十五音韻母對照表">#REF!</definedName>
    <definedName name="方音符號" localSheetId="13">#REF!</definedName>
    <definedName name="方音符號">[1]RIME編碼!$AA$3:$AA$45</definedName>
    <definedName name="台羅韻母八音反切" localSheetId="14">#REF!</definedName>
    <definedName name="台羅韻母八音反切" localSheetId="6">#REF!</definedName>
    <definedName name="台羅韻母八音反切" localSheetId="4">#REF!</definedName>
    <definedName name="台羅韻母八音反切">#REF!</definedName>
    <definedName name="白話字韻母八音反切" localSheetId="14">#REF!</definedName>
    <definedName name="白話字韻母八音反切" localSheetId="6">#REF!</definedName>
    <definedName name="白話字韻母八音反切" localSheetId="4">#REF!</definedName>
    <definedName name="白話字韻母八音反切">#REF!</definedName>
    <definedName name="字典編碼" localSheetId="13">#REF!</definedName>
    <definedName name="字典編碼">[1]RIME編碼!$AB$3:$AB$45</definedName>
    <definedName name="注音符號">#REF!</definedName>
    <definedName name="注音編碼">#REF!</definedName>
    <definedName name="拼音字母" localSheetId="13">#REF!</definedName>
    <definedName name="拼音字母">[1]RIME編碼!$AC$3:$AC$45</definedName>
    <definedName name="閩拼韻母八音反切" localSheetId="14">#REF!</definedName>
    <definedName name="閩拼韻母八音反切" localSheetId="6">#REF!</definedName>
    <definedName name="閩拼韻母八音反切" localSheetId="4">#REF!</definedName>
    <definedName name="閩拼韻母八音反切">#REF!</definedName>
    <definedName name="聲母碼" localSheetId="10">十五音聲母對照表!$D$4:$D$25</definedName>
    <definedName name="聲母碼" localSheetId="11">#REF!</definedName>
    <definedName name="聲母碼" localSheetId="14">#REF!</definedName>
    <definedName name="聲母碼" localSheetId="6">#REF!</definedName>
    <definedName name="聲母碼" localSheetId="4">#REF!</definedName>
    <definedName name="聲母碼" localSheetId="5">#REF!</definedName>
    <definedName name="聲母碼" localSheetId="8">#REF!</definedName>
    <definedName name="聲母碼" localSheetId="7">#REF!</definedName>
    <definedName name="聲母碼" localSheetId="3">#REF!</definedName>
    <definedName name="聲母碼">#REF!</definedName>
    <definedName name="聲母碼表" localSheetId="14">#REF!</definedName>
    <definedName name="聲母碼表" localSheetId="6">#REF!</definedName>
    <definedName name="聲母碼表" localSheetId="4">#REF!</definedName>
    <definedName name="聲母碼表">#REF!</definedName>
    <definedName name="鍵盤位置" localSheetId="13">#REF!</definedName>
    <definedName name="鍵盤位置">[1]RIME編碼!$W$3:$W$40</definedName>
    <definedName name="鍵盤按鍵">#REF!</definedName>
    <definedName name="韻母對照表" localSheetId="14">#REF!</definedName>
    <definedName name="韻母對照表" localSheetId="6">#REF!</definedName>
    <definedName name="韻母對照表" localSheetId="4">#REF!</definedName>
    <definedName name="韻母對照表">#REF!</definedName>
    <definedName name="韻母碼表" localSheetId="14">#REF!</definedName>
    <definedName name="韻母碼表" localSheetId="6">#REF!</definedName>
    <definedName name="韻母碼表" localSheetId="4">#REF!</definedName>
    <definedName name="韻母碼表">#REF!</definedName>
    <definedName name="顯示注音輸入" localSheetId="14">#REF!</definedName>
    <definedName name="顯示注音輸入" localSheetId="6">#REF!</definedName>
    <definedName name="顯示注音輸入" localSheetId="4">#REF!</definedName>
    <definedName name="顯示注音輸入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R61" i="30" l="1" a="1"/>
  <c r="BR61" i="30" s="1"/>
  <c r="BS61" i="30" s="1"/>
  <c r="BQ61" i="30" a="1"/>
  <c r="BQ61" i="30" s="1"/>
  <c r="BP61" i="30" a="1"/>
  <c r="BP61" i="30" s="1"/>
  <c r="BU61" i="30" s="1"/>
  <c r="BO61" i="30" a="1"/>
  <c r="BO61" i="30" s="1"/>
  <c r="BM61" i="30"/>
  <c r="BR60" i="30" a="1"/>
  <c r="BR60" i="30" s="1"/>
  <c r="BS60" i="30" s="1"/>
  <c r="BQ60" i="30" a="1"/>
  <c r="BQ60" i="30" s="1"/>
  <c r="BP60" i="30" a="1"/>
  <c r="BP60" i="30" s="1"/>
  <c r="BO60" i="30" a="1"/>
  <c r="BO60" i="30" s="1"/>
  <c r="BM60" i="30"/>
  <c r="BR59" i="30" a="1"/>
  <c r="BR59" i="30" s="1"/>
  <c r="BS59" i="30" s="1"/>
  <c r="BQ59" i="30" a="1"/>
  <c r="BQ59" i="30" s="1"/>
  <c r="BP59" i="30" a="1"/>
  <c r="BP59" i="30" s="1"/>
  <c r="BO59" i="30" a="1"/>
  <c r="BO59" i="30" s="1"/>
  <c r="BM59" i="30"/>
  <c r="BR58" i="30"/>
  <c r="BS58" i="30" s="1"/>
  <c r="BR58" i="30" a="1"/>
  <c r="BQ58" i="30" a="1"/>
  <c r="BQ58" i="30" s="1"/>
  <c r="BP58" i="30" a="1"/>
  <c r="BP58" i="30" s="1"/>
  <c r="BO58" i="30" a="1"/>
  <c r="BO58" i="30" s="1"/>
  <c r="BM58" i="30"/>
  <c r="BR57" i="30" a="1"/>
  <c r="BR57" i="30" s="1"/>
  <c r="BS57" i="30" s="1"/>
  <c r="BQ57" i="30" a="1"/>
  <c r="BQ57" i="30" s="1"/>
  <c r="BP57" i="30" a="1"/>
  <c r="BP57" i="30" s="1"/>
  <c r="BU57" i="30" s="1"/>
  <c r="BO57" i="30" a="1"/>
  <c r="BO57" i="30" s="1"/>
  <c r="BM57" i="30"/>
  <c r="BR56" i="30" a="1"/>
  <c r="BR56" i="30" s="1"/>
  <c r="BS56" i="30" s="1"/>
  <c r="BQ56" i="30" a="1"/>
  <c r="BQ56" i="30" s="1"/>
  <c r="BP56" i="30" a="1"/>
  <c r="BP56" i="30" s="1"/>
  <c r="BO56" i="30"/>
  <c r="BO56" i="30" a="1"/>
  <c r="BM56" i="30"/>
  <c r="CR55" i="30"/>
  <c r="BR55" i="30" a="1"/>
  <c r="BR55" i="30" s="1"/>
  <c r="BS55" i="30" s="1"/>
  <c r="BQ55" i="30"/>
  <c r="BQ55" i="30" a="1"/>
  <c r="BP55" i="30" a="1"/>
  <c r="BP55" i="30" s="1"/>
  <c r="BO55" i="30" a="1"/>
  <c r="BO55" i="30" s="1"/>
  <c r="BM55" i="30"/>
  <c r="CR54" i="30"/>
  <c r="BR54" i="30" a="1"/>
  <c r="BR54" i="30" s="1"/>
  <c r="BS54" i="30" s="1"/>
  <c r="BQ54" i="30"/>
  <c r="BQ54" i="30" a="1"/>
  <c r="BP54" i="30" a="1"/>
  <c r="BP54" i="30" s="1"/>
  <c r="BO54" i="30" a="1"/>
  <c r="BO54" i="30" s="1"/>
  <c r="BM54" i="30"/>
  <c r="CR53" i="30"/>
  <c r="BR53" i="30" a="1"/>
  <c r="BR53" i="30" s="1"/>
  <c r="BS53" i="30" s="1"/>
  <c r="BQ53" i="30" a="1"/>
  <c r="BQ53" i="30" s="1"/>
  <c r="BP53" i="30" a="1"/>
  <c r="BP53" i="30" s="1"/>
  <c r="BO53" i="30"/>
  <c r="BO53" i="30" a="1"/>
  <c r="BM53" i="30"/>
  <c r="CR52" i="30"/>
  <c r="BR52" i="30" a="1"/>
  <c r="BR52" i="30" s="1"/>
  <c r="BS52" i="30" s="1"/>
  <c r="BQ52" i="30" a="1"/>
  <c r="BQ52" i="30" s="1"/>
  <c r="BP52" i="30" a="1"/>
  <c r="BP52" i="30" s="1"/>
  <c r="BO52" i="30" a="1"/>
  <c r="BO52" i="30" s="1"/>
  <c r="BM52" i="30"/>
  <c r="CR51" i="30"/>
  <c r="BR51" i="30" a="1"/>
  <c r="BR51" i="30" s="1"/>
  <c r="BS51" i="30" s="1"/>
  <c r="BQ51" i="30" a="1"/>
  <c r="BQ51" i="30" s="1"/>
  <c r="BP51" i="30" a="1"/>
  <c r="BP51" i="30" s="1"/>
  <c r="BO51" i="30" a="1"/>
  <c r="BO51" i="30" s="1"/>
  <c r="BM51" i="30"/>
  <c r="CR50" i="30"/>
  <c r="BR50" i="30" a="1"/>
  <c r="BR50" i="30" s="1"/>
  <c r="BS50" i="30" s="1"/>
  <c r="BQ50" i="30" a="1"/>
  <c r="BQ50" i="30" s="1"/>
  <c r="BP50" i="30" a="1"/>
  <c r="BP50" i="30" s="1"/>
  <c r="BO50" i="30" a="1"/>
  <c r="BO50" i="30" s="1"/>
  <c r="BM50" i="30"/>
  <c r="CR49" i="30"/>
  <c r="BR49" i="30"/>
  <c r="BS49" i="30" s="1"/>
  <c r="BR49" i="30" a="1"/>
  <c r="BQ49" i="30" a="1"/>
  <c r="BQ49" i="30" s="1"/>
  <c r="BP49" i="30" a="1"/>
  <c r="BP49" i="30" s="1"/>
  <c r="BO49" i="30"/>
  <c r="BO49" i="30" a="1"/>
  <c r="BM49" i="30"/>
  <c r="E49" i="30"/>
  <c r="D49" i="30" s="1"/>
  <c r="CR48" i="30"/>
  <c r="BR48" i="30" a="1"/>
  <c r="BR48" i="30" s="1"/>
  <c r="BS48" i="30" s="1"/>
  <c r="BQ48" i="30"/>
  <c r="BQ48" i="30" a="1"/>
  <c r="BP48" i="30" a="1"/>
  <c r="BP48" i="30" s="1"/>
  <c r="BO48" i="30" a="1"/>
  <c r="BO48" i="30" s="1"/>
  <c r="BM48" i="30"/>
  <c r="CR47" i="30"/>
  <c r="BR47" i="30" a="1"/>
  <c r="BR47" i="30" s="1"/>
  <c r="BS47" i="30" s="1"/>
  <c r="BQ47" i="30" a="1"/>
  <c r="BQ47" i="30" s="1"/>
  <c r="BP47" i="30" a="1"/>
  <c r="BP47" i="30" s="1"/>
  <c r="BO47" i="30" a="1"/>
  <c r="BO47" i="30" s="1"/>
  <c r="BM47" i="30"/>
  <c r="CR46" i="30"/>
  <c r="BR46" i="30" a="1"/>
  <c r="BR46" i="30" s="1"/>
  <c r="BS46" i="30" s="1"/>
  <c r="BQ46" i="30"/>
  <c r="BQ46" i="30" a="1"/>
  <c r="BP46" i="30" a="1"/>
  <c r="BP46" i="30" s="1"/>
  <c r="BO46" i="30" a="1"/>
  <c r="BO46" i="30" s="1"/>
  <c r="BM46" i="30"/>
  <c r="CR45" i="30"/>
  <c r="BR45" i="30" a="1"/>
  <c r="BR45" i="30" s="1"/>
  <c r="BS45" i="30" s="1"/>
  <c r="BQ45" i="30" a="1"/>
  <c r="BQ45" i="30" s="1"/>
  <c r="BP45" i="30" a="1"/>
  <c r="BP45" i="30" s="1"/>
  <c r="BO45" i="30" a="1"/>
  <c r="BO45" i="30" s="1"/>
  <c r="BM45" i="30"/>
  <c r="CR44" i="30"/>
  <c r="BR44" i="30" a="1"/>
  <c r="BR44" i="30" s="1"/>
  <c r="BS44" i="30" s="1"/>
  <c r="BQ44" i="30" a="1"/>
  <c r="BQ44" i="30" s="1"/>
  <c r="BP44" i="30" a="1"/>
  <c r="BP44" i="30" s="1"/>
  <c r="BO44" i="30" a="1"/>
  <c r="BO44" i="30" s="1"/>
  <c r="BM44" i="30"/>
  <c r="BD44" i="30"/>
  <c r="BC44" i="30"/>
  <c r="BB44" i="30"/>
  <c r="AX44" i="30"/>
  <c r="AV44" i="30"/>
  <c r="AR44" i="30"/>
  <c r="AQ44" i="30"/>
  <c r="AP44" i="30"/>
  <c r="AL44" i="30"/>
  <c r="AJ44" i="30"/>
  <c r="AF44" i="30"/>
  <c r="AE44" i="30"/>
  <c r="AD44" i="30"/>
  <c r="Z44" i="30"/>
  <c r="X44" i="30"/>
  <c r="T44" i="30"/>
  <c r="S44" i="30"/>
  <c r="R44" i="30"/>
  <c r="N44" i="30"/>
  <c r="L44" i="30"/>
  <c r="H44" i="30"/>
  <c r="G44" i="30"/>
  <c r="F44" i="30"/>
  <c r="B44" i="30"/>
  <c r="CR43" i="30"/>
  <c r="BR43" i="30" a="1"/>
  <c r="BR43" i="30" s="1"/>
  <c r="BQ43" i="30" a="1"/>
  <c r="BQ43" i="30" s="1"/>
  <c r="BP43" i="30"/>
  <c r="BP43" i="30" a="1"/>
  <c r="BO43" i="30"/>
  <c r="BO43" i="30" a="1"/>
  <c r="BM43" i="30"/>
  <c r="CR42" i="30"/>
  <c r="BR42" i="30" a="1"/>
  <c r="BR42" i="30" s="1"/>
  <c r="BS42" i="30" s="1"/>
  <c r="BQ42" i="30" a="1"/>
  <c r="BQ42" i="30" s="1"/>
  <c r="BP42" i="30" a="1"/>
  <c r="BP42" i="30" s="1"/>
  <c r="BO42" i="30"/>
  <c r="BO42" i="30" a="1"/>
  <c r="BM42" i="30"/>
  <c r="CR41" i="30"/>
  <c r="BR41" i="30" a="1"/>
  <c r="BR41" i="30" s="1"/>
  <c r="BS41" i="30" s="1"/>
  <c r="BQ41" i="30" a="1"/>
  <c r="BQ41" i="30" s="1"/>
  <c r="BP41" i="30" a="1"/>
  <c r="BP41" i="30" s="1"/>
  <c r="BO41" i="30" a="1"/>
  <c r="BO41" i="30" s="1"/>
  <c r="BM41" i="30"/>
  <c r="CR40" i="30"/>
  <c r="BR40" i="30" a="1"/>
  <c r="BR40" i="30" s="1"/>
  <c r="BS40" i="30" s="1"/>
  <c r="BQ40" i="30" a="1"/>
  <c r="BQ40" i="30" s="1"/>
  <c r="BP40" i="30" a="1"/>
  <c r="BP40" i="30" s="1"/>
  <c r="BO40" i="30" a="1"/>
  <c r="BO40" i="30" s="1"/>
  <c r="BM40" i="30"/>
  <c r="CR39" i="30"/>
  <c r="BR39" i="30"/>
  <c r="BS39" i="30" s="1"/>
  <c r="BR39" i="30" a="1"/>
  <c r="BQ39" i="30" a="1"/>
  <c r="BQ39" i="30" s="1"/>
  <c r="BP39" i="30" a="1"/>
  <c r="BP39" i="30" s="1"/>
  <c r="BO39" i="30" a="1"/>
  <c r="BO39" i="30" s="1"/>
  <c r="BM39" i="30"/>
  <c r="E39" i="30"/>
  <c r="BE44" i="30" s="1"/>
  <c r="D39" i="30"/>
  <c r="CR38" i="30"/>
  <c r="BR38" i="30" a="1"/>
  <c r="BR38" i="30" s="1"/>
  <c r="BQ38" i="30" a="1"/>
  <c r="BQ38" i="30" s="1"/>
  <c r="BP38" i="30" a="1"/>
  <c r="BP38" i="30" s="1"/>
  <c r="BO38" i="30" a="1"/>
  <c r="BO38" i="30" s="1"/>
  <c r="BM38" i="30"/>
  <c r="CR37" i="30"/>
  <c r="BR37" i="30" a="1"/>
  <c r="BR37" i="30" s="1"/>
  <c r="BS37" i="30" s="1"/>
  <c r="BQ37" i="30"/>
  <c r="BQ37" i="30" a="1"/>
  <c r="BP37" i="30" a="1"/>
  <c r="BP37" i="30" s="1"/>
  <c r="BO37" i="30" a="1"/>
  <c r="BO37" i="30" s="1"/>
  <c r="BM37" i="30"/>
  <c r="CR36" i="30"/>
  <c r="BR36" i="30" a="1"/>
  <c r="BR36" i="30" s="1"/>
  <c r="BS36" i="30" s="1"/>
  <c r="BQ36" i="30" a="1"/>
  <c r="BQ36" i="30" s="1"/>
  <c r="BP36" i="30" a="1"/>
  <c r="BP36" i="30" s="1"/>
  <c r="BO36" i="30"/>
  <c r="BO36" i="30" a="1"/>
  <c r="BM36" i="30"/>
  <c r="CR35" i="30"/>
  <c r="BR35" i="30"/>
  <c r="BS35" i="30" s="1"/>
  <c r="BR35" i="30" a="1"/>
  <c r="BQ35" i="30" a="1"/>
  <c r="BQ35" i="30" s="1"/>
  <c r="BP35" i="30" a="1"/>
  <c r="BP35" i="30" s="1"/>
  <c r="BO35" i="30" a="1"/>
  <c r="BO35" i="30" s="1"/>
  <c r="BM35" i="30"/>
  <c r="CR34" i="30"/>
  <c r="BR34" i="30"/>
  <c r="BS34" i="30" s="1"/>
  <c r="BR34" i="30" a="1"/>
  <c r="BQ34" i="30"/>
  <c r="BQ34" i="30" a="1"/>
  <c r="BP34" i="30" a="1"/>
  <c r="BP34" i="30" s="1"/>
  <c r="BU34" i="30" s="1"/>
  <c r="BO34" i="30" a="1"/>
  <c r="BO34" i="30" s="1"/>
  <c r="BM34" i="30"/>
  <c r="CR33" i="30"/>
  <c r="BR33" i="30" a="1"/>
  <c r="BR33" i="30" s="1"/>
  <c r="BS33" i="30" s="1"/>
  <c r="BQ33" i="30" a="1"/>
  <c r="BQ33" i="30" s="1"/>
  <c r="BP33" i="30" a="1"/>
  <c r="BP33" i="30" s="1"/>
  <c r="BO33" i="30" a="1"/>
  <c r="BO33" i="30" s="1"/>
  <c r="BM33" i="30"/>
  <c r="CR32" i="30"/>
  <c r="BR32" i="30" a="1"/>
  <c r="BR32" i="30" s="1"/>
  <c r="BS32" i="30" s="1"/>
  <c r="BQ32" i="30"/>
  <c r="BQ32" i="30" a="1"/>
  <c r="BP32" i="30" a="1"/>
  <c r="BP32" i="30" s="1"/>
  <c r="BO32" i="30"/>
  <c r="BO32" i="30" a="1"/>
  <c r="BM32" i="30"/>
  <c r="CR31" i="30"/>
  <c r="BR31" i="30" a="1"/>
  <c r="BR31" i="30" s="1"/>
  <c r="BS31" i="30" s="1"/>
  <c r="BQ31" i="30"/>
  <c r="BQ31" i="30" a="1"/>
  <c r="BP31" i="30" a="1"/>
  <c r="BP31" i="30" s="1"/>
  <c r="BO31" i="30"/>
  <c r="BO31" i="30" a="1"/>
  <c r="BM31" i="30"/>
  <c r="CR30" i="30"/>
  <c r="BR30" i="30" a="1"/>
  <c r="BR30" i="30" s="1"/>
  <c r="BS30" i="30" s="1"/>
  <c r="BQ30" i="30" a="1"/>
  <c r="BQ30" i="30" s="1"/>
  <c r="BP30" i="30" a="1"/>
  <c r="BP30" i="30" s="1"/>
  <c r="BO30" i="30" a="1"/>
  <c r="BO30" i="30" s="1"/>
  <c r="BM30" i="30"/>
  <c r="CR29" i="30"/>
  <c r="BR29" i="30" a="1"/>
  <c r="BR29" i="30" s="1"/>
  <c r="BS29" i="30" s="1"/>
  <c r="BQ29" i="30"/>
  <c r="BQ29" i="30" a="1"/>
  <c r="BP29" i="30" a="1"/>
  <c r="BP29" i="30" s="1"/>
  <c r="BO29" i="30" a="1"/>
  <c r="BO29" i="30" s="1"/>
  <c r="BM29" i="30"/>
  <c r="CR28" i="30"/>
  <c r="BR28" i="30" a="1"/>
  <c r="BR28" i="30" s="1"/>
  <c r="BS28" i="30" s="1"/>
  <c r="BQ28" i="30" a="1"/>
  <c r="BQ28" i="30" s="1"/>
  <c r="BP28" i="30" a="1"/>
  <c r="BP28" i="30" s="1"/>
  <c r="BO28" i="30" a="1"/>
  <c r="BO28" i="30" s="1"/>
  <c r="BM28" i="30"/>
  <c r="CR27" i="30"/>
  <c r="CG27" i="30"/>
  <c r="BR27" i="30" a="1"/>
  <c r="BR27" i="30" s="1"/>
  <c r="BS27" i="30" s="1"/>
  <c r="BQ27" i="30" a="1"/>
  <c r="BQ27" i="30" s="1"/>
  <c r="BP27" i="30" a="1"/>
  <c r="BP27" i="30" s="1"/>
  <c r="BO27" i="30" a="1"/>
  <c r="BO27" i="30" s="1"/>
  <c r="BM27" i="30"/>
  <c r="CR26" i="30"/>
  <c r="CG26" i="30"/>
  <c r="BR26" i="30"/>
  <c r="BS26" i="30" s="1"/>
  <c r="BR26" i="30" a="1"/>
  <c r="BQ26" i="30" a="1"/>
  <c r="BQ26" i="30" s="1"/>
  <c r="BP26" i="30" a="1"/>
  <c r="BP26" i="30" s="1"/>
  <c r="BO26" i="30" a="1"/>
  <c r="BO26" i="30" s="1"/>
  <c r="BM26" i="30"/>
  <c r="CR25" i="30"/>
  <c r="CG25" i="30"/>
  <c r="BR25" i="30" a="1"/>
  <c r="BR25" i="30" s="1"/>
  <c r="BS25" i="30" s="1"/>
  <c r="BQ25" i="30" a="1"/>
  <c r="BQ25" i="30" s="1"/>
  <c r="BP25" i="30" a="1"/>
  <c r="BP25" i="30" s="1"/>
  <c r="BO25" i="30"/>
  <c r="BO25" i="30" a="1"/>
  <c r="BM25" i="30"/>
  <c r="CR24" i="30"/>
  <c r="CG24" i="30"/>
  <c r="BR24" i="30" a="1"/>
  <c r="BR24" i="30" s="1"/>
  <c r="BS24" i="30" s="1"/>
  <c r="BQ24" i="30" a="1"/>
  <c r="BQ24" i="30" s="1"/>
  <c r="BP24" i="30" a="1"/>
  <c r="BP24" i="30" s="1"/>
  <c r="BO24" i="30" a="1"/>
  <c r="BO24" i="30" s="1"/>
  <c r="BM24" i="30"/>
  <c r="CR23" i="30"/>
  <c r="CG23" i="30"/>
  <c r="BR23" i="30" a="1"/>
  <c r="BR23" i="30" s="1"/>
  <c r="BS23" i="30" s="1"/>
  <c r="BQ23" i="30" a="1"/>
  <c r="BQ23" i="30" s="1"/>
  <c r="BP23" i="30" a="1"/>
  <c r="BP23" i="30" s="1"/>
  <c r="BO23" i="30" a="1"/>
  <c r="BO23" i="30" s="1"/>
  <c r="BM23" i="30"/>
  <c r="CR22" i="30"/>
  <c r="CG22" i="30"/>
  <c r="BR22" i="30" a="1"/>
  <c r="BR22" i="30" s="1"/>
  <c r="BS22" i="30" s="1"/>
  <c r="BQ22" i="30" a="1"/>
  <c r="BQ22" i="30" s="1"/>
  <c r="BP22" i="30" a="1"/>
  <c r="BP22" i="30" s="1"/>
  <c r="BO22" i="30" a="1"/>
  <c r="BO22" i="30" s="1"/>
  <c r="BM22" i="30"/>
  <c r="CR21" i="30"/>
  <c r="CG21" i="30"/>
  <c r="BR21" i="30" a="1"/>
  <c r="BR21" i="30" s="1"/>
  <c r="BS21" i="30" s="1"/>
  <c r="BQ21" i="30" a="1"/>
  <c r="BQ21" i="30" s="1"/>
  <c r="BP21" i="30"/>
  <c r="BP21" i="30" a="1"/>
  <c r="BO21" i="30"/>
  <c r="BO21" i="30" a="1"/>
  <c r="BM21" i="30"/>
  <c r="CR20" i="30"/>
  <c r="CG20" i="30"/>
  <c r="BR20" i="30" a="1"/>
  <c r="BR20" i="30" s="1"/>
  <c r="BS20" i="30" s="1"/>
  <c r="BQ20" i="30" a="1"/>
  <c r="BQ20" i="30" s="1"/>
  <c r="BP20" i="30"/>
  <c r="BP20" i="30" a="1"/>
  <c r="BO20" i="30" a="1"/>
  <c r="BO20" i="30" s="1"/>
  <c r="BM20" i="30"/>
  <c r="BH20" i="30" a="1"/>
  <c r="BH20" i="30" s="1"/>
  <c r="BG20" i="30" a="1"/>
  <c r="BG20" i="30" s="1"/>
  <c r="BF20" i="30" a="1"/>
  <c r="BF20" i="30" s="1"/>
  <c r="BE20" i="30" a="1"/>
  <c r="BE20" i="30" s="1"/>
  <c r="BD20" i="30"/>
  <c r="BD20" i="30" a="1"/>
  <c r="BC20" i="30" a="1"/>
  <c r="BC20" i="30" s="1"/>
  <c r="BB20" i="30" a="1"/>
  <c r="BB20" i="30" s="1"/>
  <c r="BA20" i="30" a="1"/>
  <c r="BA20" i="30" s="1"/>
  <c r="AZ20" i="30" a="1"/>
  <c r="AZ20" i="30" s="1"/>
  <c r="AY20" i="30"/>
  <c r="AY20" i="30" a="1"/>
  <c r="AX20" i="30"/>
  <c r="AX20" i="30" a="1"/>
  <c r="AW20" i="30" a="1"/>
  <c r="AW20" i="30" s="1"/>
  <c r="AV20" i="30" a="1"/>
  <c r="AV20" i="30" s="1"/>
  <c r="AU20" i="30" a="1"/>
  <c r="AU20" i="30" s="1"/>
  <c r="AT20" i="30" a="1"/>
  <c r="AT20" i="30" s="1"/>
  <c r="AS20" i="30" a="1"/>
  <c r="AS20" i="30" s="1"/>
  <c r="AR20" i="30"/>
  <c r="AR20" i="30" a="1"/>
  <c r="AQ20" i="30" a="1"/>
  <c r="AQ20" i="30" s="1"/>
  <c r="AP20" i="30" a="1"/>
  <c r="AP20" i="30" s="1"/>
  <c r="AO20" i="30" a="1"/>
  <c r="AO20" i="30" s="1"/>
  <c r="AN20" i="30" a="1"/>
  <c r="AN20" i="30" s="1"/>
  <c r="AM20" i="30" a="1"/>
  <c r="AM20" i="30" s="1"/>
  <c r="AL20" i="30"/>
  <c r="AL20" i="30" a="1"/>
  <c r="AK20" i="30" a="1"/>
  <c r="AK20" i="30" s="1"/>
  <c r="AJ20" i="30" a="1"/>
  <c r="AJ20" i="30" s="1"/>
  <c r="AI20" i="30" a="1"/>
  <c r="AI20" i="30" s="1"/>
  <c r="AH20" i="30" a="1"/>
  <c r="AH20" i="30" s="1"/>
  <c r="AG20" i="30"/>
  <c r="AG20" i="30" a="1"/>
  <c r="AF20" i="30" a="1"/>
  <c r="AF20" i="30" s="1"/>
  <c r="AE20" i="30" a="1"/>
  <c r="AE20" i="30" s="1"/>
  <c r="AD20" i="30" a="1"/>
  <c r="AD20" i="30" s="1"/>
  <c r="AC20" i="30" a="1"/>
  <c r="AC20" i="30" s="1"/>
  <c r="AB20" i="30" a="1"/>
  <c r="AB20" i="30" s="1"/>
  <c r="AA20" i="30" a="1"/>
  <c r="AA20" i="30" s="1"/>
  <c r="Z20" i="30" a="1"/>
  <c r="Z20" i="30" s="1"/>
  <c r="Y20" i="30" a="1"/>
  <c r="Y20" i="30" s="1"/>
  <c r="X20" i="30" a="1"/>
  <c r="X20" i="30" s="1"/>
  <c r="W20" i="30" a="1"/>
  <c r="W20" i="30" s="1"/>
  <c r="V20" i="30" a="1"/>
  <c r="V20" i="30" s="1"/>
  <c r="U20" i="30" a="1"/>
  <c r="U20" i="30" s="1"/>
  <c r="T20" i="30" a="1"/>
  <c r="T20" i="30" s="1"/>
  <c r="S20" i="30" a="1"/>
  <c r="S20" i="30" s="1"/>
  <c r="R20" i="30" a="1"/>
  <c r="R20" i="30" s="1"/>
  <c r="Q20" i="30" a="1"/>
  <c r="Q20" i="30" s="1"/>
  <c r="P20" i="30" a="1"/>
  <c r="P20" i="30" s="1"/>
  <c r="O20" i="30" a="1"/>
  <c r="O20" i="30" s="1"/>
  <c r="N20" i="30" a="1"/>
  <c r="N20" i="30" s="1"/>
  <c r="M20" i="30" a="1"/>
  <c r="M20" i="30" s="1"/>
  <c r="L20" i="30" a="1"/>
  <c r="L20" i="30" s="1"/>
  <c r="K20" i="30" a="1"/>
  <c r="K20" i="30" s="1"/>
  <c r="J20" i="30" a="1"/>
  <c r="J20" i="30" s="1"/>
  <c r="I20" i="30" a="1"/>
  <c r="I20" i="30" s="1"/>
  <c r="H20" i="30" a="1"/>
  <c r="H20" i="30" s="1"/>
  <c r="G20" i="30" a="1"/>
  <c r="G20" i="30" s="1"/>
  <c r="F20" i="30" a="1"/>
  <c r="F20" i="30" s="1"/>
  <c r="E20" i="30" a="1"/>
  <c r="E20" i="30" s="1"/>
  <c r="D20" i="30" a="1"/>
  <c r="D20" i="30" s="1"/>
  <c r="CR19" i="30"/>
  <c r="CG19" i="30"/>
  <c r="BR19" i="30" a="1"/>
  <c r="BR19" i="30" s="1"/>
  <c r="BS19" i="30" s="1"/>
  <c r="BQ19" i="30" a="1"/>
  <c r="BQ19" i="30" s="1"/>
  <c r="BP19" i="30" a="1"/>
  <c r="BP19" i="30" s="1"/>
  <c r="BO19" i="30" a="1"/>
  <c r="BO19" i="30" s="1"/>
  <c r="BM19" i="30"/>
  <c r="BH19" i="30"/>
  <c r="BH19" i="30" a="1"/>
  <c r="BG19" i="30"/>
  <c r="BG19" i="30" a="1"/>
  <c r="BF19" i="30"/>
  <c r="BF19" i="30" a="1"/>
  <c r="BE19" i="30" a="1"/>
  <c r="BE19" i="30" s="1"/>
  <c r="BD19" i="30"/>
  <c r="BD19" i="30" a="1"/>
  <c r="BC19" i="30" a="1"/>
  <c r="BC19" i="30" s="1"/>
  <c r="BB19" i="30" a="1"/>
  <c r="BB19" i="30" s="1"/>
  <c r="BA19" i="30"/>
  <c r="BA19" i="30" a="1"/>
  <c r="AZ19" i="30" a="1"/>
  <c r="AZ19" i="30" s="1"/>
  <c r="AY19" i="30" a="1"/>
  <c r="AY19" i="30" s="1"/>
  <c r="AX19" i="30"/>
  <c r="AX19" i="30" a="1"/>
  <c r="AW19" i="30" a="1"/>
  <c r="AW19" i="30" s="1"/>
  <c r="AV19" i="30" a="1"/>
  <c r="AV19" i="30" s="1"/>
  <c r="AU19" i="30"/>
  <c r="AU19" i="30" a="1"/>
  <c r="AT19" i="30"/>
  <c r="AT19" i="30" a="1"/>
  <c r="AS19" i="30"/>
  <c r="AS19" i="30" a="1"/>
  <c r="AR19" i="30" a="1"/>
  <c r="AR19" i="30" s="1"/>
  <c r="AQ19" i="30" a="1"/>
  <c r="AQ19" i="30" s="1"/>
  <c r="AP19" i="30"/>
  <c r="AP19" i="30" a="1"/>
  <c r="AO19" i="30" a="1"/>
  <c r="AO19" i="30" s="1"/>
  <c r="AN19" i="30"/>
  <c r="AN19" i="30" a="1"/>
  <c r="AM19" i="30" a="1"/>
  <c r="AM19" i="30" s="1"/>
  <c r="AL19" i="30" a="1"/>
  <c r="AL19" i="30" s="1"/>
  <c r="AK19" i="30" a="1"/>
  <c r="AK19" i="30" s="1"/>
  <c r="AJ19" i="30"/>
  <c r="AJ19" i="30" a="1"/>
  <c r="AI19" i="30" a="1"/>
  <c r="AI19" i="30" s="1"/>
  <c r="AH19" i="30"/>
  <c r="AH19" i="30" a="1"/>
  <c r="AG19" i="30"/>
  <c r="AG19" i="30" a="1"/>
  <c r="AF19" i="30"/>
  <c r="AF19" i="30" a="1"/>
  <c r="AE19" i="30" a="1"/>
  <c r="AE19" i="30" s="1"/>
  <c r="AD19" i="30"/>
  <c r="AD19" i="30" a="1"/>
  <c r="AC19" i="30"/>
  <c r="AC19" i="30" a="1"/>
  <c r="AB19" i="30" a="1"/>
  <c r="AB19" i="30" s="1"/>
  <c r="AA19" i="30"/>
  <c r="AA19" i="30" a="1"/>
  <c r="Z19" i="30" a="1"/>
  <c r="Z19" i="30" s="1"/>
  <c r="Y19" i="30" a="1"/>
  <c r="Y19" i="30" s="1"/>
  <c r="X19" i="30" a="1"/>
  <c r="X19" i="30" s="1"/>
  <c r="W19" i="30" a="1"/>
  <c r="W19" i="30" s="1"/>
  <c r="V19" i="30" a="1"/>
  <c r="V19" i="30" s="1"/>
  <c r="U19" i="30" a="1"/>
  <c r="U19" i="30" s="1"/>
  <c r="T19" i="30" a="1"/>
  <c r="T19" i="30" s="1"/>
  <c r="S19" i="30" a="1"/>
  <c r="S19" i="30" s="1"/>
  <c r="R19" i="30" a="1"/>
  <c r="R19" i="30" s="1"/>
  <c r="Q19" i="30" a="1"/>
  <c r="Q19" i="30" s="1"/>
  <c r="P19" i="30" a="1"/>
  <c r="P19" i="30" s="1"/>
  <c r="O19" i="30" a="1"/>
  <c r="O19" i="30" s="1"/>
  <c r="N19" i="30" a="1"/>
  <c r="N19" i="30" s="1"/>
  <c r="M19" i="30" a="1"/>
  <c r="M19" i="30" s="1"/>
  <c r="L19" i="30" a="1"/>
  <c r="L19" i="30" s="1"/>
  <c r="K19" i="30" a="1"/>
  <c r="K19" i="30" s="1"/>
  <c r="J19" i="30" a="1"/>
  <c r="J19" i="30" s="1"/>
  <c r="I19" i="30"/>
  <c r="I19" i="30" a="1"/>
  <c r="H19" i="30" a="1"/>
  <c r="H19" i="30" s="1"/>
  <c r="G19" i="30" a="1"/>
  <c r="G19" i="30" s="1"/>
  <c r="F19" i="30" a="1"/>
  <c r="F19" i="30" s="1"/>
  <c r="E19" i="30" a="1"/>
  <c r="E19" i="30" s="1"/>
  <c r="D19" i="30" a="1"/>
  <c r="D19" i="30" s="1"/>
  <c r="CR18" i="30"/>
  <c r="CG18" i="30"/>
  <c r="BR18" i="30" a="1"/>
  <c r="BR18" i="30" s="1"/>
  <c r="BS18" i="30" s="1"/>
  <c r="BQ18" i="30"/>
  <c r="BQ18" i="30" a="1"/>
  <c r="BP18" i="30" a="1"/>
  <c r="BP18" i="30" s="1"/>
  <c r="BO18" i="30" a="1"/>
  <c r="BO18" i="30" s="1"/>
  <c r="BM18" i="30"/>
  <c r="BH18" i="30" a="1"/>
  <c r="BH18" i="30" s="1"/>
  <c r="BG18" i="30" a="1"/>
  <c r="BG18" i="30" s="1"/>
  <c r="BF18" i="30" a="1"/>
  <c r="BF18" i="30" s="1"/>
  <c r="BE18" i="30"/>
  <c r="BE18" i="30" a="1"/>
  <c r="BD18" i="30" a="1"/>
  <c r="BD18" i="30" s="1"/>
  <c r="BC18" i="30" a="1"/>
  <c r="BC18" i="30" s="1"/>
  <c r="BB18" i="30" a="1"/>
  <c r="BB18" i="30" s="1"/>
  <c r="BA18" i="30" a="1"/>
  <c r="BA18" i="30" s="1"/>
  <c r="AZ18" i="30" a="1"/>
  <c r="AZ18" i="30" s="1"/>
  <c r="AY18" i="30" a="1"/>
  <c r="AY18" i="30" s="1"/>
  <c r="AX18" i="30" a="1"/>
  <c r="AX18" i="30" s="1"/>
  <c r="AW18" i="30" a="1"/>
  <c r="AW18" i="30" s="1"/>
  <c r="AV18" i="30" a="1"/>
  <c r="AV18" i="30" s="1"/>
  <c r="AU18" i="30" a="1"/>
  <c r="AU18" i="30" s="1"/>
  <c r="AT18" i="30" a="1"/>
  <c r="AT18" i="30" s="1"/>
  <c r="AS18" i="30" a="1"/>
  <c r="AS18" i="30" s="1"/>
  <c r="AR18" i="30" a="1"/>
  <c r="AR18" i="30" s="1"/>
  <c r="AQ18" i="30" a="1"/>
  <c r="AQ18" i="30" s="1"/>
  <c r="AP18" i="30" a="1"/>
  <c r="AP18" i="30" s="1"/>
  <c r="AO18" i="30" a="1"/>
  <c r="AO18" i="30" s="1"/>
  <c r="AN18" i="30" a="1"/>
  <c r="AN18" i="30" s="1"/>
  <c r="AM18" i="30" a="1"/>
  <c r="AM18" i="30" s="1"/>
  <c r="AL18" i="30" a="1"/>
  <c r="AL18" i="30" s="1"/>
  <c r="AK18" i="30" a="1"/>
  <c r="AK18" i="30" s="1"/>
  <c r="AJ18" i="30" a="1"/>
  <c r="AJ18" i="30" s="1"/>
  <c r="AI18" i="30" a="1"/>
  <c r="AI18" i="30" s="1"/>
  <c r="AH18" i="30" a="1"/>
  <c r="AH18" i="30" s="1"/>
  <c r="AG18" i="30"/>
  <c r="AG18" i="30" a="1"/>
  <c r="AF18" i="30" a="1"/>
  <c r="AF18" i="30" s="1"/>
  <c r="AE18" i="30" a="1"/>
  <c r="AE18" i="30" s="1"/>
  <c r="AD18" i="30" a="1"/>
  <c r="AD18" i="30" s="1"/>
  <c r="AC18" i="30" a="1"/>
  <c r="AC18" i="30" s="1"/>
  <c r="AB18" i="30" a="1"/>
  <c r="AB18" i="30" s="1"/>
  <c r="AA18" i="30" a="1"/>
  <c r="AA18" i="30" s="1"/>
  <c r="Z18" i="30" a="1"/>
  <c r="Z18" i="30" s="1"/>
  <c r="Y18" i="30" a="1"/>
  <c r="Y18" i="30" s="1"/>
  <c r="X18" i="30" a="1"/>
  <c r="X18" i="30" s="1"/>
  <c r="W18" i="30" a="1"/>
  <c r="W18" i="30" s="1"/>
  <c r="V18" i="30" a="1"/>
  <c r="V18" i="30" s="1"/>
  <c r="U18" i="30"/>
  <c r="U18" i="30" a="1"/>
  <c r="T18" i="30" a="1"/>
  <c r="T18" i="30" s="1"/>
  <c r="S18" i="30" a="1"/>
  <c r="S18" i="30" s="1"/>
  <c r="R18" i="30" a="1"/>
  <c r="R18" i="30" s="1"/>
  <c r="Q18" i="30" a="1"/>
  <c r="Q18" i="30" s="1"/>
  <c r="P18" i="30" a="1"/>
  <c r="P18" i="30" s="1"/>
  <c r="O18" i="30" a="1"/>
  <c r="O18" i="30" s="1"/>
  <c r="N18" i="30" a="1"/>
  <c r="N18" i="30" s="1"/>
  <c r="M18" i="30" a="1"/>
  <c r="M18" i="30" s="1"/>
  <c r="L18" i="30" a="1"/>
  <c r="L18" i="30" s="1"/>
  <c r="K18" i="30" a="1"/>
  <c r="K18" i="30" s="1"/>
  <c r="J18" i="30" a="1"/>
  <c r="J18" i="30" s="1"/>
  <c r="I18" i="30" a="1"/>
  <c r="I18" i="30" s="1"/>
  <c r="H18" i="30" a="1"/>
  <c r="H18" i="30" s="1"/>
  <c r="G18" i="30" a="1"/>
  <c r="G18" i="30" s="1"/>
  <c r="F18" i="30" a="1"/>
  <c r="F18" i="30" s="1"/>
  <c r="E18" i="30" a="1"/>
  <c r="E18" i="30" s="1"/>
  <c r="D18" i="30" a="1"/>
  <c r="D18" i="30" s="1"/>
  <c r="B18" i="30"/>
  <c r="CR17" i="30"/>
  <c r="CG17" i="30"/>
  <c r="BR17" i="30"/>
  <c r="BS17" i="30" s="1"/>
  <c r="BR17" i="30" a="1"/>
  <c r="BQ17" i="30"/>
  <c r="BQ17" i="30" a="1"/>
  <c r="BP17" i="30" a="1"/>
  <c r="BP17" i="30" s="1"/>
  <c r="BO17" i="30" a="1"/>
  <c r="BO17" i="30" s="1"/>
  <c r="BM17" i="30"/>
  <c r="CR16" i="30"/>
  <c r="CG16" i="30"/>
  <c r="BR16" i="30" a="1"/>
  <c r="BR16" i="30" s="1"/>
  <c r="BS16" i="30" s="1"/>
  <c r="BQ16" i="30" a="1"/>
  <c r="BQ16" i="30" s="1"/>
  <c r="BP16" i="30" a="1"/>
  <c r="BP16" i="30" s="1"/>
  <c r="BU16" i="30" s="1"/>
  <c r="BO16" i="30"/>
  <c r="BO16" i="30" a="1"/>
  <c r="BM16" i="30"/>
  <c r="BH16" i="30" a="1"/>
  <c r="BH16" i="30" s="1"/>
  <c r="BG16" i="30" a="1"/>
  <c r="BG16" i="30" s="1"/>
  <c r="BF16" i="30"/>
  <c r="BF16" i="30" a="1"/>
  <c r="BE16" i="30" a="1"/>
  <c r="BE16" i="30" s="1"/>
  <c r="BD16" i="30" a="1"/>
  <c r="BD16" i="30" s="1"/>
  <c r="BC16" i="30"/>
  <c r="BC16" i="30" a="1"/>
  <c r="BB16" i="30"/>
  <c r="BB16" i="30" a="1"/>
  <c r="BA16" i="30"/>
  <c r="BA16" i="30" a="1"/>
  <c r="AZ16" i="30" a="1"/>
  <c r="AZ16" i="30" s="1"/>
  <c r="AY16" i="30" a="1"/>
  <c r="AY16" i="30" s="1"/>
  <c r="AX16" i="30" a="1"/>
  <c r="AX16" i="30" s="1"/>
  <c r="AW16" i="30" a="1"/>
  <c r="AW16" i="30" s="1"/>
  <c r="AV16" i="30"/>
  <c r="AV16" i="30" a="1"/>
  <c r="AU16" i="30" a="1"/>
  <c r="AU16" i="30" s="1"/>
  <c r="AT16" i="30" a="1"/>
  <c r="AT16" i="30" s="1"/>
  <c r="AS16" i="30" a="1"/>
  <c r="AS16" i="30" s="1"/>
  <c r="AR16" i="30"/>
  <c r="AR16" i="30" a="1"/>
  <c r="AQ16" i="30" a="1"/>
  <c r="AQ16" i="30" s="1"/>
  <c r="AP16" i="30"/>
  <c r="AP16" i="30" a="1"/>
  <c r="AO16" i="30"/>
  <c r="AO16" i="30" a="1"/>
  <c r="AN16" i="30"/>
  <c r="AN16" i="30" a="1"/>
  <c r="AM16" i="30" a="1"/>
  <c r="AM16" i="30" s="1"/>
  <c r="AL16" i="30"/>
  <c r="AL16" i="30" a="1"/>
  <c r="AK16" i="30" a="1"/>
  <c r="AK16" i="30" s="1"/>
  <c r="AJ16" i="30" a="1"/>
  <c r="AJ16" i="30" s="1"/>
  <c r="AI16" i="30"/>
  <c r="AI16" i="30" a="1"/>
  <c r="AH16" i="30" a="1"/>
  <c r="AH16" i="30" s="1"/>
  <c r="AG16" i="30" a="1"/>
  <c r="AG16" i="30" s="1"/>
  <c r="AF16" i="30" a="1"/>
  <c r="AF16" i="30" s="1"/>
  <c r="AE16" i="30"/>
  <c r="AE16" i="30" a="1"/>
  <c r="AD16" i="30" a="1"/>
  <c r="AD16" i="30" s="1"/>
  <c r="AC16" i="30"/>
  <c r="AC16" i="30" a="1"/>
  <c r="AB16" i="30"/>
  <c r="AB16" i="30" a="1"/>
  <c r="AA16" i="30" a="1"/>
  <c r="AA16" i="30" s="1"/>
  <c r="Z16" i="30" a="1"/>
  <c r="Z16" i="30" s="1"/>
  <c r="Y16" i="30"/>
  <c r="Y16" i="30" a="1"/>
  <c r="X16" i="30" a="1"/>
  <c r="X16" i="30" s="1"/>
  <c r="W16" i="30" a="1"/>
  <c r="W16" i="30" s="1"/>
  <c r="V16" i="30"/>
  <c r="V16" i="30" a="1"/>
  <c r="U16" i="30" a="1"/>
  <c r="U16" i="30" s="1"/>
  <c r="T16" i="30"/>
  <c r="T16" i="30" a="1"/>
  <c r="S16" i="30" a="1"/>
  <c r="S16" i="30" s="1"/>
  <c r="R16" i="30"/>
  <c r="R16" i="30" a="1"/>
  <c r="Q16" i="30" a="1"/>
  <c r="Q16" i="30" s="1"/>
  <c r="P16" i="30"/>
  <c r="P16" i="30" a="1"/>
  <c r="O16" i="30" a="1"/>
  <c r="O16" i="30" s="1"/>
  <c r="N16" i="30" a="1"/>
  <c r="N16" i="30" s="1"/>
  <c r="M16" i="30" a="1"/>
  <c r="M16" i="30" s="1"/>
  <c r="L16" i="30"/>
  <c r="L16" i="30" a="1"/>
  <c r="K16" i="30"/>
  <c r="K16" i="30" a="1"/>
  <c r="J16" i="30" a="1"/>
  <c r="J16" i="30" s="1"/>
  <c r="I16" i="30" a="1"/>
  <c r="I16" i="30" s="1"/>
  <c r="H16" i="30"/>
  <c r="H16" i="30" a="1"/>
  <c r="G16" i="30"/>
  <c r="G16" i="30" a="1"/>
  <c r="F16" i="30" a="1"/>
  <c r="F16" i="30" s="1"/>
  <c r="E16" i="30"/>
  <c r="E16" i="30" a="1"/>
  <c r="D16" i="30" a="1"/>
  <c r="D16" i="30" s="1"/>
  <c r="CR15" i="30"/>
  <c r="CG15" i="30"/>
  <c r="BR15" i="30" a="1"/>
  <c r="BR15" i="30" s="1"/>
  <c r="BS15" i="30" s="1"/>
  <c r="BQ15" i="30" a="1"/>
  <c r="BQ15" i="30" s="1"/>
  <c r="BP15" i="30"/>
  <c r="BP15" i="30" a="1"/>
  <c r="BO15" i="30" a="1"/>
  <c r="BO15" i="30" s="1"/>
  <c r="BM15" i="30"/>
  <c r="CR14" i="30"/>
  <c r="CG14" i="30"/>
  <c r="BR14" i="30" a="1"/>
  <c r="BR14" i="30" s="1"/>
  <c r="BS14" i="30" s="1"/>
  <c r="BQ14" i="30" a="1"/>
  <c r="BQ14" i="30" s="1"/>
  <c r="BP14" i="30" a="1"/>
  <c r="BP14" i="30" s="1"/>
  <c r="BO14" i="30" a="1"/>
  <c r="BO14" i="30" s="1"/>
  <c r="BM14" i="30"/>
  <c r="CR13" i="30"/>
  <c r="CG13" i="30"/>
  <c r="BR13" i="30" a="1"/>
  <c r="BR13" i="30" s="1"/>
  <c r="BS13" i="30" s="1"/>
  <c r="BQ13" i="30" a="1"/>
  <c r="BQ13" i="30" s="1"/>
  <c r="BP13" i="30" a="1"/>
  <c r="BP13" i="30" s="1"/>
  <c r="BO13" i="30" a="1"/>
  <c r="BO13" i="30" s="1"/>
  <c r="BM13" i="30"/>
  <c r="CR12" i="30"/>
  <c r="CG12" i="30"/>
  <c r="BR12" i="30" a="1"/>
  <c r="BR12" i="30" s="1"/>
  <c r="BS12" i="30" s="1"/>
  <c r="BQ12" i="30" a="1"/>
  <c r="BQ12" i="30" s="1"/>
  <c r="BP12" i="30" a="1"/>
  <c r="BP12" i="30" s="1"/>
  <c r="BO12" i="30" a="1"/>
  <c r="BO12" i="30" s="1"/>
  <c r="BM12" i="30"/>
  <c r="CR11" i="30"/>
  <c r="CG11" i="30"/>
  <c r="BR11" i="30" a="1"/>
  <c r="BR11" i="30" s="1"/>
  <c r="BS11" i="30" s="1"/>
  <c r="BQ11" i="30" a="1"/>
  <c r="BQ11" i="30" s="1"/>
  <c r="BP11" i="30" a="1"/>
  <c r="BP11" i="30" s="1"/>
  <c r="BO11" i="30"/>
  <c r="BO11" i="30" a="1"/>
  <c r="BM11" i="30"/>
  <c r="CR10" i="30"/>
  <c r="CG10" i="30"/>
  <c r="BR10" i="30" a="1"/>
  <c r="BR10" i="30" s="1"/>
  <c r="BS10" i="30" s="1"/>
  <c r="BQ10" i="30" a="1"/>
  <c r="BQ10" i="30" s="1"/>
  <c r="BP10" i="30" a="1"/>
  <c r="BP10" i="30" s="1"/>
  <c r="BU10" i="30" s="1"/>
  <c r="BO10" i="30" a="1"/>
  <c r="BO10" i="30" s="1"/>
  <c r="BM10" i="30"/>
  <c r="CR9" i="30"/>
  <c r="CG9" i="30"/>
  <c r="BR9" i="30"/>
  <c r="BS9" i="30" s="1"/>
  <c r="BR9" i="30" a="1"/>
  <c r="BQ9" i="30" a="1"/>
  <c r="BQ9" i="30" s="1"/>
  <c r="BP9" i="30" a="1"/>
  <c r="BP9" i="30" s="1"/>
  <c r="BO9" i="30" a="1"/>
  <c r="BO9" i="30" s="1"/>
  <c r="BM9" i="30"/>
  <c r="CR8" i="30"/>
  <c r="CG8" i="30"/>
  <c r="BR8" i="30" a="1"/>
  <c r="BR8" i="30" s="1"/>
  <c r="BS8" i="30" s="1"/>
  <c r="BQ8" i="30" a="1"/>
  <c r="BQ8" i="30" s="1"/>
  <c r="BP8" i="30" a="1"/>
  <c r="BP8" i="30" s="1"/>
  <c r="BO8" i="30" a="1"/>
  <c r="BO8" i="30" s="1"/>
  <c r="BM8" i="30"/>
  <c r="CR7" i="30"/>
  <c r="CG7" i="30"/>
  <c r="BR7" i="30" a="1"/>
  <c r="BR7" i="30" s="1"/>
  <c r="BQ7" i="30" a="1"/>
  <c r="BQ7" i="30" s="1"/>
  <c r="BP7" i="30"/>
  <c r="BP7" i="30" a="1"/>
  <c r="BO7" i="30" a="1"/>
  <c r="BO7" i="30" s="1"/>
  <c r="BM7" i="30"/>
  <c r="CR6" i="30"/>
  <c r="CG6" i="30"/>
  <c r="BR6" i="30" a="1"/>
  <c r="BR6" i="30" s="1"/>
  <c r="BQ6" i="30" a="1"/>
  <c r="BQ6" i="30" s="1"/>
  <c r="BP6" i="30" a="1"/>
  <c r="BP6" i="30" s="1"/>
  <c r="BO6" i="30" a="1"/>
  <c r="BO6" i="30" s="1"/>
  <c r="BM6" i="30"/>
  <c r="CR5" i="30"/>
  <c r="CG5" i="30"/>
  <c r="BR5" i="30" a="1"/>
  <c r="BR5" i="30" s="1"/>
  <c r="BS5" i="30" s="1"/>
  <c r="BQ5" i="30"/>
  <c r="BQ5" i="30" a="1"/>
  <c r="BP5" i="30"/>
  <c r="BP5" i="30" a="1"/>
  <c r="BO5" i="30"/>
  <c r="BO5" i="30" a="1"/>
  <c r="BM5" i="30"/>
  <c r="CO4" i="30"/>
  <c r="CD4" i="30"/>
  <c r="CK1" i="30"/>
  <c r="CA1" i="30"/>
  <c r="BU23" i="30" l="1"/>
  <c r="BU36" i="30"/>
  <c r="BU40" i="30"/>
  <c r="BU51" i="30"/>
  <c r="BU24" i="30"/>
  <c r="BU47" i="30"/>
  <c r="BU53" i="30"/>
  <c r="BU56" i="30"/>
  <c r="BU39" i="30"/>
  <c r="BU60" i="30"/>
  <c r="BU15" i="30"/>
  <c r="BU44" i="30"/>
  <c r="BU32" i="30"/>
  <c r="BU50" i="30"/>
  <c r="BU11" i="30"/>
  <c r="BU17" i="30"/>
  <c r="BU29" i="30"/>
  <c r="BU46" i="30"/>
  <c r="BU55" i="30"/>
  <c r="BU41" i="30"/>
  <c r="BU52" i="30"/>
  <c r="BU25" i="30"/>
  <c r="BU9" i="30"/>
  <c r="BU31" i="30"/>
  <c r="BU12" i="30"/>
  <c r="BU21" i="30"/>
  <c r="BU6" i="30"/>
  <c r="BU18" i="30"/>
  <c r="B24" i="30"/>
  <c r="BS7" i="30"/>
  <c r="BU7" i="30"/>
  <c r="BU5" i="30"/>
  <c r="BS6" i="30"/>
  <c r="BU43" i="30"/>
  <c r="BS43" i="30"/>
  <c r="BU37" i="30"/>
  <c r="BU38" i="30"/>
  <c r="BS38" i="30"/>
  <c r="BU20" i="30"/>
  <c r="BU58" i="30"/>
  <c r="AO23" i="30"/>
  <c r="E28" i="30"/>
  <c r="BU28" i="30"/>
  <c r="E48" i="30"/>
  <c r="BU8" i="30"/>
  <c r="BU13" i="30"/>
  <c r="BU22" i="30"/>
  <c r="BU27" i="30"/>
  <c r="BU33" i="30"/>
  <c r="BU35" i="30"/>
  <c r="B23" i="30"/>
  <c r="E29" i="30"/>
  <c r="E38" i="30"/>
  <c r="BU30" i="30"/>
  <c r="BU42" i="30"/>
  <c r="BU49" i="30"/>
  <c r="BU59" i="30"/>
  <c r="BU54" i="30"/>
  <c r="BU14" i="30"/>
  <c r="BU19" i="30"/>
  <c r="BU26" i="30"/>
  <c r="BU45" i="30"/>
  <c r="BU48" i="30"/>
  <c r="J44" i="30"/>
  <c r="V44" i="30"/>
  <c r="AH44" i="30"/>
  <c r="AT44" i="30"/>
  <c r="BF44" i="30"/>
  <c r="K44" i="30"/>
  <c r="W44" i="30"/>
  <c r="AI44" i="30"/>
  <c r="AU44" i="30"/>
  <c r="M44" i="30"/>
  <c r="Y44" i="30"/>
  <c r="AK44" i="30"/>
  <c r="AW44" i="30"/>
  <c r="C44" i="30"/>
  <c r="O44" i="30"/>
  <c r="AA44" i="30"/>
  <c r="AM44" i="30"/>
  <c r="AY44" i="30"/>
  <c r="D44" i="30"/>
  <c r="P44" i="30"/>
  <c r="AB44" i="30"/>
  <c r="AN44" i="30"/>
  <c r="AZ44" i="30"/>
  <c r="E44" i="30"/>
  <c r="Q44" i="30"/>
  <c r="AC44" i="30"/>
  <c r="AO44" i="30"/>
  <c r="BA44" i="30"/>
  <c r="I44" i="30"/>
  <c r="U44" i="30"/>
  <c r="AG44" i="30"/>
  <c r="AS44" i="30"/>
  <c r="BB43" i="30" l="1"/>
  <c r="AP43" i="30"/>
  <c r="AD43" i="30"/>
  <c r="R43" i="30"/>
  <c r="F43" i="30"/>
  <c r="AO43" i="30"/>
  <c r="Q43" i="30"/>
  <c r="AY43" i="30"/>
  <c r="AM43" i="30"/>
  <c r="AA43" i="30"/>
  <c r="O43" i="30"/>
  <c r="C43" i="30"/>
  <c r="AX43" i="30"/>
  <c r="AL43" i="30"/>
  <c r="Z43" i="30"/>
  <c r="N43" i="30"/>
  <c r="B43" i="30"/>
  <c r="AW43" i="30"/>
  <c r="AK43" i="30"/>
  <c r="Y43" i="30"/>
  <c r="M43" i="30"/>
  <c r="B40" i="30"/>
  <c r="D38" i="30"/>
  <c r="AV43" i="30"/>
  <c r="AJ43" i="30"/>
  <c r="X43" i="30"/>
  <c r="L43" i="30"/>
  <c r="AU43" i="30"/>
  <c r="AI43" i="30"/>
  <c r="W43" i="30"/>
  <c r="K43" i="30"/>
  <c r="BE43" i="30"/>
  <c r="AS43" i="30"/>
  <c r="AG43" i="30"/>
  <c r="U43" i="30"/>
  <c r="I43" i="30"/>
  <c r="BF43" i="30"/>
  <c r="AT43" i="30"/>
  <c r="AH43" i="30"/>
  <c r="V43" i="30"/>
  <c r="J43" i="30"/>
  <c r="BD43" i="30"/>
  <c r="AR43" i="30"/>
  <c r="AF43" i="30"/>
  <c r="T43" i="30"/>
  <c r="H43" i="30"/>
  <c r="BA43" i="30"/>
  <c r="AC43" i="30"/>
  <c r="E43" i="30"/>
  <c r="BC43" i="30"/>
  <c r="AQ43" i="30"/>
  <c r="AE43" i="30"/>
  <c r="S43" i="30"/>
  <c r="G43" i="30"/>
  <c r="AZ43" i="30"/>
  <c r="AN43" i="30"/>
  <c r="AB43" i="30"/>
  <c r="P43" i="30"/>
  <c r="D43" i="30"/>
  <c r="B50" i="30"/>
  <c r="D48" i="30"/>
  <c r="BD34" i="30"/>
  <c r="AR34" i="30"/>
  <c r="AF34" i="30"/>
  <c r="T34" i="30"/>
  <c r="H34" i="30"/>
  <c r="BA34" i="30"/>
  <c r="AO34" i="30"/>
  <c r="AC34" i="30"/>
  <c r="Q34" i="30"/>
  <c r="E34" i="30"/>
  <c r="AZ34" i="30"/>
  <c r="AN34" i="30"/>
  <c r="AB34" i="30"/>
  <c r="P34" i="30"/>
  <c r="D34" i="30"/>
  <c r="AY34" i="30"/>
  <c r="AM34" i="30"/>
  <c r="AA34" i="30"/>
  <c r="O34" i="30"/>
  <c r="C34" i="30"/>
  <c r="AU34" i="30"/>
  <c r="AI34" i="30"/>
  <c r="W34" i="30"/>
  <c r="K34" i="30"/>
  <c r="AX34" i="30"/>
  <c r="AL34" i="30"/>
  <c r="Z34" i="30"/>
  <c r="N34" i="30"/>
  <c r="B34" i="30"/>
  <c r="D29" i="30"/>
  <c r="AW34" i="30"/>
  <c r="AK34" i="30"/>
  <c r="Y34" i="30"/>
  <c r="M34" i="30"/>
  <c r="AV34" i="30"/>
  <c r="AJ34" i="30"/>
  <c r="X34" i="30"/>
  <c r="L34" i="30"/>
  <c r="BF34" i="30"/>
  <c r="AT34" i="30"/>
  <c r="AH34" i="30"/>
  <c r="V34" i="30"/>
  <c r="J34" i="30"/>
  <c r="BE34" i="30"/>
  <c r="AS34" i="30"/>
  <c r="AG34" i="30"/>
  <c r="U34" i="30"/>
  <c r="I34" i="30"/>
  <c r="BC34" i="30"/>
  <c r="F34" i="30"/>
  <c r="BB34" i="30"/>
  <c r="AQ34" i="30"/>
  <c r="G34" i="30"/>
  <c r="AP34" i="30"/>
  <c r="AE34" i="30"/>
  <c r="AD34" i="30"/>
  <c r="S34" i="30"/>
  <c r="R34" i="30"/>
  <c r="BA33" i="30"/>
  <c r="AO33" i="30"/>
  <c r="AC33" i="30"/>
  <c r="Q33" i="30"/>
  <c r="E33" i="30"/>
  <c r="AX33" i="30"/>
  <c r="AL33" i="30"/>
  <c r="Z33" i="30"/>
  <c r="N33" i="30"/>
  <c r="B33" i="30"/>
  <c r="AW33" i="30"/>
  <c r="AK33" i="30"/>
  <c r="Y33" i="30"/>
  <c r="M33" i="30"/>
  <c r="B30" i="30"/>
  <c r="AV33" i="30"/>
  <c r="AJ33" i="30"/>
  <c r="X33" i="30"/>
  <c r="L33" i="30"/>
  <c r="BD33" i="30"/>
  <c r="AR33" i="30"/>
  <c r="AF33" i="30"/>
  <c r="T33" i="30"/>
  <c r="H33" i="30"/>
  <c r="AU33" i="30"/>
  <c r="AI33" i="30"/>
  <c r="W33" i="30"/>
  <c r="K33" i="30"/>
  <c r="BF33" i="30"/>
  <c r="AT33" i="30"/>
  <c r="AH33" i="30"/>
  <c r="V33" i="30"/>
  <c r="J33" i="30"/>
  <c r="BE33" i="30"/>
  <c r="AS33" i="30"/>
  <c r="AG33" i="30"/>
  <c r="U33" i="30"/>
  <c r="I33" i="30"/>
  <c r="D28" i="30"/>
  <c r="BC33" i="30"/>
  <c r="AQ33" i="30"/>
  <c r="AE33" i="30"/>
  <c r="S33" i="30"/>
  <c r="G33" i="30"/>
  <c r="BB33" i="30"/>
  <c r="AP33" i="30"/>
  <c r="AD33" i="30"/>
  <c r="R33" i="30"/>
  <c r="F33" i="30"/>
  <c r="AB33" i="30"/>
  <c r="AA33" i="30"/>
  <c r="P33" i="30"/>
  <c r="O33" i="30"/>
  <c r="D33" i="30"/>
  <c r="C33" i="30"/>
  <c r="AM33" i="30"/>
  <c r="AZ33" i="30"/>
  <c r="AY33" i="30"/>
  <c r="AN33" i="30"/>
  <c r="T67" i="29" l="1"/>
  <c r="T63" i="29"/>
  <c r="R49" i="29"/>
  <c r="T61" i="29"/>
  <c r="S61" i="29"/>
  <c r="X62" i="29"/>
  <c r="AC54" i="29"/>
  <c r="AC55" i="29"/>
  <c r="AC56" i="29"/>
  <c r="AC57" i="29"/>
  <c r="AC58" i="29"/>
  <c r="AC59" i="29"/>
  <c r="AC52" i="29"/>
  <c r="AC53" i="29"/>
  <c r="X53" i="29"/>
  <c r="X54" i="29"/>
  <c r="X55" i="29"/>
  <c r="X56" i="29"/>
  <c r="X57" i="29"/>
  <c r="X58" i="29"/>
  <c r="X59" i="29"/>
  <c r="X52" i="29"/>
  <c r="T11" i="29"/>
  <c r="X11" i="29" s="1"/>
  <c r="T3" i="29"/>
  <c r="X3" i="29" s="1"/>
  <c r="X61" i="29"/>
  <c r="O58" i="29" a="1"/>
  <c r="O58" i="29" s="1"/>
  <c r="O59" i="29" a="1"/>
  <c r="O59" i="29" s="1"/>
  <c r="X4" i="29"/>
  <c r="X5" i="29"/>
  <c r="X6" i="29"/>
  <c r="X7" i="29"/>
  <c r="X8" i="29"/>
  <c r="X9" i="29"/>
  <c r="X10" i="29"/>
  <c r="X12" i="29"/>
  <c r="X13" i="29"/>
  <c r="X14" i="29"/>
  <c r="X15" i="29"/>
  <c r="X16" i="29"/>
  <c r="X17" i="29"/>
  <c r="X18" i="29"/>
  <c r="X19" i="29"/>
  <c r="X20" i="29"/>
  <c r="X21" i="29"/>
  <c r="X22" i="29"/>
  <c r="X23" i="29"/>
  <c r="X24" i="29"/>
  <c r="X25" i="29"/>
  <c r="X27" i="29"/>
  <c r="X29" i="29"/>
  <c r="X31" i="29"/>
  <c r="X33" i="29"/>
  <c r="X35" i="29"/>
  <c r="X36" i="29"/>
  <c r="X38" i="29"/>
  <c r="X40" i="29"/>
  <c r="X41" i="29"/>
  <c r="X42" i="29"/>
  <c r="X43" i="29"/>
  <c r="X44" i="29"/>
  <c r="X45" i="29"/>
  <c r="X46" i="29"/>
  <c r="X47" i="29"/>
  <c r="X48" i="29"/>
  <c r="X49" i="29"/>
  <c r="X50" i="29"/>
  <c r="X51" i="29"/>
  <c r="T39" i="29"/>
  <c r="X39" i="29" s="1"/>
  <c r="T37" i="29"/>
  <c r="X37" i="29" s="1"/>
  <c r="T34" i="29"/>
  <c r="X34" i="29" s="1"/>
  <c r="T32" i="29"/>
  <c r="X32" i="29" s="1"/>
  <c r="T30" i="29"/>
  <c r="X30" i="29" s="1"/>
  <c r="T28" i="29"/>
  <c r="X28" i="29" s="1"/>
  <c r="T26" i="29"/>
  <c r="X26" i="29" s="1"/>
  <c r="R57" i="29"/>
  <c r="R56" i="29"/>
  <c r="R55" i="29"/>
  <c r="R54" i="29"/>
  <c r="R53" i="29"/>
  <c r="R52" i="29"/>
  <c r="R51" i="29"/>
  <c r="R50" i="29"/>
  <c r="R48" i="29"/>
  <c r="R47" i="29"/>
  <c r="R46" i="29"/>
  <c r="R45" i="29"/>
  <c r="R44" i="29"/>
  <c r="R43" i="29"/>
  <c r="R42" i="29"/>
  <c r="R41" i="29"/>
  <c r="R40" i="29"/>
  <c r="R39" i="29"/>
  <c r="R38" i="29"/>
  <c r="R37" i="29"/>
  <c r="R36" i="29"/>
  <c r="R35" i="29"/>
  <c r="R34" i="29"/>
  <c r="R33" i="29"/>
  <c r="R32" i="29"/>
  <c r="R31" i="29"/>
  <c r="R30" i="29"/>
  <c r="R29" i="29"/>
  <c r="R28" i="29"/>
  <c r="R27" i="29"/>
  <c r="R26" i="29"/>
  <c r="R25" i="29"/>
  <c r="R24" i="29"/>
  <c r="R23" i="29"/>
  <c r="R22" i="29"/>
  <c r="R21" i="29"/>
  <c r="R20" i="29"/>
  <c r="R19" i="29"/>
  <c r="R18" i="29"/>
  <c r="R17" i="29"/>
  <c r="R16" i="29"/>
  <c r="R15" i="29"/>
  <c r="R14" i="29"/>
  <c r="R13" i="29"/>
  <c r="R12" i="29"/>
  <c r="R11" i="29"/>
  <c r="R10" i="29"/>
  <c r="R9" i="29"/>
  <c r="R8" i="29"/>
  <c r="R7" i="29"/>
  <c r="R6" i="29"/>
  <c r="R5" i="29"/>
  <c r="R4" i="29"/>
  <c r="U34" i="29"/>
  <c r="U39" i="29"/>
  <c r="U37" i="29"/>
  <c r="U32" i="29"/>
  <c r="U30" i="29"/>
  <c r="U28" i="29"/>
  <c r="U26" i="29"/>
  <c r="O57" i="29" a="1"/>
  <c r="O57" i="29" s="1"/>
  <c r="O56" i="29" a="1"/>
  <c r="O56" i="29" s="1"/>
  <c r="O55" i="29" a="1"/>
  <c r="O55" i="29" s="1"/>
  <c r="O54" i="29" a="1"/>
  <c r="O54" i="29" s="1"/>
  <c r="O53" i="29" a="1"/>
  <c r="O53" i="29" s="1"/>
  <c r="O52" i="29" a="1"/>
  <c r="O52" i="29" s="1"/>
  <c r="O51" i="29" a="1"/>
  <c r="O51" i="29" s="1"/>
  <c r="O50" i="29" a="1"/>
  <c r="O50" i="29" s="1"/>
  <c r="O49" i="29" a="1"/>
  <c r="O49" i="29" s="1"/>
  <c r="O48" i="29" a="1"/>
  <c r="O48" i="29" s="1"/>
  <c r="O44" i="29" a="1"/>
  <c r="O44" i="29" s="1"/>
  <c r="O43" i="29" a="1"/>
  <c r="O43" i="29" s="1"/>
  <c r="O42" i="29" a="1"/>
  <c r="O42" i="29" s="1"/>
  <c r="O28" i="29" a="1"/>
  <c r="O28" i="29" s="1"/>
  <c r="O27" i="29" a="1"/>
  <c r="O27" i="29" s="1"/>
  <c r="O47" i="29" a="1"/>
  <c r="O47" i="29" s="1"/>
  <c r="O46" i="29" a="1"/>
  <c r="O46" i="29" s="1"/>
  <c r="O34" i="29" a="1"/>
  <c r="O34" i="29" s="1"/>
  <c r="O33" i="29" a="1"/>
  <c r="O33" i="29" s="1"/>
  <c r="O35" i="29" a="1"/>
  <c r="O35" i="29" s="1"/>
  <c r="O26" i="29" a="1"/>
  <c r="O26" i="29" s="1"/>
  <c r="O25" i="29" a="1"/>
  <c r="O25" i="29" s="1"/>
  <c r="O32" i="29" a="1"/>
  <c r="O32" i="29" s="1"/>
  <c r="O31" i="29" a="1"/>
  <c r="O31" i="29" s="1"/>
  <c r="O39" i="29" a="1"/>
  <c r="O39" i="29" s="1"/>
  <c r="O38" i="29" a="1"/>
  <c r="O38" i="29" s="1"/>
  <c r="O37" i="29" a="1"/>
  <c r="O37" i="29" s="1"/>
  <c r="O36" i="29" a="1"/>
  <c r="O36" i="29" s="1"/>
  <c r="O41" i="29" a="1"/>
  <c r="O41" i="29" s="1"/>
  <c r="O40" i="29" a="1"/>
  <c r="O40" i="29" s="1"/>
  <c r="O45" i="29" a="1"/>
  <c r="O45" i="29" s="1"/>
  <c r="O30" i="29" a="1"/>
  <c r="O30" i="29" s="1"/>
  <c r="O29" i="29" a="1"/>
  <c r="O29" i="29" s="1"/>
  <c r="O24" i="29" a="1"/>
  <c r="O24" i="29" s="1"/>
  <c r="O23" i="29" a="1"/>
  <c r="O23" i="29" s="1"/>
  <c r="O22" i="29" a="1"/>
  <c r="O22" i="29" s="1"/>
  <c r="O21" i="29" a="1"/>
  <c r="O21" i="29" s="1"/>
  <c r="O20" i="29" a="1"/>
  <c r="O20" i="29" s="1"/>
  <c r="O19" i="29" a="1"/>
  <c r="O19" i="29" s="1"/>
  <c r="O18" i="29" a="1"/>
  <c r="O18" i="29" s="1"/>
  <c r="O17" i="29" a="1"/>
  <c r="O17" i="29" s="1"/>
  <c r="O16" i="29" a="1"/>
  <c r="O16" i="29" s="1"/>
  <c r="O15" i="29" a="1"/>
  <c r="O15" i="29" s="1"/>
  <c r="O14" i="29" a="1"/>
  <c r="O14" i="29" s="1"/>
  <c r="O13" i="29" a="1"/>
  <c r="O13" i="29" s="1"/>
  <c r="O12" i="29" a="1"/>
  <c r="O12" i="29" s="1"/>
  <c r="O11" i="29" a="1"/>
  <c r="O11" i="29" s="1"/>
  <c r="O10" i="29" a="1"/>
  <c r="O10" i="29" s="1"/>
  <c r="O9" i="29" a="1"/>
  <c r="O9" i="29" s="1"/>
  <c r="O8" i="29" a="1"/>
  <c r="O8" i="29" s="1"/>
  <c r="O7" i="29" a="1"/>
  <c r="O7" i="29" s="1"/>
  <c r="O6" i="29" a="1"/>
  <c r="O6" i="29" s="1"/>
  <c r="O5" i="29" a="1"/>
  <c r="O5" i="29" s="1"/>
  <c r="O4" i="29" a="1"/>
  <c r="O4" i="29" s="1"/>
  <c r="O3" i="29" a="1"/>
  <c r="O3" i="29" s="1"/>
  <c r="H85" i="18"/>
  <c r="H84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H16" i="18"/>
  <c r="H15" i="18"/>
  <c r="H14" i="18"/>
  <c r="H13" i="18"/>
  <c r="H12" i="18"/>
  <c r="H11" i="18"/>
  <c r="H10" i="18"/>
  <c r="H9" i="18"/>
  <c r="H8" i="18"/>
  <c r="H7" i="18"/>
  <c r="H6" i="18"/>
  <c r="H5" i="18"/>
  <c r="H4" i="18"/>
  <c r="E101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103" i="17"/>
  <c r="C102" i="17"/>
  <c r="C99" i="17"/>
  <c r="C98" i="17"/>
  <c r="C97" i="17"/>
  <c r="C96" i="17"/>
  <c r="C95" i="17"/>
  <c r="C94" i="17"/>
  <c r="C91" i="17"/>
  <c r="C90" i="17"/>
  <c r="C89" i="17"/>
  <c r="C88" i="17"/>
  <c r="C87" i="17"/>
  <c r="C86" i="17"/>
  <c r="C85" i="17"/>
  <c r="C84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Y3" i="29" l="1" a="1"/>
  <c r="Y3" i="29" s="1"/>
  <c r="E103" i="17"/>
  <c r="E102" i="17"/>
  <c r="E100" i="17"/>
  <c r="E99" i="17"/>
  <c r="E98" i="17"/>
  <c r="E97" i="17"/>
  <c r="E96" i="17"/>
  <c r="E95" i="17"/>
  <c r="E94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5" i="17"/>
  <c r="E74" i="17"/>
  <c r="E73" i="17"/>
  <c r="E72" i="17"/>
  <c r="E71" i="17"/>
  <c r="E70" i="17"/>
  <c r="E69" i="17"/>
  <c r="E68" i="17"/>
  <c r="E67" i="17"/>
  <c r="E66" i="17"/>
  <c r="E65" i="17"/>
  <c r="E64" i="17"/>
  <c r="E63" i="17"/>
  <c r="E62" i="17"/>
  <c r="E61" i="17"/>
  <c r="E60" i="17"/>
  <c r="E59" i="17"/>
  <c r="E58" i="17"/>
  <c r="E57" i="17"/>
  <c r="E56" i="17"/>
  <c r="E55" i="17"/>
  <c r="E54" i="17"/>
  <c r="E53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E31" i="17"/>
  <c r="E30" i="17"/>
  <c r="E29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E12" i="17"/>
  <c r="E11" i="17"/>
  <c r="E10" i="17"/>
  <c r="E9" i="17"/>
  <c r="E8" i="17"/>
  <c r="E7" i="17"/>
  <c r="E6" i="17"/>
  <c r="E5" i="17"/>
  <c r="E4" i="17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A5" i="21" a="1"/>
  <c r="A5" i="21" s="1"/>
  <c r="A6" i="21" a="1"/>
  <c r="A6" i="21" s="1"/>
  <c r="A7" i="21" a="1"/>
  <c r="A7" i="21" s="1"/>
  <c r="A8" i="21" a="1"/>
  <c r="A8" i="21"/>
  <c r="A9" i="21" a="1"/>
  <c r="A9" i="21"/>
  <c r="A10" i="21" a="1"/>
  <c r="A10" i="21" s="1"/>
  <c r="A11" i="21" a="1"/>
  <c r="A11" i="21" s="1"/>
  <c r="A12" i="21" a="1"/>
  <c r="A12" i="21" s="1"/>
  <c r="A13" i="21" a="1"/>
  <c r="A13" i="21" s="1"/>
  <c r="A14" i="21" a="1"/>
  <c r="A14" i="21" s="1"/>
  <c r="A15" i="21" a="1"/>
  <c r="A15" i="21"/>
  <c r="A16" i="21" a="1"/>
  <c r="A16" i="21"/>
  <c r="A17" i="21" a="1"/>
  <c r="A17" i="21" s="1"/>
  <c r="A18" i="21" a="1"/>
  <c r="A18" i="21" s="1"/>
  <c r="A19" i="21" a="1"/>
  <c r="A19" i="21" s="1"/>
  <c r="A20" i="21" a="1"/>
  <c r="A20" i="21"/>
  <c r="A21" i="21" a="1"/>
  <c r="A21" i="21"/>
  <c r="A22" i="21" a="1"/>
  <c r="A22" i="21" s="1"/>
  <c r="A23" i="21" a="1"/>
  <c r="A23" i="21" s="1"/>
  <c r="A24" i="21" a="1"/>
  <c r="A24" i="21" s="1"/>
  <c r="A25" i="21" a="1"/>
  <c r="A25" i="21" s="1"/>
  <c r="A26" i="21" a="1"/>
  <c r="A26" i="21"/>
  <c r="A27" i="21" a="1"/>
  <c r="A27" i="21"/>
  <c r="A28" i="21" a="1"/>
  <c r="A28" i="21"/>
  <c r="A29" i="21" a="1"/>
  <c r="A29" i="21" s="1"/>
  <c r="A30" i="21" a="1"/>
  <c r="A30" i="21" s="1"/>
  <c r="A31" i="21" a="1"/>
  <c r="A31" i="21" s="1"/>
  <c r="A32" i="21" a="1"/>
  <c r="A32" i="21" s="1"/>
  <c r="A33" i="21" a="1"/>
  <c r="A33" i="21" s="1"/>
  <c r="A34" i="21" a="1"/>
  <c r="A34" i="21" s="1"/>
  <c r="A35" i="21" a="1"/>
  <c r="A35" i="21" s="1"/>
  <c r="A36" i="21" a="1"/>
  <c r="A36" i="21" s="1"/>
  <c r="A37" i="21" a="1"/>
  <c r="A37" i="21" s="1"/>
  <c r="A38" i="21" a="1"/>
  <c r="A38" i="21" s="1"/>
  <c r="A39" i="21" a="1"/>
  <c r="A39" i="21"/>
  <c r="A40" i="21" a="1"/>
  <c r="A40" i="21"/>
  <c r="A41" i="21" a="1"/>
  <c r="A41" i="21" s="1"/>
  <c r="A42" i="21" a="1"/>
  <c r="A42" i="21" s="1"/>
  <c r="A43" i="21" a="1"/>
  <c r="A43" i="21" s="1"/>
  <c r="A44" i="21" a="1"/>
  <c r="A44" i="21" s="1"/>
  <c r="A45" i="21" a="1"/>
  <c r="A45" i="21"/>
  <c r="A46" i="21" a="1"/>
  <c r="A46" i="21" s="1"/>
  <c r="A47" i="21" a="1"/>
  <c r="A47" i="21" s="1"/>
  <c r="A48" i="21" a="1"/>
  <c r="A48" i="21" s="1"/>
  <c r="A49" i="21" a="1"/>
  <c r="A49" i="21" s="1"/>
  <c r="A50" i="21" a="1"/>
  <c r="A50" i="21" s="1"/>
  <c r="A51" i="21" a="1"/>
  <c r="A51" i="21"/>
  <c r="A52" i="21" a="1"/>
  <c r="A52" i="21"/>
  <c r="A53" i="21" a="1"/>
  <c r="A53" i="21" s="1"/>
  <c r="A4" i="21" a="1"/>
  <c r="A4" i="21" s="1"/>
  <c r="C1" i="21" a="1"/>
  <c r="C1" i="21" s="1"/>
  <c r="D1" i="21" a="1"/>
  <c r="D1" i="21" s="1"/>
  <c r="E1" i="21" a="1"/>
  <c r="E1" i="21" s="1"/>
  <c r="F1" i="21" a="1"/>
  <c r="F1" i="21" s="1"/>
  <c r="G1" i="21" a="1"/>
  <c r="G1" i="21" s="1"/>
  <c r="H1" i="21" a="1"/>
  <c r="H1" i="21" s="1"/>
  <c r="I1" i="21" a="1"/>
  <c r="I1" i="21" s="1"/>
  <c r="J1" i="21" a="1"/>
  <c r="J1" i="21" s="1"/>
  <c r="K1" i="21" a="1"/>
  <c r="K1" i="21" s="1"/>
  <c r="L1" i="21" a="1"/>
  <c r="L1" i="21" s="1"/>
  <c r="M1" i="21" a="1"/>
  <c r="M1" i="21" s="1"/>
  <c r="N1" i="21" a="1"/>
  <c r="N1" i="21" s="1"/>
  <c r="O1" i="21" a="1"/>
  <c r="O1" i="21" s="1"/>
  <c r="P1" i="21" a="1"/>
  <c r="P1" i="21" s="1"/>
  <c r="Q1" i="21" a="1"/>
  <c r="Q1" i="21" s="1"/>
  <c r="R1" i="21" a="1"/>
  <c r="R1" i="21" s="1"/>
  <c r="S1" i="21" a="1"/>
  <c r="S1" i="21" s="1"/>
  <c r="T1" i="21" a="1"/>
  <c r="T1" i="21" s="1"/>
  <c r="U1" i="21" a="1"/>
  <c r="U1" i="21" s="1"/>
  <c r="V1" i="21" a="1"/>
  <c r="V1" i="21" s="1"/>
  <c r="B1" i="21" a="1"/>
  <c r="B1" i="21" s="1"/>
  <c r="B89" i="19" a="1"/>
  <c r="B89" i="19" s="1"/>
  <c r="B88" i="19" a="1"/>
  <c r="B88" i="19" s="1"/>
  <c r="B87" i="19" a="1"/>
  <c r="B87" i="19" s="1"/>
  <c r="B86" i="19" a="1"/>
  <c r="B86" i="19" s="1"/>
  <c r="B85" i="19"/>
  <c r="B85" i="19" a="1"/>
  <c r="B84" i="19"/>
  <c r="B84" i="19" a="1"/>
  <c r="B83" i="19" a="1"/>
  <c r="B83" i="19" s="1"/>
  <c r="B82" i="19" a="1"/>
  <c r="B82" i="19" s="1"/>
  <c r="B81" i="19" a="1"/>
  <c r="B81" i="19" s="1"/>
  <c r="B80" i="19" a="1"/>
  <c r="B80" i="19" s="1"/>
  <c r="B79" i="19"/>
  <c r="B79" i="19" a="1"/>
  <c r="B78" i="19"/>
  <c r="B78" i="19" a="1"/>
  <c r="B77" i="19" a="1"/>
  <c r="B77" i="19" s="1"/>
  <c r="B76" i="19" a="1"/>
  <c r="B76" i="19" s="1"/>
  <c r="B75" i="19" a="1"/>
  <c r="B75" i="19" s="1"/>
  <c r="B74" i="19"/>
  <c r="B74" i="19" a="1"/>
  <c r="B73" i="19"/>
  <c r="B73" i="19" a="1"/>
  <c r="B72" i="19" a="1"/>
  <c r="B72" i="19" s="1"/>
  <c r="B71" i="19" a="1"/>
  <c r="B71" i="19" s="1"/>
  <c r="T70" i="19"/>
  <c r="P70" i="19"/>
  <c r="B70" i="19" a="1"/>
  <c r="B70" i="19" s="1"/>
  <c r="T69" i="19"/>
  <c r="B69" i="19" a="1"/>
  <c r="B69" i="19" s="1"/>
  <c r="B68" i="19"/>
  <c r="B68" i="19" a="1"/>
  <c r="B67" i="19"/>
  <c r="B67" i="19" a="1"/>
  <c r="B66" i="19"/>
  <c r="B66" i="19" a="1"/>
  <c r="B65" i="19"/>
  <c r="B65" i="19" a="1"/>
  <c r="T64" i="19"/>
  <c r="B64" i="19"/>
  <c r="B64" i="19" a="1"/>
  <c r="T63" i="19"/>
  <c r="B63" i="19" a="1"/>
  <c r="B63" i="19" s="1"/>
  <c r="T62" i="19"/>
  <c r="B62" i="19" a="1"/>
  <c r="B62" i="19" s="1"/>
  <c r="T61" i="19"/>
  <c r="B61" i="19"/>
  <c r="B61" i="19" a="1"/>
  <c r="T60" i="19"/>
  <c r="P60" i="19"/>
  <c r="P61" i="19" s="1"/>
  <c r="P62" i="19" s="1"/>
  <c r="P63" i="19" s="1"/>
  <c r="B60" i="19" a="1"/>
  <c r="B60" i="19" s="1"/>
  <c r="T59" i="19"/>
  <c r="P59" i="19"/>
  <c r="B59" i="19" a="1"/>
  <c r="B59" i="19" s="1"/>
  <c r="T58" i="19"/>
  <c r="B58" i="19" a="1"/>
  <c r="B58" i="19" s="1"/>
  <c r="B57" i="19" a="1"/>
  <c r="B57" i="19" s="1"/>
  <c r="B56" i="19"/>
  <c r="B56" i="19" a="1"/>
  <c r="B55" i="19"/>
  <c r="B55" i="19" a="1"/>
  <c r="B54" i="19"/>
  <c r="B54" i="19" a="1"/>
  <c r="T53" i="19"/>
  <c r="B53" i="19"/>
  <c r="B53" i="19" a="1"/>
  <c r="T52" i="19"/>
  <c r="B52" i="19"/>
  <c r="B52" i="19" a="1"/>
  <c r="T51" i="19"/>
  <c r="B51" i="19" a="1"/>
  <c r="B51" i="19" s="1"/>
  <c r="T50" i="19"/>
  <c r="B50" i="19"/>
  <c r="B50" i="19" a="1"/>
  <c r="T49" i="19"/>
  <c r="B49" i="19"/>
  <c r="B49" i="19" a="1"/>
  <c r="T48" i="19"/>
  <c r="B48" i="19"/>
  <c r="B48" i="19" a="1"/>
  <c r="B47" i="19"/>
  <c r="B47" i="19" a="1"/>
  <c r="B46" i="19"/>
  <c r="B46" i="19" a="1"/>
  <c r="T45" i="19"/>
  <c r="P45" i="19"/>
  <c r="B45" i="19" a="1"/>
  <c r="B45" i="19" s="1"/>
  <c r="T44" i="19"/>
  <c r="B44" i="19"/>
  <c r="B44" i="19" a="1"/>
  <c r="B43" i="19" a="1"/>
  <c r="B43" i="19" s="1"/>
  <c r="B42" i="19"/>
  <c r="B42" i="19" a="1"/>
  <c r="B41" i="19"/>
  <c r="B41" i="19" a="1"/>
  <c r="B40" i="19" a="1"/>
  <c r="B40" i="19" s="1"/>
  <c r="B39" i="19" a="1"/>
  <c r="B39" i="19" s="1"/>
  <c r="B38" i="19" a="1"/>
  <c r="B38" i="19" s="1"/>
  <c r="B37" i="19" a="1"/>
  <c r="B37" i="19" s="1"/>
  <c r="B36" i="19"/>
  <c r="B36" i="19" a="1"/>
  <c r="B35" i="19"/>
  <c r="B35" i="19" a="1"/>
  <c r="T34" i="19"/>
  <c r="B34" i="19"/>
  <c r="B34" i="19" a="1"/>
  <c r="T33" i="19"/>
  <c r="B33" i="19" a="1"/>
  <c r="B33" i="19" s="1"/>
  <c r="B32" i="19" a="1"/>
  <c r="B32" i="19" s="1"/>
  <c r="B31" i="19"/>
  <c r="B31" i="19" a="1"/>
  <c r="B30" i="19" a="1"/>
  <c r="B30" i="19" s="1"/>
  <c r="T29" i="19"/>
  <c r="B29" i="19"/>
  <c r="B29" i="19" a="1"/>
  <c r="B28" i="19"/>
  <c r="B28" i="19" a="1"/>
  <c r="T27" i="19"/>
  <c r="B27" i="19" a="1"/>
  <c r="B27" i="19" s="1"/>
  <c r="T26" i="19"/>
  <c r="B26" i="19" a="1"/>
  <c r="B26" i="19" s="1"/>
  <c r="T25" i="19"/>
  <c r="B25" i="19" a="1"/>
  <c r="B25" i="19" s="1"/>
  <c r="B24" i="19" a="1"/>
  <c r="B24" i="19" s="1"/>
  <c r="B23" i="19" a="1"/>
  <c r="B23" i="19" s="1"/>
  <c r="B22" i="19" a="1"/>
  <c r="B22" i="19" s="1"/>
  <c r="B21" i="19" a="1"/>
  <c r="B21" i="19" s="1"/>
  <c r="B20" i="19" a="1"/>
  <c r="B20" i="19" s="1"/>
  <c r="B19" i="19" a="1"/>
  <c r="B19" i="19" s="1"/>
  <c r="B18" i="19" a="1"/>
  <c r="B18" i="19" s="1"/>
  <c r="B17" i="19" a="1"/>
  <c r="B17" i="19" s="1"/>
  <c r="B16" i="19" a="1"/>
  <c r="B16" i="19" s="1"/>
  <c r="B15" i="19"/>
  <c r="B15" i="19" a="1"/>
  <c r="B14" i="19" a="1"/>
  <c r="B14" i="19" s="1"/>
  <c r="B13" i="19" a="1"/>
  <c r="B13" i="19" s="1"/>
  <c r="B12" i="19"/>
  <c r="B12" i="19" a="1"/>
  <c r="B11" i="19" a="1"/>
  <c r="B11" i="19" s="1"/>
  <c r="B10" i="19"/>
  <c r="B10" i="19" a="1"/>
  <c r="B9" i="19" a="1"/>
  <c r="B9" i="19" s="1"/>
  <c r="B8" i="19"/>
  <c r="B8" i="19" a="1"/>
  <c r="B7" i="19" a="1"/>
  <c r="B7" i="19" s="1"/>
  <c r="B6" i="19"/>
  <c r="B6" i="19" a="1"/>
  <c r="B5" i="19" a="1"/>
  <c r="B5" i="19" s="1"/>
  <c r="V4" i="19"/>
  <c r="V5" i="19" s="1"/>
  <c r="V6" i="19" s="1"/>
  <c r="V7" i="19" s="1"/>
  <c r="V8" i="19" s="1"/>
  <c r="V9" i="19" s="1"/>
  <c r="V10" i="19" s="1"/>
  <c r="V11" i="19" s="1"/>
  <c r="V12" i="19" s="1"/>
  <c r="B4" i="19"/>
  <c r="B4" i="19" a="1"/>
  <c r="B3" i="19" a="1"/>
  <c r="B3" i="19" s="1"/>
  <c r="AE2" i="19"/>
  <c r="AF2" i="19" s="1"/>
  <c r="AD3" i="19" a="1"/>
  <c r="AE5" i="19" a="1"/>
  <c r="AD4" i="19" a="1"/>
  <c r="AD6" i="19" a="1"/>
  <c r="AD5" i="19" a="1"/>
  <c r="AD4" i="19" l="1"/>
  <c r="AD5" i="19"/>
  <c r="AD6" i="19"/>
  <c r="AE5" i="19"/>
  <c r="AD3" i="19"/>
  <c r="AG2" i="19"/>
  <c r="AE4" i="19" a="1"/>
  <c r="AF3" i="19" a="1"/>
  <c r="AF4" i="19" a="1"/>
  <c r="AE6" i="19" a="1"/>
  <c r="AF6" i="19" a="1"/>
  <c r="AE3" i="19" a="1"/>
  <c r="AF5" i="19" a="1"/>
  <c r="AE6" i="19" l="1"/>
  <c r="AF3" i="19"/>
  <c r="AF5" i="19"/>
  <c r="AE4" i="19"/>
  <c r="AF4" i="19"/>
  <c r="AF6" i="19"/>
  <c r="AE3" i="19"/>
  <c r="AH2" i="19"/>
  <c r="AG6" i="19" a="1"/>
  <c r="AG4" i="19" a="1"/>
  <c r="AG3" i="19" a="1"/>
  <c r="AG5" i="19" a="1"/>
  <c r="AG5" i="19" l="1"/>
  <c r="AG3" i="19"/>
  <c r="AG4" i="19"/>
  <c r="AG6" i="19"/>
  <c r="AI2" i="19"/>
  <c r="AH5" i="19" a="1"/>
  <c r="AH6" i="19" a="1"/>
  <c r="AH4" i="19" a="1"/>
  <c r="AH3" i="19" a="1"/>
  <c r="AH3" i="19" l="1"/>
  <c r="AH4" i="19"/>
  <c r="AH6" i="19"/>
  <c r="AH5" i="19"/>
  <c r="AJ2" i="19"/>
  <c r="AF5" i="18"/>
  <c r="AF6" i="18"/>
  <c r="AF7" i="18"/>
  <c r="AF8" i="18"/>
  <c r="AF9" i="18"/>
  <c r="AF10" i="18"/>
  <c r="AF11" i="18"/>
  <c r="AF12" i="18"/>
  <c r="AF13" i="18"/>
  <c r="AF14" i="18"/>
  <c r="AF15" i="18"/>
  <c r="AF16" i="18"/>
  <c r="AF17" i="18"/>
  <c r="AF18" i="18"/>
  <c r="AF19" i="18"/>
  <c r="AF20" i="18"/>
  <c r="AF21" i="18"/>
  <c r="AF22" i="18"/>
  <c r="AF23" i="18"/>
  <c r="AF24" i="18"/>
  <c r="AF25" i="18"/>
  <c r="AF26" i="18"/>
  <c r="AF27" i="18"/>
  <c r="AF28" i="18"/>
  <c r="AF29" i="18"/>
  <c r="AF30" i="18"/>
  <c r="AF31" i="18"/>
  <c r="AF32" i="18"/>
  <c r="AF33" i="18"/>
  <c r="AF34" i="18"/>
  <c r="AF35" i="18"/>
  <c r="AF36" i="18"/>
  <c r="AF37" i="18"/>
  <c r="AF38" i="18"/>
  <c r="AF39" i="18"/>
  <c r="AF40" i="18"/>
  <c r="AF41" i="18"/>
  <c r="AF42" i="18"/>
  <c r="AF43" i="18"/>
  <c r="AF44" i="18"/>
  <c r="AF45" i="18"/>
  <c r="AF46" i="18"/>
  <c r="AF47" i="18"/>
  <c r="AF48" i="18"/>
  <c r="AF49" i="18"/>
  <c r="AF50" i="18"/>
  <c r="AF51" i="18"/>
  <c r="AF52" i="18"/>
  <c r="AF53" i="18"/>
  <c r="AF54" i="18"/>
  <c r="AF55" i="18"/>
  <c r="AF56" i="18"/>
  <c r="AF57" i="18"/>
  <c r="AF58" i="18"/>
  <c r="AF59" i="18"/>
  <c r="AF60" i="18"/>
  <c r="AF61" i="18"/>
  <c r="AF62" i="18"/>
  <c r="AF63" i="18"/>
  <c r="AF64" i="18"/>
  <c r="AF65" i="18"/>
  <c r="AF66" i="18"/>
  <c r="AF67" i="18"/>
  <c r="AF68" i="18"/>
  <c r="AF69" i="18"/>
  <c r="AF70" i="18"/>
  <c r="AF71" i="18"/>
  <c r="AF72" i="18"/>
  <c r="AF73" i="18"/>
  <c r="AF74" i="18"/>
  <c r="AF75" i="18"/>
  <c r="AF76" i="18"/>
  <c r="AF77" i="18"/>
  <c r="AF78" i="18"/>
  <c r="AF79" i="18"/>
  <c r="AF80" i="18"/>
  <c r="AF81" i="18"/>
  <c r="AF82" i="18"/>
  <c r="AF83" i="18"/>
  <c r="AF84" i="18"/>
  <c r="AF85" i="18"/>
  <c r="AF4" i="18"/>
  <c r="AD5" i="18"/>
  <c r="AD6" i="18"/>
  <c r="AD7" i="18"/>
  <c r="AD8" i="18"/>
  <c r="AD9" i="18"/>
  <c r="AD10" i="18"/>
  <c r="AD11" i="18"/>
  <c r="AD12" i="18"/>
  <c r="AD13" i="18"/>
  <c r="AD14" i="18"/>
  <c r="AD15" i="18"/>
  <c r="AD16" i="18"/>
  <c r="AD17" i="18"/>
  <c r="AD18" i="18"/>
  <c r="AD19" i="18"/>
  <c r="AD20" i="18"/>
  <c r="AD21" i="18"/>
  <c r="AD22" i="18"/>
  <c r="AD23" i="18"/>
  <c r="AD24" i="18"/>
  <c r="AD25" i="18"/>
  <c r="AD26" i="18"/>
  <c r="AD27" i="18"/>
  <c r="AD28" i="18"/>
  <c r="AD29" i="18"/>
  <c r="AD30" i="18"/>
  <c r="AD31" i="18"/>
  <c r="AD32" i="18"/>
  <c r="AD33" i="18"/>
  <c r="AD34" i="18"/>
  <c r="AD35" i="18"/>
  <c r="AD36" i="18"/>
  <c r="AD37" i="18"/>
  <c r="AD38" i="18"/>
  <c r="AD39" i="18"/>
  <c r="AD40" i="18"/>
  <c r="AD41" i="18"/>
  <c r="AD42" i="18"/>
  <c r="AD43" i="18"/>
  <c r="AD44" i="18"/>
  <c r="AD45" i="18"/>
  <c r="AD46" i="18"/>
  <c r="AD47" i="18"/>
  <c r="AD48" i="18"/>
  <c r="AD49" i="18"/>
  <c r="AD50" i="18"/>
  <c r="AD51" i="18"/>
  <c r="AD52" i="18"/>
  <c r="AD53" i="18"/>
  <c r="AD54" i="18"/>
  <c r="AD55" i="18"/>
  <c r="AD56" i="18"/>
  <c r="AD57" i="18"/>
  <c r="AD58" i="18"/>
  <c r="AD59" i="18"/>
  <c r="AD60" i="18"/>
  <c r="AD61" i="18"/>
  <c r="AD62" i="18"/>
  <c r="AD63" i="18"/>
  <c r="AD64" i="18"/>
  <c r="AD65" i="18"/>
  <c r="AD66" i="18"/>
  <c r="AD67" i="18"/>
  <c r="AD68" i="18"/>
  <c r="AD69" i="18"/>
  <c r="AD70" i="18"/>
  <c r="AD71" i="18"/>
  <c r="AD72" i="18"/>
  <c r="AD73" i="18"/>
  <c r="AD74" i="18"/>
  <c r="AD75" i="18"/>
  <c r="AD76" i="18"/>
  <c r="AD77" i="18"/>
  <c r="AD78" i="18"/>
  <c r="AD79" i="18"/>
  <c r="AD80" i="18"/>
  <c r="AD81" i="18"/>
  <c r="AD82" i="18"/>
  <c r="AD83" i="18"/>
  <c r="AD84" i="18"/>
  <c r="AD85" i="18"/>
  <c r="AD4" i="18"/>
  <c r="AB5" i="18"/>
  <c r="AB6" i="18"/>
  <c r="AB7" i="18"/>
  <c r="AB8" i="18"/>
  <c r="AB9" i="18"/>
  <c r="AB10" i="18"/>
  <c r="AB11" i="18"/>
  <c r="AB12" i="18"/>
  <c r="AB13" i="18"/>
  <c r="AB14" i="18"/>
  <c r="AB15" i="18"/>
  <c r="AB16" i="18"/>
  <c r="AB17" i="18"/>
  <c r="AB18" i="18"/>
  <c r="AB19" i="18"/>
  <c r="AB20" i="18"/>
  <c r="AB21" i="18"/>
  <c r="AB22" i="18"/>
  <c r="AB23" i="18"/>
  <c r="AB24" i="18"/>
  <c r="AB25" i="18"/>
  <c r="AB26" i="18"/>
  <c r="AB27" i="18"/>
  <c r="AB28" i="18"/>
  <c r="AB29" i="18"/>
  <c r="AB30" i="18"/>
  <c r="AB31" i="18"/>
  <c r="AB32" i="18"/>
  <c r="AB33" i="18"/>
  <c r="AB34" i="18"/>
  <c r="AB35" i="18"/>
  <c r="AB36" i="18"/>
  <c r="AB37" i="18"/>
  <c r="AB38" i="18"/>
  <c r="AB39" i="18"/>
  <c r="AB40" i="18"/>
  <c r="AB41" i="18"/>
  <c r="AB42" i="18"/>
  <c r="AB43" i="18"/>
  <c r="AB44" i="18"/>
  <c r="AB45" i="18"/>
  <c r="AB46" i="18"/>
  <c r="AB47" i="18"/>
  <c r="AB48" i="18"/>
  <c r="AB49" i="18"/>
  <c r="AB50" i="18"/>
  <c r="AB51" i="18"/>
  <c r="AB52" i="18"/>
  <c r="AB53" i="18"/>
  <c r="AB54" i="18"/>
  <c r="AB55" i="18"/>
  <c r="AB56" i="18"/>
  <c r="AB57" i="18"/>
  <c r="AB58" i="18"/>
  <c r="AB59" i="18"/>
  <c r="AB60" i="18"/>
  <c r="AB61" i="18"/>
  <c r="AB62" i="18"/>
  <c r="AB63" i="18"/>
  <c r="AB64" i="18"/>
  <c r="AB65" i="18"/>
  <c r="AB66" i="18"/>
  <c r="AB67" i="18"/>
  <c r="AB68" i="18"/>
  <c r="AB69" i="18"/>
  <c r="AB70" i="18"/>
  <c r="AB71" i="18"/>
  <c r="AB72" i="18"/>
  <c r="AB73" i="18"/>
  <c r="AB74" i="18"/>
  <c r="AB75" i="18"/>
  <c r="AB76" i="18"/>
  <c r="AB77" i="18"/>
  <c r="AB78" i="18"/>
  <c r="AB79" i="18"/>
  <c r="AB80" i="18"/>
  <c r="AB81" i="18"/>
  <c r="AB82" i="18"/>
  <c r="AB83" i="18"/>
  <c r="AB84" i="18"/>
  <c r="AB85" i="18"/>
  <c r="AB4" i="18"/>
  <c r="AN85" i="18"/>
  <c r="AL85" i="18"/>
  <c r="AJ85" i="18"/>
  <c r="AH85" i="18"/>
  <c r="Z85" i="18"/>
  <c r="X85" i="18"/>
  <c r="V85" i="18"/>
  <c r="T85" i="18"/>
  <c r="R85" i="18"/>
  <c r="P85" i="18"/>
  <c r="N85" i="18"/>
  <c r="L85" i="18"/>
  <c r="J85" i="18"/>
  <c r="F85" i="18"/>
  <c r="AN84" i="18"/>
  <c r="AL84" i="18"/>
  <c r="AJ84" i="18"/>
  <c r="AH84" i="18"/>
  <c r="Z84" i="18"/>
  <c r="X84" i="18"/>
  <c r="V84" i="18"/>
  <c r="T84" i="18"/>
  <c r="R84" i="18"/>
  <c r="P84" i="18"/>
  <c r="N84" i="18"/>
  <c r="L84" i="18"/>
  <c r="J84" i="18"/>
  <c r="F84" i="18"/>
  <c r="AN83" i="18"/>
  <c r="AL83" i="18"/>
  <c r="AJ83" i="18"/>
  <c r="AH83" i="18"/>
  <c r="Z83" i="18"/>
  <c r="X83" i="18"/>
  <c r="V83" i="18"/>
  <c r="T83" i="18"/>
  <c r="R83" i="18"/>
  <c r="P83" i="18"/>
  <c r="N83" i="18"/>
  <c r="L83" i="18"/>
  <c r="J83" i="18"/>
  <c r="F83" i="18"/>
  <c r="AN82" i="18"/>
  <c r="AL82" i="18"/>
  <c r="AJ82" i="18"/>
  <c r="AH82" i="18"/>
  <c r="Z82" i="18"/>
  <c r="X82" i="18"/>
  <c r="V82" i="18"/>
  <c r="T82" i="18"/>
  <c r="R82" i="18"/>
  <c r="P82" i="18"/>
  <c r="N82" i="18"/>
  <c r="L82" i="18"/>
  <c r="J82" i="18"/>
  <c r="F82" i="18"/>
  <c r="AN81" i="18"/>
  <c r="AL81" i="18"/>
  <c r="AJ81" i="18"/>
  <c r="AH81" i="18"/>
  <c r="Z81" i="18"/>
  <c r="X81" i="18"/>
  <c r="V81" i="18"/>
  <c r="T81" i="18"/>
  <c r="R81" i="18"/>
  <c r="P81" i="18"/>
  <c r="N81" i="18"/>
  <c r="L81" i="18"/>
  <c r="J81" i="18"/>
  <c r="F81" i="18"/>
  <c r="AN80" i="18"/>
  <c r="AL80" i="18"/>
  <c r="AJ80" i="18"/>
  <c r="AH80" i="18"/>
  <c r="Z80" i="18"/>
  <c r="X80" i="18"/>
  <c r="V80" i="18"/>
  <c r="T80" i="18"/>
  <c r="R80" i="18"/>
  <c r="P80" i="18"/>
  <c r="N80" i="18"/>
  <c r="L80" i="18"/>
  <c r="J80" i="18"/>
  <c r="F80" i="18"/>
  <c r="AN79" i="18"/>
  <c r="AL79" i="18"/>
  <c r="AJ79" i="18"/>
  <c r="AH79" i="18"/>
  <c r="Z79" i="18"/>
  <c r="X79" i="18"/>
  <c r="V79" i="18"/>
  <c r="T79" i="18"/>
  <c r="R79" i="18"/>
  <c r="P79" i="18"/>
  <c r="N79" i="18"/>
  <c r="L79" i="18"/>
  <c r="J79" i="18"/>
  <c r="F79" i="18"/>
  <c r="AN78" i="18"/>
  <c r="AL78" i="18"/>
  <c r="AJ78" i="18"/>
  <c r="AH78" i="18"/>
  <c r="Z78" i="18"/>
  <c r="X78" i="18"/>
  <c r="V78" i="18"/>
  <c r="T78" i="18"/>
  <c r="R78" i="18"/>
  <c r="P78" i="18"/>
  <c r="N78" i="18"/>
  <c r="L78" i="18"/>
  <c r="J78" i="18"/>
  <c r="F78" i="18"/>
  <c r="AN77" i="18"/>
  <c r="AL77" i="18"/>
  <c r="AJ77" i="18"/>
  <c r="AH77" i="18"/>
  <c r="Z77" i="18"/>
  <c r="X77" i="18"/>
  <c r="V77" i="18"/>
  <c r="T77" i="18"/>
  <c r="R77" i="18"/>
  <c r="P77" i="18"/>
  <c r="N77" i="18"/>
  <c r="L77" i="18"/>
  <c r="J77" i="18"/>
  <c r="F77" i="18"/>
  <c r="AN76" i="18"/>
  <c r="AL76" i="18"/>
  <c r="AJ76" i="18"/>
  <c r="AH76" i="18"/>
  <c r="Z76" i="18"/>
  <c r="X76" i="18"/>
  <c r="V76" i="18"/>
  <c r="T76" i="18"/>
  <c r="R76" i="18"/>
  <c r="P76" i="18"/>
  <c r="N76" i="18"/>
  <c r="L76" i="18"/>
  <c r="J76" i="18"/>
  <c r="F76" i="18"/>
  <c r="AN75" i="18"/>
  <c r="AL75" i="18"/>
  <c r="AJ75" i="18"/>
  <c r="AH75" i="18"/>
  <c r="Z75" i="18"/>
  <c r="X75" i="18"/>
  <c r="V75" i="18"/>
  <c r="T75" i="18"/>
  <c r="R75" i="18"/>
  <c r="P75" i="18"/>
  <c r="N75" i="18"/>
  <c r="L75" i="18"/>
  <c r="J75" i="18"/>
  <c r="F75" i="18"/>
  <c r="AN74" i="18"/>
  <c r="AL74" i="18"/>
  <c r="AJ74" i="18"/>
  <c r="AH74" i="18"/>
  <c r="Z74" i="18"/>
  <c r="X74" i="18"/>
  <c r="V74" i="18"/>
  <c r="T74" i="18"/>
  <c r="R74" i="18"/>
  <c r="P74" i="18"/>
  <c r="N74" i="18"/>
  <c r="L74" i="18"/>
  <c r="J74" i="18"/>
  <c r="F74" i="18"/>
  <c r="AN73" i="18"/>
  <c r="AL73" i="18"/>
  <c r="AJ73" i="18"/>
  <c r="AH73" i="18"/>
  <c r="Z73" i="18"/>
  <c r="X73" i="18"/>
  <c r="V73" i="18"/>
  <c r="T73" i="18"/>
  <c r="R73" i="18"/>
  <c r="P73" i="18"/>
  <c r="N73" i="18"/>
  <c r="L73" i="18"/>
  <c r="J73" i="18"/>
  <c r="F73" i="18"/>
  <c r="AN72" i="18"/>
  <c r="AL72" i="18"/>
  <c r="AJ72" i="18"/>
  <c r="AH72" i="18"/>
  <c r="Z72" i="18"/>
  <c r="X72" i="18"/>
  <c r="V72" i="18"/>
  <c r="T72" i="18"/>
  <c r="R72" i="18"/>
  <c r="P72" i="18"/>
  <c r="N72" i="18"/>
  <c r="L72" i="18"/>
  <c r="J72" i="18"/>
  <c r="F72" i="18"/>
  <c r="AN71" i="18"/>
  <c r="AL71" i="18"/>
  <c r="AJ71" i="18"/>
  <c r="AH71" i="18"/>
  <c r="Z71" i="18"/>
  <c r="X71" i="18"/>
  <c r="V71" i="18"/>
  <c r="T71" i="18"/>
  <c r="R71" i="18"/>
  <c r="P71" i="18"/>
  <c r="N71" i="18"/>
  <c r="L71" i="18"/>
  <c r="J71" i="18"/>
  <c r="F71" i="18"/>
  <c r="AN70" i="18"/>
  <c r="AL70" i="18"/>
  <c r="AJ70" i="18"/>
  <c r="AH70" i="18"/>
  <c r="Z70" i="18"/>
  <c r="X70" i="18"/>
  <c r="V70" i="18"/>
  <c r="T70" i="18"/>
  <c r="R70" i="18"/>
  <c r="P70" i="18"/>
  <c r="N70" i="18"/>
  <c r="L70" i="18"/>
  <c r="J70" i="18"/>
  <c r="F70" i="18"/>
  <c r="AN69" i="18"/>
  <c r="AL69" i="18"/>
  <c r="AJ69" i="18"/>
  <c r="AH69" i="18"/>
  <c r="Z69" i="18"/>
  <c r="X69" i="18"/>
  <c r="V69" i="18"/>
  <c r="T69" i="18"/>
  <c r="R69" i="18"/>
  <c r="P69" i="18"/>
  <c r="N69" i="18"/>
  <c r="L69" i="18"/>
  <c r="J69" i="18"/>
  <c r="F69" i="18"/>
  <c r="AN68" i="18"/>
  <c r="AL68" i="18"/>
  <c r="AJ68" i="18"/>
  <c r="AH68" i="18"/>
  <c r="Z68" i="18"/>
  <c r="X68" i="18"/>
  <c r="V68" i="18"/>
  <c r="T68" i="18"/>
  <c r="R68" i="18"/>
  <c r="P68" i="18"/>
  <c r="N68" i="18"/>
  <c r="L68" i="18"/>
  <c r="J68" i="18"/>
  <c r="F68" i="18"/>
  <c r="AN67" i="18"/>
  <c r="AL67" i="18"/>
  <c r="AJ67" i="18"/>
  <c r="AH67" i="18"/>
  <c r="Z67" i="18"/>
  <c r="X67" i="18"/>
  <c r="V67" i="18"/>
  <c r="T67" i="18"/>
  <c r="R67" i="18"/>
  <c r="P67" i="18"/>
  <c r="N67" i="18"/>
  <c r="L67" i="18"/>
  <c r="J67" i="18"/>
  <c r="F67" i="18"/>
  <c r="AN66" i="18"/>
  <c r="AL66" i="18"/>
  <c r="AJ66" i="18"/>
  <c r="AH66" i="18"/>
  <c r="Z66" i="18"/>
  <c r="X66" i="18"/>
  <c r="V66" i="18"/>
  <c r="T66" i="18"/>
  <c r="R66" i="18"/>
  <c r="P66" i="18"/>
  <c r="N66" i="18"/>
  <c r="L66" i="18"/>
  <c r="J66" i="18"/>
  <c r="F66" i="18"/>
  <c r="AN65" i="18"/>
  <c r="AL65" i="18"/>
  <c r="AJ65" i="18"/>
  <c r="AH65" i="18"/>
  <c r="Z65" i="18"/>
  <c r="X65" i="18"/>
  <c r="V65" i="18"/>
  <c r="T65" i="18"/>
  <c r="R65" i="18"/>
  <c r="P65" i="18"/>
  <c r="N65" i="18"/>
  <c r="L65" i="18"/>
  <c r="J65" i="18"/>
  <c r="F65" i="18"/>
  <c r="AN64" i="18"/>
  <c r="AL64" i="18"/>
  <c r="AJ64" i="18"/>
  <c r="AH64" i="18"/>
  <c r="Z64" i="18"/>
  <c r="X64" i="18"/>
  <c r="V64" i="18"/>
  <c r="T64" i="18"/>
  <c r="R64" i="18"/>
  <c r="P64" i="18"/>
  <c r="N64" i="18"/>
  <c r="L64" i="18"/>
  <c r="J64" i="18"/>
  <c r="F64" i="18"/>
  <c r="AN63" i="18"/>
  <c r="AL63" i="18"/>
  <c r="AJ63" i="18"/>
  <c r="AH63" i="18"/>
  <c r="Z63" i="18"/>
  <c r="X63" i="18"/>
  <c r="V63" i="18"/>
  <c r="T63" i="18"/>
  <c r="R63" i="18"/>
  <c r="P63" i="18"/>
  <c r="N63" i="18"/>
  <c r="L63" i="18"/>
  <c r="J63" i="18"/>
  <c r="F63" i="18"/>
  <c r="AN62" i="18"/>
  <c r="AL62" i="18"/>
  <c r="AJ62" i="18"/>
  <c r="AH62" i="18"/>
  <c r="Z62" i="18"/>
  <c r="X62" i="18"/>
  <c r="V62" i="18"/>
  <c r="T62" i="18"/>
  <c r="R62" i="18"/>
  <c r="P62" i="18"/>
  <c r="N62" i="18"/>
  <c r="L62" i="18"/>
  <c r="J62" i="18"/>
  <c r="F62" i="18"/>
  <c r="AN61" i="18"/>
  <c r="AL61" i="18"/>
  <c r="AJ61" i="18"/>
  <c r="AH61" i="18"/>
  <c r="Z61" i="18"/>
  <c r="X61" i="18"/>
  <c r="V61" i="18"/>
  <c r="T61" i="18"/>
  <c r="R61" i="18"/>
  <c r="P61" i="18"/>
  <c r="N61" i="18"/>
  <c r="L61" i="18"/>
  <c r="J61" i="18"/>
  <c r="F61" i="18"/>
  <c r="AN60" i="18"/>
  <c r="AL60" i="18"/>
  <c r="AJ60" i="18"/>
  <c r="AH60" i="18"/>
  <c r="Z60" i="18"/>
  <c r="X60" i="18"/>
  <c r="V60" i="18"/>
  <c r="T60" i="18"/>
  <c r="R60" i="18"/>
  <c r="P60" i="18"/>
  <c r="N60" i="18"/>
  <c r="L60" i="18"/>
  <c r="J60" i="18"/>
  <c r="F60" i="18"/>
  <c r="AN59" i="18"/>
  <c r="AL59" i="18"/>
  <c r="AJ59" i="18"/>
  <c r="AH59" i="18"/>
  <c r="Z59" i="18"/>
  <c r="X59" i="18"/>
  <c r="V59" i="18"/>
  <c r="T59" i="18"/>
  <c r="R59" i="18"/>
  <c r="P59" i="18"/>
  <c r="N59" i="18"/>
  <c r="L59" i="18"/>
  <c r="J59" i="18"/>
  <c r="F59" i="18"/>
  <c r="AN58" i="18"/>
  <c r="AL58" i="18"/>
  <c r="AJ58" i="18"/>
  <c r="AH58" i="18"/>
  <c r="Z58" i="18"/>
  <c r="X58" i="18"/>
  <c r="V58" i="18"/>
  <c r="T58" i="18"/>
  <c r="R58" i="18"/>
  <c r="P58" i="18"/>
  <c r="N58" i="18"/>
  <c r="L58" i="18"/>
  <c r="J58" i="18"/>
  <c r="F58" i="18"/>
  <c r="AN57" i="18"/>
  <c r="AL57" i="18"/>
  <c r="AJ57" i="18"/>
  <c r="AH57" i="18"/>
  <c r="Z57" i="18"/>
  <c r="X57" i="18"/>
  <c r="V57" i="18"/>
  <c r="T57" i="18"/>
  <c r="R57" i="18"/>
  <c r="P57" i="18"/>
  <c r="N57" i="18"/>
  <c r="L57" i="18"/>
  <c r="J57" i="18"/>
  <c r="F57" i="18"/>
  <c r="AN56" i="18"/>
  <c r="AL56" i="18"/>
  <c r="AJ56" i="18"/>
  <c r="AH56" i="18"/>
  <c r="Z56" i="18"/>
  <c r="X56" i="18"/>
  <c r="V56" i="18"/>
  <c r="T56" i="18"/>
  <c r="R56" i="18"/>
  <c r="P56" i="18"/>
  <c r="N56" i="18"/>
  <c r="L56" i="18"/>
  <c r="J56" i="18"/>
  <c r="F56" i="18"/>
  <c r="AN55" i="18"/>
  <c r="AL55" i="18"/>
  <c r="AJ55" i="18"/>
  <c r="AH55" i="18"/>
  <c r="Z55" i="18"/>
  <c r="X55" i="18"/>
  <c r="V55" i="18"/>
  <c r="T55" i="18"/>
  <c r="R55" i="18"/>
  <c r="P55" i="18"/>
  <c r="N55" i="18"/>
  <c r="L55" i="18"/>
  <c r="J55" i="18"/>
  <c r="F55" i="18"/>
  <c r="AN54" i="18"/>
  <c r="AL54" i="18"/>
  <c r="AJ54" i="18"/>
  <c r="AH54" i="18"/>
  <c r="Z54" i="18"/>
  <c r="X54" i="18"/>
  <c r="V54" i="18"/>
  <c r="T54" i="18"/>
  <c r="R54" i="18"/>
  <c r="P54" i="18"/>
  <c r="N54" i="18"/>
  <c r="L54" i="18"/>
  <c r="J54" i="18"/>
  <c r="F54" i="18"/>
  <c r="AN53" i="18"/>
  <c r="AL53" i="18"/>
  <c r="AJ53" i="18"/>
  <c r="AH53" i="18"/>
  <c r="Z53" i="18"/>
  <c r="X53" i="18"/>
  <c r="V53" i="18"/>
  <c r="T53" i="18"/>
  <c r="R53" i="18"/>
  <c r="P53" i="18"/>
  <c r="N53" i="18"/>
  <c r="L53" i="18"/>
  <c r="J53" i="18"/>
  <c r="F53" i="18"/>
  <c r="AN52" i="18"/>
  <c r="AL52" i="18"/>
  <c r="AJ52" i="18"/>
  <c r="AH52" i="18"/>
  <c r="Z52" i="18"/>
  <c r="X52" i="18"/>
  <c r="V52" i="18"/>
  <c r="T52" i="18"/>
  <c r="R52" i="18"/>
  <c r="P52" i="18"/>
  <c r="N52" i="18"/>
  <c r="L52" i="18"/>
  <c r="J52" i="18"/>
  <c r="F52" i="18"/>
  <c r="AN51" i="18"/>
  <c r="AL51" i="18"/>
  <c r="AJ51" i="18"/>
  <c r="AH51" i="18"/>
  <c r="Z51" i="18"/>
  <c r="X51" i="18"/>
  <c r="V51" i="18"/>
  <c r="T51" i="18"/>
  <c r="R51" i="18"/>
  <c r="P51" i="18"/>
  <c r="N51" i="18"/>
  <c r="L51" i="18"/>
  <c r="J51" i="18"/>
  <c r="F51" i="18"/>
  <c r="AN50" i="18"/>
  <c r="AL50" i="18"/>
  <c r="AJ50" i="18"/>
  <c r="AH50" i="18"/>
  <c r="Z50" i="18"/>
  <c r="X50" i="18"/>
  <c r="V50" i="18"/>
  <c r="T50" i="18"/>
  <c r="R50" i="18"/>
  <c r="P50" i="18"/>
  <c r="N50" i="18"/>
  <c r="L50" i="18"/>
  <c r="J50" i="18"/>
  <c r="F50" i="18"/>
  <c r="AN49" i="18"/>
  <c r="AL49" i="18"/>
  <c r="AJ49" i="18"/>
  <c r="AH49" i="18"/>
  <c r="Z49" i="18"/>
  <c r="X49" i="18"/>
  <c r="V49" i="18"/>
  <c r="T49" i="18"/>
  <c r="R49" i="18"/>
  <c r="P49" i="18"/>
  <c r="N49" i="18"/>
  <c r="L49" i="18"/>
  <c r="J49" i="18"/>
  <c r="F49" i="18"/>
  <c r="AN48" i="18"/>
  <c r="AL48" i="18"/>
  <c r="AJ48" i="18"/>
  <c r="AH48" i="18"/>
  <c r="Z48" i="18"/>
  <c r="X48" i="18"/>
  <c r="V48" i="18"/>
  <c r="T48" i="18"/>
  <c r="R48" i="18"/>
  <c r="P48" i="18"/>
  <c r="N48" i="18"/>
  <c r="L48" i="18"/>
  <c r="J48" i="18"/>
  <c r="F48" i="18"/>
  <c r="AN47" i="18"/>
  <c r="AL47" i="18"/>
  <c r="AJ47" i="18"/>
  <c r="AH47" i="18"/>
  <c r="Z47" i="18"/>
  <c r="X47" i="18"/>
  <c r="V47" i="18"/>
  <c r="T47" i="18"/>
  <c r="R47" i="18"/>
  <c r="P47" i="18"/>
  <c r="N47" i="18"/>
  <c r="L47" i="18"/>
  <c r="J47" i="18"/>
  <c r="F47" i="18"/>
  <c r="AN46" i="18"/>
  <c r="AL46" i="18"/>
  <c r="AJ46" i="18"/>
  <c r="AH46" i="18"/>
  <c r="Z46" i="18"/>
  <c r="X46" i="18"/>
  <c r="V46" i="18"/>
  <c r="T46" i="18"/>
  <c r="R46" i="18"/>
  <c r="P46" i="18"/>
  <c r="N46" i="18"/>
  <c r="L46" i="18"/>
  <c r="J46" i="18"/>
  <c r="F46" i="18"/>
  <c r="AN45" i="18"/>
  <c r="AL45" i="18"/>
  <c r="AJ45" i="18"/>
  <c r="AH45" i="18"/>
  <c r="Z45" i="18"/>
  <c r="X45" i="18"/>
  <c r="V45" i="18"/>
  <c r="T45" i="18"/>
  <c r="R45" i="18"/>
  <c r="P45" i="18"/>
  <c r="N45" i="18"/>
  <c r="L45" i="18"/>
  <c r="J45" i="18"/>
  <c r="F45" i="18"/>
  <c r="AN44" i="18"/>
  <c r="AL44" i="18"/>
  <c r="AJ44" i="18"/>
  <c r="AH44" i="18"/>
  <c r="Z44" i="18"/>
  <c r="X44" i="18"/>
  <c r="V44" i="18"/>
  <c r="T44" i="18"/>
  <c r="R44" i="18"/>
  <c r="P44" i="18"/>
  <c r="N44" i="18"/>
  <c r="L44" i="18"/>
  <c r="J44" i="18"/>
  <c r="F44" i="18"/>
  <c r="AN43" i="18"/>
  <c r="AL43" i="18"/>
  <c r="AJ43" i="18"/>
  <c r="AH43" i="18"/>
  <c r="Z43" i="18"/>
  <c r="X43" i="18"/>
  <c r="V43" i="18"/>
  <c r="T43" i="18"/>
  <c r="R43" i="18"/>
  <c r="P43" i="18"/>
  <c r="N43" i="18"/>
  <c r="L43" i="18"/>
  <c r="J43" i="18"/>
  <c r="F43" i="18"/>
  <c r="AN42" i="18"/>
  <c r="AL42" i="18"/>
  <c r="AJ42" i="18"/>
  <c r="AH42" i="18"/>
  <c r="Z42" i="18"/>
  <c r="X42" i="18"/>
  <c r="V42" i="18"/>
  <c r="T42" i="18"/>
  <c r="R42" i="18"/>
  <c r="P42" i="18"/>
  <c r="N42" i="18"/>
  <c r="L42" i="18"/>
  <c r="J42" i="18"/>
  <c r="F42" i="18"/>
  <c r="AN41" i="18"/>
  <c r="AL41" i="18"/>
  <c r="AJ41" i="18"/>
  <c r="AH41" i="18"/>
  <c r="Z41" i="18"/>
  <c r="X41" i="18"/>
  <c r="V41" i="18"/>
  <c r="T41" i="18"/>
  <c r="R41" i="18"/>
  <c r="P41" i="18"/>
  <c r="N41" i="18"/>
  <c r="L41" i="18"/>
  <c r="J41" i="18"/>
  <c r="F41" i="18"/>
  <c r="AN40" i="18"/>
  <c r="AL40" i="18"/>
  <c r="AJ40" i="18"/>
  <c r="AH40" i="18"/>
  <c r="Z40" i="18"/>
  <c r="X40" i="18"/>
  <c r="V40" i="18"/>
  <c r="T40" i="18"/>
  <c r="R40" i="18"/>
  <c r="P40" i="18"/>
  <c r="N40" i="18"/>
  <c r="L40" i="18"/>
  <c r="J40" i="18"/>
  <c r="F40" i="18"/>
  <c r="AN39" i="18"/>
  <c r="AL39" i="18"/>
  <c r="AJ39" i="18"/>
  <c r="AH39" i="18"/>
  <c r="Z39" i="18"/>
  <c r="X39" i="18"/>
  <c r="V39" i="18"/>
  <c r="T39" i="18"/>
  <c r="R39" i="18"/>
  <c r="P39" i="18"/>
  <c r="N39" i="18"/>
  <c r="L39" i="18"/>
  <c r="J39" i="18"/>
  <c r="F39" i="18"/>
  <c r="AN38" i="18"/>
  <c r="AL38" i="18"/>
  <c r="AJ38" i="18"/>
  <c r="AH38" i="18"/>
  <c r="Z38" i="18"/>
  <c r="X38" i="18"/>
  <c r="V38" i="18"/>
  <c r="T38" i="18"/>
  <c r="R38" i="18"/>
  <c r="P38" i="18"/>
  <c r="N38" i="18"/>
  <c r="L38" i="18"/>
  <c r="J38" i="18"/>
  <c r="F38" i="18"/>
  <c r="AN37" i="18"/>
  <c r="AL37" i="18"/>
  <c r="AJ37" i="18"/>
  <c r="AH37" i="18"/>
  <c r="Z37" i="18"/>
  <c r="X37" i="18"/>
  <c r="V37" i="18"/>
  <c r="T37" i="18"/>
  <c r="R37" i="18"/>
  <c r="P37" i="18"/>
  <c r="N37" i="18"/>
  <c r="L37" i="18"/>
  <c r="J37" i="18"/>
  <c r="F37" i="18"/>
  <c r="AN36" i="18"/>
  <c r="AL36" i="18"/>
  <c r="AJ36" i="18"/>
  <c r="AH36" i="18"/>
  <c r="Z36" i="18"/>
  <c r="X36" i="18"/>
  <c r="V36" i="18"/>
  <c r="T36" i="18"/>
  <c r="R36" i="18"/>
  <c r="P36" i="18"/>
  <c r="N36" i="18"/>
  <c r="L36" i="18"/>
  <c r="J36" i="18"/>
  <c r="F36" i="18"/>
  <c r="AN35" i="18"/>
  <c r="AL35" i="18"/>
  <c r="AJ35" i="18"/>
  <c r="AH35" i="18"/>
  <c r="Z35" i="18"/>
  <c r="X35" i="18"/>
  <c r="V35" i="18"/>
  <c r="T35" i="18"/>
  <c r="R35" i="18"/>
  <c r="P35" i="18"/>
  <c r="N35" i="18"/>
  <c r="L35" i="18"/>
  <c r="J35" i="18"/>
  <c r="F35" i="18"/>
  <c r="AN34" i="18"/>
  <c r="AL34" i="18"/>
  <c r="AJ34" i="18"/>
  <c r="AH34" i="18"/>
  <c r="Z34" i="18"/>
  <c r="X34" i="18"/>
  <c r="V34" i="18"/>
  <c r="T34" i="18"/>
  <c r="R34" i="18"/>
  <c r="P34" i="18"/>
  <c r="N34" i="18"/>
  <c r="L34" i="18"/>
  <c r="J34" i="18"/>
  <c r="F34" i="18"/>
  <c r="AN33" i="18"/>
  <c r="AL33" i="18"/>
  <c r="AJ33" i="18"/>
  <c r="AH33" i="18"/>
  <c r="Z33" i="18"/>
  <c r="X33" i="18"/>
  <c r="V33" i="18"/>
  <c r="T33" i="18"/>
  <c r="R33" i="18"/>
  <c r="P33" i="18"/>
  <c r="N33" i="18"/>
  <c r="L33" i="18"/>
  <c r="J33" i="18"/>
  <c r="F33" i="18"/>
  <c r="AN32" i="18"/>
  <c r="AL32" i="18"/>
  <c r="AJ32" i="18"/>
  <c r="AH32" i="18"/>
  <c r="Z32" i="18"/>
  <c r="X32" i="18"/>
  <c r="V32" i="18"/>
  <c r="T32" i="18"/>
  <c r="R32" i="18"/>
  <c r="P32" i="18"/>
  <c r="N32" i="18"/>
  <c r="L32" i="18"/>
  <c r="J32" i="18"/>
  <c r="F32" i="18"/>
  <c r="AN31" i="18"/>
  <c r="AL31" i="18"/>
  <c r="AJ31" i="18"/>
  <c r="AH31" i="18"/>
  <c r="Z31" i="18"/>
  <c r="X31" i="18"/>
  <c r="V31" i="18"/>
  <c r="T31" i="18"/>
  <c r="R31" i="18"/>
  <c r="P31" i="18"/>
  <c r="N31" i="18"/>
  <c r="L31" i="18"/>
  <c r="J31" i="18"/>
  <c r="F31" i="18"/>
  <c r="AN30" i="18"/>
  <c r="AL30" i="18"/>
  <c r="AJ30" i="18"/>
  <c r="AH30" i="18"/>
  <c r="Z30" i="18"/>
  <c r="X30" i="18"/>
  <c r="V30" i="18"/>
  <c r="T30" i="18"/>
  <c r="R30" i="18"/>
  <c r="P30" i="18"/>
  <c r="N30" i="18"/>
  <c r="L30" i="18"/>
  <c r="J30" i="18"/>
  <c r="F30" i="18"/>
  <c r="AN29" i="18"/>
  <c r="AL29" i="18"/>
  <c r="AJ29" i="18"/>
  <c r="AH29" i="18"/>
  <c r="Z29" i="18"/>
  <c r="X29" i="18"/>
  <c r="V29" i="18"/>
  <c r="T29" i="18"/>
  <c r="R29" i="18"/>
  <c r="P29" i="18"/>
  <c r="N29" i="18"/>
  <c r="L29" i="18"/>
  <c r="J29" i="18"/>
  <c r="F29" i="18"/>
  <c r="AN28" i="18"/>
  <c r="AL28" i="18"/>
  <c r="AJ28" i="18"/>
  <c r="AH28" i="18"/>
  <c r="Z28" i="18"/>
  <c r="X28" i="18"/>
  <c r="V28" i="18"/>
  <c r="T28" i="18"/>
  <c r="R28" i="18"/>
  <c r="P28" i="18"/>
  <c r="N28" i="18"/>
  <c r="L28" i="18"/>
  <c r="J28" i="18"/>
  <c r="F28" i="18"/>
  <c r="AN27" i="18"/>
  <c r="AL27" i="18"/>
  <c r="AJ27" i="18"/>
  <c r="AH27" i="18"/>
  <c r="Z27" i="18"/>
  <c r="X27" i="18"/>
  <c r="V27" i="18"/>
  <c r="T27" i="18"/>
  <c r="R27" i="18"/>
  <c r="P27" i="18"/>
  <c r="N27" i="18"/>
  <c r="L27" i="18"/>
  <c r="J27" i="18"/>
  <c r="F27" i="18"/>
  <c r="AN26" i="18"/>
  <c r="AL26" i="18"/>
  <c r="AJ26" i="18"/>
  <c r="AH26" i="18"/>
  <c r="Z26" i="18"/>
  <c r="X26" i="18"/>
  <c r="V26" i="18"/>
  <c r="T26" i="18"/>
  <c r="R26" i="18"/>
  <c r="P26" i="18"/>
  <c r="N26" i="18"/>
  <c r="L26" i="18"/>
  <c r="J26" i="18"/>
  <c r="F26" i="18"/>
  <c r="AN25" i="18"/>
  <c r="AL25" i="18"/>
  <c r="AJ25" i="18"/>
  <c r="AH25" i="18"/>
  <c r="Z25" i="18"/>
  <c r="X25" i="18"/>
  <c r="V25" i="18"/>
  <c r="T25" i="18"/>
  <c r="R25" i="18"/>
  <c r="P25" i="18"/>
  <c r="N25" i="18"/>
  <c r="L25" i="18"/>
  <c r="J25" i="18"/>
  <c r="F25" i="18"/>
  <c r="AN24" i="18"/>
  <c r="AL24" i="18"/>
  <c r="AJ24" i="18"/>
  <c r="AH24" i="18"/>
  <c r="Z24" i="18"/>
  <c r="X24" i="18"/>
  <c r="V24" i="18"/>
  <c r="T24" i="18"/>
  <c r="R24" i="18"/>
  <c r="P24" i="18"/>
  <c r="N24" i="18"/>
  <c r="L24" i="18"/>
  <c r="J24" i="18"/>
  <c r="F24" i="18"/>
  <c r="AN23" i="18"/>
  <c r="AL23" i="18"/>
  <c r="AJ23" i="18"/>
  <c r="AH23" i="18"/>
  <c r="Z23" i="18"/>
  <c r="X23" i="18"/>
  <c r="V23" i="18"/>
  <c r="T23" i="18"/>
  <c r="R23" i="18"/>
  <c r="P23" i="18"/>
  <c r="N23" i="18"/>
  <c r="L23" i="18"/>
  <c r="J23" i="18"/>
  <c r="F23" i="18"/>
  <c r="AN22" i="18"/>
  <c r="AL22" i="18"/>
  <c r="AJ22" i="18"/>
  <c r="AH22" i="18"/>
  <c r="Z22" i="18"/>
  <c r="X22" i="18"/>
  <c r="V22" i="18"/>
  <c r="T22" i="18"/>
  <c r="R22" i="18"/>
  <c r="P22" i="18"/>
  <c r="N22" i="18"/>
  <c r="L22" i="18"/>
  <c r="J22" i="18"/>
  <c r="F22" i="18"/>
  <c r="AN21" i="18"/>
  <c r="AL21" i="18"/>
  <c r="AJ21" i="18"/>
  <c r="AH21" i="18"/>
  <c r="Z21" i="18"/>
  <c r="X21" i="18"/>
  <c r="V21" i="18"/>
  <c r="T21" i="18"/>
  <c r="R21" i="18"/>
  <c r="P21" i="18"/>
  <c r="N21" i="18"/>
  <c r="L21" i="18"/>
  <c r="J21" i="18"/>
  <c r="F21" i="18"/>
  <c r="AN20" i="18"/>
  <c r="AL20" i="18"/>
  <c r="AJ20" i="18"/>
  <c r="AH20" i="18"/>
  <c r="Z20" i="18"/>
  <c r="X20" i="18"/>
  <c r="V20" i="18"/>
  <c r="T20" i="18"/>
  <c r="R20" i="18"/>
  <c r="P20" i="18"/>
  <c r="N20" i="18"/>
  <c r="L20" i="18"/>
  <c r="J20" i="18"/>
  <c r="F20" i="18"/>
  <c r="AN19" i="18"/>
  <c r="AL19" i="18"/>
  <c r="AJ19" i="18"/>
  <c r="AH19" i="18"/>
  <c r="Z19" i="18"/>
  <c r="X19" i="18"/>
  <c r="V19" i="18"/>
  <c r="T19" i="18"/>
  <c r="R19" i="18"/>
  <c r="P19" i="18"/>
  <c r="N19" i="18"/>
  <c r="L19" i="18"/>
  <c r="J19" i="18"/>
  <c r="F19" i="18"/>
  <c r="AN18" i="18"/>
  <c r="AL18" i="18"/>
  <c r="AJ18" i="18"/>
  <c r="AH18" i="18"/>
  <c r="Z18" i="18"/>
  <c r="X18" i="18"/>
  <c r="V18" i="18"/>
  <c r="T18" i="18"/>
  <c r="R18" i="18"/>
  <c r="P18" i="18"/>
  <c r="N18" i="18"/>
  <c r="L18" i="18"/>
  <c r="J18" i="18"/>
  <c r="F18" i="18"/>
  <c r="AN17" i="18"/>
  <c r="AL17" i="18"/>
  <c r="AJ17" i="18"/>
  <c r="AH17" i="18"/>
  <c r="Z17" i="18"/>
  <c r="X17" i="18"/>
  <c r="V17" i="18"/>
  <c r="T17" i="18"/>
  <c r="R17" i="18"/>
  <c r="P17" i="18"/>
  <c r="N17" i="18"/>
  <c r="L17" i="18"/>
  <c r="J17" i="18"/>
  <c r="F17" i="18"/>
  <c r="AN16" i="18"/>
  <c r="AL16" i="18"/>
  <c r="AJ16" i="18"/>
  <c r="AH16" i="18"/>
  <c r="Z16" i="18"/>
  <c r="X16" i="18"/>
  <c r="V16" i="18"/>
  <c r="T16" i="18"/>
  <c r="R16" i="18"/>
  <c r="P16" i="18"/>
  <c r="N16" i="18"/>
  <c r="L16" i="18"/>
  <c r="J16" i="18"/>
  <c r="F16" i="18"/>
  <c r="AN15" i="18"/>
  <c r="AL15" i="18"/>
  <c r="AJ15" i="18"/>
  <c r="AH15" i="18"/>
  <c r="Z15" i="18"/>
  <c r="X15" i="18"/>
  <c r="V15" i="18"/>
  <c r="T15" i="18"/>
  <c r="R15" i="18"/>
  <c r="P15" i="18"/>
  <c r="N15" i="18"/>
  <c r="L15" i="18"/>
  <c r="J15" i="18"/>
  <c r="F15" i="18"/>
  <c r="AN14" i="18"/>
  <c r="AL14" i="18"/>
  <c r="AJ14" i="18"/>
  <c r="AH14" i="18"/>
  <c r="Z14" i="18"/>
  <c r="X14" i="18"/>
  <c r="V14" i="18"/>
  <c r="T14" i="18"/>
  <c r="R14" i="18"/>
  <c r="P14" i="18"/>
  <c r="N14" i="18"/>
  <c r="L14" i="18"/>
  <c r="J14" i="18"/>
  <c r="F14" i="18"/>
  <c r="AN13" i="18"/>
  <c r="AL13" i="18"/>
  <c r="AJ13" i="18"/>
  <c r="AH13" i="18"/>
  <c r="Z13" i="18"/>
  <c r="X13" i="18"/>
  <c r="V13" i="18"/>
  <c r="T13" i="18"/>
  <c r="R13" i="18"/>
  <c r="P13" i="18"/>
  <c r="N13" i="18"/>
  <c r="L13" i="18"/>
  <c r="J13" i="18"/>
  <c r="F13" i="18"/>
  <c r="AN12" i="18"/>
  <c r="AL12" i="18"/>
  <c r="AJ12" i="18"/>
  <c r="AH12" i="18"/>
  <c r="Z12" i="18"/>
  <c r="X12" i="18"/>
  <c r="V12" i="18"/>
  <c r="T12" i="18"/>
  <c r="R12" i="18"/>
  <c r="P12" i="18"/>
  <c r="N12" i="18"/>
  <c r="L12" i="18"/>
  <c r="J12" i="18"/>
  <c r="F12" i="18"/>
  <c r="AN11" i="18"/>
  <c r="AL11" i="18"/>
  <c r="AJ11" i="18"/>
  <c r="AH11" i="18"/>
  <c r="Z11" i="18"/>
  <c r="X11" i="18"/>
  <c r="V11" i="18"/>
  <c r="T11" i="18"/>
  <c r="R11" i="18"/>
  <c r="P11" i="18"/>
  <c r="N11" i="18"/>
  <c r="L11" i="18"/>
  <c r="J11" i="18"/>
  <c r="F11" i="18"/>
  <c r="AN10" i="18"/>
  <c r="AL10" i="18"/>
  <c r="AJ10" i="18"/>
  <c r="AH10" i="18"/>
  <c r="Z10" i="18"/>
  <c r="X10" i="18"/>
  <c r="V10" i="18"/>
  <c r="T10" i="18"/>
  <c r="R10" i="18"/>
  <c r="P10" i="18"/>
  <c r="N10" i="18"/>
  <c r="L10" i="18"/>
  <c r="J10" i="18"/>
  <c r="F10" i="18"/>
  <c r="AN9" i="18"/>
  <c r="AL9" i="18"/>
  <c r="AJ9" i="18"/>
  <c r="AH9" i="18"/>
  <c r="Z9" i="18"/>
  <c r="X9" i="18"/>
  <c r="V9" i="18"/>
  <c r="T9" i="18"/>
  <c r="R9" i="18"/>
  <c r="P9" i="18"/>
  <c r="N9" i="18"/>
  <c r="L9" i="18"/>
  <c r="J9" i="18"/>
  <c r="F9" i="18"/>
  <c r="AN8" i="18"/>
  <c r="AL8" i="18"/>
  <c r="AJ8" i="18"/>
  <c r="AH8" i="18"/>
  <c r="Z8" i="18"/>
  <c r="X8" i="18"/>
  <c r="V8" i="18"/>
  <c r="T8" i="18"/>
  <c r="R8" i="18"/>
  <c r="P8" i="18"/>
  <c r="N8" i="18"/>
  <c r="L8" i="18"/>
  <c r="J8" i="18"/>
  <c r="F8" i="18"/>
  <c r="AN7" i="18"/>
  <c r="AL7" i="18"/>
  <c r="AJ7" i="18"/>
  <c r="AH7" i="18"/>
  <c r="Z7" i="18"/>
  <c r="X7" i="18"/>
  <c r="V7" i="18"/>
  <c r="T7" i="18"/>
  <c r="R7" i="18"/>
  <c r="P7" i="18"/>
  <c r="N7" i="18"/>
  <c r="L7" i="18"/>
  <c r="J7" i="18"/>
  <c r="F7" i="18"/>
  <c r="AN6" i="18"/>
  <c r="AL6" i="18"/>
  <c r="AJ6" i="18"/>
  <c r="AH6" i="18"/>
  <c r="Z6" i="18"/>
  <c r="X6" i="18"/>
  <c r="V6" i="18"/>
  <c r="T6" i="18"/>
  <c r="R6" i="18"/>
  <c r="P6" i="18"/>
  <c r="N6" i="18"/>
  <c r="L6" i="18"/>
  <c r="J6" i="18"/>
  <c r="F6" i="18"/>
  <c r="AN5" i="18"/>
  <c r="AL5" i="18"/>
  <c r="AJ5" i="18"/>
  <c r="AH5" i="18"/>
  <c r="Z5" i="18"/>
  <c r="X5" i="18"/>
  <c r="V5" i="18"/>
  <c r="T5" i="18"/>
  <c r="R5" i="18"/>
  <c r="P5" i="18"/>
  <c r="N5" i="18"/>
  <c r="L5" i="18"/>
  <c r="J5" i="18"/>
  <c r="F5" i="18"/>
  <c r="AN4" i="18"/>
  <c r="AL4" i="18"/>
  <c r="AJ4" i="18"/>
  <c r="AH4" i="18"/>
  <c r="Z4" i="18"/>
  <c r="X4" i="18"/>
  <c r="V4" i="18"/>
  <c r="T4" i="18"/>
  <c r="R4" i="18"/>
  <c r="P4" i="18"/>
  <c r="N4" i="18"/>
  <c r="L4" i="18"/>
  <c r="J4" i="18"/>
  <c r="F4" i="18"/>
  <c r="O103" i="17"/>
  <c r="O102" i="17"/>
  <c r="I102" i="17"/>
  <c r="O101" i="17"/>
  <c r="I101" i="17"/>
  <c r="O100" i="17"/>
  <c r="I100" i="17"/>
  <c r="O99" i="17"/>
  <c r="O98" i="17"/>
  <c r="I98" i="17"/>
  <c r="O97" i="17"/>
  <c r="I97" i="17"/>
  <c r="O96" i="17"/>
  <c r="I96" i="17"/>
  <c r="O95" i="17"/>
  <c r="I95" i="17"/>
  <c r="O94" i="17"/>
  <c r="I94" i="17"/>
  <c r="O93" i="17"/>
  <c r="O92" i="17"/>
  <c r="I92" i="17"/>
  <c r="O91" i="17"/>
  <c r="I91" i="17"/>
  <c r="O90" i="17"/>
  <c r="I90" i="17"/>
  <c r="O89" i="17"/>
  <c r="I89" i="17"/>
  <c r="O88" i="17"/>
  <c r="I88" i="17"/>
  <c r="O87" i="17"/>
  <c r="O86" i="17"/>
  <c r="I86" i="17"/>
  <c r="O85" i="17"/>
  <c r="O84" i="17"/>
  <c r="I84" i="17"/>
  <c r="O83" i="17"/>
  <c r="O82" i="17"/>
  <c r="I82" i="17"/>
  <c r="O81" i="17"/>
  <c r="I81" i="17"/>
  <c r="O80" i="17"/>
  <c r="I80" i="17"/>
  <c r="O79" i="17"/>
  <c r="O78" i="17"/>
  <c r="I78" i="17"/>
  <c r="O77" i="17"/>
  <c r="O76" i="17"/>
  <c r="I76" i="17"/>
  <c r="O75" i="17"/>
  <c r="O74" i="17"/>
  <c r="I74" i="17"/>
  <c r="O73" i="17"/>
  <c r="O72" i="17"/>
  <c r="I72" i="17"/>
  <c r="O71" i="17"/>
  <c r="I71" i="17"/>
  <c r="O70" i="17"/>
  <c r="I70" i="17"/>
  <c r="O69" i="17"/>
  <c r="I69" i="17"/>
  <c r="O68" i="17"/>
  <c r="I68" i="17"/>
  <c r="O67" i="17"/>
  <c r="O66" i="17"/>
  <c r="I66" i="17"/>
  <c r="O65" i="17"/>
  <c r="I65" i="17"/>
  <c r="O64" i="17"/>
  <c r="I64" i="17"/>
  <c r="O63" i="17"/>
  <c r="O62" i="17"/>
  <c r="I62" i="17"/>
  <c r="O61" i="17"/>
  <c r="I61" i="17"/>
  <c r="O60" i="17"/>
  <c r="I60" i="17"/>
  <c r="O59" i="17"/>
  <c r="I59" i="17"/>
  <c r="O58" i="17"/>
  <c r="I58" i="17"/>
  <c r="O57" i="17"/>
  <c r="I57" i="17"/>
  <c r="O56" i="17"/>
  <c r="I56" i="17"/>
  <c r="O55" i="17"/>
  <c r="I55" i="17"/>
  <c r="O54" i="17"/>
  <c r="I54" i="17"/>
  <c r="O53" i="17"/>
  <c r="I53" i="17"/>
  <c r="O52" i="17"/>
  <c r="I52" i="17"/>
  <c r="O51" i="17"/>
  <c r="I51" i="17"/>
  <c r="O50" i="17"/>
  <c r="I50" i="17"/>
  <c r="O49" i="17"/>
  <c r="I49" i="17"/>
  <c r="O48" i="17"/>
  <c r="I48" i="17"/>
  <c r="O47" i="17"/>
  <c r="I47" i="17"/>
  <c r="O46" i="17"/>
  <c r="I46" i="17"/>
  <c r="O45" i="17"/>
  <c r="I45" i="17"/>
  <c r="O44" i="17"/>
  <c r="I44" i="17"/>
  <c r="O43" i="17"/>
  <c r="I43" i="17"/>
  <c r="O42" i="17"/>
  <c r="I42" i="17"/>
  <c r="O41" i="17"/>
  <c r="I41" i="17"/>
  <c r="O40" i="17"/>
  <c r="I40" i="17"/>
  <c r="O39" i="17"/>
  <c r="I39" i="17"/>
  <c r="O38" i="17"/>
  <c r="I38" i="17"/>
  <c r="O37" i="17"/>
  <c r="I37" i="17"/>
  <c r="O36" i="17"/>
  <c r="I36" i="17"/>
  <c r="O35" i="17"/>
  <c r="O34" i="17"/>
  <c r="I34" i="17"/>
  <c r="O33" i="17"/>
  <c r="I33" i="17"/>
  <c r="O32" i="17"/>
  <c r="I32" i="17"/>
  <c r="O31" i="17"/>
  <c r="I31" i="17"/>
  <c r="O30" i="17"/>
  <c r="I30" i="17"/>
  <c r="O29" i="17"/>
  <c r="O28" i="17"/>
  <c r="I28" i="17"/>
  <c r="O27" i="17"/>
  <c r="I27" i="17"/>
  <c r="O26" i="17"/>
  <c r="I26" i="17"/>
  <c r="O25" i="17"/>
  <c r="O24" i="17"/>
  <c r="I24" i="17"/>
  <c r="O23" i="17"/>
  <c r="I23" i="17"/>
  <c r="O22" i="17"/>
  <c r="I22" i="17"/>
  <c r="O21" i="17"/>
  <c r="I21" i="17"/>
  <c r="O20" i="17"/>
  <c r="I20" i="17"/>
  <c r="O19" i="17"/>
  <c r="I19" i="17"/>
  <c r="O18" i="17"/>
  <c r="I18" i="17"/>
  <c r="O17" i="17"/>
  <c r="I17" i="17"/>
  <c r="O16" i="17"/>
  <c r="I16" i="17"/>
  <c r="O15" i="17"/>
  <c r="I15" i="17"/>
  <c r="O14" i="17"/>
  <c r="I14" i="17"/>
  <c r="O13" i="17"/>
  <c r="I13" i="17"/>
  <c r="O12" i="17"/>
  <c r="I12" i="17"/>
  <c r="O11" i="17"/>
  <c r="O10" i="17"/>
  <c r="I10" i="17"/>
  <c r="O9" i="17"/>
  <c r="I9" i="17"/>
  <c r="O8" i="17"/>
  <c r="I8" i="17"/>
  <c r="O7" i="17"/>
  <c r="I7" i="17"/>
  <c r="O6" i="17"/>
  <c r="I6" i="17"/>
  <c r="O5" i="17"/>
  <c r="I5" i="17"/>
  <c r="O4" i="17"/>
  <c r="I4" i="17"/>
  <c r="O1" i="17" a="1"/>
  <c r="O1" i="17" s="1"/>
  <c r="N1" i="17" a="1"/>
  <c r="N1" i="17" s="1"/>
  <c r="M1" i="17" a="1"/>
  <c r="M1" i="17" s="1"/>
  <c r="L1" i="17" a="1"/>
  <c r="L1" i="17" s="1"/>
  <c r="K1" i="17" a="1"/>
  <c r="K1" i="17" s="1"/>
  <c r="J1" i="17" a="1"/>
  <c r="J1" i="17" s="1"/>
  <c r="I1" i="17" a="1"/>
  <c r="I1" i="17" s="1"/>
  <c r="H1" i="17" a="1"/>
  <c r="H1" i="17" s="1"/>
  <c r="G1" i="17" a="1"/>
  <c r="G1" i="17" s="1"/>
  <c r="F1" i="17" a="1"/>
  <c r="F1" i="17" s="1"/>
  <c r="E1" i="17" a="1"/>
  <c r="E1" i="17" s="1"/>
  <c r="D1" i="17" a="1"/>
  <c r="D1" i="17" s="1"/>
  <c r="C1" i="17" a="1"/>
  <c r="C1" i="17" s="1"/>
  <c r="B1" i="17" a="1"/>
  <c r="B1" i="17" s="1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M1" i="16"/>
  <c r="L1" i="16"/>
  <c r="J1" i="16"/>
  <c r="I1" i="16"/>
  <c r="H1" i="16"/>
  <c r="G1" i="16"/>
  <c r="E1" i="16"/>
  <c r="D1" i="16"/>
  <c r="C1" i="16"/>
  <c r="B1" i="16"/>
  <c r="AI5" i="19" a="1"/>
  <c r="AI6" i="19" a="1"/>
  <c r="AI3" i="19" a="1"/>
  <c r="AI4" i="19" a="1"/>
  <c r="AI6" i="19" l="1"/>
  <c r="AI4" i="19"/>
  <c r="AI3" i="19"/>
  <c r="AI5" i="19"/>
  <c r="AK2" i="19"/>
  <c r="AJ3" i="19" a="1"/>
  <c r="AJ6" i="19" a="1"/>
  <c r="AJ4" i="19" a="1"/>
  <c r="AJ5" i="19" a="1"/>
  <c r="AJ4" i="19" l="1"/>
  <c r="AJ5" i="19"/>
  <c r="AJ6" i="19"/>
  <c r="AJ3" i="19"/>
  <c r="AL2" i="19"/>
  <c r="AK5" i="19" a="1"/>
  <c r="AK6" i="19" a="1"/>
  <c r="AK4" i="19" a="1"/>
  <c r="AK3" i="19" a="1"/>
  <c r="AK3" i="19" l="1"/>
  <c r="AK4" i="19"/>
  <c r="AK6" i="19"/>
  <c r="AK5" i="19"/>
  <c r="AM2" i="19"/>
  <c r="AL6" i="19" a="1"/>
  <c r="AL3" i="19" a="1"/>
  <c r="AL4" i="19" a="1"/>
  <c r="AL5" i="19" a="1"/>
  <c r="AL4" i="19" l="1"/>
  <c r="AL3" i="19"/>
  <c r="AL5" i="19"/>
  <c r="AL6" i="19"/>
  <c r="AN2" i="19"/>
  <c r="AM6" i="19" a="1"/>
  <c r="AM3" i="19" a="1"/>
  <c r="AM5" i="19" a="1"/>
  <c r="AM4" i="19" a="1"/>
  <c r="AM5" i="19" l="1"/>
  <c r="AM3" i="19"/>
  <c r="AM4" i="19"/>
  <c r="AM6" i="19"/>
  <c r="AO2" i="19"/>
  <c r="AN6" i="19" a="1"/>
  <c r="AN3" i="19" a="1"/>
  <c r="AN5" i="19" a="1"/>
  <c r="AN4" i="19" a="1"/>
  <c r="AN6" i="19" l="1"/>
  <c r="AN3" i="19"/>
  <c r="AN4" i="19"/>
  <c r="AN5" i="19"/>
  <c r="AP2" i="19"/>
  <c r="AO5" i="19" a="1"/>
  <c r="AO4" i="19" a="1"/>
  <c r="AO3" i="19" a="1"/>
  <c r="AO6" i="19" a="1"/>
  <c r="AO3" i="19" l="1"/>
  <c r="AO4" i="19"/>
  <c r="AO6" i="19"/>
  <c r="AO5" i="19"/>
  <c r="AQ2" i="19"/>
  <c r="AP5" i="19" a="1"/>
  <c r="AP6" i="19" a="1"/>
  <c r="AP3" i="19" a="1"/>
  <c r="AP4" i="19" a="1"/>
  <c r="AP4" i="19" l="1"/>
  <c r="AP6" i="19"/>
  <c r="AP3" i="19"/>
  <c r="AP5" i="19"/>
  <c r="AR2" i="19"/>
  <c r="AQ5" i="19" a="1"/>
  <c r="AQ4" i="19" a="1"/>
  <c r="AQ3" i="19" a="1"/>
  <c r="AQ6" i="19" a="1"/>
  <c r="AQ4" i="19" l="1"/>
  <c r="AQ6" i="19"/>
  <c r="AQ3" i="19"/>
  <c r="AQ5" i="19"/>
  <c r="AS2" i="19"/>
  <c r="AR6" i="19" a="1"/>
  <c r="AR5" i="19" a="1"/>
  <c r="AR4" i="19" a="1"/>
  <c r="AR3" i="19" a="1"/>
  <c r="AR5" i="19" l="1"/>
  <c r="AR3" i="19"/>
  <c r="AR4" i="19"/>
  <c r="AR6" i="19"/>
  <c r="AT2" i="19"/>
  <c r="AS4" i="19" a="1"/>
  <c r="AS5" i="19" a="1"/>
  <c r="AS6" i="19" a="1"/>
  <c r="AS3" i="19" a="1"/>
  <c r="AS5" i="19" l="1"/>
  <c r="AS3" i="19"/>
  <c r="AS6" i="19"/>
  <c r="AS4" i="19"/>
  <c r="AU2" i="19"/>
  <c r="AT5" i="19" a="1"/>
  <c r="AT4" i="19" a="1"/>
  <c r="AT3" i="19" a="1"/>
  <c r="AT6" i="19" a="1"/>
  <c r="AT3" i="19" l="1"/>
  <c r="AT6" i="19"/>
  <c r="AT4" i="19"/>
  <c r="AT5" i="19"/>
  <c r="AV2" i="19"/>
  <c r="AU5" i="19" a="1"/>
  <c r="AU4" i="19" a="1"/>
  <c r="AU6" i="19" a="1"/>
  <c r="AU3" i="19" a="1"/>
  <c r="AU4" i="19" l="1"/>
  <c r="AU3" i="19"/>
  <c r="AU6" i="19"/>
  <c r="AU5" i="19"/>
  <c r="AW2" i="19"/>
  <c r="AV4" i="19" a="1"/>
  <c r="AV3" i="19" a="1"/>
  <c r="AV5" i="19" a="1"/>
  <c r="AV6" i="19" a="1"/>
  <c r="AV3" i="19" l="1"/>
  <c r="AV5" i="19"/>
  <c r="AV6" i="19"/>
  <c r="AV4" i="19"/>
  <c r="AX2" i="19"/>
  <c r="AW5" i="19" a="1"/>
  <c r="AW6" i="19" a="1"/>
  <c r="AW3" i="19" a="1"/>
  <c r="AW4" i="19" a="1"/>
  <c r="AW4" i="19" l="1"/>
  <c r="AW3" i="19"/>
  <c r="AW6" i="19"/>
  <c r="AW5" i="19"/>
  <c r="AY2" i="19"/>
  <c r="AX5" i="19" a="1"/>
  <c r="AX3" i="19" a="1"/>
  <c r="AX4" i="19" a="1"/>
  <c r="AX6" i="19" a="1"/>
  <c r="AX4" i="19" l="1"/>
  <c r="AX3" i="19"/>
  <c r="AX6" i="19"/>
  <c r="AX5" i="19"/>
  <c r="AZ2" i="19"/>
  <c r="AY3" i="19" a="1"/>
  <c r="AY5" i="19" a="1"/>
  <c r="AY6" i="19" a="1"/>
  <c r="AY4" i="19" a="1"/>
  <c r="AY6" i="19" l="1"/>
  <c r="AY4" i="19"/>
  <c r="AY5" i="19"/>
  <c r="AY3" i="19"/>
  <c r="BA2" i="19"/>
  <c r="AZ5" i="19" a="1"/>
  <c r="AZ6" i="19" a="1"/>
  <c r="AZ3" i="19" a="1"/>
  <c r="AZ4" i="19" a="1"/>
  <c r="AZ4" i="19" l="1"/>
  <c r="AZ3" i="19"/>
  <c r="AZ6" i="19"/>
  <c r="AZ5" i="19"/>
  <c r="BB2" i="19"/>
  <c r="BA6" i="19" a="1"/>
  <c r="BA5" i="19" a="1"/>
  <c r="BA4" i="19" a="1"/>
  <c r="BA3" i="19" a="1"/>
  <c r="BA3" i="19" l="1"/>
  <c r="BA6" i="19"/>
  <c r="BA4" i="19"/>
  <c r="BA5" i="19"/>
  <c r="BC2" i="19"/>
  <c r="BB6" i="19" a="1"/>
  <c r="BB3" i="19" a="1"/>
  <c r="BB4" i="19" a="1"/>
  <c r="BB5" i="19" a="1"/>
  <c r="BB4" i="19" l="1"/>
  <c r="BB5" i="19"/>
  <c r="BB3" i="19"/>
  <c r="BB6" i="19"/>
  <c r="BD2" i="19"/>
  <c r="BC6" i="19" a="1"/>
  <c r="BC3" i="19" a="1"/>
  <c r="BC5" i="19" a="1"/>
  <c r="BC4" i="19" a="1"/>
  <c r="BC4" i="19" l="1"/>
  <c r="BC3" i="19"/>
  <c r="BC6" i="19"/>
  <c r="BC5" i="19"/>
  <c r="BE2" i="19"/>
  <c r="BD6" i="19" a="1"/>
  <c r="BD4" i="19" a="1"/>
  <c r="BD5" i="19" a="1"/>
  <c r="BD3" i="19" a="1"/>
  <c r="BD4" i="19" l="1"/>
  <c r="BD3" i="19"/>
  <c r="BD5" i="19"/>
  <c r="BD6" i="19"/>
  <c r="BF2" i="19"/>
  <c r="BE6" i="19" a="1"/>
  <c r="BE3" i="19" a="1"/>
  <c r="BE5" i="19" a="1"/>
  <c r="BE4" i="19" a="1"/>
  <c r="BE4" i="19" l="1"/>
  <c r="BE5" i="19"/>
  <c r="BE3" i="19"/>
  <c r="BE6" i="19"/>
  <c r="BG2" i="19"/>
  <c r="BF6" i="19" a="1"/>
  <c r="BF5" i="19" a="1"/>
  <c r="BF3" i="19" a="1"/>
  <c r="BF4" i="19" a="1"/>
  <c r="BF6" i="19" l="1"/>
  <c r="BF3" i="19"/>
  <c r="BF4" i="19"/>
  <c r="BF5" i="19"/>
  <c r="BH2" i="19"/>
  <c r="BG5" i="19" a="1"/>
  <c r="BG3" i="19" a="1"/>
  <c r="BG4" i="19" a="1"/>
  <c r="BG6" i="19" a="1"/>
  <c r="BG6" i="19" l="1"/>
  <c r="BG4" i="19"/>
  <c r="BG3" i="19"/>
  <c r="BG5" i="19"/>
  <c r="BI2" i="19"/>
  <c r="BH3" i="19" a="1"/>
  <c r="BH4" i="19" a="1"/>
  <c r="BH6" i="19" a="1"/>
  <c r="BH5" i="19" a="1"/>
  <c r="BH5" i="19" l="1"/>
  <c r="BH6" i="19"/>
  <c r="BH4" i="19"/>
  <c r="BH3" i="19"/>
  <c r="BJ2" i="19"/>
  <c r="BI5" i="19" a="1"/>
  <c r="BI6" i="19" a="1"/>
  <c r="BI3" i="19" a="1"/>
  <c r="BI4" i="19" a="1"/>
  <c r="BI6" i="19" l="1"/>
  <c r="BI4" i="19"/>
  <c r="BI3" i="19"/>
  <c r="BI5" i="19"/>
  <c r="BK2" i="19"/>
  <c r="BJ4" i="19" a="1"/>
  <c r="BJ6" i="19" a="1"/>
  <c r="BJ5" i="19" a="1"/>
  <c r="BJ3" i="19" a="1"/>
  <c r="BJ3" i="19" l="1"/>
  <c r="BJ5" i="19"/>
  <c r="BJ6" i="19"/>
  <c r="BJ4" i="19"/>
  <c r="BL2" i="19"/>
  <c r="BK3" i="19" a="1"/>
  <c r="BK4" i="19" a="1"/>
  <c r="BK6" i="19" a="1"/>
  <c r="BK5" i="19" a="1"/>
  <c r="BK3" i="19" l="1"/>
  <c r="BK5" i="19"/>
  <c r="BK6" i="19"/>
  <c r="BK4" i="19"/>
  <c r="BM2" i="19"/>
  <c r="BL5" i="19" a="1"/>
  <c r="BL4" i="19" a="1"/>
  <c r="BL3" i="19" a="1"/>
  <c r="BL6" i="19" a="1"/>
  <c r="BL3" i="19" l="1"/>
  <c r="BL6" i="19"/>
  <c r="BL4" i="19"/>
  <c r="BL5" i="19"/>
  <c r="BN2" i="19"/>
  <c r="BM5" i="19" a="1"/>
  <c r="BM4" i="19" a="1"/>
  <c r="BM6" i="19" a="1"/>
  <c r="BM3" i="19" a="1"/>
  <c r="BM4" i="19" l="1"/>
  <c r="BM6" i="19"/>
  <c r="BM3" i="19"/>
  <c r="BM5" i="19"/>
  <c r="BO2" i="19"/>
  <c r="BN5" i="19" a="1"/>
  <c r="BN3" i="19" a="1"/>
  <c r="BN6" i="19" a="1"/>
  <c r="BN4" i="19" a="1"/>
  <c r="BN4" i="19" l="1"/>
  <c r="BN6" i="19"/>
  <c r="BN3" i="19"/>
  <c r="BN5" i="19"/>
  <c r="BP2" i="19"/>
  <c r="BO5" i="19" a="1"/>
  <c r="BO4" i="19" a="1"/>
  <c r="BO6" i="19" a="1"/>
  <c r="BO3" i="19" a="1"/>
  <c r="BO6" i="19" l="1"/>
  <c r="BO3" i="19"/>
  <c r="BO4" i="19"/>
  <c r="BO5" i="19"/>
  <c r="BQ2" i="19"/>
  <c r="BP6" i="19" a="1"/>
  <c r="BP3" i="19" a="1"/>
  <c r="BP4" i="19" a="1"/>
  <c r="BP5" i="19" a="1"/>
  <c r="BP6" i="19" l="1"/>
  <c r="BP5" i="19"/>
  <c r="BP4" i="19"/>
  <c r="BP3" i="19"/>
  <c r="BR2" i="19"/>
  <c r="BQ4" i="19" a="1"/>
  <c r="BQ5" i="19" a="1"/>
  <c r="BQ6" i="19" a="1"/>
  <c r="BQ3" i="19" a="1"/>
  <c r="BQ5" i="19" l="1"/>
  <c r="BQ3" i="19"/>
  <c r="BQ6" i="19"/>
  <c r="BQ4" i="19"/>
  <c r="BS2" i="19"/>
  <c r="BR5" i="19" a="1"/>
  <c r="BR3" i="19" a="1"/>
  <c r="BR4" i="19" a="1"/>
  <c r="BR6" i="19" a="1"/>
  <c r="BR6" i="19" l="1"/>
  <c r="BR3" i="19"/>
  <c r="BR4" i="19"/>
  <c r="BR5" i="19"/>
  <c r="BT2" i="19"/>
  <c r="BS5" i="19" a="1"/>
  <c r="BS3" i="19" a="1"/>
  <c r="BS6" i="19" a="1"/>
  <c r="BS4" i="19" a="1"/>
  <c r="BS6" i="19" l="1"/>
  <c r="BS3" i="19"/>
  <c r="BS4" i="19"/>
  <c r="BS5" i="19"/>
  <c r="BU2" i="19"/>
  <c r="BT4" i="19" a="1"/>
  <c r="BT5" i="19" a="1"/>
  <c r="BT3" i="19" a="1"/>
  <c r="BT6" i="19" a="1"/>
  <c r="BT6" i="19" l="1"/>
  <c r="BT5" i="19"/>
  <c r="BT3" i="19"/>
  <c r="BT4" i="19"/>
  <c r="BV2" i="19"/>
  <c r="BU5" i="19" a="1"/>
  <c r="BU3" i="19" a="1"/>
  <c r="BU4" i="19" a="1"/>
  <c r="BU6" i="19" a="1"/>
  <c r="BU4" i="19" l="1"/>
  <c r="BU3" i="19"/>
  <c r="BU6" i="19"/>
  <c r="BU5" i="19"/>
  <c r="BW2" i="19"/>
  <c r="BV5" i="19" a="1"/>
  <c r="BV3" i="19" a="1"/>
  <c r="BV4" i="19" a="1"/>
  <c r="BV6" i="19" a="1"/>
  <c r="BV4" i="19" l="1"/>
  <c r="BV3" i="19"/>
  <c r="BV6" i="19"/>
  <c r="BV5" i="19"/>
  <c r="BX2" i="19"/>
  <c r="BW4" i="19" a="1"/>
  <c r="BW3" i="19" a="1"/>
  <c r="BW5" i="19" a="1"/>
  <c r="BW6" i="19" a="1"/>
  <c r="BW5" i="19" l="1"/>
  <c r="BW4" i="19"/>
  <c r="BW6" i="19"/>
  <c r="BW3" i="19"/>
  <c r="BY2" i="19"/>
  <c r="BX5" i="19" a="1"/>
  <c r="BX3" i="19" a="1"/>
  <c r="BX4" i="19" a="1"/>
  <c r="BX6" i="19" a="1"/>
  <c r="BX4" i="19" l="1"/>
  <c r="BX6" i="19"/>
  <c r="BX3" i="19"/>
  <c r="BX5" i="19"/>
  <c r="BZ2" i="19"/>
  <c r="BY5" i="19" a="1"/>
  <c r="BY4" i="19" a="1"/>
  <c r="BY6" i="19" a="1"/>
  <c r="BY3" i="19" a="1"/>
  <c r="BY4" i="19" l="1"/>
  <c r="BY6" i="19"/>
  <c r="BY3" i="19"/>
  <c r="BY5" i="19"/>
  <c r="CA2" i="19"/>
  <c r="BZ3" i="19" a="1"/>
  <c r="BZ5" i="19" a="1"/>
  <c r="BZ6" i="19" a="1"/>
  <c r="BZ4" i="19" a="1"/>
  <c r="BZ6" i="19" l="1"/>
  <c r="BZ5" i="19"/>
  <c r="BZ4" i="19"/>
  <c r="BZ3" i="19"/>
  <c r="CB2" i="19"/>
  <c r="CA5" i="19" a="1"/>
  <c r="CA3" i="19" a="1"/>
  <c r="CA4" i="19" a="1"/>
  <c r="CA6" i="19" a="1"/>
  <c r="CA3" i="19" l="1"/>
  <c r="CA4" i="19"/>
  <c r="CA6" i="19"/>
  <c r="CA5" i="19"/>
  <c r="CC2" i="19"/>
  <c r="CB3" i="19" a="1"/>
  <c r="CB6" i="19" a="1"/>
  <c r="CB4" i="19" a="1"/>
  <c r="CB5" i="19" a="1"/>
  <c r="CB4" i="19" l="1"/>
  <c r="CB3" i="19"/>
  <c r="CB5" i="19"/>
  <c r="CB6" i="19"/>
  <c r="CD2" i="19"/>
  <c r="CC4" i="19" a="1"/>
  <c r="CC6" i="19" a="1"/>
  <c r="CC5" i="19" a="1"/>
  <c r="CC3" i="19" a="1"/>
  <c r="CC3" i="19" l="1"/>
  <c r="CC4" i="19"/>
  <c r="CC5" i="19"/>
  <c r="CC6" i="19"/>
  <c r="CE2" i="19"/>
  <c r="CD5" i="19" a="1"/>
  <c r="CD3" i="19" a="1"/>
  <c r="CD6" i="19" a="1"/>
  <c r="CD4" i="19" a="1"/>
  <c r="CD4" i="19" l="1"/>
  <c r="CD6" i="19"/>
  <c r="CD3" i="19"/>
  <c r="CD5" i="19"/>
  <c r="CF2" i="19"/>
  <c r="CE5" i="19" a="1"/>
  <c r="CE4" i="19" a="1"/>
  <c r="CE6" i="19" a="1"/>
  <c r="CE3" i="19" a="1"/>
  <c r="CE3" i="19" l="1"/>
  <c r="CE4" i="19"/>
  <c r="CE6" i="19"/>
  <c r="CE5" i="19"/>
  <c r="CF4" i="19" a="1"/>
  <c r="CF6" i="19" a="1"/>
  <c r="CF3" i="19" a="1"/>
  <c r="CF5" i="19" a="1"/>
  <c r="CF6" i="19" l="1"/>
  <c r="CF3" i="19"/>
  <c r="CF5" i="19"/>
  <c r="CF4" i="19"/>
  <c r="H18" i="14"/>
  <c r="H7" i="14"/>
  <c r="H6" i="14"/>
  <c r="H5" i="14"/>
  <c r="H4" i="14"/>
  <c r="H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AlanJui</author>
  </authors>
  <commentList>
    <comment ref="D17" authorId="0" shapeId="0" xr:uid="{4ECE1DB6-CE2F-4DDF-874D-C22F5AC06A24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F17" authorId="0" shapeId="0" xr:uid="{BE4B8BCE-1CB2-4455-AC70-4AE846869C21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H17" authorId="0" shapeId="0" xr:uid="{32272F8F-63B5-4AD9-A8EA-B3CE9DE79477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H19" authorId="0" shapeId="0" xr:uid="{DF4FB5FF-813C-4BAE-9D89-F3D466A3FD76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J23" authorId="0" shapeId="0" xr:uid="{6249CD88-E6A8-472E-8C62-06EFEF44459D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AlanJui</author>
  </authors>
  <commentList>
    <comment ref="D10" authorId="0" shapeId="0" xr:uid="{B2C4B837-CD21-4A51-A3C7-79F3C23DA1DB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D26" authorId="0" shapeId="0" xr:uid="{6B898EF3-F123-4EFC-9D13-6D9C78D0D2CD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D32" authorId="0" shapeId="0" xr:uid="{73C9B8DB-A1A8-41C3-96D2-1BFD1A269384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  <comment ref="D40" authorId="0" shapeId="0" xr:uid="{BBE1A7DD-59CD-4A35-957B-D0E96694876B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漳</t>
        </r>
      </text>
    </comment>
    <comment ref="D48" authorId="0" shapeId="0" xr:uid="{F302C561-E516-4049-921A-219FE183E056}">
      <text>
        <r>
          <rPr>
            <b/>
            <sz val="9"/>
            <color indexed="81"/>
            <rFont val="Tahoma"/>
            <family val="2"/>
          </rPr>
          <t>AlanJui: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泉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<sst xmlns="http://schemas.openxmlformats.org/spreadsheetml/2006/main" count="8115" uniqueCount="3495">
  <si>
    <t>Ø</t>
  </si>
  <si>
    <t>h</t>
  </si>
  <si>
    <t>p</t>
  </si>
  <si>
    <t>pʰ</t>
  </si>
  <si>
    <t>b</t>
  </si>
  <si>
    <t>m</t>
  </si>
  <si>
    <t>t</t>
  </si>
  <si>
    <t>tʰ</t>
  </si>
  <si>
    <t>n</t>
  </si>
  <si>
    <t>l</t>
  </si>
  <si>
    <t>ʦ/ʨ</t>
  </si>
  <si>
    <t>ʦʰ/ʨʰ</t>
  </si>
  <si>
    <t>ʣ/ʥ</t>
  </si>
  <si>
    <t>s/ɕ</t>
  </si>
  <si>
    <t>k</t>
  </si>
  <si>
    <t>kʰ</t>
  </si>
  <si>
    <t>g</t>
  </si>
  <si>
    <t>ŋ</t>
  </si>
  <si>
    <t>a</t>
  </si>
  <si>
    <t>ㄚ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</si>
  <si>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</si>
  <si>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</si>
  <si>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</si>
  <si>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</si>
  <si>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</si>
  <si>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</si>
  <si>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</si>
  <si>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</si>
  <si>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</si>
  <si>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</si>
  <si>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</si>
  <si>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</si>
  <si>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</si>
  <si>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</si>
  <si>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</si>
  <si>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</si>
  <si>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</si>
  <si>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ㆩ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</si>
  <si>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</si>
  <si>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</si>
  <si>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</si>
  <si>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</si>
  <si>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</si>
  <si>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</si>
  <si>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</si>
  <si>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</si>
  <si>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</si>
  <si>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</si>
  <si>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</si>
  <si>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</si>
  <si>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</si>
  <si>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</si>
  <si>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</si>
  <si>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</si>
  <si>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</si>
  <si>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</si>
  <si>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</si>
  <si>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</si>
  <si>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</si>
  <si>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</si>
  <si>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</si>
  <si>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</si>
  <si>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</si>
  <si>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</si>
  <si>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ㆩㆷ</t>
  </si>
  <si>
    <t>ㄏㆩㆷ</t>
  </si>
  <si>
    <t>ㄙㆩㆷ</t>
  </si>
  <si>
    <t>am</t>
  </si>
  <si>
    <t>ㆰ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</si>
  <si>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</si>
  <si>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</si>
  <si>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</si>
  <si>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</si>
  <si>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</si>
  <si>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</si>
  <si>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</si>
  <si>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</si>
  <si>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</si>
  <si>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</si>
  <si>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an</t>
  </si>
  <si>
    <t>ㄢ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</si>
  <si>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</si>
  <si>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</si>
  <si>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</si>
  <si>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</si>
  <si>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</si>
  <si>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</si>
  <si>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</si>
  <si>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</si>
  <si>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</si>
  <si>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</si>
  <si>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</si>
  <si>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</si>
  <si>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</si>
  <si>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</si>
  <si>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ㄤ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</si>
  <si>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</si>
  <si>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</si>
  <si>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</si>
  <si>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</si>
  <si>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</si>
  <si>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</si>
  <si>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</si>
  <si>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</si>
  <si>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</si>
  <si>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</si>
  <si>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</si>
  <si>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</si>
  <si>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</si>
  <si>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</si>
  <si>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</si>
  <si>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</si>
  <si>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</si>
  <si>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</si>
  <si>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</si>
  <si>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</si>
  <si>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</si>
  <si>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</si>
  <si>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</si>
  <si>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</si>
  <si>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</si>
  <si>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</si>
  <si>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</si>
  <si>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</si>
  <si>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</si>
  <si>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</si>
  <si>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</si>
  <si>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</si>
  <si>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</si>
  <si>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</si>
  <si>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</si>
  <si>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</si>
  <si>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</si>
  <si>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</si>
  <si>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</si>
  <si>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</si>
  <si>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</si>
  <si>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</si>
  <si>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</si>
  <si>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</si>
  <si>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</si>
  <si>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</si>
  <si>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</si>
  <si>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</si>
  <si>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</si>
  <si>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</si>
  <si>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</si>
  <si>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</si>
  <si>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</si>
  <si>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</si>
  <si>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ㄞ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</si>
  <si>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</si>
  <si>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</si>
  <si>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</si>
  <si>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</si>
  <si>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</si>
  <si>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</si>
  <si>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</si>
  <si>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</si>
  <si>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</si>
  <si>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</si>
  <si>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</si>
  <si>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</si>
  <si>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</si>
  <si>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</si>
  <si>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</si>
  <si>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</si>
  <si>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</si>
  <si>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ㆮ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</si>
  <si>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</si>
  <si>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</si>
  <si>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</si>
  <si>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</si>
  <si>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</si>
  <si>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</si>
  <si>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</si>
  <si>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</si>
  <si>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</si>
  <si>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</si>
  <si>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</si>
  <si>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au</t>
  </si>
  <si>
    <t>ㄠ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</si>
  <si>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</si>
  <si>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</si>
  <si>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</si>
  <si>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</si>
  <si>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</si>
  <si>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</si>
  <si>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</si>
  <si>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</si>
  <si>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</si>
  <si>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</si>
  <si>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</si>
  <si>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</si>
  <si>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</si>
  <si>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</si>
  <si>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</si>
  <si>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</si>
  <si>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</si>
  <si>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ㄠㆷ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</si>
  <si>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</si>
  <si>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</si>
  <si>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</si>
  <si>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</si>
  <si>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</si>
  <si>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</si>
  <si>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</si>
  <si>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</si>
  <si>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e</t>
  </si>
  <si>
    <t>ㆤ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</si>
  <si>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</si>
  <si>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</si>
  <si>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</si>
  <si>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</si>
  <si>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</si>
  <si>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</si>
  <si>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</si>
  <si>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</si>
  <si>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</si>
  <si>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</si>
  <si>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</si>
  <si>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</si>
  <si>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</si>
  <si>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</si>
  <si>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</si>
  <si>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</si>
  <si>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</si>
  <si>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ㆥ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</si>
  <si>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</si>
  <si>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</si>
  <si>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</si>
  <si>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</si>
  <si>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</si>
  <si>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</si>
  <si>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</si>
  <si>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</si>
  <si>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</si>
  <si>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</si>
  <si>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</si>
  <si>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ㆤㆷ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</si>
  <si>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</si>
  <si>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</si>
  <si>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</si>
  <si>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</si>
  <si>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</si>
  <si>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</si>
  <si>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</si>
  <si>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</si>
  <si>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</si>
  <si>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</si>
  <si>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</si>
  <si>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</si>
  <si>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</si>
  <si>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</si>
  <si>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</si>
  <si>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</si>
  <si>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</si>
  <si>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</si>
  <si>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</si>
  <si>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</si>
  <si>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i</t>
  </si>
  <si>
    <t>ㄧ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</si>
  <si>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</si>
  <si>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</si>
  <si>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</si>
  <si>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</si>
  <si>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</si>
  <si>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</si>
  <si>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</si>
  <si>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</si>
  <si>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</si>
  <si>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</si>
  <si>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</si>
  <si>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</si>
  <si>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</si>
  <si>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</si>
  <si>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</si>
  <si>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</si>
  <si>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</si>
  <si>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</si>
  <si>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ㆪ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</si>
  <si>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</si>
  <si>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</si>
  <si>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</si>
  <si>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</si>
  <si>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</si>
  <si>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</si>
  <si>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</si>
  <si>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</si>
  <si>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</si>
  <si>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</si>
  <si>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</si>
  <si>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</si>
  <si>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</si>
  <si>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</si>
  <si>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</si>
  <si>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</si>
  <si>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</si>
  <si>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</si>
  <si>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</si>
  <si>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</si>
  <si>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</si>
  <si>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</si>
  <si>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</si>
  <si>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</si>
  <si>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</si>
  <si>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im</t>
  </si>
  <si>
    <t>ㄧㆬ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</si>
  <si>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</si>
  <si>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</si>
  <si>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</si>
  <si>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</si>
  <si>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</si>
  <si>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</si>
  <si>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</si>
  <si>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</si>
  <si>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</si>
  <si>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</si>
  <si>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</si>
  <si>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in</t>
  </si>
  <si>
    <t>ㄧㄣ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</si>
  <si>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</si>
  <si>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</si>
  <si>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</si>
  <si>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</si>
  <si>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</si>
  <si>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</si>
  <si>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</si>
  <si>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</si>
  <si>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</si>
  <si>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</si>
  <si>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</si>
  <si>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</si>
  <si>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</si>
  <si>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</si>
  <si>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</si>
  <si>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ㄧㄥ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</si>
  <si>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</si>
  <si>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</si>
  <si>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</si>
  <si>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</si>
  <si>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</si>
  <si>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</si>
  <si>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</si>
  <si>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</si>
  <si>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</si>
  <si>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</si>
  <si>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</si>
  <si>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</si>
  <si>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</si>
  <si>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</si>
  <si>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</si>
  <si>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</si>
  <si>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</si>
  <si>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</si>
  <si>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</si>
  <si>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</si>
  <si>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</si>
  <si>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</si>
  <si>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</si>
  <si>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</si>
  <si>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</si>
  <si>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</si>
  <si>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</si>
  <si>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</si>
  <si>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</si>
  <si>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</si>
  <si>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</si>
  <si>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</si>
  <si>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</si>
  <si>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</si>
  <si>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</si>
  <si>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</si>
  <si>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</si>
  <si>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</si>
  <si>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</si>
  <si>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</si>
  <si>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</si>
  <si>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</si>
  <si>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</si>
  <si>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</si>
  <si>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</si>
  <si>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</si>
  <si>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</si>
  <si>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</si>
  <si>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</si>
  <si>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</si>
  <si>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</si>
  <si>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</si>
  <si>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</si>
  <si>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</si>
  <si>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</si>
  <si>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ㄧㄚ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</si>
  <si>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</si>
  <si>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</si>
  <si>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</si>
  <si>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</si>
  <si>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</si>
  <si>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</si>
  <si>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</si>
  <si>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</si>
  <si>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</si>
  <si>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</si>
  <si>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</si>
  <si>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</si>
  <si>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</si>
  <si>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</si>
  <si>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ㄧㆩ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</si>
  <si>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</si>
  <si>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</si>
  <si>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</si>
  <si>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</si>
  <si>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</si>
  <si>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</si>
  <si>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</si>
  <si>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</si>
  <si>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</si>
  <si>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</si>
  <si>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</si>
  <si>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ㄧㄚㆷ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</si>
  <si>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</si>
  <si>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</si>
  <si>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</si>
  <si>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</si>
  <si>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</si>
  <si>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</si>
  <si>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</si>
  <si>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</si>
  <si>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</si>
  <si>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</si>
  <si>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</si>
  <si>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</si>
  <si>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</si>
  <si>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</si>
  <si>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</si>
  <si>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</si>
  <si>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</si>
  <si>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</si>
  <si>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ㄧㆰ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</si>
  <si>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</si>
  <si>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</si>
  <si>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</si>
  <si>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</si>
  <si>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</si>
  <si>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</si>
  <si>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</si>
  <si>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</si>
  <si>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</si>
  <si>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</si>
  <si>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</si>
  <si>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</si>
  <si>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ㄧㄢ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</si>
  <si>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</si>
  <si>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</si>
  <si>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</si>
  <si>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</si>
  <si>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</si>
  <si>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</si>
  <si>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</si>
  <si>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</si>
  <si>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</si>
  <si>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</si>
  <si>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</si>
  <si>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</si>
  <si>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</si>
  <si>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</si>
  <si>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</si>
  <si>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ㄧㄤ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</si>
  <si>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</si>
  <si>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</si>
  <si>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</si>
  <si>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</si>
  <si>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</si>
  <si>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</si>
  <si>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</si>
  <si>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</si>
  <si>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</si>
  <si>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</si>
  <si>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</si>
  <si>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</si>
  <si>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</si>
  <si>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</si>
  <si>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</si>
  <si>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</si>
  <si>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</si>
  <si>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</si>
  <si>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</si>
  <si>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</si>
  <si>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</si>
  <si>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</si>
  <si>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</si>
  <si>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</si>
  <si>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</si>
  <si>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</si>
  <si>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</si>
  <si>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</si>
  <si>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</si>
  <si>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</si>
  <si>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</si>
  <si>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</si>
  <si>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</si>
  <si>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</si>
  <si>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</si>
  <si>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</si>
  <si>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</si>
  <si>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</si>
  <si>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</si>
  <si>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</si>
  <si>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</si>
  <si>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</si>
  <si>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</si>
  <si>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</si>
  <si>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</si>
  <si>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</si>
  <si>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</si>
  <si>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</si>
  <si>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</si>
  <si>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ㄧㄠ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</si>
  <si>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</si>
  <si>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</si>
  <si>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</si>
  <si>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</si>
  <si>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</si>
  <si>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</si>
  <si>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</si>
  <si>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</si>
  <si>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</si>
  <si>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</si>
  <si>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</si>
  <si>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</si>
  <si>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</si>
  <si>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</si>
  <si>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</si>
  <si>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</si>
  <si>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</si>
  <si>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</si>
  <si>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ㄧㆯ</t>
  </si>
  <si>
    <t>ɪauʔ</t>
  </si>
  <si>
    <t>ㄧㄠㆷ</t>
  </si>
  <si>
    <t>ㄏㄧㄠㆷ</t>
  </si>
  <si>
    <t>ㄎㄧㄠㆷ</t>
  </si>
  <si>
    <t>ㄫㄧㄠㆷ</t>
  </si>
  <si>
    <t>ɪə/ɪo</t>
  </si>
  <si>
    <t>ㄧㄜ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</si>
  <si>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</si>
  <si>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</si>
  <si>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</si>
  <si>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</si>
  <si>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</si>
  <si>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</si>
  <si>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</si>
  <si>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</si>
  <si>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</si>
  <si>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</si>
  <si>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</si>
  <si>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</si>
  <si>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</si>
  <si>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</si>
  <si>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</si>
  <si>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ㄧㆧ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</si>
  <si>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</si>
  <si>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</si>
  <si>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</si>
  <si>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</si>
  <si>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</si>
  <si>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</si>
  <si>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</si>
  <si>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</si>
  <si>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ㄧㄜㆷ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</si>
  <si>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</si>
  <si>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</si>
  <si>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</si>
  <si>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</si>
  <si>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</si>
  <si>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</si>
  <si>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</si>
  <si>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</si>
  <si>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</si>
  <si>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</si>
  <si>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ㄧㆲ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</si>
  <si>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</si>
  <si>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</si>
  <si>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</si>
  <si>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</si>
  <si>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</si>
  <si>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</si>
  <si>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</si>
  <si>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</si>
  <si>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</si>
  <si>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</si>
  <si>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</si>
  <si>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</si>
  <si>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</si>
  <si>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</si>
  <si>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</si>
  <si>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</si>
  <si>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</si>
  <si>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</si>
  <si>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</si>
  <si>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</si>
  <si>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</si>
  <si>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</si>
  <si>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</si>
  <si>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</si>
  <si>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iu</t>
  </si>
  <si>
    <t>ㄧㄨ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</si>
  <si>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</si>
  <si>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</si>
  <si>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</si>
  <si>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</si>
  <si>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</si>
  <si>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</si>
  <si>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</si>
  <si>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</si>
  <si>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</si>
  <si>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</si>
  <si>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</si>
  <si>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</si>
  <si>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</si>
  <si>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</si>
  <si>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</si>
  <si>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</si>
  <si>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ㄧㆫ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</si>
  <si>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</si>
  <si>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</si>
  <si>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</si>
  <si>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</si>
  <si>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</si>
  <si>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</si>
  <si>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</si>
  <si>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</si>
  <si>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</si>
  <si>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</si>
  <si>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</si>
  <si>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ㄜ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</si>
  <si>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</si>
  <si>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</si>
  <si>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</si>
  <si>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</si>
  <si>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</si>
  <si>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</si>
  <si>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</si>
  <si>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</si>
  <si>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</si>
  <si>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</si>
  <si>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</si>
  <si>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</si>
  <si>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</si>
  <si>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</si>
  <si>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ㆦ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</si>
  <si>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</si>
  <si>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</si>
  <si>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</si>
  <si>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</si>
  <si>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</si>
  <si>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</si>
  <si>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</si>
  <si>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</si>
  <si>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</si>
  <si>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</si>
  <si>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</si>
  <si>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</si>
  <si>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</si>
  <si>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</si>
  <si>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</si>
  <si>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</si>
  <si>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</si>
  <si>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ㆧ</t>
  </si>
  <si>
    <t>ㄏㆧ</t>
  </si>
  <si>
    <t>ㄍㆧ</t>
  </si>
  <si>
    <t>əʔ/oʔ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</si>
  <si>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</si>
  <si>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</si>
  <si>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</si>
  <si>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</si>
  <si>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</si>
  <si>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</si>
  <si>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</si>
  <si>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</si>
  <si>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</si>
  <si>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</si>
  <si>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</si>
  <si>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</si>
  <si>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</si>
  <si>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</si>
  <si>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</si>
  <si>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</si>
  <si>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</si>
  <si>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</si>
  <si>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</si>
  <si>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</si>
  <si>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ㆧㆷ</t>
  </si>
  <si>
    <t>ㄏㆧㆷ</t>
  </si>
  <si>
    <t>ɔm</t>
  </si>
  <si>
    <t>ㆱ</t>
  </si>
  <si>
    <t>ㄉㆱ</t>
  </si>
  <si>
    <t>ㄙㆱ</t>
  </si>
  <si>
    <t>ɔŋ</t>
  </si>
  <si>
    <t>ㆲ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</si>
  <si>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</si>
  <si>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</si>
  <si>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</si>
  <si>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</si>
  <si>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</si>
  <si>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</si>
  <si>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</si>
  <si>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</si>
  <si>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</si>
  <si>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</si>
  <si>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</si>
  <si>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</si>
  <si>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</si>
  <si>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</si>
  <si>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ㆦㆴ</t>
  </si>
  <si>
    <t>ㄏㆦㆴ</t>
  </si>
  <si>
    <t>ㄌㆦㆴ</t>
  </si>
  <si>
    <t>ㄍㆦㆴ</t>
  </si>
  <si>
    <t>ɔk̚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</si>
  <si>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</si>
  <si>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</si>
  <si>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</si>
  <si>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</si>
  <si>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</si>
  <si>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</si>
  <si>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</si>
  <si>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</si>
  <si>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</si>
  <si>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</si>
  <si>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</si>
  <si>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</si>
  <si>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</si>
  <si>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</si>
  <si>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u</t>
  </si>
  <si>
    <t>ㄨ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</si>
  <si>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</si>
  <si>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</si>
  <si>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</si>
  <si>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</si>
  <si>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</si>
  <si>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</si>
  <si>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</si>
  <si>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</si>
  <si>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</si>
  <si>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</si>
  <si>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</si>
  <si>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</si>
  <si>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</si>
  <si>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</si>
  <si>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</si>
  <si>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</si>
  <si>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</si>
  <si>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</si>
  <si>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</si>
  <si>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</si>
  <si>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</si>
  <si>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</si>
  <si>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</si>
  <si>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</si>
  <si>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</si>
  <si>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</si>
  <si>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un</t>
  </si>
  <si>
    <t>ㄨㄣ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</si>
  <si>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</si>
  <si>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</si>
  <si>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</si>
  <si>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</si>
  <si>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</si>
  <si>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</si>
  <si>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</si>
  <si>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</si>
  <si>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</si>
  <si>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</si>
  <si>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</si>
  <si>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</si>
  <si>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</si>
  <si>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</si>
  <si>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</si>
  <si>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</si>
  <si>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</si>
  <si>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</si>
  <si>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</si>
  <si>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</si>
  <si>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</si>
  <si>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</si>
  <si>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</si>
  <si>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</si>
  <si>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</si>
  <si>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</si>
  <si>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</si>
  <si>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</si>
  <si>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ua</t>
  </si>
  <si>
    <t>ㄨㄚ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</si>
  <si>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</si>
  <si>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</si>
  <si>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</si>
  <si>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</si>
  <si>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</si>
  <si>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</si>
  <si>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</si>
  <si>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</si>
  <si>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</si>
  <si>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</si>
  <si>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</si>
  <si>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</si>
  <si>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</si>
  <si>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</si>
  <si>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</si>
  <si>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</si>
  <si>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</si>
  <si>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ㄨㆩ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</si>
  <si>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</si>
  <si>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</si>
  <si>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</si>
  <si>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</si>
  <si>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</si>
  <si>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</si>
  <si>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</si>
  <si>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</si>
  <si>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</si>
  <si>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</si>
  <si>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</si>
  <si>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ㄨㄚㆷ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</si>
  <si>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</si>
  <si>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</si>
  <si>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</si>
  <si>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</si>
  <si>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</si>
  <si>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</si>
  <si>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</si>
  <si>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</si>
  <si>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</si>
  <si>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</si>
  <si>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</si>
  <si>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</si>
  <si>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</si>
  <si>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uan</t>
  </si>
  <si>
    <t>ㄨㄢ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</si>
  <si>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</si>
  <si>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</si>
  <si>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</si>
  <si>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</si>
  <si>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</si>
  <si>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</si>
  <si>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</si>
  <si>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</si>
  <si>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</si>
  <si>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</si>
  <si>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</si>
  <si>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</si>
  <si>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</si>
  <si>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</si>
  <si>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ㄨㄤ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</si>
  <si>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</si>
  <si>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</si>
  <si>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</si>
  <si>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</si>
  <si>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</si>
  <si>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</si>
  <si>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</si>
  <si>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</si>
  <si>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</si>
  <si>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</si>
  <si>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</si>
  <si>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</si>
  <si>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</si>
  <si>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</si>
  <si>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</si>
  <si>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</si>
  <si>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uai</t>
  </si>
  <si>
    <t>ㄨㄞ</t>
  </si>
  <si>
    <t>ㄏㄨㄞ</t>
  </si>
  <si>
    <t>ㄙㄨㄞ</t>
  </si>
  <si>
    <t>ㄍㄨㄞ</t>
  </si>
  <si>
    <t>ㄎㄨㄞ</t>
  </si>
  <si>
    <t>uãi</t>
  </si>
  <si>
    <t>ㄨㆮ</t>
  </si>
  <si>
    <t>ㄏㄨㆮ</t>
  </si>
  <si>
    <t>ㄗㄨㆮ</t>
  </si>
  <si>
    <t>ㄙㄨㆮ</t>
  </si>
  <si>
    <t>ㄍㄨㆮ</t>
  </si>
  <si>
    <t>uaiʔ</t>
  </si>
  <si>
    <t>ㄨㄞㆷ</t>
  </si>
  <si>
    <t>ㆠㄨㄞㆷ</t>
  </si>
  <si>
    <t>ㄌㄨㄞㆷ</t>
  </si>
  <si>
    <t>ㄘㄨㄞㆷ</t>
  </si>
  <si>
    <t>ㄍㄨㄞㆷ</t>
  </si>
  <si>
    <t>uãiʔ</t>
  </si>
  <si>
    <t>ㄨㆮㆷ</t>
  </si>
  <si>
    <t>ㄍㄨㆮㆷ</t>
  </si>
  <si>
    <t>ue</t>
  </si>
  <si>
    <t>ㄨㆤ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</si>
  <si>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</si>
  <si>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</si>
  <si>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</si>
  <si>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</si>
  <si>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</si>
  <si>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</si>
  <si>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</si>
  <si>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</si>
  <si>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</si>
  <si>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</si>
  <si>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</si>
  <si>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</si>
  <si>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</si>
  <si>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</si>
  <si>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</si>
  <si>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</si>
  <si>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</si>
  <si>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</si>
  <si>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</si>
  <si>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</si>
  <si>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</si>
  <si>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</si>
  <si>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</si>
  <si>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</si>
  <si>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</si>
  <si>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</si>
  <si>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</si>
  <si>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</si>
  <si>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</si>
  <si>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</si>
  <si>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ui</t>
  </si>
  <si>
    <t>ㄨㄧ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</si>
  <si>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</si>
  <si>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</si>
  <si>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</si>
  <si>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</si>
  <si>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</si>
  <si>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</si>
  <si>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</si>
  <si>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</si>
  <si>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</si>
  <si>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</si>
  <si>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</si>
  <si>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</si>
  <si>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</si>
  <si>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</si>
  <si>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</si>
  <si>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ㄨㆪ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</si>
  <si>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</si>
  <si>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</si>
  <si>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</si>
  <si>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</si>
  <si>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</si>
  <si>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</si>
  <si>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</si>
  <si>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</si>
  <si>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</si>
  <si>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</si>
  <si>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m̩</t>
  </si>
  <si>
    <t>ㆬ</t>
  </si>
  <si>
    <t>ㄏㆬ</t>
  </si>
  <si>
    <t>m̩ʔ</t>
  </si>
  <si>
    <t>ㆬㆷ</t>
  </si>
  <si>
    <t>ㄏㆬㆷ</t>
  </si>
  <si>
    <t>ŋ̍</t>
  </si>
  <si>
    <t>ㆭ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</si>
  <si>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</si>
  <si>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</si>
  <si>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</si>
  <si>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</si>
  <si>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</si>
  <si>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</si>
  <si>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</si>
  <si>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</si>
  <si>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</si>
  <si>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</si>
  <si>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</si>
  <si>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</si>
  <si>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</si>
  <si>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</si>
  <si>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</si>
  <si>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</si>
  <si>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</si>
  <si>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</si>
  <si>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</si>
  <si>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塞音(不送氣)</t>
  </si>
  <si>
    <t>塞音(送氣)</t>
  </si>
  <si>
    <t>唇音</t>
  </si>
  <si>
    <t>舌尖音</t>
  </si>
  <si>
    <t>舌齒音</t>
  </si>
  <si>
    <t>齦顎音</t>
  </si>
  <si>
    <t>舌根音</t>
  </si>
  <si>
    <t>喉音</t>
  </si>
  <si>
    <t>韻腹</t>
  </si>
  <si>
    <t>aʊ</t>
  </si>
  <si>
    <t>ɪaʊ</t>
  </si>
  <si>
    <t>ɪə</t>
  </si>
  <si>
    <t>ə</t>
  </si>
  <si>
    <t>uaɪ</t>
  </si>
  <si>
    <t>陰聲韻</t>
  </si>
  <si>
    <t>ㄧㆦ</t>
  </si>
  <si>
    <t>鼻化韻</t>
  </si>
  <si>
    <t>-m</t>
  </si>
  <si>
    <t>-ŋ</t>
  </si>
  <si>
    <t>-n</t>
    <phoneticPr fontId="3" type="noConversion"/>
  </si>
  <si>
    <t>入聲韻尾</t>
  </si>
  <si>
    <t>第4調（陰入）</t>
  </si>
  <si>
    <t>ㆴ</t>
  </si>
  <si>
    <t>ㆵ</t>
  </si>
  <si>
    <t>ㆻ</t>
  </si>
  <si>
    <t>ㆷ</t>
  </si>
  <si>
    <t>第8調（陽入）</t>
  </si>
  <si>
    <t>ㆴ˙</t>
  </si>
  <si>
    <t>ㆵ˙</t>
  </si>
  <si>
    <t>ㆻ˙</t>
  </si>
  <si>
    <t>ㆷ˙</t>
  </si>
  <si>
    <t>陰平</t>
  </si>
  <si>
    <t>陰去</t>
  </si>
  <si>
    <t>陰入</t>
  </si>
  <si>
    <t>陽平</t>
  </si>
  <si>
    <t>陽去</t>
  </si>
  <si>
    <t>陽入</t>
  </si>
  <si>
    <t>ˋ</t>
  </si>
  <si>
    <t>˪</t>
  </si>
  <si>
    <t>ˊ</t>
  </si>
  <si>
    <t>˫</t>
  </si>
  <si>
    <t>ㄝ</t>
  </si>
  <si>
    <t>ㄅ</t>
  </si>
  <si>
    <t>ㄆ</t>
  </si>
  <si>
    <t>ㆠ</t>
  </si>
  <si>
    <t>ㄇ</t>
  </si>
  <si>
    <t/>
  </si>
  <si>
    <t>ㄉ</t>
  </si>
  <si>
    <t>ㄊ</t>
  </si>
  <si>
    <t>ㄋ</t>
  </si>
  <si>
    <t>ㄌ</t>
  </si>
  <si>
    <t>ㄗ</t>
  </si>
  <si>
    <t>ㄘ</t>
  </si>
  <si>
    <t>ㆡ</t>
  </si>
  <si>
    <t>ㄐ</t>
  </si>
  <si>
    <t>ㄑ</t>
  </si>
  <si>
    <t>ㆢ</t>
  </si>
  <si>
    <t>ㄒ</t>
  </si>
  <si>
    <t>ㄍ</t>
  </si>
  <si>
    <t>ㄎ</t>
  </si>
  <si>
    <t>ㄫ</t>
  </si>
  <si>
    <t>ㄏ</t>
  </si>
  <si>
    <t>韻母</t>
    <phoneticPr fontId="3" type="noConversion"/>
  </si>
  <si>
    <t>漢字與拼音</t>
    <phoneticPr fontId="3" type="noConversion"/>
  </si>
  <si>
    <t>四聲八調</t>
    <phoneticPr fontId="12" type="noConversion"/>
  </si>
  <si>
    <t>W調名</t>
    <phoneticPr fontId="3" type="noConversion"/>
  </si>
  <si>
    <t>調值</t>
    <phoneticPr fontId="3" type="noConversion"/>
  </si>
  <si>
    <t>鍵盤按鍵</t>
    <phoneticPr fontId="3" type="noConversion"/>
  </si>
  <si>
    <t>方音符號</t>
    <phoneticPr fontId="15" type="noConversion"/>
  </si>
  <si>
    <t>台羅調號</t>
    <phoneticPr fontId="12" type="noConversion"/>
  </si>
  <si>
    <t>閩拼方案</t>
    <phoneticPr fontId="15" type="noConversion"/>
  </si>
  <si>
    <t>東</t>
    <phoneticPr fontId="3" type="noConversion"/>
  </si>
  <si>
    <t>高音調</t>
    <phoneticPr fontId="3" type="noConversion"/>
  </si>
  <si>
    <t>;</t>
    <phoneticPr fontId="3" type="noConversion"/>
  </si>
  <si>
    <t>動</t>
    <phoneticPr fontId="3" type="noConversion"/>
  </si>
  <si>
    <t>中音調</t>
    <phoneticPr fontId="3" type="noConversion"/>
  </si>
  <si>
    <t>-</t>
    <phoneticPr fontId="3" type="noConversion"/>
  </si>
  <si>
    <t>棟</t>
    <phoneticPr fontId="3" type="noConversion"/>
  </si>
  <si>
    <t>低音調</t>
    <phoneticPr fontId="3" type="noConversion"/>
  </si>
  <si>
    <t>_</t>
    <phoneticPr fontId="3" type="noConversion"/>
  </si>
  <si>
    <t>董</t>
    <phoneticPr fontId="3" type="noConversion"/>
  </si>
  <si>
    <t>上声/陰上</t>
    <phoneticPr fontId="3" type="noConversion"/>
  </si>
  <si>
    <t>高降調</t>
    <phoneticPr fontId="3" type="noConversion"/>
  </si>
  <si>
    <t>\</t>
    <phoneticPr fontId="3" type="noConversion"/>
  </si>
  <si>
    <t>同</t>
    <phoneticPr fontId="3" type="noConversion"/>
  </si>
  <si>
    <t>低升調</t>
    <phoneticPr fontId="3" type="noConversion"/>
  </si>
  <si>
    <t>/</t>
    <phoneticPr fontId="3" type="noConversion"/>
  </si>
  <si>
    <t>督</t>
    <phoneticPr fontId="3" type="noConversion"/>
  </si>
  <si>
    <t>tok4</t>
    <phoneticPr fontId="3" type="noConversion"/>
  </si>
  <si>
    <t>低促調</t>
    <phoneticPr fontId="3" type="noConversion"/>
  </si>
  <si>
    <t>[</t>
    <phoneticPr fontId="3" type="noConversion"/>
  </si>
  <si>
    <t>獨</t>
    <phoneticPr fontId="3" type="noConversion"/>
  </si>
  <si>
    <t>tok8</t>
    <phoneticPr fontId="3" type="noConversion"/>
  </si>
  <si>
    <t>高促調</t>
    <phoneticPr fontId="3" type="noConversion"/>
  </si>
  <si>
    <t>]</t>
    <phoneticPr fontId="3" type="noConversion"/>
  </si>
  <si>
    <t>˙</t>
  </si>
  <si>
    <t>陽上</t>
  </si>
  <si>
    <t>台語音標</t>
    <phoneticPr fontId="32" type="noConversion"/>
  </si>
  <si>
    <t>君</t>
  </si>
  <si>
    <t>un</t>
    <phoneticPr fontId="3" type="noConversion"/>
  </si>
  <si>
    <t>ut</t>
    <phoneticPr fontId="3" type="noConversion"/>
  </si>
  <si>
    <t>堅</t>
  </si>
  <si>
    <t>ian</t>
    <phoneticPr fontId="3" type="noConversion"/>
  </si>
  <si>
    <t>iat</t>
    <phoneticPr fontId="3" type="noConversion"/>
  </si>
  <si>
    <t>金</t>
  </si>
  <si>
    <t>im</t>
    <phoneticPr fontId="3" type="noConversion"/>
  </si>
  <si>
    <t>ip</t>
    <phoneticPr fontId="3" type="noConversion"/>
  </si>
  <si>
    <t>規</t>
  </si>
  <si>
    <t>ui</t>
    <phoneticPr fontId="3" type="noConversion"/>
  </si>
  <si>
    <t>嘉</t>
  </si>
  <si>
    <t>ɛ</t>
    <phoneticPr fontId="3" type="noConversion"/>
  </si>
  <si>
    <t>ɛʔ</t>
    <phoneticPr fontId="3" type="noConversion"/>
  </si>
  <si>
    <t>ee</t>
    <phoneticPr fontId="3" type="noConversion"/>
  </si>
  <si>
    <t>eeh</t>
    <phoneticPr fontId="3" type="noConversion"/>
  </si>
  <si>
    <t>干</t>
  </si>
  <si>
    <t>an</t>
    <phoneticPr fontId="3" type="noConversion"/>
  </si>
  <si>
    <t>at</t>
    <phoneticPr fontId="3" type="noConversion"/>
  </si>
  <si>
    <t>公</t>
  </si>
  <si>
    <t>ɔk</t>
  </si>
  <si>
    <t>ong</t>
    <phoneticPr fontId="3" type="noConversion"/>
  </si>
  <si>
    <t>ok</t>
    <phoneticPr fontId="3" type="noConversion"/>
  </si>
  <si>
    <t>乖</t>
  </si>
  <si>
    <t>uai</t>
    <phoneticPr fontId="3" type="noConversion"/>
  </si>
  <si>
    <t>uaiʔ</t>
    <phoneticPr fontId="3" type="noConversion"/>
  </si>
  <si>
    <t>uaih</t>
    <phoneticPr fontId="3" type="noConversion"/>
  </si>
  <si>
    <t>經</t>
  </si>
  <si>
    <t>ek</t>
  </si>
  <si>
    <t>ing</t>
    <phoneticPr fontId="3" type="noConversion"/>
  </si>
  <si>
    <t>ik</t>
    <phoneticPr fontId="3" type="noConversion"/>
  </si>
  <si>
    <t>觀</t>
  </si>
  <si>
    <t>uan</t>
    <phoneticPr fontId="3" type="noConversion"/>
  </si>
  <si>
    <t>uat</t>
    <phoneticPr fontId="3" type="noConversion"/>
  </si>
  <si>
    <t>沽</t>
  </si>
  <si>
    <t>oo</t>
    <phoneticPr fontId="3" type="noConversion"/>
  </si>
  <si>
    <t>嬌</t>
  </si>
  <si>
    <t>iau</t>
    <phoneticPr fontId="3" type="noConversion"/>
  </si>
  <si>
    <t>iauh</t>
    <phoneticPr fontId="3" type="noConversion"/>
  </si>
  <si>
    <t>稽</t>
  </si>
  <si>
    <t>恭</t>
  </si>
  <si>
    <t>iɔŋ</t>
  </si>
  <si>
    <t>iong</t>
    <phoneticPr fontId="3" type="noConversion"/>
  </si>
  <si>
    <t>iok</t>
    <phoneticPr fontId="3" type="noConversion"/>
  </si>
  <si>
    <t>高</t>
  </si>
  <si>
    <t>o</t>
    <phoneticPr fontId="3" type="noConversion"/>
  </si>
  <si>
    <t>oh</t>
    <phoneticPr fontId="3" type="noConversion"/>
  </si>
  <si>
    <t>皆</t>
  </si>
  <si>
    <t>ai</t>
    <phoneticPr fontId="3" type="noConversion"/>
  </si>
  <si>
    <t>巾</t>
  </si>
  <si>
    <t>恩</t>
    <phoneticPr fontId="3" type="noConversion"/>
  </si>
  <si>
    <t>in</t>
    <phoneticPr fontId="3" type="noConversion"/>
  </si>
  <si>
    <t>it</t>
    <phoneticPr fontId="3" type="noConversion"/>
  </si>
  <si>
    <t>姜</t>
  </si>
  <si>
    <t>iang</t>
    <phoneticPr fontId="3" type="noConversion"/>
  </si>
  <si>
    <t>iak</t>
    <phoneticPr fontId="3" type="noConversion"/>
  </si>
  <si>
    <t>甘</t>
  </si>
  <si>
    <t>am</t>
    <phoneticPr fontId="3" type="noConversion"/>
  </si>
  <si>
    <t>ap</t>
    <phoneticPr fontId="3" type="noConversion"/>
  </si>
  <si>
    <t>瓜</t>
  </si>
  <si>
    <t>ua</t>
    <phoneticPr fontId="3" type="noConversion"/>
  </si>
  <si>
    <t>uah</t>
    <phoneticPr fontId="3" type="noConversion"/>
  </si>
  <si>
    <t>江</t>
  </si>
  <si>
    <t>ang</t>
    <phoneticPr fontId="3" type="noConversion"/>
  </si>
  <si>
    <t>ak</t>
    <phoneticPr fontId="3" type="noConversion"/>
  </si>
  <si>
    <t>兼</t>
  </si>
  <si>
    <t>iam</t>
    <phoneticPr fontId="3" type="noConversion"/>
  </si>
  <si>
    <t>iap</t>
    <phoneticPr fontId="3" type="noConversion"/>
  </si>
  <si>
    <t>交</t>
  </si>
  <si>
    <t>au</t>
    <phoneticPr fontId="3" type="noConversion"/>
  </si>
  <si>
    <t>auh</t>
    <phoneticPr fontId="3" type="noConversion"/>
  </si>
  <si>
    <t>迦</t>
  </si>
  <si>
    <t>ia</t>
    <phoneticPr fontId="3" type="noConversion"/>
  </si>
  <si>
    <t>iah</t>
    <phoneticPr fontId="3" type="noConversion"/>
  </si>
  <si>
    <t>檜</t>
  </si>
  <si>
    <t>ue</t>
    <phoneticPr fontId="3" type="noConversion"/>
  </si>
  <si>
    <t>ueh</t>
    <phoneticPr fontId="3" type="noConversion"/>
  </si>
  <si>
    <t>監</t>
  </si>
  <si>
    <t>ã</t>
  </si>
  <si>
    <t>ãʔ</t>
  </si>
  <si>
    <t>艍</t>
  </si>
  <si>
    <t>膠</t>
  </si>
  <si>
    <t>a</t>
    <phoneticPr fontId="3" type="noConversion"/>
  </si>
  <si>
    <t>ah</t>
  </si>
  <si>
    <t>居</t>
  </si>
  <si>
    <t>i</t>
    <phoneticPr fontId="3" type="noConversion"/>
  </si>
  <si>
    <t>ih</t>
  </si>
  <si>
    <t>丩</t>
  </si>
  <si>
    <t>iu</t>
    <phoneticPr fontId="3" type="noConversion"/>
  </si>
  <si>
    <t>iuh</t>
  </si>
  <si>
    <t>更</t>
  </si>
  <si>
    <t>ɛ̃</t>
  </si>
  <si>
    <t>ɛ̃ʔ</t>
  </si>
  <si>
    <t>褌</t>
  </si>
  <si>
    <t>uĩ</t>
  </si>
  <si>
    <t>uĩʔ</t>
  </si>
  <si>
    <t>茄</t>
  </si>
  <si>
    <t>io</t>
  </si>
  <si>
    <t>ioʔ</t>
  </si>
  <si>
    <t>io</t>
    <phoneticPr fontId="3" type="noConversion"/>
  </si>
  <si>
    <t>ioh</t>
  </si>
  <si>
    <t>梔</t>
  </si>
  <si>
    <t>ĩ</t>
  </si>
  <si>
    <t>ĩʔ</t>
  </si>
  <si>
    <t>薑</t>
  </si>
  <si>
    <t>娘</t>
    <phoneticPr fontId="3" type="noConversion"/>
  </si>
  <si>
    <t>iɔ̃</t>
  </si>
  <si>
    <t>驚</t>
  </si>
  <si>
    <t>且</t>
    <phoneticPr fontId="3" type="noConversion"/>
  </si>
  <si>
    <t>iã</t>
  </si>
  <si>
    <t>官</t>
  </si>
  <si>
    <t>uã</t>
  </si>
  <si>
    <t>鋼</t>
  </si>
  <si>
    <t>ng</t>
    <phoneticPr fontId="3" type="noConversion"/>
  </si>
  <si>
    <t>伽</t>
  </si>
  <si>
    <t>ẽ</t>
  </si>
  <si>
    <t>e</t>
    <phoneticPr fontId="3" type="noConversion"/>
  </si>
  <si>
    <t>eh</t>
  </si>
  <si>
    <t>閒</t>
  </si>
  <si>
    <t>姑</t>
  </si>
  <si>
    <t>姆</t>
  </si>
  <si>
    <t>姆</t>
    <phoneticPr fontId="3" type="noConversion"/>
  </si>
  <si>
    <t>m</t>
    <phoneticPr fontId="3" type="noConversion"/>
  </si>
  <si>
    <t>光</t>
  </si>
  <si>
    <t>uak</t>
    <phoneticPr fontId="3" type="noConversion"/>
  </si>
  <si>
    <t>uang</t>
    <phoneticPr fontId="3" type="noConversion"/>
  </si>
  <si>
    <t>閂</t>
  </si>
  <si>
    <t>uãi</t>
  </si>
  <si>
    <t>uãiʔ</t>
  </si>
  <si>
    <t>糜</t>
  </si>
  <si>
    <t>嘄</t>
  </si>
  <si>
    <t>iãu</t>
  </si>
  <si>
    <t>箴</t>
  </si>
  <si>
    <t>ɔp</t>
  </si>
  <si>
    <t>om</t>
    <phoneticPr fontId="3" type="noConversion"/>
  </si>
  <si>
    <t>op</t>
    <phoneticPr fontId="3" type="noConversion"/>
  </si>
  <si>
    <t>爻</t>
  </si>
  <si>
    <t>ãu</t>
  </si>
  <si>
    <t>扛</t>
  </si>
  <si>
    <t>牛</t>
  </si>
  <si>
    <t>iũ</t>
  </si>
  <si>
    <t>汾</t>
  </si>
  <si>
    <t>深</t>
  </si>
  <si>
    <t>歸</t>
  </si>
  <si>
    <t>蘭</t>
  </si>
  <si>
    <t>怪</t>
  </si>
  <si>
    <t>情</t>
  </si>
  <si>
    <t>猿</t>
  </si>
  <si>
    <t>遙</t>
  </si>
  <si>
    <t>遞</t>
  </si>
  <si>
    <t>果</t>
  </si>
  <si>
    <t>埃</t>
  </si>
  <si>
    <t>恩</t>
  </si>
  <si>
    <t>堪</t>
  </si>
  <si>
    <t>花</t>
  </si>
  <si>
    <t>鬧</t>
  </si>
  <si>
    <t>夫</t>
  </si>
  <si>
    <t>些</t>
  </si>
  <si>
    <t>荒</t>
  </si>
  <si>
    <t>少</t>
  </si>
  <si>
    <t>且</t>
  </si>
  <si>
    <t>床</t>
  </si>
  <si>
    <t>闖</t>
  </si>
  <si>
    <t>檨</t>
  </si>
  <si>
    <t>鳥</t>
  </si>
  <si>
    <t>國際音標</t>
    <phoneticPr fontId="32" type="noConversion"/>
  </si>
  <si>
    <t>方音符號</t>
    <phoneticPr fontId="32" type="noConversion"/>
  </si>
  <si>
    <t>識別號</t>
  </si>
  <si>
    <t>十五音</t>
    <phoneticPr fontId="32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</si>
  <si>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</si>
  <si>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閩拼方案</t>
    <phoneticPr fontId="32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</si>
  <si>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32" type="noConversion"/>
  </si>
  <si>
    <t>字長</t>
    <phoneticPr fontId="42" type="noConversion"/>
  </si>
  <si>
    <t>備註</t>
    <phoneticPr fontId="42" type="noConversion"/>
  </si>
  <si>
    <t>柳</t>
  </si>
  <si>
    <t>理</t>
  </si>
  <si>
    <t>l</t>
    <phoneticPr fontId="32" type="noConversion"/>
  </si>
  <si>
    <t>邊</t>
  </si>
  <si>
    <t>比</t>
  </si>
  <si>
    <t>求</t>
  </si>
  <si>
    <t>己</t>
  </si>
  <si>
    <t>去</t>
  </si>
  <si>
    <t>起</t>
  </si>
  <si>
    <t>kh</t>
  </si>
  <si>
    <t>地</t>
  </si>
  <si>
    <t>底</t>
  </si>
  <si>
    <t>d</t>
  </si>
  <si>
    <t>頗</t>
  </si>
  <si>
    <t>鄙</t>
  </si>
  <si>
    <t>ph</t>
  </si>
  <si>
    <t>他</t>
  </si>
  <si>
    <t>恥</t>
  </si>
  <si>
    <t>th</t>
  </si>
  <si>
    <t>序號</t>
  </si>
  <si>
    <r>
      <rPr>
        <sz val="18"/>
        <color rgb="FF000000"/>
        <rFont val="Noto Serif TC Black"/>
        <family val="1"/>
        <charset val="136"/>
      </rPr>
      <t>國際音標</t>
    </r>
  </si>
  <si>
    <t>曾</t>
  </si>
  <si>
    <t>止</t>
  </si>
  <si>
    <t>ʦ</t>
  </si>
  <si>
    <t>z</t>
  </si>
  <si>
    <t>ch</t>
    <phoneticPr fontId="32" type="noConversion"/>
  </si>
  <si>
    <t>ts</t>
  </si>
  <si>
    <t>c</t>
    <phoneticPr fontId="32" type="noConversion"/>
  </si>
  <si>
    <t>z</t>
    <phoneticPr fontId="32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</si>
  <si>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</si>
  <si>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ʨ</t>
  </si>
  <si>
    <t>chi</t>
    <phoneticPr fontId="32" type="noConversion"/>
  </si>
  <si>
    <t>tsi</t>
    <phoneticPr fontId="32" type="noConversion"/>
  </si>
  <si>
    <t>zi</t>
    <phoneticPr fontId="32" type="noConversion"/>
  </si>
  <si>
    <t>ㄐ</t>
    <phoneticPr fontId="32" type="noConversion"/>
  </si>
  <si>
    <t>入</t>
  </si>
  <si>
    <t>ʣ</t>
  </si>
  <si>
    <t>zz</t>
  </si>
  <si>
    <t>j</t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</si>
  <si>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</si>
  <si>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</si>
  <si>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</si>
  <si>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ㆢ</t>
    <phoneticPr fontId="32" type="noConversion"/>
  </si>
  <si>
    <t>時</t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</si>
  <si>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</si>
  <si>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</si>
  <si>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ɕ</t>
  </si>
  <si>
    <t>ㄒ</t>
    <phoneticPr fontId="32" type="noConversion"/>
  </si>
  <si>
    <t>英</t>
  </si>
  <si>
    <t>以</t>
  </si>
  <si>
    <t>門</t>
  </si>
  <si>
    <t>美</t>
  </si>
  <si>
    <t>bb</t>
    <phoneticPr fontId="32" type="noConversion"/>
  </si>
  <si>
    <t>b</t>
    <phoneticPr fontId="32" type="noConversion"/>
  </si>
  <si>
    <t>語</t>
  </si>
  <si>
    <t>禦</t>
  </si>
  <si>
    <t>gg</t>
    <phoneticPr fontId="32" type="noConversion"/>
  </si>
  <si>
    <t>g</t>
    <phoneticPr fontId="32" type="noConversion"/>
  </si>
  <si>
    <t>出</t>
  </si>
  <si>
    <t>取</t>
  </si>
  <si>
    <t>ʦʰ</t>
  </si>
  <si>
    <t>c</t>
  </si>
  <si>
    <t>chh</t>
    <phoneticPr fontId="32" type="noConversion"/>
  </si>
  <si>
    <t>tsh</t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</si>
  <si>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</si>
  <si>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</si>
  <si>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</si>
  <si>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</si>
  <si>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ㄑ</t>
    <phoneticPr fontId="32" type="noConversion"/>
  </si>
  <si>
    <t>喜</t>
  </si>
  <si>
    <t>毛</t>
    <phoneticPr fontId="32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</si>
  <si>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</si>
  <si>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耐</t>
    <phoneticPr fontId="32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</si>
  <si>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</si>
  <si>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雅</t>
    <phoneticPr fontId="32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</si>
  <si>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42" type="noConversion"/>
  </si>
  <si>
    <t>識別號</t>
    <phoneticPr fontId="32" type="noConversion"/>
  </si>
  <si>
    <t>白話字</t>
    <phoneticPr fontId="32" type="noConversion"/>
  </si>
  <si>
    <t>舒促聲</t>
    <phoneticPr fontId="32" type="noConversion"/>
  </si>
  <si>
    <t>十五音識別碼</t>
    <phoneticPr fontId="42" type="noConversion"/>
  </si>
  <si>
    <t>字長</t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</si>
  <si>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42" type="noConversion"/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</si>
  <si>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42" type="noConversion"/>
  </si>
  <si>
    <t>ut</t>
  </si>
  <si>
    <t>ian</t>
  </si>
  <si>
    <t>iat</t>
  </si>
  <si>
    <t>ip</t>
  </si>
  <si>
    <t>ee</t>
    <phoneticPr fontId="42" type="noConversion"/>
  </si>
  <si>
    <t>e</t>
    <phoneticPr fontId="42" type="noConversion"/>
  </si>
  <si>
    <t>ee</t>
  </si>
  <si>
    <t>eeh</t>
  </si>
  <si>
    <t>ㄝㆷ</t>
  </si>
  <si>
    <t>at</t>
  </si>
  <si>
    <t>ong</t>
  </si>
  <si>
    <t>ok</t>
  </si>
  <si>
    <t>oai</t>
  </si>
  <si>
    <t>uaih</t>
  </si>
  <si>
    <t>oaih</t>
  </si>
  <si>
    <t>ing</t>
  </si>
  <si>
    <t>eng</t>
  </si>
  <si>
    <t>ik</t>
  </si>
  <si>
    <t>oan</t>
  </si>
  <si>
    <t>uat</t>
  </si>
  <si>
    <t>oat</t>
  </si>
  <si>
    <t>oo</t>
  </si>
  <si>
    <t>o͘</t>
  </si>
  <si>
    <t>iau</t>
  </si>
  <si>
    <t>iao</t>
  </si>
  <si>
    <t>ei</t>
  </si>
  <si>
    <t>iaoh</t>
  </si>
  <si>
    <t>iauh</t>
  </si>
  <si>
    <t>iong</t>
  </si>
  <si>
    <t>iok</t>
  </si>
  <si>
    <t>o</t>
  </si>
  <si>
    <t>oh</t>
  </si>
  <si>
    <t>ai</t>
  </si>
  <si>
    <t>it</t>
  </si>
  <si>
    <t>iang</t>
  </si>
  <si>
    <t>iak</t>
  </si>
  <si>
    <t>ap</t>
  </si>
  <si>
    <t>uah</t>
  </si>
  <si>
    <t>ang</t>
  </si>
  <si>
    <t>oa</t>
  </si>
  <si>
    <t>iam</t>
  </si>
  <si>
    <t>oah</t>
  </si>
  <si>
    <t>ak</t>
  </si>
  <si>
    <t>iap</t>
  </si>
  <si>
    <t>auh</t>
  </si>
  <si>
    <t>ia</t>
  </si>
  <si>
    <t>ao</t>
  </si>
  <si>
    <t>aoh</t>
  </si>
  <si>
    <t>iah</t>
  </si>
  <si>
    <t>ann</t>
  </si>
  <si>
    <t>ueh</t>
  </si>
  <si>
    <t>oe</t>
  </si>
  <si>
    <t>oeh</t>
  </si>
  <si>
    <t>na</t>
  </si>
  <si>
    <r>
      <t>a</t>
    </r>
    <r>
      <rPr>
        <sz val="24"/>
        <rFont val="Noto Sans TC Black"/>
        <family val="2"/>
        <charset val="136"/>
      </rPr>
      <t>ⁿ</t>
    </r>
  </si>
  <si>
    <t>nah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</si>
  <si>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</si>
  <si>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annh</t>
  </si>
  <si>
    <t>uh</t>
  </si>
  <si>
    <t>a?</t>
  </si>
  <si>
    <t>enn</t>
  </si>
  <si>
    <t>uinn</t>
  </si>
  <si>
    <t>ne</t>
  </si>
  <si>
    <r>
      <t>e</t>
    </r>
    <r>
      <rPr>
        <sz val="24"/>
        <rFont val="Noto Sans TC Black"/>
        <family val="2"/>
        <charset val="136"/>
      </rPr>
      <t>ⁿ</t>
    </r>
  </si>
  <si>
    <t>inn</t>
  </si>
  <si>
    <t>neh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</si>
  <si>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</si>
  <si>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ennh</t>
  </si>
  <si>
    <t>nui</t>
  </si>
  <si>
    <r>
      <t>ui</t>
    </r>
    <r>
      <rPr>
        <sz val="24"/>
        <rFont val="Noto Sans TC Black"/>
        <family val="2"/>
        <charset val="136"/>
      </rPr>
      <t>ⁿ</t>
    </r>
  </si>
  <si>
    <t>ionn</t>
  </si>
  <si>
    <t>uann</t>
  </si>
  <si>
    <t>iann</t>
  </si>
  <si>
    <t>ni</t>
  </si>
  <si>
    <r>
      <t>i</t>
    </r>
    <r>
      <rPr>
        <sz val="24"/>
        <rFont val="Noto Sans TC Black"/>
        <family val="2"/>
        <charset val="136"/>
      </rPr>
      <t>ⁿ</t>
    </r>
  </si>
  <si>
    <t>ㆪㆷ</t>
  </si>
  <si>
    <t>nih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</si>
  <si>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</si>
  <si>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innh</t>
  </si>
  <si>
    <t>ng</t>
  </si>
  <si>
    <t>nioo</t>
  </si>
  <si>
    <r>
      <t>io</t>
    </r>
    <r>
      <rPr>
        <sz val="24"/>
        <rFont val="Noto Sans TC Black"/>
        <family val="2"/>
        <charset val="136"/>
      </rPr>
      <t>ⁿ</t>
    </r>
  </si>
  <si>
    <t>ainn</t>
  </si>
  <si>
    <t>nia</t>
  </si>
  <si>
    <r>
      <t>ia</t>
    </r>
    <r>
      <rPr>
        <sz val="24"/>
        <rFont val="Noto Sans TC Black"/>
        <family val="2"/>
        <charset val="136"/>
      </rPr>
      <t>ⁿ</t>
    </r>
  </si>
  <si>
    <t>iannh</t>
  </si>
  <si>
    <t>nua</t>
  </si>
  <si>
    <r>
      <t>oa</t>
    </r>
    <r>
      <rPr>
        <sz val="24"/>
        <rFont val="Noto Sans TC Black"/>
        <family val="2"/>
        <charset val="136"/>
      </rPr>
      <t>ⁿ</t>
    </r>
  </si>
  <si>
    <t>uang</t>
  </si>
  <si>
    <t>uak</t>
  </si>
  <si>
    <t>uainn</t>
  </si>
  <si>
    <t>iaunn</t>
  </si>
  <si>
    <t>uenn</t>
  </si>
  <si>
    <t>nai</t>
  </si>
  <si>
    <r>
      <t>ai</t>
    </r>
    <r>
      <rPr>
        <sz val="24"/>
        <rFont val="Noto Sans TC Black"/>
        <family val="2"/>
        <charset val="136"/>
      </rPr>
      <t>ⁿ</t>
    </r>
  </si>
  <si>
    <t>om</t>
  </si>
  <si>
    <t>noo</t>
  </si>
  <si>
    <r>
      <t>o</t>
    </r>
    <r>
      <rPr>
        <sz val="24"/>
        <rFont val="Noto Sans TC Black"/>
        <family val="2"/>
        <charset val="136"/>
      </rPr>
      <t>ⁿ</t>
    </r>
  </si>
  <si>
    <t>onn</t>
    <phoneticPr fontId="42" type="noConversion"/>
  </si>
  <si>
    <t>op</t>
  </si>
  <si>
    <t>aunn</t>
  </si>
  <si>
    <t>onn</t>
  </si>
  <si>
    <t>oang</t>
  </si>
  <si>
    <t>iunn</t>
  </si>
  <si>
    <t>ㄨㄚㆻ</t>
  </si>
  <si>
    <t>oak</t>
  </si>
  <si>
    <t>nuai</t>
  </si>
  <si>
    <r>
      <t>oai</t>
    </r>
    <r>
      <rPr>
        <sz val="24"/>
        <rFont val="Noto Sans TC Black"/>
        <family val="2"/>
        <charset val="136"/>
      </rPr>
      <t>ⁿ</t>
    </r>
  </si>
  <si>
    <t>nuaih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</si>
  <si>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</si>
  <si>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uainnh</t>
  </si>
  <si>
    <t>ㄨㆥ</t>
  </si>
  <si>
    <t>nue</t>
  </si>
  <si>
    <r>
      <t>oe</t>
    </r>
    <r>
      <rPr>
        <sz val="24"/>
        <rFont val="Noto Sans TC Black"/>
        <family val="2"/>
        <charset val="136"/>
      </rPr>
      <t>ⁿ</t>
    </r>
  </si>
  <si>
    <t>niao</t>
  </si>
  <si>
    <r>
      <t>iau</t>
    </r>
    <r>
      <rPr>
        <sz val="24"/>
        <rFont val="Noto Sans TC Black"/>
        <family val="2"/>
        <charset val="136"/>
      </rPr>
      <t>ⁿ</t>
    </r>
  </si>
  <si>
    <t>niaoh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</si>
  <si>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</si>
  <si>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iaunnh</t>
  </si>
  <si>
    <t>ㆯ</t>
  </si>
  <si>
    <t>nao</t>
  </si>
  <si>
    <r>
      <t>au</t>
    </r>
    <r>
      <rPr>
        <sz val="24"/>
        <rFont val="Noto Sans TC Black"/>
        <family val="2"/>
        <charset val="136"/>
      </rPr>
      <t>ⁿ</t>
    </r>
  </si>
  <si>
    <t>onnh</t>
  </si>
  <si>
    <t>niu</t>
  </si>
  <si>
    <r>
      <t>iu</t>
    </r>
    <r>
      <rPr>
        <sz val="24"/>
        <rFont val="Noto Sans TC Black"/>
        <family val="2"/>
        <charset val="136"/>
      </rPr>
      <t>ⁿ</t>
    </r>
  </si>
  <si>
    <t>毛</t>
  </si>
  <si>
    <t>耐</t>
  </si>
  <si>
    <t>雅</t>
  </si>
  <si>
    <t>台語音標</t>
    <phoneticPr fontId="3" type="noConversion"/>
  </si>
  <si>
    <t>中</t>
    <phoneticPr fontId="3" type="noConversion"/>
  </si>
  <si>
    <t>俗</t>
    <phoneticPr fontId="3" type="noConversion"/>
  </si>
  <si>
    <t>將</t>
    <phoneticPr fontId="3" type="noConversion"/>
  </si>
  <si>
    <t>角</t>
    <phoneticPr fontId="3" type="noConversion"/>
  </si>
  <si>
    <t>尖</t>
    <phoneticPr fontId="3" type="noConversion"/>
  </si>
  <si>
    <t>接</t>
    <phoneticPr fontId="3" type="noConversion"/>
  </si>
  <si>
    <t>話</t>
    <phoneticPr fontId="3" type="noConversion"/>
  </si>
  <si>
    <t>聽</t>
    <phoneticPr fontId="3" type="noConversion"/>
  </si>
  <si>
    <t>爾</t>
    <phoneticPr fontId="3" type="noConversion"/>
  </si>
  <si>
    <t>油</t>
    <phoneticPr fontId="3" type="noConversion"/>
  </si>
  <si>
    <t>爭</t>
    <phoneticPr fontId="3" type="noConversion"/>
  </si>
  <si>
    <t>庚</t>
    <phoneticPr fontId="3" type="noConversion"/>
  </si>
  <si>
    <t>腔</t>
    <phoneticPr fontId="3" type="noConversion"/>
  </si>
  <si>
    <t>會</t>
    <phoneticPr fontId="3" type="noConversion"/>
  </si>
  <si>
    <t>挨</t>
    <phoneticPr fontId="3" type="noConversion"/>
  </si>
  <si>
    <t>◯</t>
  </si>
  <si>
    <t>呼</t>
    <phoneticPr fontId="3" type="noConversion"/>
  </si>
  <si>
    <t>香</t>
    <phoneticPr fontId="3" type="noConversion"/>
  </si>
  <si>
    <t>家</t>
    <phoneticPr fontId="3" type="noConversion"/>
  </si>
  <si>
    <t>風</t>
    <phoneticPr fontId="3" type="noConversion"/>
  </si>
  <si>
    <t>福</t>
    <phoneticPr fontId="3" type="noConversion"/>
  </si>
  <si>
    <t>益</t>
    <phoneticPr fontId="3" type="noConversion"/>
  </si>
  <si>
    <t>說</t>
    <phoneticPr fontId="3" type="noConversion"/>
  </si>
  <si>
    <t>一</t>
    <phoneticPr fontId="3" type="noConversion"/>
  </si>
  <si>
    <t>逼</t>
  </si>
  <si>
    <t>爆</t>
    <phoneticPr fontId="3" type="noConversion"/>
  </si>
  <si>
    <t>台語注音二式</t>
    <phoneticPr fontId="3" type="noConversion"/>
  </si>
  <si>
    <t>b</t>
    <phoneticPr fontId="3" type="noConversion"/>
  </si>
  <si>
    <t>bb</t>
  </si>
  <si>
    <t>gg</t>
  </si>
  <si>
    <t>l</t>
    <phoneticPr fontId="3" type="noConversion"/>
  </si>
  <si>
    <t>g</t>
    <phoneticPr fontId="3" type="noConversion"/>
  </si>
  <si>
    <t>k</t>
    <phoneticPr fontId="3" type="noConversion"/>
  </si>
  <si>
    <t>d</t>
    <phoneticPr fontId="3" type="noConversion"/>
  </si>
  <si>
    <t>p</t>
    <phoneticPr fontId="3" type="noConversion"/>
  </si>
  <si>
    <t>t</t>
    <phoneticPr fontId="3" type="noConversion"/>
  </si>
  <si>
    <t>z</t>
    <phoneticPr fontId="3" type="noConversion"/>
  </si>
  <si>
    <t>zz</t>
    <phoneticPr fontId="3" type="noConversion"/>
  </si>
  <si>
    <t>c</t>
    <phoneticPr fontId="3" type="noConversion"/>
  </si>
  <si>
    <t>h</t>
    <phoneticPr fontId="3" type="noConversion"/>
  </si>
  <si>
    <t>n</t>
    <phoneticPr fontId="3" type="noConversion"/>
  </si>
  <si>
    <t>s</t>
    <phoneticPr fontId="3" type="noConversion"/>
  </si>
  <si>
    <t>漢字例</t>
    <phoneticPr fontId="3" type="noConversion"/>
  </si>
  <si>
    <t>ㄧㆬ</t>
    <phoneticPr fontId="3" type="noConversion"/>
  </si>
  <si>
    <t>ㄧㄣ</t>
    <phoneticPr fontId="3" type="noConversion"/>
  </si>
  <si>
    <t>ㄧㆰ</t>
    <phoneticPr fontId="3" type="noConversion"/>
  </si>
  <si>
    <t>ㄧㄤ</t>
    <phoneticPr fontId="3" type="noConversion"/>
  </si>
  <si>
    <t>發音部位</t>
    <phoneticPr fontId="3" type="noConversion"/>
  </si>
  <si>
    <t>清塞音或塞擦音</t>
    <phoneticPr fontId="3" type="noConversion"/>
  </si>
  <si>
    <t>濁音</t>
    <phoneticPr fontId="3" type="noConversion"/>
  </si>
  <si>
    <t>邊</t>
    <phoneticPr fontId="3" type="noConversion"/>
  </si>
  <si>
    <t>頗</t>
    <phoneticPr fontId="3" type="noConversion"/>
  </si>
  <si>
    <t>門</t>
    <phoneticPr fontId="3" type="noConversion"/>
  </si>
  <si>
    <t>毛</t>
    <phoneticPr fontId="3" type="noConversion"/>
  </si>
  <si>
    <t>舌尖中音</t>
    <phoneticPr fontId="3" type="noConversion"/>
  </si>
  <si>
    <t>地</t>
    <phoneticPr fontId="3" type="noConversion"/>
  </si>
  <si>
    <t>他</t>
    <phoneticPr fontId="3" type="noConversion"/>
  </si>
  <si>
    <t>耐</t>
    <phoneticPr fontId="3" type="noConversion"/>
  </si>
  <si>
    <t>柳</t>
    <phoneticPr fontId="3" type="noConversion"/>
  </si>
  <si>
    <t>舌尖前音</t>
    <phoneticPr fontId="3" type="noConversion"/>
  </si>
  <si>
    <t>曾</t>
    <phoneticPr fontId="3" type="noConversion"/>
  </si>
  <si>
    <t>出</t>
    <phoneticPr fontId="3" type="noConversion"/>
  </si>
  <si>
    <t>熱</t>
    <phoneticPr fontId="3" type="noConversion"/>
  </si>
  <si>
    <t>時</t>
    <phoneticPr fontId="3" type="noConversion"/>
  </si>
  <si>
    <t>止</t>
    <phoneticPr fontId="3" type="noConversion"/>
  </si>
  <si>
    <t>入</t>
    <phoneticPr fontId="3" type="noConversion"/>
  </si>
  <si>
    <t>求</t>
    <phoneticPr fontId="3" type="noConversion"/>
  </si>
  <si>
    <t>去</t>
    <phoneticPr fontId="3" type="noConversion"/>
  </si>
  <si>
    <t>ㆣ</t>
  </si>
  <si>
    <t>語</t>
    <phoneticPr fontId="3" type="noConversion"/>
  </si>
  <si>
    <t>雅</t>
    <phoneticPr fontId="3" type="noConversion"/>
  </si>
  <si>
    <t>喜</t>
    <phoneticPr fontId="3" type="noConversion"/>
  </si>
  <si>
    <t>零聲母</t>
  </si>
  <si>
    <t>零聲母</t>
    <phoneticPr fontId="3" type="noConversion"/>
  </si>
  <si>
    <t>ㄨㄢ</t>
    <phoneticPr fontId="3" type="noConversion"/>
  </si>
  <si>
    <t>國際音標</t>
    <phoneticPr fontId="12" type="noConversion"/>
  </si>
  <si>
    <t>方音調值</t>
    <phoneticPr fontId="3" type="noConversion"/>
  </si>
  <si>
    <t>拼音調符</t>
    <phoneticPr fontId="3" type="noConversion"/>
  </si>
  <si>
    <t>注音調符</t>
    <phoneticPr fontId="3" type="noConversion"/>
  </si>
  <si>
    <t>˦˦</t>
    <phoneticPr fontId="3" type="noConversion"/>
  </si>
  <si>
    <t>ㄚ</t>
    <phoneticPr fontId="3" type="noConversion"/>
  </si>
  <si>
    <t>˧˧</t>
    <phoneticPr fontId="3" type="noConversion"/>
  </si>
  <si>
    <t>ā</t>
    <phoneticPr fontId="3" type="noConversion"/>
  </si>
  <si>
    <t>ㄚ˫</t>
    <phoneticPr fontId="3" type="noConversion"/>
  </si>
  <si>
    <t>˧˩</t>
    <phoneticPr fontId="3" type="noConversion"/>
  </si>
  <si>
    <t>à</t>
    <phoneticPr fontId="3" type="noConversion"/>
  </si>
  <si>
    <t>ㄚ˪</t>
    <phoneticPr fontId="3" type="noConversion"/>
  </si>
  <si>
    <t>˥˩</t>
    <phoneticPr fontId="3" type="noConversion"/>
  </si>
  <si>
    <t>á</t>
    <phoneticPr fontId="3" type="noConversion"/>
  </si>
  <si>
    <t>ㄚˋ</t>
    <phoneticPr fontId="3" type="noConversion"/>
  </si>
  <si>
    <t>˨˦</t>
    <phoneticPr fontId="3" type="noConversion"/>
  </si>
  <si>
    <t>â</t>
    <phoneticPr fontId="3" type="noConversion"/>
  </si>
  <si>
    <t>ㄚˊ</t>
    <phoneticPr fontId="3" type="noConversion"/>
  </si>
  <si>
    <t>˧˨ʔ</t>
    <phoneticPr fontId="3" type="noConversion"/>
  </si>
  <si>
    <r>
      <t>a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</si>
  <si>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</t>
    </r>
    <phoneticPr fontId="3" type="noConversion"/>
  </si>
  <si>
    <t>˦ʔ</t>
    <phoneticPr fontId="3" type="noConversion"/>
  </si>
  <si>
    <r>
      <t>a̍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</si>
  <si>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◌˙</t>
    </r>
    <phoneticPr fontId="3" type="noConversion"/>
  </si>
  <si>
    <t>7</t>
  </si>
  <si>
    <t>5</t>
  </si>
  <si>
    <t>ㆷ</t>
    <phoneticPr fontId="91" type="noConversion"/>
  </si>
  <si>
    <t>ㆻ</t>
    <phoneticPr fontId="91" type="noConversion"/>
  </si>
  <si>
    <t>ㆵ</t>
    <phoneticPr fontId="91" type="noConversion"/>
  </si>
  <si>
    <t>ㆴ</t>
    <phoneticPr fontId="91" type="noConversion"/>
  </si>
  <si>
    <t>3</t>
  </si>
  <si>
    <t>4</t>
  </si>
  <si>
    <t xml:space="preserve"> </t>
  </si>
  <si>
    <t>ㆭ</t>
    <phoneticPr fontId="91" type="noConversion"/>
  </si>
  <si>
    <t>ng</t>
    <phoneticPr fontId="91" type="noConversion"/>
  </si>
  <si>
    <t>G</t>
  </si>
  <si>
    <t>;</t>
  </si>
  <si>
    <t>ㄣ</t>
    <phoneticPr fontId="91" type="noConversion"/>
  </si>
  <si>
    <t>n</t>
    <phoneticPr fontId="91" type="noConversion"/>
  </si>
  <si>
    <t>B</t>
  </si>
  <si>
    <t>0</t>
  </si>
  <si>
    <t>B</t>
    <phoneticPr fontId="91" type="noConversion"/>
  </si>
  <si>
    <t>ㆬ</t>
    <phoneticPr fontId="91" type="noConversion"/>
  </si>
  <si>
    <t>m</t>
    <phoneticPr fontId="91" type="noConversion"/>
  </si>
  <si>
    <t>m̩</t>
    <phoneticPr fontId="91" type="noConversion"/>
  </si>
  <si>
    <t>促聲注音</t>
    <phoneticPr fontId="91" type="noConversion"/>
  </si>
  <si>
    <t>舒聲注音</t>
    <phoneticPr fontId="91" type="noConversion"/>
  </si>
  <si>
    <t>字典編碼</t>
    <phoneticPr fontId="91" type="noConversion"/>
  </si>
  <si>
    <t>拼音字母</t>
    <phoneticPr fontId="91" type="noConversion"/>
  </si>
  <si>
    <t>ㄨㆪ</t>
    <phoneticPr fontId="91" type="noConversion"/>
  </si>
  <si>
    <t>uinn</t>
    <phoneticPr fontId="91" type="noConversion"/>
  </si>
  <si>
    <t>uĩ</t>
    <phoneticPr fontId="91" type="noConversion"/>
  </si>
  <si>
    <t>韻化聲母</t>
    <phoneticPr fontId="91" type="noConversion"/>
  </si>
  <si>
    <t>ㄨㆮ</t>
    <phoneticPr fontId="91" type="noConversion"/>
  </si>
  <si>
    <t>uainn</t>
    <phoneticPr fontId="3" type="noConversion"/>
  </si>
  <si>
    <t>uãi</t>
    <phoneticPr fontId="91" type="noConversion"/>
  </si>
  <si>
    <t>ㄨㆩ</t>
    <phoneticPr fontId="91" type="noConversion"/>
  </si>
  <si>
    <t>uann</t>
    <phoneticPr fontId="91" type="noConversion"/>
  </si>
  <si>
    <t>uã</t>
    <phoneticPr fontId="91" type="noConversion"/>
  </si>
  <si>
    <t>ㄧㆫ</t>
    <phoneticPr fontId="91" type="noConversion"/>
  </si>
  <si>
    <t>iunn</t>
    <phoneticPr fontId="91" type="noConversion"/>
  </si>
  <si>
    <t>iũ</t>
    <phoneticPr fontId="91" type="noConversion"/>
  </si>
  <si>
    <t>uaG</t>
  </si>
  <si>
    <t>ㄧㆯ</t>
    <phoneticPr fontId="91" type="noConversion"/>
  </si>
  <si>
    <t>iaunn</t>
    <phoneticPr fontId="91" type="noConversion"/>
  </si>
  <si>
    <t>iãu</t>
    <phoneticPr fontId="91" type="noConversion"/>
  </si>
  <si>
    <t>ioG</t>
  </si>
  <si>
    <t>ㄧㆩ</t>
    <phoneticPr fontId="91" type="noConversion"/>
  </si>
  <si>
    <t>iann</t>
    <phoneticPr fontId="91" type="noConversion"/>
  </si>
  <si>
    <t>iã</t>
    <phoneticPr fontId="91" type="noConversion"/>
  </si>
  <si>
    <t>,</t>
  </si>
  <si>
    <t>ㆯ</t>
    <phoneticPr fontId="91" type="noConversion"/>
  </si>
  <si>
    <t>aunn</t>
    <phoneticPr fontId="91" type="noConversion"/>
  </si>
  <si>
    <t>ãu</t>
    <phoneticPr fontId="91" type="noConversion"/>
  </si>
  <si>
    <t>iaG</t>
  </si>
  <si>
    <t>ㆮ</t>
    <phoneticPr fontId="91" type="noConversion"/>
  </si>
  <si>
    <t>ainn</t>
    <phoneticPr fontId="91" type="noConversion"/>
  </si>
  <si>
    <t>ãi</t>
    <phoneticPr fontId="91" type="noConversion"/>
  </si>
  <si>
    <t>OG</t>
    <phoneticPr fontId="91" type="noConversion"/>
  </si>
  <si>
    <t>ㆧ</t>
    <phoneticPr fontId="91" type="noConversion"/>
  </si>
  <si>
    <t>onn</t>
    <phoneticPr fontId="91" type="noConversion"/>
  </si>
  <si>
    <t>õu</t>
  </si>
  <si>
    <t>ㄥ</t>
  </si>
  <si>
    <t>oG</t>
  </si>
  <si>
    <t>9</t>
  </si>
  <si>
    <t>ㆥ</t>
    <phoneticPr fontId="91" type="noConversion"/>
  </si>
  <si>
    <t>enn</t>
    <phoneticPr fontId="91" type="noConversion"/>
  </si>
  <si>
    <t>aG</t>
  </si>
  <si>
    <t>ㆫ</t>
    <phoneticPr fontId="91" type="noConversion"/>
  </si>
  <si>
    <t>unn</t>
    <phoneticPr fontId="91" type="noConversion"/>
  </si>
  <si>
    <t>ũ</t>
    <phoneticPr fontId="91" type="noConversion"/>
  </si>
  <si>
    <t>ㆪ</t>
    <phoneticPr fontId="91" type="noConversion"/>
  </si>
  <si>
    <t>inn</t>
    <phoneticPr fontId="91" type="noConversion"/>
  </si>
  <si>
    <t>ĩ</t>
    <phoneticPr fontId="91" type="noConversion"/>
  </si>
  <si>
    <t>ㆭ韻尾</t>
    <phoneticPr fontId="91" type="noConversion"/>
  </si>
  <si>
    <t>ㆩ</t>
    <phoneticPr fontId="91" type="noConversion"/>
  </si>
  <si>
    <t>ann</t>
    <phoneticPr fontId="91" type="noConversion"/>
  </si>
  <si>
    <t>ã</t>
    <phoneticPr fontId="91" type="noConversion"/>
  </si>
  <si>
    <t>ㄨㄧ</t>
    <phoneticPr fontId="91" type="noConversion"/>
  </si>
  <si>
    <t>ui</t>
    <phoneticPr fontId="91" type="noConversion"/>
  </si>
  <si>
    <t>ㄧㆲ</t>
    <phoneticPr fontId="91" type="noConversion"/>
  </si>
  <si>
    <t>iong</t>
    <phoneticPr fontId="91" type="noConversion"/>
  </si>
  <si>
    <t>uaD</t>
  </si>
  <si>
    <t>ㄧㄜ</t>
    <phoneticPr fontId="91" type="noConversion"/>
  </si>
  <si>
    <t>io</t>
    <phoneticPr fontId="91" type="noConversion"/>
  </si>
  <si>
    <t>iə</t>
    <phoneticPr fontId="91" type="noConversion"/>
  </si>
  <si>
    <t>iaD</t>
  </si>
  <si>
    <t>ㄧㄨ</t>
    <phoneticPr fontId="91" type="noConversion"/>
  </si>
  <si>
    <t>iu</t>
    <phoneticPr fontId="91" type="noConversion"/>
  </si>
  <si>
    <t>aD</t>
  </si>
  <si>
    <t>ㄧㄠ</t>
    <phoneticPr fontId="91" type="noConversion"/>
  </si>
  <si>
    <t>iau</t>
    <phoneticPr fontId="91" type="noConversion"/>
  </si>
  <si>
    <t>uD</t>
  </si>
  <si>
    <t>ㄧㄚ</t>
    <phoneticPr fontId="91" type="noConversion"/>
  </si>
  <si>
    <t>ia</t>
    <phoneticPr fontId="91" type="noConversion"/>
  </si>
  <si>
    <t>iD</t>
  </si>
  <si>
    <t>ㆦㆴ</t>
    <phoneticPr fontId="91" type="noConversion"/>
  </si>
  <si>
    <t>op</t>
    <phoneticPr fontId="91" type="noConversion"/>
  </si>
  <si>
    <t>ㄣ</t>
  </si>
  <si>
    <t>D</t>
  </si>
  <si>
    <t>ㆱ</t>
    <phoneticPr fontId="91" type="noConversion"/>
  </si>
  <si>
    <t>om</t>
    <phoneticPr fontId="91" type="noConversion"/>
  </si>
  <si>
    <t>ㄣ韻尾</t>
    <phoneticPr fontId="91" type="noConversion"/>
  </si>
  <si>
    <t>ㆦㆻ</t>
    <phoneticPr fontId="91" type="noConversion"/>
  </si>
  <si>
    <t>ok</t>
    <phoneticPr fontId="91" type="noConversion"/>
  </si>
  <si>
    <t>/</t>
  </si>
  <si>
    <t>ㆲ</t>
    <phoneticPr fontId="91" type="noConversion"/>
  </si>
  <si>
    <t>ong</t>
    <phoneticPr fontId="91" type="noConversion"/>
  </si>
  <si>
    <t>ㆰ</t>
    <phoneticPr fontId="91" type="noConversion"/>
  </si>
  <si>
    <t>aB</t>
  </si>
  <si>
    <t>ㄧㄚㆵ</t>
    <phoneticPr fontId="3" type="noConversion"/>
  </si>
  <si>
    <t>iat</t>
    <phoneticPr fontId="91" type="noConversion"/>
  </si>
  <si>
    <t>ㄧㆬ</t>
    <phoneticPr fontId="91" type="noConversion"/>
  </si>
  <si>
    <t>iB</t>
  </si>
  <si>
    <t>ㄧㄢ</t>
    <phoneticPr fontId="3" type="noConversion"/>
  </si>
  <si>
    <t>ian</t>
    <phoneticPr fontId="91" type="noConversion"/>
  </si>
  <si>
    <t>iek</t>
    <phoneticPr fontId="3" type="noConversion"/>
  </si>
  <si>
    <t>益</t>
  </si>
  <si>
    <t>ㄧㆤㆻ</t>
    <phoneticPr fontId="91" type="noConversion"/>
  </si>
  <si>
    <t>iek</t>
    <phoneticPr fontId="91" type="noConversion"/>
  </si>
  <si>
    <t>iək</t>
  </si>
  <si>
    <t>iəŋ</t>
  </si>
  <si>
    <t>NuI</t>
  </si>
  <si>
    <t>uainn</t>
    <phoneticPr fontId="91" type="noConversion"/>
  </si>
  <si>
    <t>-</t>
  </si>
  <si>
    <t>ㄧㆻ</t>
    <phoneticPr fontId="3" type="noConversion"/>
  </si>
  <si>
    <t>ik</t>
    <phoneticPr fontId="91" type="noConversion"/>
  </si>
  <si>
    <t>Nio</t>
  </si>
  <si>
    <t>ㄧㄥ</t>
    <phoneticPr fontId="91" type="noConversion"/>
  </si>
  <si>
    <t>ing</t>
    <phoneticPr fontId="91" type="noConversion"/>
  </si>
  <si>
    <t>iŋ</t>
    <phoneticPr fontId="3" type="noConversion"/>
  </si>
  <si>
    <t>Nua</t>
  </si>
  <si>
    <t>ㄨㄞ</t>
    <phoneticPr fontId="91" type="noConversion"/>
  </si>
  <si>
    <t>NiU</t>
  </si>
  <si>
    <t>Nia</t>
  </si>
  <si>
    <t>ㄨㆤ</t>
    <phoneticPr fontId="91" type="noConversion"/>
  </si>
  <si>
    <t>ue</t>
    <phoneticPr fontId="91" type="noConversion"/>
  </si>
  <si>
    <t>ㄨㄚ</t>
    <phoneticPr fontId="91" type="noConversion"/>
  </si>
  <si>
    <t>ua</t>
    <phoneticPr fontId="91" type="noConversion"/>
  </si>
  <si>
    <t>:</t>
  </si>
  <si>
    <t>ㄤ</t>
    <phoneticPr fontId="91" type="noConversion"/>
  </si>
  <si>
    <t>ang</t>
    <phoneticPr fontId="91" type="noConversion"/>
  </si>
  <si>
    <t>ㄧㆰ</t>
    <phoneticPr fontId="91" type="noConversion"/>
  </si>
  <si>
    <t>iaB</t>
  </si>
  <si>
    <t>&lt;</t>
  </si>
  <si>
    <t>aB</t>
    <phoneticPr fontId="91" type="noConversion"/>
  </si>
  <si>
    <t>am</t>
    <phoneticPr fontId="91" type="noConversion"/>
  </si>
  <si>
    <t>oB</t>
  </si>
  <si>
    <t>ㄢ</t>
    <phoneticPr fontId="91" type="noConversion"/>
  </si>
  <si>
    <t>an</t>
    <phoneticPr fontId="91" type="noConversion"/>
  </si>
  <si>
    <t>Niu</t>
  </si>
  <si>
    <t>L</t>
  </si>
  <si>
    <t>ㄠ</t>
    <phoneticPr fontId="91" type="noConversion"/>
  </si>
  <si>
    <t>au</t>
    <phoneticPr fontId="91" type="noConversion"/>
  </si>
  <si>
    <t>Nue</t>
  </si>
  <si>
    <t>(</t>
  </si>
  <si>
    <t>ㄞ</t>
    <phoneticPr fontId="91" type="noConversion"/>
  </si>
  <si>
    <t>ai</t>
    <phoneticPr fontId="91" type="noConversion"/>
  </si>
  <si>
    <t>Nui</t>
  </si>
  <si>
    <t>I</t>
  </si>
  <si>
    <t>ㆦ</t>
    <phoneticPr fontId="91" type="noConversion"/>
  </si>
  <si>
    <t>oo</t>
    <phoneticPr fontId="91" type="noConversion"/>
  </si>
  <si>
    <t>ou</t>
    <phoneticPr fontId="91" type="noConversion"/>
  </si>
  <si>
    <t>NU</t>
  </si>
  <si>
    <t>ㄜ</t>
    <phoneticPr fontId="91" type="noConversion"/>
  </si>
  <si>
    <t>NI</t>
  </si>
  <si>
    <t>O</t>
  </si>
  <si>
    <t>e</t>
    <phoneticPr fontId="91" type="noConversion"/>
  </si>
  <si>
    <t>ㆤ</t>
    <phoneticPr fontId="91" type="noConversion"/>
  </si>
  <si>
    <t>ei</t>
    <phoneticPr fontId="91" type="noConversion"/>
  </si>
  <si>
    <t>Ne</t>
  </si>
  <si>
    <t>J</t>
  </si>
  <si>
    <t>u</t>
    <phoneticPr fontId="91" type="noConversion"/>
  </si>
  <si>
    <t>ㄨ</t>
    <phoneticPr fontId="91" type="noConversion"/>
  </si>
  <si>
    <t>No</t>
  </si>
  <si>
    <t>U</t>
  </si>
  <si>
    <t>i</t>
    <phoneticPr fontId="91" type="noConversion"/>
  </si>
  <si>
    <t>ㄧ</t>
    <phoneticPr fontId="91" type="noConversion"/>
  </si>
  <si>
    <t>Na</t>
  </si>
  <si>
    <t>*</t>
  </si>
  <si>
    <t>a</t>
    <phoneticPr fontId="91" type="noConversion"/>
  </si>
  <si>
    <t>ㄚ</t>
    <phoneticPr fontId="91" type="noConversion"/>
  </si>
  <si>
    <t>ㆫ</t>
  </si>
  <si>
    <t>Nu</t>
  </si>
  <si>
    <t>unn</t>
    <phoneticPr fontId="3" type="noConversion"/>
  </si>
  <si>
    <t>影</t>
    <phoneticPr fontId="3" type="noConversion"/>
  </si>
  <si>
    <t>Ø</t>
    <phoneticPr fontId="3" type="noConversion"/>
  </si>
  <si>
    <t>ʔ</t>
    <phoneticPr fontId="3" type="noConversion"/>
  </si>
  <si>
    <t>Ni</t>
  </si>
  <si>
    <t>r</t>
  </si>
  <si>
    <t>h</t>
    <phoneticPr fontId="91" type="noConversion"/>
  </si>
  <si>
    <t>曉</t>
    <phoneticPr fontId="3" type="noConversion"/>
  </si>
  <si>
    <t>ㄏ</t>
    <phoneticPr fontId="91" type="noConversion"/>
  </si>
  <si>
    <t>N</t>
    <phoneticPr fontId="91" type="noConversion"/>
  </si>
  <si>
    <t>心</t>
    <phoneticPr fontId="3" type="noConversion"/>
  </si>
  <si>
    <t>ㄒ</t>
    <phoneticPr fontId="91" type="noConversion"/>
  </si>
  <si>
    <t>si</t>
    <phoneticPr fontId="91" type="noConversion"/>
  </si>
  <si>
    <t>ɕ</t>
    <phoneticPr fontId="91" type="noConversion"/>
  </si>
  <si>
    <t>韻母</t>
    <phoneticPr fontId="91" type="noConversion"/>
  </si>
  <si>
    <t>H</t>
    <phoneticPr fontId="91" type="noConversion"/>
  </si>
  <si>
    <t>七</t>
    <phoneticPr fontId="3" type="noConversion"/>
  </si>
  <si>
    <t>ㄑ</t>
    <phoneticPr fontId="91" type="noConversion"/>
  </si>
  <si>
    <t>ci</t>
    <phoneticPr fontId="91" type="noConversion"/>
  </si>
  <si>
    <t>tɕʰ</t>
    <phoneticPr fontId="91" type="noConversion"/>
  </si>
  <si>
    <t>Y</t>
    <phoneticPr fontId="91" type="noConversion"/>
  </si>
  <si>
    <t>精</t>
    <phoneticPr fontId="3" type="noConversion"/>
  </si>
  <si>
    <t>ㄐ</t>
    <phoneticPr fontId="91" type="noConversion"/>
  </si>
  <si>
    <t>zi</t>
    <phoneticPr fontId="91" type="noConversion"/>
  </si>
  <si>
    <t>t͡ɕ</t>
    <phoneticPr fontId="91" type="noConversion"/>
  </si>
  <si>
    <t>日</t>
    <phoneticPr fontId="3" type="noConversion"/>
  </si>
  <si>
    <t>ㆢ</t>
    <phoneticPr fontId="91" type="noConversion"/>
  </si>
  <si>
    <t>ji</t>
    <phoneticPr fontId="91" type="noConversion"/>
  </si>
  <si>
    <t>d͡ʑ</t>
    <phoneticPr fontId="91" type="noConversion"/>
  </si>
  <si>
    <t>uI</t>
  </si>
  <si>
    <t>s</t>
    <phoneticPr fontId="91" type="noConversion"/>
  </si>
  <si>
    <t>三</t>
    <phoneticPr fontId="3" type="noConversion"/>
  </si>
  <si>
    <t>ㄙ</t>
    <phoneticPr fontId="91" type="noConversion"/>
  </si>
  <si>
    <t>ㄨㆤㆷ</t>
    <phoneticPr fontId="91" type="noConversion"/>
  </si>
  <si>
    <t>b</t>
    <phoneticPr fontId="91" type="noConversion"/>
  </si>
  <si>
    <t>j</t>
    <phoneticPr fontId="91" type="noConversion"/>
  </si>
  <si>
    <t>ㆡ</t>
    <phoneticPr fontId="91" type="noConversion"/>
  </si>
  <si>
    <t>d͡z</t>
    <phoneticPr fontId="91" type="noConversion"/>
  </si>
  <si>
    <t>c</t>
    <phoneticPr fontId="91" type="noConversion"/>
  </si>
  <si>
    <t>ㄘ</t>
    <phoneticPr fontId="91" type="noConversion"/>
  </si>
  <si>
    <t>t͡sʰ</t>
    <phoneticPr fontId="91" type="noConversion"/>
  </si>
  <si>
    <t>y</t>
    <phoneticPr fontId="91" type="noConversion"/>
  </si>
  <si>
    <t>t͡s</t>
    <phoneticPr fontId="3" type="noConversion"/>
  </si>
  <si>
    <t>iU</t>
  </si>
  <si>
    <t>吳</t>
    <phoneticPr fontId="3" type="noConversion"/>
  </si>
  <si>
    <t>ㄫ</t>
    <phoneticPr fontId="91" type="noConversion"/>
  </si>
  <si>
    <r>
      <rPr>
        <sz val="24"/>
        <color rgb="FF000000"/>
        <rFont val="Iansui 094"/>
        <family val="3"/>
        <charset val="136"/>
      </rPr>
      <t>ŋ</t>
    </r>
    <phoneticPr fontId="91" type="noConversion"/>
  </si>
  <si>
    <t>ㄎ</t>
    <phoneticPr fontId="91" type="noConversion"/>
  </si>
  <si>
    <t>kh</t>
    <phoneticPr fontId="91" type="noConversion"/>
  </si>
  <si>
    <t>kʰ</t>
    <phoneticPr fontId="91" type="noConversion"/>
  </si>
  <si>
    <t>ak</t>
    <phoneticPr fontId="91" type="noConversion"/>
  </si>
  <si>
    <t>ak̚</t>
    <phoneticPr fontId="91" type="noConversion"/>
  </si>
  <si>
    <t>ㄚㆻ</t>
    <phoneticPr fontId="91" type="noConversion"/>
  </si>
  <si>
    <t>E</t>
  </si>
  <si>
    <r>
      <t>a</t>
    </r>
    <r>
      <rPr>
        <sz val="18"/>
        <rFont val="Segoe UI"/>
        <family val="2"/>
      </rPr>
      <t>ŋ</t>
    </r>
    <phoneticPr fontId="91" type="noConversion"/>
  </si>
  <si>
    <t>ㄧㄨㆷ</t>
  </si>
  <si>
    <t>g</t>
    <phoneticPr fontId="91" type="noConversion"/>
  </si>
  <si>
    <t>ㆣ</t>
    <phoneticPr fontId="91" type="noConversion"/>
  </si>
  <si>
    <r>
      <rPr>
        <sz val="24"/>
        <color rgb="FF000000"/>
        <rFont val="Iansui 094"/>
        <family val="3"/>
        <charset val="136"/>
      </rPr>
      <t>ɡ</t>
    </r>
    <phoneticPr fontId="91" type="noConversion"/>
  </si>
  <si>
    <t>at̚</t>
    <phoneticPr fontId="91" type="noConversion"/>
  </si>
  <si>
    <t>ㄚㆴ</t>
    <phoneticPr fontId="91" type="noConversion"/>
  </si>
  <si>
    <t>來</t>
    <phoneticPr fontId="3" type="noConversion"/>
  </si>
  <si>
    <t>x</t>
  </si>
  <si>
    <t>泥</t>
    <phoneticPr fontId="3" type="noConversion"/>
  </si>
  <si>
    <r>
      <t>ap</t>
    </r>
    <r>
      <rPr>
        <sz val="18"/>
        <rFont val="Tahoma"/>
        <family val="2"/>
      </rPr>
      <t>̚</t>
    </r>
    <phoneticPr fontId="91" type="noConversion"/>
  </si>
  <si>
    <t>透</t>
    <phoneticPr fontId="3" type="noConversion"/>
  </si>
  <si>
    <t>w</t>
  </si>
  <si>
    <t>端</t>
    <phoneticPr fontId="3" type="noConversion"/>
  </si>
  <si>
    <t>按鍵字元</t>
  </si>
  <si>
    <t>annh</t>
    <phoneticPr fontId="91" type="noConversion"/>
  </si>
  <si>
    <r>
      <t>ã</t>
    </r>
    <r>
      <rPr>
        <sz val="18"/>
        <rFont val="Tahoma"/>
        <family val="2"/>
      </rPr>
      <t>ʔ</t>
    </r>
    <phoneticPr fontId="91" type="noConversion"/>
  </si>
  <si>
    <t>ㆩㆷ</t>
    <phoneticPr fontId="91" type="noConversion"/>
  </si>
  <si>
    <t>2</t>
  </si>
  <si>
    <t>ㄇ</t>
    <phoneticPr fontId="91" type="noConversion"/>
  </si>
  <si>
    <t>輸入碼</t>
    <phoneticPr fontId="91" type="noConversion"/>
  </si>
  <si>
    <t>ã</t>
    <phoneticPr fontId="91" type="noConversion"/>
  </si>
  <si>
    <t>ㄚㆷ</t>
    <phoneticPr fontId="91" type="noConversion"/>
  </si>
  <si>
    <t>ㄆ</t>
    <phoneticPr fontId="91" type="noConversion"/>
  </si>
  <si>
    <t>ph</t>
    <phoneticPr fontId="91" type="noConversion"/>
  </si>
  <si>
    <t>pʰ</t>
    <phoneticPr fontId="91" type="noConversion"/>
  </si>
  <si>
    <t>台羅拼音</t>
  </si>
  <si>
    <t>ㄨㆷ</t>
    <phoneticPr fontId="91" type="noConversion"/>
  </si>
  <si>
    <t>1</t>
  </si>
  <si>
    <t>注音符號</t>
  </si>
  <si>
    <t>ㄧㆷ</t>
    <phoneticPr fontId="91" type="noConversion"/>
  </si>
  <si>
    <t>q</t>
  </si>
  <si>
    <t>明</t>
    <phoneticPr fontId="3" type="noConversion"/>
  </si>
  <si>
    <t>ㆠ</t>
    <phoneticPr fontId="91" type="noConversion"/>
  </si>
  <si>
    <t>國際音標</t>
    <phoneticPr fontId="91" type="noConversion"/>
  </si>
  <si>
    <t>音標編碼</t>
    <phoneticPr fontId="3" type="noConversion"/>
  </si>
  <si>
    <t>台語音標</t>
    <phoneticPr fontId="91" type="noConversion"/>
  </si>
  <si>
    <t>台語注音二式</t>
    <phoneticPr fontId="91" type="noConversion"/>
  </si>
  <si>
    <t>閩拼方案</t>
    <phoneticPr fontId="91" type="noConversion"/>
  </si>
  <si>
    <t>台羅拼音</t>
    <phoneticPr fontId="3" type="noConversion"/>
  </si>
  <si>
    <t>白話字</t>
    <phoneticPr fontId="3" type="noConversion"/>
  </si>
  <si>
    <t>十五音</t>
    <phoneticPr fontId="91" type="noConversion"/>
  </si>
  <si>
    <t>廣韻</t>
    <phoneticPr fontId="3" type="noConversion"/>
  </si>
  <si>
    <t>注音符號</t>
    <phoneticPr fontId="91" type="noConversion"/>
  </si>
  <si>
    <t>入聲（以 ㄚ 為例）</t>
    <phoneticPr fontId="91" type="noConversion"/>
  </si>
  <si>
    <t>聲母與韻母表</t>
    <phoneticPr fontId="91" type="noConversion"/>
  </si>
  <si>
    <t>台羅拼音</t>
    <phoneticPr fontId="32" type="noConversion"/>
  </si>
  <si>
    <t>阻</t>
    <phoneticPr fontId="3" type="noConversion"/>
  </si>
  <si>
    <t>熱</t>
  </si>
  <si>
    <t>詞</t>
    <phoneticPr fontId="3" type="noConversion"/>
  </si>
  <si>
    <t>ʔ</t>
  </si>
  <si>
    <t>bbn</t>
    <phoneticPr fontId="3" type="noConversion"/>
  </si>
  <si>
    <t>ln</t>
    <phoneticPr fontId="3" type="noConversion"/>
  </si>
  <si>
    <t>ggn</t>
    <phoneticPr fontId="3" type="noConversion"/>
  </si>
  <si>
    <t>ji</t>
  </si>
  <si>
    <t>zzi</t>
  </si>
  <si>
    <t>jji</t>
  </si>
  <si>
    <t>zi</t>
  </si>
  <si>
    <t>chi</t>
  </si>
  <si>
    <t>tsi</t>
  </si>
  <si>
    <t>ci</t>
  </si>
  <si>
    <t>測</t>
  </si>
  <si>
    <t>chhi</t>
  </si>
  <si>
    <t>tshi</t>
  </si>
  <si>
    <t>si</t>
  </si>
  <si>
    <t>惜</t>
  </si>
  <si>
    <t>shi</t>
  </si>
  <si>
    <t>台語注音二式</t>
    <phoneticPr fontId="32" type="noConversion"/>
  </si>
  <si>
    <r>
      <rPr>
        <sz val="18"/>
        <rFont val="Noto Serif TC Black"/>
        <family val="1"/>
        <charset val="136"/>
      </rPr>
      <t>jj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</si>
  <si>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測</t>
    <phoneticPr fontId="3" type="noConversion"/>
  </si>
  <si>
    <r>
      <rPr>
        <sz val="18"/>
        <rFont val="Noto Serif TC Black"/>
        <family val="1"/>
        <charset val="136"/>
      </rPr>
      <t>ch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</si>
  <si>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惜</t>
    <phoneticPr fontId="3" type="noConversion"/>
  </si>
  <si>
    <r>
      <rPr>
        <sz val="18"/>
        <rFont val="Noto Serif TC Black"/>
        <family val="1"/>
        <charset val="136"/>
      </rPr>
      <t>sh</t>
    </r>
    <r>
      <rPr>
        <sz val="18"/>
        <color rgb="FFFF0000"/>
        <rFont val="Noto Serif TC Black"/>
        <family val="1"/>
        <charset val="136"/>
      </rPr>
      <t>i</t>
    </r>
    <phoneticPr fontId="32" type="noConversion"/>
  </si>
  <si>
    <t>十五音韻母序</t>
    <phoneticPr fontId="32" type="noConversion"/>
  </si>
  <si>
    <t>不</t>
    <phoneticPr fontId="3" type="noConversion"/>
  </si>
  <si>
    <t>掀</t>
    <phoneticPr fontId="3" type="noConversion"/>
  </si>
  <si>
    <t>別</t>
    <phoneticPr fontId="3" type="noConversion"/>
  </si>
  <si>
    <t>蟄</t>
    <phoneticPr fontId="3" type="noConversion"/>
  </si>
  <si>
    <t>八</t>
    <phoneticPr fontId="3" type="noConversion"/>
  </si>
  <si>
    <t>eh</t>
    <phoneticPr fontId="3" type="noConversion"/>
  </si>
  <si>
    <t>識</t>
    <phoneticPr fontId="3" type="noConversion"/>
  </si>
  <si>
    <t>捕</t>
    <phoneticPr fontId="3" type="noConversion"/>
  </si>
  <si>
    <t>噭</t>
    <phoneticPr fontId="3" type="noConversion"/>
  </si>
  <si>
    <t>or</t>
    <phoneticPr fontId="3" type="noConversion"/>
  </si>
  <si>
    <t>卜</t>
    <phoneticPr fontId="3" type="noConversion"/>
  </si>
  <si>
    <t>orh</t>
    <phoneticPr fontId="3" type="noConversion"/>
  </si>
  <si>
    <t>答</t>
    <phoneticPr fontId="3" type="noConversion"/>
  </si>
  <si>
    <t>缽</t>
    <phoneticPr fontId="3" type="noConversion"/>
  </si>
  <si>
    <t>邦</t>
    <phoneticPr fontId="3" type="noConversion"/>
  </si>
  <si>
    <t>暴</t>
    <phoneticPr fontId="3" type="noConversion"/>
  </si>
  <si>
    <t>名</t>
    <phoneticPr fontId="3" type="noConversion"/>
  </si>
  <si>
    <t>壁</t>
    <phoneticPr fontId="3" type="noConversion"/>
  </si>
  <si>
    <t>拔</t>
    <phoneticPr fontId="3" type="noConversion"/>
  </si>
  <si>
    <t>ann</t>
    <phoneticPr fontId="3" type="noConversion"/>
  </si>
  <si>
    <t>含</t>
    <phoneticPr fontId="3" type="noConversion"/>
  </si>
  <si>
    <t>annh</t>
    <phoneticPr fontId="3" type="noConversion"/>
  </si>
  <si>
    <t>u</t>
    <phoneticPr fontId="3" type="noConversion"/>
  </si>
  <si>
    <t>勃</t>
    <phoneticPr fontId="3" type="noConversion"/>
  </si>
  <si>
    <t>uh</t>
    <phoneticPr fontId="3" type="noConversion"/>
  </si>
  <si>
    <t>百</t>
    <phoneticPr fontId="3" type="noConversion"/>
  </si>
  <si>
    <t>ah</t>
    <phoneticPr fontId="3" type="noConversion"/>
  </si>
  <si>
    <t>ih</t>
    <phoneticPr fontId="3" type="noConversion"/>
  </si>
  <si>
    <t>enn</t>
    <phoneticPr fontId="3" type="noConversion"/>
  </si>
  <si>
    <t>挾</t>
    <phoneticPr fontId="3" type="noConversion"/>
  </si>
  <si>
    <t>ennh</t>
    <phoneticPr fontId="3" type="noConversion"/>
  </si>
  <si>
    <t>uinn</t>
    <phoneticPr fontId="3" type="noConversion"/>
  </si>
  <si>
    <t>ior</t>
    <phoneticPr fontId="3" type="noConversion"/>
  </si>
  <si>
    <t>著</t>
    <phoneticPr fontId="3" type="noConversion"/>
  </si>
  <si>
    <t>iorh</t>
    <phoneticPr fontId="3" type="noConversion"/>
  </si>
  <si>
    <t>inn</t>
    <phoneticPr fontId="3" type="noConversion"/>
  </si>
  <si>
    <t>欷</t>
  </si>
  <si>
    <t>innh</t>
    <phoneticPr fontId="3" type="noConversion"/>
  </si>
  <si>
    <t>ioonn</t>
    <phoneticPr fontId="3" type="noConversion"/>
  </si>
  <si>
    <t>iann</t>
    <phoneticPr fontId="3" type="noConversion"/>
  </si>
  <si>
    <t>肝</t>
    <phoneticPr fontId="3" type="noConversion"/>
  </si>
  <si>
    <t>uann</t>
    <phoneticPr fontId="3" type="noConversion"/>
  </si>
  <si>
    <t>伯</t>
    <phoneticPr fontId="3" type="noConversion"/>
  </si>
  <si>
    <t>ainn</t>
    <phoneticPr fontId="3" type="noConversion"/>
  </si>
  <si>
    <t>張</t>
    <phoneticPr fontId="3" type="noConversion"/>
  </si>
  <si>
    <t>oonn</t>
    <phoneticPr fontId="3" type="noConversion"/>
  </si>
  <si>
    <t>伏</t>
    <phoneticPr fontId="3" type="noConversion"/>
  </si>
  <si>
    <t>蹶</t>
    <phoneticPr fontId="3" type="noConversion"/>
  </si>
  <si>
    <t>uainnh</t>
    <phoneticPr fontId="3" type="noConversion"/>
  </si>
  <si>
    <t>uenn</t>
    <phoneticPr fontId="3" type="noConversion"/>
  </si>
  <si>
    <t>iaunn</t>
    <phoneticPr fontId="3" type="noConversion"/>
  </si>
  <si>
    <t>iaunnh</t>
    <phoneticPr fontId="3" type="noConversion"/>
  </si>
  <si>
    <t>丼</t>
    <phoneticPr fontId="3" type="noConversion"/>
  </si>
  <si>
    <t>oom</t>
    <phoneticPr fontId="3" type="noConversion"/>
  </si>
  <si>
    <t>吷</t>
    <phoneticPr fontId="3" type="noConversion"/>
  </si>
  <si>
    <t>oop</t>
    <phoneticPr fontId="3" type="noConversion"/>
  </si>
  <si>
    <t>懸</t>
    <phoneticPr fontId="3" type="noConversion"/>
  </si>
  <si>
    <t>aunn</t>
    <phoneticPr fontId="3" type="noConversion"/>
  </si>
  <si>
    <t>onn</t>
    <phoneticPr fontId="3" type="noConversion"/>
  </si>
  <si>
    <t>ㆧ</t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</si>
  <si>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phoneticPr fontId="3" type="noConversion"/>
  </si>
  <si>
    <t>noo</t>
    <phoneticPr fontId="3" type="noConversion"/>
  </si>
  <si>
    <t>ornn</t>
    <phoneticPr fontId="3" type="noConversion"/>
  </si>
  <si>
    <t>ㆧㆷ</t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</si>
  <si>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r>
      <rPr>
        <strike/>
        <sz val="24"/>
        <color rgb="FFFF0000"/>
        <rFont val="Times New Roman"/>
        <family val="1"/>
      </rPr>
      <t>h</t>
    </r>
    <phoneticPr fontId="3" type="noConversion"/>
  </si>
  <si>
    <t>onnh</t>
    <phoneticPr fontId="3" type="noConversion"/>
  </si>
  <si>
    <t>nooh</t>
    <phoneticPr fontId="3" type="noConversion"/>
  </si>
  <si>
    <t>iunn</t>
    <phoneticPr fontId="3" type="noConversion"/>
  </si>
  <si>
    <t>拼音字母</t>
    <phoneticPr fontId="3" type="noConversion"/>
  </si>
  <si>
    <t>IPA</t>
    <phoneticPr fontId="3" type="noConversion"/>
  </si>
  <si>
    <t>aih</t>
    <phoneticPr fontId="3" type="noConversion"/>
  </si>
  <si>
    <t>ioo</t>
    <phoneticPr fontId="3" type="noConversion"/>
  </si>
  <si>
    <t>ioh</t>
    <phoneticPr fontId="3" type="noConversion"/>
  </si>
  <si>
    <t>iuh</t>
    <phoneticPr fontId="3" type="noConversion"/>
  </si>
  <si>
    <t>ooh</t>
    <phoneticPr fontId="3" type="noConversion"/>
  </si>
  <si>
    <t>uih</t>
    <phoneticPr fontId="3" type="noConversion"/>
  </si>
  <si>
    <t>mh</t>
    <phoneticPr fontId="3" type="noConversion"/>
  </si>
  <si>
    <t>ngh</t>
    <phoneticPr fontId="3" type="noConversion"/>
  </si>
  <si>
    <t>ph</t>
    <phoneticPr fontId="3" type="noConversion"/>
  </si>
  <si>
    <t>th</t>
    <phoneticPr fontId="3" type="noConversion"/>
  </si>
  <si>
    <t>c/c(i)</t>
    <phoneticPr fontId="3" type="noConversion"/>
  </si>
  <si>
    <t>s/s(i)</t>
    <phoneticPr fontId="3" type="noConversion"/>
  </si>
  <si>
    <t>kh</t>
    <phoneticPr fontId="3" type="noConversion"/>
  </si>
  <si>
    <t>ㄙ</t>
    <phoneticPr fontId="3" type="noConversion"/>
  </si>
  <si>
    <t>鼻音</t>
    <phoneticPr fontId="3" type="noConversion"/>
  </si>
  <si>
    <t>擦音</t>
    <phoneticPr fontId="3" type="noConversion"/>
  </si>
  <si>
    <t>邊音</t>
    <phoneticPr fontId="3" type="noConversion"/>
  </si>
  <si>
    <t>j</t>
    <phoneticPr fontId="3" type="noConversion"/>
  </si>
  <si>
    <t>z(i)</t>
    <phoneticPr fontId="3" type="noConversion"/>
  </si>
  <si>
    <t>c(i)</t>
    <phoneticPr fontId="3" type="noConversion"/>
  </si>
  <si>
    <t>j(i)</t>
    <phoneticPr fontId="3" type="noConversion"/>
  </si>
  <si>
    <t>s(i)</t>
    <phoneticPr fontId="3" type="noConversion"/>
  </si>
  <si>
    <t>舒聲韻</t>
    <phoneticPr fontId="3" type="noConversion"/>
  </si>
  <si>
    <t>開尾韻</t>
    <phoneticPr fontId="3" type="noConversion"/>
  </si>
  <si>
    <t>英</t>
    <phoneticPr fontId="3" type="noConversion"/>
  </si>
  <si>
    <t>阿</t>
    <phoneticPr fontId="3" type="noConversion"/>
  </si>
  <si>
    <t>er</t>
  </si>
  <si>
    <t>er</t>
    <phoneticPr fontId="3" type="noConversion"/>
  </si>
  <si>
    <t>ir</t>
  </si>
  <si>
    <t>ir</t>
    <phoneticPr fontId="3" type="noConversion"/>
  </si>
  <si>
    <t>ere</t>
  </si>
  <si>
    <t>ere</t>
    <phoneticPr fontId="3" type="noConversion"/>
  </si>
  <si>
    <t>ioo</t>
  </si>
  <si>
    <t>uee</t>
  </si>
  <si>
    <t>uee</t>
    <phoneticPr fontId="3" type="noConversion"/>
  </si>
  <si>
    <t>啞</t>
    <phoneticPr fontId="3" type="noConversion"/>
  </si>
  <si>
    <t>伊</t>
    <phoneticPr fontId="3" type="noConversion"/>
  </si>
  <si>
    <t>烏</t>
    <phoneticPr fontId="3" type="noConversion"/>
  </si>
  <si>
    <t>蚵</t>
    <phoneticPr fontId="3" type="noConversion"/>
  </si>
  <si>
    <t>污</t>
    <phoneticPr fontId="3" type="noConversion"/>
  </si>
  <si>
    <t>鍋</t>
    <phoneticPr fontId="3" type="noConversion"/>
  </si>
  <si>
    <t>於</t>
    <phoneticPr fontId="3" type="noConversion"/>
  </si>
  <si>
    <t>哀</t>
    <phoneticPr fontId="3" type="noConversion"/>
  </si>
  <si>
    <t>甌</t>
    <phoneticPr fontId="3" type="noConversion"/>
  </si>
  <si>
    <t>耶</t>
    <phoneticPr fontId="3" type="noConversion"/>
  </si>
  <si>
    <t>腰</t>
    <phoneticPr fontId="3" type="noConversion"/>
  </si>
  <si>
    <t>優</t>
    <phoneticPr fontId="3" type="noConversion"/>
  </si>
  <si>
    <t>妖</t>
    <phoneticPr fontId="3" type="noConversion"/>
  </si>
  <si>
    <t>按鍵編碼</t>
    <phoneticPr fontId="91" type="noConversion"/>
  </si>
  <si>
    <t>按鍵位置</t>
    <phoneticPr fontId="91" type="noConversion"/>
  </si>
  <si>
    <t>微</t>
    <phoneticPr fontId="3" type="noConversion"/>
  </si>
  <si>
    <t>幫</t>
  </si>
  <si>
    <t>普</t>
    <phoneticPr fontId="3" type="noConversion"/>
  </si>
  <si>
    <t>疑</t>
  </si>
  <si>
    <t>見</t>
  </si>
  <si>
    <t>溪</t>
  </si>
  <si>
    <t>Z</t>
  </si>
  <si>
    <t>莊</t>
    <phoneticPr fontId="3" type="noConversion"/>
  </si>
  <si>
    <t>初</t>
    <phoneticPr fontId="3" type="noConversion"/>
  </si>
  <si>
    <t>疏</t>
    <phoneticPr fontId="3" type="noConversion"/>
  </si>
  <si>
    <t>清</t>
    <phoneticPr fontId="3" type="noConversion"/>
  </si>
  <si>
    <t>C</t>
  </si>
  <si>
    <t>S</t>
  </si>
  <si>
    <t>A</t>
  </si>
  <si>
    <t>V</t>
  </si>
  <si>
    <t>@</t>
  </si>
  <si>
    <t>P</t>
  </si>
  <si>
    <t>X</t>
  </si>
  <si>
    <t>y</t>
  </si>
  <si>
    <t>Y</t>
  </si>
  <si>
    <t>iɔ</t>
  </si>
  <si>
    <t>ㄧㆦ</t>
    <phoneticPr fontId="3" type="noConversion"/>
  </si>
  <si>
    <t>io͘</t>
    <phoneticPr fontId="3" type="noConversion"/>
  </si>
  <si>
    <t>ionn</t>
    <phoneticPr fontId="3" type="noConversion"/>
  </si>
  <si>
    <t>ㄧㆧ</t>
    <phoneticPr fontId="3" type="noConversion"/>
  </si>
  <si>
    <t>Q</t>
  </si>
  <si>
    <t>H</t>
  </si>
  <si>
    <t>J</t>
    <phoneticPr fontId="3" type="noConversion"/>
  </si>
  <si>
    <t>ㄨㄣ</t>
    <phoneticPr fontId="91" type="noConversion"/>
  </si>
  <si>
    <t>uai</t>
    <phoneticPr fontId="91" type="noConversion"/>
  </si>
  <si>
    <t>p̚</t>
  </si>
  <si>
    <t>p0</t>
    <phoneticPr fontId="91" type="noConversion"/>
  </si>
  <si>
    <t>哈沓</t>
    <phoneticPr fontId="3" type="noConversion"/>
  </si>
  <si>
    <t>t̚</t>
  </si>
  <si>
    <t>t0</t>
    <phoneticPr fontId="91" type="noConversion"/>
  </si>
  <si>
    <t>叭別</t>
    <phoneticPr fontId="3" type="noConversion"/>
  </si>
  <si>
    <t>f</t>
  </si>
  <si>
    <t>k̚</t>
  </si>
  <si>
    <t>k0</t>
    <phoneticPr fontId="91" type="noConversion"/>
  </si>
  <si>
    <t>德俗</t>
    <phoneticPr fontId="3" type="noConversion"/>
  </si>
  <si>
    <t>h0</t>
    <phoneticPr fontId="91" type="noConversion"/>
  </si>
  <si>
    <t>佰薄</t>
    <phoneticPr fontId="3" type="noConversion"/>
  </si>
  <si>
    <t>v</t>
  </si>
  <si>
    <t>˥˥ </t>
  </si>
  <si>
    <t>˥˩</t>
  </si>
  <si>
    <t>倒</t>
    <phoneticPr fontId="3" type="noConversion"/>
  </si>
  <si>
    <t>二</t>
    <phoneticPr fontId="3" type="noConversion"/>
  </si>
  <si>
    <t>˧˩</t>
  </si>
  <si>
    <t>粽</t>
    <phoneticPr fontId="3" type="noConversion"/>
  </si>
  <si>
    <t>弗</t>
  </si>
  <si>
    <t>四</t>
    <phoneticPr fontId="3" type="noConversion"/>
  </si>
  <si>
    <t>˨˦ </t>
  </si>
  <si>
    <t>揚</t>
    <phoneticPr fontId="3" type="noConversion"/>
  </si>
  <si>
    <t>五</t>
    <phoneticPr fontId="3" type="noConversion"/>
  </si>
  <si>
    <t>˧˧</t>
  </si>
  <si>
    <t>運</t>
    <phoneticPr fontId="3" type="noConversion"/>
  </si>
  <si>
    <t>娃</t>
    <phoneticPr fontId="3" type="noConversion"/>
  </si>
  <si>
    <t>威</t>
    <phoneticPr fontId="3" type="noConversion"/>
  </si>
  <si>
    <t>歪</t>
    <phoneticPr fontId="3" type="noConversion"/>
  </si>
  <si>
    <t>irinn</t>
  </si>
  <si>
    <t>irinn</t>
    <phoneticPr fontId="3" type="noConversion"/>
  </si>
  <si>
    <t>鼻化韻</t>
    <phoneticPr fontId="3" type="noConversion"/>
  </si>
  <si>
    <t>鼻尾韻</t>
    <phoneticPr fontId="3" type="noConversion"/>
  </si>
  <si>
    <t>入聲韻</t>
  </si>
  <si>
    <t>入聲韻</t>
    <phoneticPr fontId="3" type="noConversion"/>
  </si>
  <si>
    <t>鼻化入聲韻</t>
    <phoneticPr fontId="3" type="noConversion"/>
  </si>
  <si>
    <t>普通入聲韻</t>
    <phoneticPr fontId="3" type="noConversion"/>
  </si>
  <si>
    <t>irm</t>
  </si>
  <si>
    <t>irm</t>
    <phoneticPr fontId="3" type="noConversion"/>
  </si>
  <si>
    <t>irn</t>
  </si>
  <si>
    <t>irn</t>
    <phoneticPr fontId="3" type="noConversion"/>
  </si>
  <si>
    <t>irng</t>
  </si>
  <si>
    <t>irng</t>
    <phoneticPr fontId="3" type="noConversion"/>
  </si>
  <si>
    <t>ooh</t>
  </si>
  <si>
    <t>erh</t>
  </si>
  <si>
    <t>erh</t>
    <phoneticPr fontId="3" type="noConversion"/>
  </si>
  <si>
    <t>ereh</t>
  </si>
  <si>
    <t>ereh</t>
    <phoneticPr fontId="3" type="noConversion"/>
  </si>
  <si>
    <t>aih</t>
  </si>
  <si>
    <t>mh</t>
  </si>
  <si>
    <t>ngh</t>
  </si>
  <si>
    <t>ainnh</t>
  </si>
  <si>
    <t>ainnh</t>
    <phoneticPr fontId="3" type="noConversion"/>
  </si>
  <si>
    <t>aunnh</t>
  </si>
  <si>
    <t>aunnh</t>
    <phoneticPr fontId="3" type="noConversion"/>
  </si>
  <si>
    <t>iannh</t>
    <phoneticPr fontId="3" type="noConversion"/>
  </si>
  <si>
    <t>iunnh</t>
  </si>
  <si>
    <t>iunnh</t>
    <phoneticPr fontId="3" type="noConversion"/>
  </si>
  <si>
    <t>uennh</t>
    <phoneticPr fontId="3" type="noConversion"/>
  </si>
  <si>
    <t>uinnh</t>
    <phoneticPr fontId="3" type="noConversion"/>
  </si>
  <si>
    <t>irp</t>
  </si>
  <si>
    <t>irp</t>
    <phoneticPr fontId="3" type="noConversion"/>
  </si>
  <si>
    <t>irt</t>
  </si>
  <si>
    <t>irt</t>
    <phoneticPr fontId="3" type="noConversion"/>
  </si>
  <si>
    <t>irk</t>
  </si>
  <si>
    <t>irk</t>
    <phoneticPr fontId="3" type="noConversion"/>
  </si>
  <si>
    <t>iut</t>
    <phoneticPr fontId="3" type="noConversion"/>
  </si>
  <si>
    <t>物</t>
    <phoneticPr fontId="3" type="noConversion"/>
  </si>
  <si>
    <t>餡</t>
    <phoneticPr fontId="3" type="noConversion"/>
  </si>
  <si>
    <t>嬰</t>
    <phoneticPr fontId="3" type="noConversion"/>
  </si>
  <si>
    <t>燕</t>
    <phoneticPr fontId="3" type="noConversion"/>
  </si>
  <si>
    <t>好</t>
    <phoneticPr fontId="3" type="noConversion"/>
  </si>
  <si>
    <t>秧</t>
    <phoneticPr fontId="3" type="noConversion"/>
  </si>
  <si>
    <t>閑</t>
    <phoneticPr fontId="3" type="noConversion"/>
  </si>
  <si>
    <t>纓</t>
    <phoneticPr fontId="3" type="noConversion"/>
  </si>
  <si>
    <t>鴦</t>
    <phoneticPr fontId="3" type="noConversion"/>
  </si>
  <si>
    <t>貓</t>
    <phoneticPr fontId="3" type="noConversion"/>
  </si>
  <si>
    <t>鞍</t>
    <phoneticPr fontId="3" type="noConversion"/>
  </si>
  <si>
    <t>關</t>
    <phoneticPr fontId="3" type="noConversion"/>
  </si>
  <si>
    <t>庵</t>
    <phoneticPr fontId="3" type="noConversion"/>
  </si>
  <si>
    <t>安</t>
    <phoneticPr fontId="3" type="noConversion"/>
  </si>
  <si>
    <t>尪</t>
    <phoneticPr fontId="3" type="noConversion"/>
  </si>
  <si>
    <t>蔘</t>
    <phoneticPr fontId="3" type="noConversion"/>
  </si>
  <si>
    <t>汪</t>
    <phoneticPr fontId="3" type="noConversion"/>
  </si>
  <si>
    <t>登</t>
    <phoneticPr fontId="3" type="noConversion"/>
  </si>
  <si>
    <t>音</t>
    <phoneticPr fontId="3" type="noConversion"/>
  </si>
  <si>
    <t>因</t>
    <phoneticPr fontId="3" type="noConversion"/>
  </si>
  <si>
    <t>永</t>
    <phoneticPr fontId="3" type="noConversion"/>
  </si>
  <si>
    <t>閹</t>
    <phoneticPr fontId="3" type="noConversion"/>
  </si>
  <si>
    <t>煙</t>
    <phoneticPr fontId="3" type="noConversion"/>
  </si>
  <si>
    <t>雙</t>
    <phoneticPr fontId="3" type="noConversion"/>
  </si>
  <si>
    <t>雍</t>
    <phoneticPr fontId="3" type="noConversion"/>
  </si>
  <si>
    <t>溫</t>
    <phoneticPr fontId="3" type="noConversion"/>
  </si>
  <si>
    <t>冤</t>
    <phoneticPr fontId="3" type="noConversion"/>
  </si>
  <si>
    <t>嚁</t>
    <phoneticPr fontId="3" type="noConversion"/>
  </si>
  <si>
    <t>鴨</t>
    <phoneticPr fontId="3" type="noConversion"/>
  </si>
  <si>
    <t>厄</t>
    <phoneticPr fontId="3" type="noConversion"/>
  </si>
  <si>
    <t>舌</t>
    <phoneticPr fontId="3" type="noConversion"/>
  </si>
  <si>
    <t>突</t>
    <phoneticPr fontId="3" type="noConversion"/>
  </si>
  <si>
    <t>格</t>
    <phoneticPr fontId="3" type="noConversion"/>
  </si>
  <si>
    <t>郭</t>
    <phoneticPr fontId="3" type="noConversion"/>
  </si>
  <si>
    <t>狹</t>
    <phoneticPr fontId="3" type="noConversion"/>
  </si>
  <si>
    <t>役</t>
    <phoneticPr fontId="3" type="noConversion"/>
  </si>
  <si>
    <t>活</t>
    <phoneticPr fontId="3" type="noConversion"/>
  </si>
  <si>
    <t>劃</t>
    <phoneticPr fontId="3" type="noConversion"/>
  </si>
  <si>
    <t>膜</t>
    <phoneticPr fontId="3" type="noConversion"/>
  </si>
  <si>
    <t>默</t>
    <phoneticPr fontId="3" type="noConversion"/>
  </si>
  <si>
    <t>壓</t>
    <phoneticPr fontId="3" type="noConversion"/>
  </si>
  <si>
    <t>遏</t>
    <phoneticPr fontId="3" type="noConversion"/>
  </si>
  <si>
    <t>握</t>
    <phoneticPr fontId="3" type="noConversion"/>
  </si>
  <si>
    <t>惡</t>
    <phoneticPr fontId="3" type="noConversion"/>
  </si>
  <si>
    <t>澀</t>
    <phoneticPr fontId="3" type="noConversion"/>
  </si>
  <si>
    <t>核</t>
    <phoneticPr fontId="3" type="noConversion"/>
  </si>
  <si>
    <t>疄</t>
    <phoneticPr fontId="3" type="noConversion"/>
  </si>
  <si>
    <t>揖</t>
    <phoneticPr fontId="3" type="noConversion"/>
  </si>
  <si>
    <t>閱</t>
    <phoneticPr fontId="3" type="noConversion"/>
  </si>
  <si>
    <t>葉</t>
    <phoneticPr fontId="3" type="noConversion"/>
  </si>
  <si>
    <t>乙</t>
    <phoneticPr fontId="3" type="noConversion"/>
  </si>
  <si>
    <t>約</t>
    <phoneticPr fontId="3" type="noConversion"/>
  </si>
  <si>
    <t>育</t>
    <phoneticPr fontId="3" type="noConversion"/>
  </si>
  <si>
    <t>熨</t>
    <phoneticPr fontId="3" type="noConversion"/>
  </si>
  <si>
    <t>越</t>
    <phoneticPr fontId="3" type="noConversion"/>
  </si>
  <si>
    <t>ɪɔ</t>
    <phoneticPr fontId="3" type="noConversion"/>
  </si>
  <si>
    <t>ɔ</t>
    <phoneticPr fontId="3" type="noConversion"/>
  </si>
  <si>
    <t>ɛ</t>
  </si>
  <si>
    <t>iɔ</t>
    <phoneticPr fontId="3" type="noConversion"/>
  </si>
  <si>
    <t>ãi</t>
  </si>
  <si>
    <t>aŋ</t>
    <phoneticPr fontId="3" type="noConversion"/>
  </si>
  <si>
    <t>iaŋ</t>
    <phoneticPr fontId="3" type="noConversion"/>
  </si>
  <si>
    <r>
      <rPr>
        <sz val="20"/>
        <color rgb="FFC00000"/>
        <rFont val="吳守禮標楷台語注音"/>
        <family val="2"/>
        <charset val="136"/>
      </rPr>
      <t>i</t>
    </r>
    <r>
      <rPr>
        <sz val="20"/>
        <color rgb="FFC00000"/>
        <rFont val="Arial"/>
        <family val="2"/>
      </rPr>
      <t>ɔŋ</t>
    </r>
    <phoneticPr fontId="3" type="noConversion"/>
  </si>
  <si>
    <t>aʊʔ</t>
  </si>
  <si>
    <t>aiʔ</t>
  </si>
  <si>
    <t>iaʔ</t>
  </si>
  <si>
    <t>iuʔ</t>
  </si>
  <si>
    <t>iãʊʔ</t>
  </si>
  <si>
    <t>mʔ</t>
  </si>
  <si>
    <t>ŋʔ</t>
  </si>
  <si>
    <t>uɛ</t>
  </si>
  <si>
    <t>ãʊ</t>
  </si>
  <si>
    <t>iaʊ</t>
  </si>
  <si>
    <t>東喉入聲韻︵喉塞韻︶</t>
    <phoneticPr fontId="3" type="noConversion"/>
  </si>
  <si>
    <t>əʔ</t>
  </si>
  <si>
    <t>ɔʔ</t>
    <phoneticPr fontId="3" type="noConversion"/>
  </si>
  <si>
    <t>ap˺</t>
  </si>
  <si>
    <t>at˺</t>
  </si>
  <si>
    <t>ak˺</t>
  </si>
  <si>
    <t>ɔp˺</t>
  </si>
  <si>
    <t>ɔk˺</t>
  </si>
  <si>
    <t>ip˺</t>
  </si>
  <si>
    <t>it˺</t>
  </si>
  <si>
    <t>ik˺</t>
  </si>
  <si>
    <t>iap˺</t>
  </si>
  <si>
    <t>iat˺</t>
  </si>
  <si>
    <t>iak˺</t>
  </si>
  <si>
    <t>iut˺</t>
  </si>
  <si>
    <t>iɔk˺</t>
  </si>
  <si>
    <t>uat˺</t>
  </si>
  <si>
    <t>ut˺</t>
    <phoneticPr fontId="3" type="noConversion"/>
  </si>
  <si>
    <t>uak˺</t>
  </si>
  <si>
    <t>ㆤ</t>
    <phoneticPr fontId="3" type="noConversion"/>
  </si>
  <si>
    <t>ㄧ</t>
    <phoneticPr fontId="3" type="noConversion"/>
  </si>
  <si>
    <t>ㄨ</t>
    <phoneticPr fontId="3" type="noConversion"/>
  </si>
  <si>
    <t>ㄜ</t>
    <phoneticPr fontId="3" type="noConversion"/>
  </si>
  <si>
    <t>ㆦ</t>
    <phoneticPr fontId="3" type="noConversion"/>
  </si>
  <si>
    <t>ㄝ</t>
    <phoneticPr fontId="3" type="noConversion"/>
  </si>
  <si>
    <t>ɨ</t>
    <phoneticPr fontId="3" type="noConversion"/>
  </si>
  <si>
    <t>ㆨ</t>
    <phoneticPr fontId="3" type="noConversion"/>
  </si>
  <si>
    <t>ㄞ</t>
    <phoneticPr fontId="3" type="noConversion"/>
  </si>
  <si>
    <t>ㄠ</t>
    <phoneticPr fontId="3" type="noConversion"/>
  </si>
  <si>
    <t>ə</t>
    <phoneticPr fontId="3" type="noConversion"/>
  </si>
  <si>
    <t>ㄧㄚ</t>
    <phoneticPr fontId="3" type="noConversion"/>
  </si>
  <si>
    <t>ㄧㄜ</t>
    <phoneticPr fontId="3" type="noConversion"/>
  </si>
  <si>
    <t>ㄧㄨ</t>
    <phoneticPr fontId="3" type="noConversion"/>
  </si>
  <si>
    <t>ㄧㄠ</t>
    <phoneticPr fontId="3" type="noConversion"/>
  </si>
  <si>
    <t>ㄨㄞ</t>
    <phoneticPr fontId="3" type="noConversion"/>
  </si>
  <si>
    <t>ㄨㆤ</t>
    <phoneticPr fontId="3" type="noConversion"/>
  </si>
  <si>
    <t>ㄨㄧ</t>
    <phoneticPr fontId="3" type="noConversion"/>
  </si>
  <si>
    <t>ㄨㄚ</t>
    <phoneticPr fontId="3" type="noConversion"/>
  </si>
  <si>
    <t>ㆩ</t>
    <phoneticPr fontId="3" type="noConversion"/>
  </si>
  <si>
    <t>ㆥ</t>
    <phoneticPr fontId="3" type="noConversion"/>
  </si>
  <si>
    <t>ㆪ</t>
    <phoneticPr fontId="3" type="noConversion"/>
  </si>
  <si>
    <t>ㆭ</t>
    <phoneticPr fontId="3" type="noConversion"/>
  </si>
  <si>
    <t>ㆬ</t>
    <phoneticPr fontId="3" type="noConversion"/>
  </si>
  <si>
    <t>ㆮ</t>
    <phoneticPr fontId="3" type="noConversion"/>
  </si>
  <si>
    <t>ㆯ</t>
    <phoneticPr fontId="3" type="noConversion"/>
  </si>
  <si>
    <t>uɛ</t>
    <phoneticPr fontId="3" type="noConversion"/>
  </si>
  <si>
    <t>ㄧㆩ</t>
    <phoneticPr fontId="3" type="noConversion"/>
  </si>
  <si>
    <t>ㄧㆫ</t>
    <phoneticPr fontId="3" type="noConversion"/>
  </si>
  <si>
    <t>ㄧㆯ</t>
    <phoneticPr fontId="3" type="noConversion"/>
  </si>
  <si>
    <t>ㄨㆩ</t>
    <phoneticPr fontId="3" type="noConversion"/>
  </si>
  <si>
    <t>ㄨㆥ</t>
    <phoneticPr fontId="3" type="noConversion"/>
  </si>
  <si>
    <t>uẽ</t>
    <phoneticPr fontId="3" type="noConversion"/>
  </si>
  <si>
    <t>方</t>
    <phoneticPr fontId="3" type="noConversion"/>
  </si>
  <si>
    <t>ㄨㆪ</t>
    <phoneticPr fontId="3" type="noConversion"/>
  </si>
  <si>
    <t>ㄨㆮ</t>
    <phoneticPr fontId="3" type="noConversion"/>
  </si>
  <si>
    <t>ㆰ</t>
    <phoneticPr fontId="3" type="noConversion"/>
  </si>
  <si>
    <t>ㄢ</t>
    <phoneticPr fontId="3" type="noConversion"/>
  </si>
  <si>
    <t>ㄤ</t>
    <phoneticPr fontId="3" type="noConversion"/>
  </si>
  <si>
    <t>ㆱ</t>
    <phoneticPr fontId="3" type="noConversion"/>
  </si>
  <si>
    <t>ㆲ</t>
    <phoneticPr fontId="3" type="noConversion"/>
  </si>
  <si>
    <t>ㄧㄥ</t>
    <phoneticPr fontId="3" type="noConversion"/>
  </si>
  <si>
    <t>iəŋ</t>
    <phoneticPr fontId="3" type="noConversion"/>
  </si>
  <si>
    <t>ㄧㆲ</t>
    <phoneticPr fontId="3" type="noConversion"/>
  </si>
  <si>
    <t>ㄨㄣ</t>
    <phoneticPr fontId="3" type="noConversion"/>
  </si>
  <si>
    <t>ㄨㄤ</t>
    <phoneticPr fontId="3" type="noConversion"/>
  </si>
  <si>
    <t>ㄚㆷ</t>
    <phoneticPr fontId="3" type="noConversion"/>
  </si>
  <si>
    <t>ㆤㆷ</t>
    <phoneticPr fontId="3" type="noConversion"/>
  </si>
  <si>
    <t>ㄧㆷ</t>
    <phoneticPr fontId="3" type="noConversion"/>
  </si>
  <si>
    <t>ㄨㆷ</t>
    <phoneticPr fontId="3" type="noConversion"/>
  </si>
  <si>
    <t>ㄜㆷ</t>
    <phoneticPr fontId="3" type="noConversion"/>
  </si>
  <si>
    <t>ㆦㆷ</t>
    <phoneticPr fontId="3" type="noConversion"/>
  </si>
  <si>
    <t>瘼</t>
    <phoneticPr fontId="3" type="noConversion"/>
  </si>
  <si>
    <t>ㄠㆷ</t>
    <phoneticPr fontId="3" type="noConversion"/>
  </si>
  <si>
    <t>ㄧㄚㆷ</t>
    <phoneticPr fontId="3" type="noConversion"/>
  </si>
  <si>
    <t>ㄧㄨㆷ</t>
    <phoneticPr fontId="3" type="noConversion"/>
  </si>
  <si>
    <t>ㄧㄠㆷ</t>
    <phoneticPr fontId="3" type="noConversion"/>
  </si>
  <si>
    <t>ㄨㄚㆷ</t>
    <phoneticPr fontId="3" type="noConversion"/>
  </si>
  <si>
    <t>ㄨㆤㆷ</t>
    <phoneticPr fontId="3" type="noConversion"/>
  </si>
  <si>
    <t>ㄨㄧㆷ</t>
    <phoneticPr fontId="3" type="noConversion"/>
  </si>
  <si>
    <t>ㄨㄞㆷ</t>
    <phoneticPr fontId="3" type="noConversion"/>
  </si>
  <si>
    <t>ㆩㆷ</t>
    <phoneticPr fontId="3" type="noConversion"/>
  </si>
  <si>
    <t>ㆥㆷ</t>
    <phoneticPr fontId="3" type="noConversion"/>
  </si>
  <si>
    <t>ㆪㆷ</t>
    <phoneticPr fontId="3" type="noConversion"/>
  </si>
  <si>
    <t>ㆬㆷ</t>
    <phoneticPr fontId="3" type="noConversion"/>
  </si>
  <si>
    <t>ㆭㆷ</t>
    <phoneticPr fontId="3" type="noConversion"/>
  </si>
  <si>
    <t>ㄧㆯㆷ</t>
    <phoneticPr fontId="3" type="noConversion"/>
  </si>
  <si>
    <t>uẽʔ</t>
  </si>
  <si>
    <t>iãʔ</t>
  </si>
  <si>
    <t>iũʔ</t>
  </si>
  <si>
    <t>ㄨㆥㆷ</t>
    <phoneticPr fontId="3" type="noConversion"/>
  </si>
  <si>
    <t>ㄨㆪㆷ</t>
    <phoneticPr fontId="3" type="noConversion"/>
  </si>
  <si>
    <t>ㄚㆴ</t>
    <phoneticPr fontId="3" type="noConversion"/>
  </si>
  <si>
    <t>ㄚㆵ</t>
    <phoneticPr fontId="3" type="noConversion"/>
  </si>
  <si>
    <t>ㄚㆻ</t>
    <phoneticPr fontId="3" type="noConversion"/>
  </si>
  <si>
    <t>ㆦㆴ</t>
    <phoneticPr fontId="3" type="noConversion"/>
  </si>
  <si>
    <t>ㆦㆻ</t>
    <phoneticPr fontId="3" type="noConversion"/>
  </si>
  <si>
    <t>irp˺</t>
    <phoneticPr fontId="3" type="noConversion"/>
  </si>
  <si>
    <t>irt˺</t>
    <phoneticPr fontId="3" type="noConversion"/>
  </si>
  <si>
    <t>irk˺</t>
    <phoneticPr fontId="3" type="noConversion"/>
  </si>
  <si>
    <t>ㄧㆴ</t>
    <phoneticPr fontId="3" type="noConversion"/>
  </si>
  <si>
    <t>ㄧㆵ</t>
    <phoneticPr fontId="3" type="noConversion"/>
  </si>
  <si>
    <t>ㄧㄚㆴ</t>
    <phoneticPr fontId="3" type="noConversion"/>
  </si>
  <si>
    <t>ㄧㄚㆻ</t>
    <phoneticPr fontId="3" type="noConversion"/>
  </si>
  <si>
    <t>ㄧㄨㆵ</t>
    <phoneticPr fontId="3" type="noConversion"/>
  </si>
  <si>
    <t>ㄧㆦㆻ</t>
    <phoneticPr fontId="3" type="noConversion"/>
  </si>
  <si>
    <t>ㄨㆵ</t>
    <phoneticPr fontId="3" type="noConversion"/>
  </si>
  <si>
    <t>ㄨㄚㆵ</t>
    <phoneticPr fontId="3" type="noConversion"/>
  </si>
  <si>
    <t>ㄨㄚㆻ</t>
    <phoneticPr fontId="3" type="noConversion"/>
  </si>
  <si>
    <t>博</t>
    <phoneticPr fontId="3" type="noConversion"/>
  </si>
  <si>
    <t>邁</t>
    <phoneticPr fontId="3" type="noConversion"/>
  </si>
  <si>
    <t>抽</t>
    <phoneticPr fontId="3" type="noConversion"/>
  </si>
  <si>
    <t>着</t>
    <phoneticPr fontId="3" type="noConversion"/>
  </si>
  <si>
    <t>沓</t>
    <phoneticPr fontId="3" type="noConversion"/>
  </si>
  <si>
    <t>熁</t>
  </si>
  <si>
    <t>擲</t>
    <phoneticPr fontId="3" type="noConversion"/>
  </si>
  <si>
    <t>ãiʔ</t>
  </si>
  <si>
    <t>ãʊʔ</t>
  </si>
  <si>
    <t>擺</t>
    <phoneticPr fontId="3" type="noConversion"/>
  </si>
  <si>
    <r>
      <t>ㆮ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</si>
  <si>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ㆯㆷ</t>
    <phoneticPr fontId="3" type="noConversion"/>
  </si>
  <si>
    <r>
      <t>ㄧㆩ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</si>
  <si>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r>
      <t>ㄧㆫ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</si>
  <si>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咻</t>
    <phoneticPr fontId="3" type="noConversion"/>
  </si>
  <si>
    <r>
      <t>ㄨ</t>
    </r>
    <r>
      <rPr>
        <sz val="24"/>
        <color rgb="FFFF0000"/>
        <rFont val="Noto Sans TC"/>
        <family val="2"/>
        <charset val="136"/>
      </rPr>
      <t>ㄝ</t>
    </r>
    <phoneticPr fontId="3" type="noConversion"/>
  </si>
  <si>
    <t>嗅</t>
    <phoneticPr fontId="3" type="noConversion"/>
  </si>
  <si>
    <t>ㄨㆮㆷ</t>
    <phoneticPr fontId="3" type="noConversion"/>
  </si>
  <si>
    <t>鞹</t>
  </si>
  <si>
    <t>ㆨㆭ</t>
    <phoneticPr fontId="3" type="noConversion"/>
  </si>
  <si>
    <t>ㆨㆬ</t>
    <phoneticPr fontId="3" type="noConversion"/>
  </si>
  <si>
    <r>
      <t>ㄞ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</si>
  <si>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ㄝㆷ</t>
    <phoneticPr fontId="3" type="noConversion"/>
  </si>
  <si>
    <t>ㄜㆤ</t>
    <phoneticPr fontId="3" type="noConversion"/>
  </si>
  <si>
    <r>
      <t>ㄜ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</si>
  <si>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r>
      <t>ㄜ</t>
    </r>
    <r>
      <rPr>
        <sz val="24"/>
        <color theme="7" tint="-0.249977111117893"/>
        <rFont val="Noto Sans TC"/>
        <family val="2"/>
        <charset val="136"/>
      </rPr>
      <t>ㆤㆷ</t>
    </r>
    <phoneticPr fontId="3" type="noConversion"/>
  </si>
  <si>
    <t>əe</t>
  </si>
  <si>
    <t>əe</t>
    <phoneticPr fontId="3" type="noConversion"/>
  </si>
  <si>
    <t>əʔ</t>
    <phoneticPr fontId="3" type="noConversion"/>
  </si>
  <si>
    <t>əeʔ</t>
    <phoneticPr fontId="3" type="noConversion"/>
  </si>
  <si>
    <t>ㆨㆪ</t>
    <phoneticPr fontId="3" type="noConversion"/>
  </si>
  <si>
    <t>陽聲韻</t>
  </si>
  <si>
    <t>iooh</t>
  </si>
  <si>
    <t>irh</t>
  </si>
  <si>
    <t>ueeh</t>
  </si>
  <si>
    <t>－</t>
  </si>
  <si>
    <t>ɯ</t>
  </si>
  <si>
    <t>ɯi</t>
  </si>
  <si>
    <t>稽</t>
    <phoneticPr fontId="3" type="noConversion"/>
  </si>
  <si>
    <t>əŋ</t>
    <phoneticPr fontId="3" type="noConversion"/>
  </si>
  <si>
    <t>eng</t>
    <phoneticPr fontId="3" type="noConversion"/>
  </si>
  <si>
    <t>ek</t>
    <phoneticPr fontId="3" type="noConversion"/>
  </si>
  <si>
    <r>
      <t>ㆤ</t>
    </r>
    <r>
      <rPr>
        <sz val="24"/>
        <color theme="7" tint="-0.249977111117893"/>
        <rFont val="Noto Sans TC"/>
        <family val="2"/>
        <charset val="136"/>
      </rPr>
      <t>ㆻ</t>
    </r>
    <phoneticPr fontId="3" type="noConversion"/>
  </si>
  <si>
    <t>ㄥ</t>
    <phoneticPr fontId="3" type="noConversion"/>
  </si>
  <si>
    <r>
      <t>ㄧㄜ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</si>
  <si>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ɨŋ</t>
    <phoneticPr fontId="3" type="noConversion"/>
  </si>
  <si>
    <t>ɨm</t>
    <phoneticPr fontId="3" type="noConversion"/>
  </si>
  <si>
    <r>
      <t>ㄚ</t>
    </r>
    <r>
      <rPr>
        <sz val="24"/>
        <color theme="7" tint="-0.249977111117893"/>
        <rFont val="Noto Sans TC"/>
        <family val="2"/>
        <charset val="136"/>
      </rPr>
      <t>ㆴ</t>
    </r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</si>
  <si>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1"/>
        <scheme val="minor"/>
      </rPr>
      <t>ㆴ</t>
    </r>
    <phoneticPr fontId="3" type="noConversion"/>
  </si>
  <si>
    <r>
      <t>ㄚ</t>
    </r>
    <r>
      <rPr>
        <sz val="24"/>
        <color theme="7" tint="-0.249977111117893"/>
        <rFont val="Noto Sans TC"/>
        <family val="2"/>
        <charset val="136"/>
      </rPr>
      <t>ㆵ</t>
    </r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</si>
  <si>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2"/>
        <charset val="136"/>
        <scheme val="minor"/>
      </rPr>
      <t>ㆵ</t>
    </r>
    <phoneticPr fontId="3" type="noConversion"/>
  </si>
  <si>
    <r>
      <t>ㄚ</t>
    </r>
    <r>
      <rPr>
        <sz val="24"/>
        <color theme="7" tint="-0.249977111117893"/>
        <rFont val="Noto Sans TC"/>
        <family val="2"/>
        <charset val="136"/>
      </rPr>
      <t>ㆻ</t>
    </r>
    <phoneticPr fontId="3" type="noConversion"/>
  </si>
  <si>
    <r>
      <rPr>
        <sz val="24"/>
        <color theme="7" tint="-0.249977111117893"/>
        <rFont val="Noto Sans TC"/>
        <family val="2"/>
        <charset val="136"/>
      </rPr>
      <t>ㆨ</t>
    </r>
    <r>
      <rPr>
        <sz val="24"/>
        <color theme="7" tint="-0.249977111117893"/>
        <rFont val="新細明體"/>
        <family val="2"/>
        <charset val="136"/>
        <scheme val="minor"/>
      </rPr>
      <t>ㆻ</t>
    </r>
    <phoneticPr fontId="3" type="noConversion"/>
  </si>
  <si>
    <t>ɯi</t>
    <phoneticPr fontId="3" type="noConversion"/>
  </si>
  <si>
    <t>ŋ</t>
    <phoneticPr fontId="3" type="noConversion"/>
  </si>
  <si>
    <t>ʥ</t>
    <phoneticPr fontId="3" type="noConversion"/>
  </si>
  <si>
    <t>ʣ</t>
    <phoneticPr fontId="3" type="noConversion"/>
  </si>
  <si>
    <t>ɕ</t>
    <phoneticPr fontId="3" type="noConversion"/>
  </si>
  <si>
    <t>ʨʰ</t>
    <phoneticPr fontId="3" type="noConversion"/>
  </si>
  <si>
    <t>ʨ</t>
    <phoneticPr fontId="3" type="noConversion"/>
  </si>
  <si>
    <t>kʰ</t>
    <phoneticPr fontId="3" type="noConversion"/>
  </si>
  <si>
    <t>ba</t>
  </si>
  <si>
    <t>ga</t>
  </si>
  <si>
    <t>ha</t>
  </si>
  <si>
    <t>ka</t>
  </si>
  <si>
    <t>kha</t>
  </si>
  <si>
    <t>la</t>
  </si>
  <si>
    <t>ma</t>
  </si>
  <si>
    <t>nga</t>
  </si>
  <si>
    <t>pa</t>
  </si>
  <si>
    <t>pha</t>
  </si>
  <si>
    <t>sa</t>
  </si>
  <si>
    <t>ta</t>
  </si>
  <si>
    <t>tha</t>
  </si>
  <si>
    <t>tsa</t>
  </si>
  <si>
    <t>tsha</t>
  </si>
  <si>
    <t>bah</t>
  </si>
  <si>
    <t>hah</t>
  </si>
  <si>
    <t>kah</t>
  </si>
  <si>
    <t>khah</t>
  </si>
  <si>
    <t>lah</t>
  </si>
  <si>
    <t>pah</t>
  </si>
  <si>
    <t>phah</t>
  </si>
  <si>
    <t>sah</t>
  </si>
  <si>
    <t>tah</t>
  </si>
  <si>
    <t>thah</t>
  </si>
  <si>
    <t>tsah</t>
  </si>
  <si>
    <t>tshah</t>
  </si>
  <si>
    <t>bai</t>
  </si>
  <si>
    <t>gai</t>
  </si>
  <si>
    <t>hai</t>
  </si>
  <si>
    <t>kai</t>
  </si>
  <si>
    <t>khai</t>
  </si>
  <si>
    <t>lai</t>
  </si>
  <si>
    <t>mai</t>
  </si>
  <si>
    <t>ngai</t>
  </si>
  <si>
    <t>pai</t>
  </si>
  <si>
    <t>phai</t>
  </si>
  <si>
    <t>sai</t>
  </si>
  <si>
    <t>tai</t>
  </si>
  <si>
    <t>thai</t>
  </si>
  <si>
    <t>tsai</t>
  </si>
  <si>
    <t>tshai</t>
  </si>
  <si>
    <t>hainn</t>
  </si>
  <si>
    <t>kainn</t>
  </si>
  <si>
    <t>khainn</t>
  </si>
  <si>
    <t>phainn</t>
  </si>
  <si>
    <t>tainn</t>
  </si>
  <si>
    <t>tsainn</t>
  </si>
  <si>
    <t>bak</t>
  </si>
  <si>
    <t>gak</t>
  </si>
  <si>
    <t>hak</t>
  </si>
  <si>
    <t>kak</t>
  </si>
  <si>
    <t>khak</t>
  </si>
  <si>
    <t>lak</t>
  </si>
  <si>
    <t>pak</t>
  </si>
  <si>
    <t>phak</t>
  </si>
  <si>
    <t>sak</t>
  </si>
  <si>
    <t>tak</t>
  </si>
  <si>
    <t>thak</t>
  </si>
  <si>
    <t>tsak</t>
  </si>
  <si>
    <t>tshak</t>
  </si>
  <si>
    <t>gam</t>
  </si>
  <si>
    <t>ham</t>
  </si>
  <si>
    <t>kam</t>
  </si>
  <si>
    <t>kham</t>
  </si>
  <si>
    <t>lam</t>
  </si>
  <si>
    <t>sam</t>
  </si>
  <si>
    <t>tam</t>
  </si>
  <si>
    <t>tham</t>
  </si>
  <si>
    <t>tsam</t>
  </si>
  <si>
    <t>tsham</t>
  </si>
  <si>
    <t>ban</t>
  </si>
  <si>
    <t>gan</t>
  </si>
  <si>
    <t>han</t>
  </si>
  <si>
    <t>kan</t>
  </si>
  <si>
    <t>khan</t>
  </si>
  <si>
    <t>lan</t>
  </si>
  <si>
    <t>pan</t>
  </si>
  <si>
    <t>phan</t>
  </si>
  <si>
    <t>san</t>
  </si>
  <si>
    <t>tan</t>
  </si>
  <si>
    <t>than</t>
  </si>
  <si>
    <t>tsan</t>
  </si>
  <si>
    <t>tshan</t>
  </si>
  <si>
    <t>bang</t>
  </si>
  <si>
    <t>gang</t>
  </si>
  <si>
    <t>hang</t>
  </si>
  <si>
    <t>kang</t>
  </si>
  <si>
    <t>khang</t>
  </si>
  <si>
    <t>lang</t>
  </si>
  <si>
    <t>pang</t>
  </si>
  <si>
    <t>phang</t>
  </si>
  <si>
    <t>sang</t>
  </si>
  <si>
    <t>tang</t>
  </si>
  <si>
    <t>thang</t>
  </si>
  <si>
    <t>tsang</t>
  </si>
  <si>
    <t>tshang</t>
  </si>
  <si>
    <t>hann</t>
  </si>
  <si>
    <t>kann</t>
  </si>
  <si>
    <t>khann</t>
  </si>
  <si>
    <t>phann</t>
  </si>
  <si>
    <t>sann</t>
  </si>
  <si>
    <t>tann</t>
  </si>
  <si>
    <t>thann</t>
  </si>
  <si>
    <t>tsann</t>
  </si>
  <si>
    <t>tshann</t>
  </si>
  <si>
    <t>hannh</t>
  </si>
  <si>
    <t>sannh</t>
  </si>
  <si>
    <t>hap</t>
  </si>
  <si>
    <t>kap</t>
  </si>
  <si>
    <t>khap</t>
  </si>
  <si>
    <t>lap</t>
  </si>
  <si>
    <t>sap</t>
  </si>
  <si>
    <t>tap</t>
  </si>
  <si>
    <t>thap</t>
  </si>
  <si>
    <t>tsap</t>
  </si>
  <si>
    <t>tshap</t>
  </si>
  <si>
    <t>bat</t>
  </si>
  <si>
    <t>hat</t>
  </si>
  <si>
    <t>kat</t>
  </si>
  <si>
    <t>khat</t>
  </si>
  <si>
    <t>lat</t>
  </si>
  <si>
    <t>pat</t>
  </si>
  <si>
    <t>sat</t>
  </si>
  <si>
    <t>tat</t>
  </si>
  <si>
    <t>that</t>
  </si>
  <si>
    <t>tsat</t>
  </si>
  <si>
    <t>tshat</t>
  </si>
  <si>
    <t>bau</t>
  </si>
  <si>
    <t>gau</t>
  </si>
  <si>
    <t>hau</t>
  </si>
  <si>
    <t>kau</t>
  </si>
  <si>
    <t>khau</t>
  </si>
  <si>
    <t>lau</t>
  </si>
  <si>
    <t>mau</t>
  </si>
  <si>
    <t>nau</t>
  </si>
  <si>
    <t>ngau</t>
  </si>
  <si>
    <t>pau</t>
  </si>
  <si>
    <t>phau</t>
  </si>
  <si>
    <t>sau</t>
  </si>
  <si>
    <t>tau</t>
  </si>
  <si>
    <t>thau</t>
  </si>
  <si>
    <t>tsau</t>
  </si>
  <si>
    <t>tshau</t>
  </si>
  <si>
    <t>kauh</t>
  </si>
  <si>
    <t>lauh</t>
  </si>
  <si>
    <t>mauh</t>
  </si>
  <si>
    <t>nauh</t>
  </si>
  <si>
    <t>phauh</t>
  </si>
  <si>
    <t>tauh</t>
  </si>
  <si>
    <t>tshauh</t>
  </si>
  <si>
    <t>be</t>
  </si>
  <si>
    <t>ge</t>
  </si>
  <si>
    <t>he</t>
  </si>
  <si>
    <t>ke</t>
  </si>
  <si>
    <t>khe</t>
  </si>
  <si>
    <t>le</t>
  </si>
  <si>
    <t>me</t>
  </si>
  <si>
    <t>nge</t>
  </si>
  <si>
    <t>pe</t>
  </si>
  <si>
    <t>phe</t>
  </si>
  <si>
    <t>se</t>
  </si>
  <si>
    <t>te</t>
  </si>
  <si>
    <t>the</t>
  </si>
  <si>
    <t>tse</t>
  </si>
  <si>
    <t>tshe</t>
  </si>
  <si>
    <t>beh</t>
  </si>
  <si>
    <t>heh</t>
  </si>
  <si>
    <t>keh</t>
  </si>
  <si>
    <t>kheh</t>
  </si>
  <si>
    <t>leh</t>
  </si>
  <si>
    <t>meh</t>
  </si>
  <si>
    <t>ngeh</t>
  </si>
  <si>
    <t>peh</t>
  </si>
  <si>
    <t>seh</t>
  </si>
  <si>
    <t>teh</t>
  </si>
  <si>
    <t>theh</t>
  </si>
  <si>
    <t>tseh</t>
  </si>
  <si>
    <t>tsheh</t>
  </si>
  <si>
    <t>henn</t>
  </si>
  <si>
    <t>kenn</t>
  </si>
  <si>
    <t>khenn</t>
  </si>
  <si>
    <t>penn</t>
  </si>
  <si>
    <t>phenn</t>
  </si>
  <si>
    <t>senn</t>
  </si>
  <si>
    <t>tenn</t>
  </si>
  <si>
    <t>thenn</t>
  </si>
  <si>
    <t>tsenn</t>
  </si>
  <si>
    <t>tshenn</t>
  </si>
  <si>
    <t>hennh</t>
  </si>
  <si>
    <t>khennh</t>
  </si>
  <si>
    <t>bi</t>
  </si>
  <si>
    <t>gi</t>
  </si>
  <si>
    <t>hi</t>
  </si>
  <si>
    <t>ki</t>
  </si>
  <si>
    <t>khi</t>
  </si>
  <si>
    <t>li</t>
  </si>
  <si>
    <t>mi</t>
  </si>
  <si>
    <t>pi</t>
  </si>
  <si>
    <t>phi</t>
  </si>
  <si>
    <t>ti</t>
  </si>
  <si>
    <t>thi</t>
  </si>
  <si>
    <t>gia</t>
  </si>
  <si>
    <t>hia</t>
  </si>
  <si>
    <t>jia</t>
  </si>
  <si>
    <t>kia</t>
  </si>
  <si>
    <t>khia</t>
  </si>
  <si>
    <t>mia</t>
  </si>
  <si>
    <t>ngia</t>
  </si>
  <si>
    <t>sia</t>
  </si>
  <si>
    <t>tia</t>
  </si>
  <si>
    <t>tsia</t>
  </si>
  <si>
    <t>tshia</t>
  </si>
  <si>
    <t>giah</t>
  </si>
  <si>
    <t>hiah</t>
  </si>
  <si>
    <t>kiah</t>
  </si>
  <si>
    <t>khiah</t>
  </si>
  <si>
    <t>liah</t>
  </si>
  <si>
    <t>piah</t>
  </si>
  <si>
    <t>phiah</t>
  </si>
  <si>
    <t>siah</t>
  </si>
  <si>
    <t>tiah</t>
  </si>
  <si>
    <t>thiah</t>
  </si>
  <si>
    <t>tsiah</t>
  </si>
  <si>
    <t>tshiah</t>
  </si>
  <si>
    <t>khiak</t>
  </si>
  <si>
    <t>piak</t>
  </si>
  <si>
    <t>phiak</t>
  </si>
  <si>
    <t>siak</t>
  </si>
  <si>
    <t>tiak</t>
  </si>
  <si>
    <t>tshiak</t>
  </si>
  <si>
    <t>giam</t>
  </si>
  <si>
    <t>hiam</t>
  </si>
  <si>
    <t>jiam</t>
  </si>
  <si>
    <t>kiam</t>
  </si>
  <si>
    <t>khiam</t>
  </si>
  <si>
    <t>liam</t>
  </si>
  <si>
    <t>siam</t>
  </si>
  <si>
    <t>tiam</t>
  </si>
  <si>
    <t>thiam</t>
  </si>
  <si>
    <t>tsiam</t>
  </si>
  <si>
    <t>tshiam</t>
  </si>
  <si>
    <t>bian</t>
  </si>
  <si>
    <t>gian</t>
  </si>
  <si>
    <t>hian</t>
  </si>
  <si>
    <t>jian</t>
  </si>
  <si>
    <t>kian</t>
  </si>
  <si>
    <t>khian</t>
  </si>
  <si>
    <t>lian</t>
  </si>
  <si>
    <t>pian</t>
  </si>
  <si>
    <t>phian</t>
  </si>
  <si>
    <t>sian</t>
  </si>
  <si>
    <t>tian</t>
  </si>
  <si>
    <t>thian</t>
  </si>
  <si>
    <t>tsian</t>
  </si>
  <si>
    <t>tshian</t>
  </si>
  <si>
    <t>giang</t>
  </si>
  <si>
    <t>hiang</t>
  </si>
  <si>
    <t>jiang</t>
  </si>
  <si>
    <t>khiang</t>
  </si>
  <si>
    <t>liang</t>
  </si>
  <si>
    <t>piang</t>
  </si>
  <si>
    <t>phiang</t>
  </si>
  <si>
    <t>siang</t>
  </si>
  <si>
    <t>tsiang</t>
  </si>
  <si>
    <t>tshiang</t>
  </si>
  <si>
    <t>hiann</t>
  </si>
  <si>
    <t>kiann</t>
  </si>
  <si>
    <t>piann</t>
  </si>
  <si>
    <t>siann</t>
  </si>
  <si>
    <t>tiann</t>
  </si>
  <si>
    <t>thiann</t>
  </si>
  <si>
    <t>tsiann</t>
  </si>
  <si>
    <t>tshiann</t>
  </si>
  <si>
    <t>hiannh</t>
  </si>
  <si>
    <t>giap</t>
  </si>
  <si>
    <t>hiap</t>
  </si>
  <si>
    <t>jiap</t>
  </si>
  <si>
    <t>kiap</t>
  </si>
  <si>
    <t>khiap</t>
  </si>
  <si>
    <t>liap</t>
  </si>
  <si>
    <t>siap</t>
  </si>
  <si>
    <t>tiap</t>
  </si>
  <si>
    <t>thiap</t>
  </si>
  <si>
    <t>tsiap</t>
  </si>
  <si>
    <t>tshiap</t>
  </si>
  <si>
    <t>biat</t>
  </si>
  <si>
    <t>giat</t>
  </si>
  <si>
    <t>hiat</t>
  </si>
  <si>
    <t>jiat</t>
  </si>
  <si>
    <t>kiat</t>
  </si>
  <si>
    <t>khiat</t>
  </si>
  <si>
    <t>liat</t>
  </si>
  <si>
    <t>piat</t>
  </si>
  <si>
    <t>phiat</t>
  </si>
  <si>
    <t>siat</t>
  </si>
  <si>
    <t>tiat</t>
  </si>
  <si>
    <t>thiat</t>
  </si>
  <si>
    <t>tsiat</t>
  </si>
  <si>
    <t>tshiat</t>
  </si>
  <si>
    <t>biau</t>
  </si>
  <si>
    <t>giau</t>
  </si>
  <si>
    <t>hiau</t>
  </si>
  <si>
    <t>jiau</t>
  </si>
  <si>
    <t>kiau</t>
  </si>
  <si>
    <t>khiau</t>
  </si>
  <si>
    <t>liau</t>
  </si>
  <si>
    <t>miau</t>
  </si>
  <si>
    <t>niau</t>
  </si>
  <si>
    <t>ngiau</t>
  </si>
  <si>
    <t>piau</t>
  </si>
  <si>
    <t>phiau</t>
  </si>
  <si>
    <t>siau</t>
  </si>
  <si>
    <t>tiau</t>
  </si>
  <si>
    <t>thiau</t>
  </si>
  <si>
    <t>tsiau</t>
  </si>
  <si>
    <t>tshiau</t>
  </si>
  <si>
    <t>hiauh</t>
  </si>
  <si>
    <t>khiauh</t>
  </si>
  <si>
    <t>ngiauh</t>
  </si>
  <si>
    <t>bih</t>
  </si>
  <si>
    <t>khih</t>
  </si>
  <si>
    <t>mih</t>
  </si>
  <si>
    <t>pih</t>
  </si>
  <si>
    <t>phih</t>
  </si>
  <si>
    <t>sih</t>
  </si>
  <si>
    <t>tih</t>
  </si>
  <si>
    <t>thih</t>
  </si>
  <si>
    <t>tsih</t>
  </si>
  <si>
    <t>tshih</t>
  </si>
  <si>
    <t>bik</t>
  </si>
  <si>
    <t>gik</t>
  </si>
  <si>
    <t>hik</t>
  </si>
  <si>
    <t>kik</t>
  </si>
  <si>
    <t>lik</t>
  </si>
  <si>
    <t>pik</t>
  </si>
  <si>
    <t>phik</t>
  </si>
  <si>
    <t>sik</t>
  </si>
  <si>
    <t>tik</t>
  </si>
  <si>
    <t>thik</t>
  </si>
  <si>
    <t>tsik</t>
  </si>
  <si>
    <t>tshik</t>
  </si>
  <si>
    <t>gim</t>
  </si>
  <si>
    <t>him</t>
  </si>
  <si>
    <t>jim</t>
  </si>
  <si>
    <t>kim</t>
  </si>
  <si>
    <t>khim</t>
  </si>
  <si>
    <t>lim</t>
  </si>
  <si>
    <t>sim</t>
  </si>
  <si>
    <t>tim</t>
  </si>
  <si>
    <t>thim</t>
  </si>
  <si>
    <t>tsim</t>
  </si>
  <si>
    <t>tshim</t>
  </si>
  <si>
    <t>bin</t>
  </si>
  <si>
    <t>gin</t>
  </si>
  <si>
    <t>hin</t>
  </si>
  <si>
    <t>jin</t>
  </si>
  <si>
    <t>kin</t>
  </si>
  <si>
    <t>khin</t>
  </si>
  <si>
    <t>lin</t>
  </si>
  <si>
    <t>pin</t>
  </si>
  <si>
    <t>phin</t>
  </si>
  <si>
    <t>sin</t>
  </si>
  <si>
    <t>tin</t>
  </si>
  <si>
    <t>thin</t>
  </si>
  <si>
    <t>tsin</t>
  </si>
  <si>
    <t>tshin</t>
  </si>
  <si>
    <t>bing</t>
  </si>
  <si>
    <t>ging</t>
  </si>
  <si>
    <t>hing</t>
  </si>
  <si>
    <t>king</t>
  </si>
  <si>
    <t>khing</t>
  </si>
  <si>
    <t>ling</t>
  </si>
  <si>
    <t>ping</t>
  </si>
  <si>
    <t>phing</t>
  </si>
  <si>
    <t>sing</t>
  </si>
  <si>
    <t>ting</t>
  </si>
  <si>
    <t>thing</t>
  </si>
  <si>
    <t>tsing</t>
  </si>
  <si>
    <t>tshing</t>
  </si>
  <si>
    <t>hinn</t>
  </si>
  <si>
    <t>kinn</t>
  </si>
  <si>
    <t>khinn</t>
  </si>
  <si>
    <t>sinn</t>
  </si>
  <si>
    <t>tinn</t>
  </si>
  <si>
    <t>thinn</t>
  </si>
  <si>
    <t>tsinn</t>
  </si>
  <si>
    <t>tshinn</t>
  </si>
  <si>
    <t>bio</t>
  </si>
  <si>
    <t>gio</t>
  </si>
  <si>
    <t>hio</t>
  </si>
  <si>
    <t>jio</t>
  </si>
  <si>
    <t>kio</t>
  </si>
  <si>
    <t>khio</t>
  </si>
  <si>
    <t>lio</t>
  </si>
  <si>
    <t>pio</t>
  </si>
  <si>
    <t>phio</t>
  </si>
  <si>
    <t>sio</t>
  </si>
  <si>
    <t>tio</t>
  </si>
  <si>
    <t>thio</t>
  </si>
  <si>
    <t>tsio</t>
  </si>
  <si>
    <t>tshio</t>
  </si>
  <si>
    <t>gioh</t>
  </si>
  <si>
    <t>hioh</t>
  </si>
  <si>
    <t>kioh</t>
  </si>
  <si>
    <t>khioh</t>
  </si>
  <si>
    <t>lioh</t>
  </si>
  <si>
    <t>sioh</t>
  </si>
  <si>
    <t>tioh</t>
  </si>
  <si>
    <t>tsioh</t>
  </si>
  <si>
    <t>tshioh</t>
  </si>
  <si>
    <t>giok</t>
  </si>
  <si>
    <t>hiok</t>
  </si>
  <si>
    <t>jiok</t>
  </si>
  <si>
    <t>kiok</t>
  </si>
  <si>
    <t>khiok</t>
  </si>
  <si>
    <t>liok</t>
  </si>
  <si>
    <t>siok</t>
  </si>
  <si>
    <t>tiok</t>
  </si>
  <si>
    <t>thiok</t>
  </si>
  <si>
    <t>tsiok</t>
  </si>
  <si>
    <t>tshiok</t>
  </si>
  <si>
    <t>giong</t>
  </si>
  <si>
    <t>hiong</t>
  </si>
  <si>
    <t>jiong</t>
  </si>
  <si>
    <t>kiong</t>
  </si>
  <si>
    <t>khiong</t>
  </si>
  <si>
    <t>liong</t>
  </si>
  <si>
    <t>siong</t>
  </si>
  <si>
    <t>tiong</t>
  </si>
  <si>
    <t>thiong</t>
  </si>
  <si>
    <t>tsiong</t>
  </si>
  <si>
    <t>tshiong</t>
  </si>
  <si>
    <t>hip</t>
  </si>
  <si>
    <t>jip</t>
  </si>
  <si>
    <t>kip</t>
  </si>
  <si>
    <t>khip</t>
  </si>
  <si>
    <t>lip</t>
  </si>
  <si>
    <t>sip</t>
  </si>
  <si>
    <t>tsip</t>
  </si>
  <si>
    <t>tship</t>
  </si>
  <si>
    <t>bit</t>
  </si>
  <si>
    <t>hit</t>
  </si>
  <si>
    <t>jit</t>
  </si>
  <si>
    <t>kit</t>
  </si>
  <si>
    <t>khit</t>
  </si>
  <si>
    <t>pit</t>
  </si>
  <si>
    <t>phit</t>
  </si>
  <si>
    <t>sit</t>
  </si>
  <si>
    <t>tit</t>
  </si>
  <si>
    <t>tsit</t>
  </si>
  <si>
    <t>tshit</t>
  </si>
  <si>
    <t>biu</t>
  </si>
  <si>
    <t>giu</t>
  </si>
  <si>
    <t>hiu</t>
  </si>
  <si>
    <t>jiu</t>
  </si>
  <si>
    <t>kiu</t>
  </si>
  <si>
    <t>khiu</t>
  </si>
  <si>
    <t>liu</t>
  </si>
  <si>
    <t>piu</t>
  </si>
  <si>
    <t>siu</t>
  </si>
  <si>
    <t>tiu</t>
  </si>
  <si>
    <t>thiu</t>
  </si>
  <si>
    <t>tsiu</t>
  </si>
  <si>
    <t>tshiu</t>
  </si>
  <si>
    <t>hiunn</t>
  </si>
  <si>
    <t>kiunn</t>
  </si>
  <si>
    <t>khiunn</t>
  </si>
  <si>
    <t>siunn</t>
  </si>
  <si>
    <t>tiunn</t>
  </si>
  <si>
    <t>tsiunn</t>
  </si>
  <si>
    <t>tshiunn</t>
  </si>
  <si>
    <t>hiunnh</t>
  </si>
  <si>
    <t>hm</t>
  </si>
  <si>
    <t>hmh</t>
  </si>
  <si>
    <t>hng</t>
  </si>
  <si>
    <t>kng</t>
  </si>
  <si>
    <t>khng</t>
  </si>
  <si>
    <t>mng</t>
  </si>
  <si>
    <t>nng</t>
  </si>
  <si>
    <t>png</t>
  </si>
  <si>
    <t>sng</t>
  </si>
  <si>
    <t>tng</t>
  </si>
  <si>
    <t>thng</t>
  </si>
  <si>
    <t>tsng</t>
  </si>
  <si>
    <t>tshng</t>
  </si>
  <si>
    <t>hngh</t>
  </si>
  <si>
    <t>phngh</t>
  </si>
  <si>
    <t>sngh</t>
  </si>
  <si>
    <t>tshngh</t>
  </si>
  <si>
    <t>bo</t>
  </si>
  <si>
    <t>go</t>
  </si>
  <si>
    <t>ho</t>
  </si>
  <si>
    <t>ko</t>
  </si>
  <si>
    <t>kho</t>
  </si>
  <si>
    <t>lo</t>
  </si>
  <si>
    <t>po</t>
  </si>
  <si>
    <t>pho</t>
  </si>
  <si>
    <t>so</t>
  </si>
  <si>
    <t>to</t>
  </si>
  <si>
    <t>tho</t>
  </si>
  <si>
    <t>tso</t>
  </si>
  <si>
    <t>tsho</t>
  </si>
  <si>
    <t>hoh</t>
  </si>
  <si>
    <t>koh</t>
  </si>
  <si>
    <t>loh</t>
  </si>
  <si>
    <t>poh</t>
  </si>
  <si>
    <t>phoh</t>
  </si>
  <si>
    <t>soh</t>
  </si>
  <si>
    <t>toh</t>
  </si>
  <si>
    <t>thoh</t>
  </si>
  <si>
    <t>tsoh</t>
  </si>
  <si>
    <t>tshoh</t>
  </si>
  <si>
    <t>bok</t>
  </si>
  <si>
    <t>gok</t>
  </si>
  <si>
    <t>hok</t>
  </si>
  <si>
    <t>kok</t>
  </si>
  <si>
    <t>khok</t>
  </si>
  <si>
    <t>lok</t>
  </si>
  <si>
    <t>pok</t>
  </si>
  <si>
    <t>phok</t>
  </si>
  <si>
    <t>sok</t>
  </si>
  <si>
    <t>tok</t>
  </si>
  <si>
    <t>thok</t>
  </si>
  <si>
    <t>tsok</t>
  </si>
  <si>
    <t>tshok</t>
  </si>
  <si>
    <t>som</t>
  </si>
  <si>
    <t>tom</t>
  </si>
  <si>
    <t>bong</t>
  </si>
  <si>
    <t>gong</t>
  </si>
  <si>
    <t>hong</t>
  </si>
  <si>
    <t>kong</t>
  </si>
  <si>
    <t>khong</t>
  </si>
  <si>
    <t>long</t>
  </si>
  <si>
    <t>pong</t>
  </si>
  <si>
    <t>phong</t>
  </si>
  <si>
    <t>song</t>
  </si>
  <si>
    <t>tong</t>
  </si>
  <si>
    <t>thong</t>
  </si>
  <si>
    <t>tsong</t>
  </si>
  <si>
    <t>tshong</t>
  </si>
  <si>
    <t>honn</t>
  </si>
  <si>
    <t>konn</t>
  </si>
  <si>
    <t>honnh</t>
  </si>
  <si>
    <t>boo</t>
  </si>
  <si>
    <t>goo</t>
  </si>
  <si>
    <t>hoo</t>
  </si>
  <si>
    <t>koo</t>
  </si>
  <si>
    <t>khoo</t>
  </si>
  <si>
    <t>loo</t>
  </si>
  <si>
    <t>moo</t>
  </si>
  <si>
    <t>ngoo</t>
  </si>
  <si>
    <t>poo</t>
  </si>
  <si>
    <t>phoo</t>
  </si>
  <si>
    <t>soo</t>
  </si>
  <si>
    <t>too</t>
  </si>
  <si>
    <t>thoo</t>
  </si>
  <si>
    <t>tsoo</t>
  </si>
  <si>
    <t>tshoo</t>
  </si>
  <si>
    <t>mooh</t>
  </si>
  <si>
    <t>bu</t>
  </si>
  <si>
    <t>gu</t>
  </si>
  <si>
    <t>hu</t>
  </si>
  <si>
    <t>ju</t>
  </si>
  <si>
    <t>ku</t>
  </si>
  <si>
    <t>khu</t>
  </si>
  <si>
    <t>lu</t>
  </si>
  <si>
    <t>pu</t>
  </si>
  <si>
    <t>phu</t>
  </si>
  <si>
    <t>su</t>
  </si>
  <si>
    <t>tu</t>
  </si>
  <si>
    <t>thu</t>
  </si>
  <si>
    <t>tsu</t>
  </si>
  <si>
    <t>tshu</t>
  </si>
  <si>
    <t>bua</t>
  </si>
  <si>
    <t>gua</t>
  </si>
  <si>
    <t>hua</t>
  </si>
  <si>
    <t>kua</t>
  </si>
  <si>
    <t>khua</t>
  </si>
  <si>
    <t>lua</t>
  </si>
  <si>
    <t>mua</t>
  </si>
  <si>
    <t>pua</t>
  </si>
  <si>
    <t>phua</t>
  </si>
  <si>
    <t>sua</t>
  </si>
  <si>
    <t>tua</t>
  </si>
  <si>
    <t>thua</t>
  </si>
  <si>
    <t>tsua</t>
  </si>
  <si>
    <t>tshua</t>
  </si>
  <si>
    <t>buah</t>
  </si>
  <si>
    <t>huah</t>
  </si>
  <si>
    <t>juah</t>
  </si>
  <si>
    <t>kuah</t>
  </si>
  <si>
    <t>khuah</t>
  </si>
  <si>
    <t>luah</t>
  </si>
  <si>
    <t>puah</t>
  </si>
  <si>
    <t>phuah</t>
  </si>
  <si>
    <t>suah</t>
  </si>
  <si>
    <t>thuah</t>
  </si>
  <si>
    <t>tsuah</t>
  </si>
  <si>
    <t>tshuah</t>
  </si>
  <si>
    <t>huai</t>
  </si>
  <si>
    <t>kuai</t>
  </si>
  <si>
    <t>khuai</t>
  </si>
  <si>
    <t>suai</t>
  </si>
  <si>
    <t>huainn</t>
  </si>
  <si>
    <t>kuainn</t>
  </si>
  <si>
    <t>suainn</t>
  </si>
  <si>
    <t>tsuainn</t>
  </si>
  <si>
    <t>buan</t>
  </si>
  <si>
    <t>guan</t>
  </si>
  <si>
    <t>huan</t>
  </si>
  <si>
    <t>kuan</t>
  </si>
  <si>
    <t>khuan</t>
  </si>
  <si>
    <t>luan</t>
  </si>
  <si>
    <t>puan</t>
  </si>
  <si>
    <t>phuan</t>
  </si>
  <si>
    <t>suan</t>
  </si>
  <si>
    <t>tuan</t>
  </si>
  <si>
    <t>thuan</t>
  </si>
  <si>
    <t>tsuan</t>
  </si>
  <si>
    <t>tshuan</t>
  </si>
  <si>
    <t>tshuang</t>
  </si>
  <si>
    <t>huann</t>
  </si>
  <si>
    <t>kuann</t>
  </si>
  <si>
    <t>khuann</t>
  </si>
  <si>
    <t>puann</t>
  </si>
  <si>
    <t>phuann</t>
  </si>
  <si>
    <t>suann</t>
  </si>
  <si>
    <t>tuann</t>
  </si>
  <si>
    <t>thuann</t>
  </si>
  <si>
    <t>tshuann</t>
  </si>
  <si>
    <t>buat</t>
  </si>
  <si>
    <t>guat</t>
  </si>
  <si>
    <t>huat</t>
  </si>
  <si>
    <t>kuat</t>
  </si>
  <si>
    <t>khuat</t>
  </si>
  <si>
    <t>luat</t>
  </si>
  <si>
    <t>puat</t>
  </si>
  <si>
    <t>phuat</t>
  </si>
  <si>
    <t>suat</t>
  </si>
  <si>
    <t>tuat</t>
  </si>
  <si>
    <t>thuat</t>
  </si>
  <si>
    <t>tsuat</t>
  </si>
  <si>
    <t>bue</t>
  </si>
  <si>
    <t>gue</t>
  </si>
  <si>
    <t>hue</t>
  </si>
  <si>
    <t>jue</t>
  </si>
  <si>
    <t>kue</t>
  </si>
  <si>
    <t>khue</t>
  </si>
  <si>
    <t>lue</t>
  </si>
  <si>
    <t>pue</t>
  </si>
  <si>
    <t>phue</t>
  </si>
  <si>
    <t>sue</t>
  </si>
  <si>
    <t>tue</t>
  </si>
  <si>
    <t>tsue</t>
  </si>
  <si>
    <t>tshue</t>
  </si>
  <si>
    <t>bueh</t>
  </si>
  <si>
    <t>gueh</t>
  </si>
  <si>
    <t>hueh</t>
  </si>
  <si>
    <t>kueh</t>
  </si>
  <si>
    <t>khueh</t>
  </si>
  <si>
    <t>pueh</t>
  </si>
  <si>
    <t>phueh</t>
  </si>
  <si>
    <t>sueh</t>
  </si>
  <si>
    <t>khuh</t>
  </si>
  <si>
    <t>puh</t>
  </si>
  <si>
    <t>phuh</t>
  </si>
  <si>
    <t>tuh</t>
  </si>
  <si>
    <t>thuh</t>
  </si>
  <si>
    <t>tsuh</t>
  </si>
  <si>
    <t>tshuh</t>
  </si>
  <si>
    <t>bui</t>
  </si>
  <si>
    <t>gui</t>
  </si>
  <si>
    <t>hui</t>
  </si>
  <si>
    <t>kui</t>
  </si>
  <si>
    <t>khui</t>
  </si>
  <si>
    <t>lui</t>
  </si>
  <si>
    <t>mui</t>
  </si>
  <si>
    <t>pui</t>
  </si>
  <si>
    <t>phui</t>
  </si>
  <si>
    <t>sui</t>
  </si>
  <si>
    <t>tui</t>
  </si>
  <si>
    <t>thui</t>
  </si>
  <si>
    <t>tsui</t>
  </si>
  <si>
    <t>tshui</t>
  </si>
  <si>
    <t>bun</t>
  </si>
  <si>
    <t>gun</t>
  </si>
  <si>
    <t>hun</t>
  </si>
  <si>
    <t>jun</t>
  </si>
  <si>
    <t>kun</t>
  </si>
  <si>
    <t>khun</t>
  </si>
  <si>
    <t>lun</t>
  </si>
  <si>
    <t>pun</t>
  </si>
  <si>
    <t>phun</t>
  </si>
  <si>
    <t>sun</t>
  </si>
  <si>
    <t>tun</t>
  </si>
  <si>
    <t>thun</t>
  </si>
  <si>
    <t>tsun</t>
  </si>
  <si>
    <t>tshun</t>
  </si>
  <si>
    <t>but</t>
  </si>
  <si>
    <t>hut</t>
  </si>
  <si>
    <t>kut</t>
  </si>
  <si>
    <t>khut</t>
  </si>
  <si>
    <t>lut</t>
  </si>
  <si>
    <t>put</t>
  </si>
  <si>
    <t>phut</t>
  </si>
  <si>
    <t>sut</t>
  </si>
  <si>
    <t>tut</t>
  </si>
  <si>
    <t>thut</t>
  </si>
  <si>
    <t>tsut</t>
  </si>
  <si>
    <t>tshut</t>
  </si>
  <si>
    <t>bbn</t>
  </si>
  <si>
    <t>ln</t>
  </si>
  <si>
    <t>ggn</t>
  </si>
  <si>
    <t>chh</t>
  </si>
  <si>
    <t>ch</t>
  </si>
  <si>
    <t>iⁿ</t>
  </si>
  <si>
    <t>庚</t>
  </si>
  <si>
    <t>懸</t>
  </si>
  <si>
    <t>會</t>
  </si>
  <si>
    <t>爾</t>
  </si>
  <si>
    <t>aiⁿ</t>
  </si>
  <si>
    <t>挨</t>
  </si>
  <si>
    <t>爭</t>
  </si>
  <si>
    <t>eⁿ</t>
  </si>
  <si>
    <t>auⁿ</t>
  </si>
  <si>
    <t>邦</t>
  </si>
  <si>
    <t>滂</t>
  </si>
  <si>
    <t>泥</t>
  </si>
  <si>
    <t>透</t>
  </si>
  <si>
    <t>端</t>
  </si>
  <si>
    <t>心</t>
  </si>
  <si>
    <t>精</t>
  </si>
  <si>
    <t>日</t>
  </si>
  <si>
    <t>清</t>
  </si>
  <si>
    <t>聽</t>
  </si>
  <si>
    <t>影</t>
  </si>
  <si>
    <t>aⁿ</t>
  </si>
  <si>
    <t>昌</t>
  </si>
  <si>
    <t>非</t>
  </si>
  <si>
    <t>別</t>
  </si>
  <si>
    <t>尖</t>
  </si>
  <si>
    <t>掀</t>
  </si>
  <si>
    <t>名</t>
  </si>
  <si>
    <t>iaⁿ</t>
  </si>
  <si>
    <t>腔</t>
  </si>
  <si>
    <t>iuⁿ</t>
  </si>
  <si>
    <t>iauⁿ</t>
  </si>
  <si>
    <t>ioⁿ</t>
  </si>
  <si>
    <t>ioonn</t>
  </si>
  <si>
    <t>油</t>
  </si>
  <si>
    <t>香</t>
  </si>
  <si>
    <t>ior</t>
  </si>
  <si>
    <t>將</t>
  </si>
  <si>
    <t>中</t>
  </si>
  <si>
    <t>ornn</t>
  </si>
  <si>
    <t>or</t>
  </si>
  <si>
    <t>捕</t>
  </si>
  <si>
    <t>on</t>
  </si>
  <si>
    <t>丼</t>
  </si>
  <si>
    <t>風</t>
  </si>
  <si>
    <t>oom</t>
  </si>
  <si>
    <t>呼</t>
  </si>
  <si>
    <t>oop</t>
  </si>
  <si>
    <t>吷</t>
  </si>
  <si>
    <t>福</t>
  </si>
  <si>
    <t>oaⁿ</t>
  </si>
  <si>
    <t>uiⁿ</t>
  </si>
  <si>
    <t>肝</t>
  </si>
  <si>
    <t>oaiⁿ</t>
  </si>
  <si>
    <t>話</t>
  </si>
  <si>
    <t>明</t>
  </si>
  <si>
    <t>國際音標</t>
  </si>
  <si>
    <t>羅馬拼音字母</t>
  </si>
  <si>
    <t>漢字範例</t>
  </si>
  <si>
    <t>阿</t>
  </si>
  <si>
    <t>餡</t>
  </si>
  <si>
    <t>庵</t>
  </si>
  <si>
    <t>安</t>
  </si>
  <si>
    <t>尪</t>
  </si>
  <si>
    <t>壓</t>
  </si>
  <si>
    <t>遏</t>
  </si>
  <si>
    <t>握</t>
  </si>
  <si>
    <t>鴨</t>
  </si>
  <si>
    <t>哀</t>
  </si>
  <si>
    <t>閑</t>
  </si>
  <si>
    <t>邁</t>
  </si>
  <si>
    <t>甌</t>
  </si>
  <si>
    <t>暴</t>
  </si>
  <si>
    <t>家</t>
  </si>
  <si>
    <t>永</t>
  </si>
  <si>
    <t>ㆤㆻ</t>
  </si>
  <si>
    <t>格</t>
  </si>
  <si>
    <t>嬰</t>
  </si>
  <si>
    <t>厄</t>
  </si>
  <si>
    <t>伊</t>
  </si>
  <si>
    <t>燕</t>
  </si>
  <si>
    <t>音</t>
  </si>
  <si>
    <t>因</t>
  </si>
  <si>
    <t>揖</t>
  </si>
  <si>
    <t>乙</t>
  </si>
  <si>
    <t>舌</t>
  </si>
  <si>
    <t>耶</t>
  </si>
  <si>
    <t>纓</t>
  </si>
  <si>
    <t>閹</t>
  </si>
  <si>
    <t>煙</t>
  </si>
  <si>
    <t>雙</t>
  </si>
  <si>
    <t>葉</t>
  </si>
  <si>
    <t>閱</t>
  </si>
  <si>
    <t>約</t>
  </si>
  <si>
    <t>役</t>
  </si>
  <si>
    <t>妖</t>
  </si>
  <si>
    <t>貓</t>
  </si>
  <si>
    <t>沓</t>
  </si>
  <si>
    <t>腰</t>
  </si>
  <si>
    <t>着</t>
  </si>
  <si>
    <t>娘</t>
  </si>
  <si>
    <t>鴦</t>
  </si>
  <si>
    <t>雍</t>
  </si>
  <si>
    <t>育</t>
  </si>
  <si>
    <t>優</t>
  </si>
  <si>
    <t>抽</t>
  </si>
  <si>
    <t>鍋</t>
  </si>
  <si>
    <t>郭</t>
  </si>
  <si>
    <t>蚵</t>
  </si>
  <si>
    <t>博</t>
  </si>
  <si>
    <t>烏</t>
  </si>
  <si>
    <t>好</t>
  </si>
  <si>
    <t>汪</t>
  </si>
  <si>
    <t>惡</t>
  </si>
  <si>
    <t>瘼</t>
  </si>
  <si>
    <t>ɨ</t>
  </si>
  <si>
    <t>ㆨ</t>
  </si>
  <si>
    <t>於</t>
  </si>
  <si>
    <t>ɨm</t>
  </si>
  <si>
    <t>ㆨㆬ</t>
  </si>
  <si>
    <t>蔘</t>
  </si>
  <si>
    <t>ɨŋ</t>
  </si>
  <si>
    <t>ㆨㆭ</t>
  </si>
  <si>
    <t>登</t>
  </si>
  <si>
    <t>irp˺</t>
  </si>
  <si>
    <t>ㆨㆴ</t>
  </si>
  <si>
    <t>澀</t>
  </si>
  <si>
    <t>irt˺</t>
  </si>
  <si>
    <t>ㆨㆵ</t>
  </si>
  <si>
    <t>核</t>
  </si>
  <si>
    <t>irk˺</t>
  </si>
  <si>
    <t>ㆨㆻ</t>
  </si>
  <si>
    <t>疄</t>
  </si>
  <si>
    <t>污</t>
  </si>
  <si>
    <t>溫</t>
  </si>
  <si>
    <t>ut˺</t>
  </si>
  <si>
    <t>熨</t>
  </si>
  <si>
    <t>突</t>
  </si>
  <si>
    <t>娃</t>
  </si>
  <si>
    <t>鞍</t>
  </si>
  <si>
    <t>冤</t>
  </si>
  <si>
    <t>嚁</t>
  </si>
  <si>
    <t>越</t>
  </si>
  <si>
    <t>活</t>
  </si>
  <si>
    <t>歪</t>
  </si>
  <si>
    <t>關</t>
  </si>
  <si>
    <t>ㄨㄝ</t>
  </si>
  <si>
    <t>劃</t>
  </si>
  <si>
    <t>威</t>
  </si>
  <si>
    <t>ㆨㆪ</t>
  </si>
  <si>
    <t>ㄜㆤ</t>
  </si>
  <si>
    <t>əeʔ</t>
  </si>
  <si>
    <t>ㄜㆤㆷ</t>
  </si>
  <si>
    <t>狹</t>
  </si>
  <si>
    <t>默</t>
  </si>
  <si>
    <t>韻腹國際音標</t>
    <phoneticPr fontId="3" type="noConversion"/>
  </si>
  <si>
    <t>聲母分類</t>
  </si>
  <si>
    <t>ㄙ</t>
  </si>
  <si>
    <t>ㆮㆷ</t>
  </si>
  <si>
    <t>擺</t>
  </si>
  <si>
    <t>ㆯㆷ</t>
  </si>
  <si>
    <t>擲</t>
  </si>
  <si>
    <t>物</t>
  </si>
  <si>
    <t>挾</t>
  </si>
  <si>
    <t>咻</t>
  </si>
  <si>
    <t>膜</t>
  </si>
  <si>
    <t>秧</t>
  </si>
  <si>
    <r>
      <rPr>
        <sz val="24"/>
        <color theme="1"/>
        <rFont val="新細明體"/>
        <family val="2"/>
        <charset val="136"/>
      </rPr>
      <t>唇音</t>
    </r>
  </si>
  <si>
    <r>
      <rPr>
        <sz val="24"/>
        <color theme="1"/>
        <rFont val="新細明體"/>
        <family val="2"/>
        <charset val="136"/>
      </rPr>
      <t>舌尖中音</t>
    </r>
  </si>
  <si>
    <r>
      <rPr>
        <sz val="24"/>
        <color theme="1"/>
        <rFont val="新細明體"/>
        <family val="2"/>
        <charset val="136"/>
      </rPr>
      <t>舌尖前音</t>
    </r>
  </si>
  <si>
    <r>
      <rPr>
        <sz val="24"/>
        <color theme="1"/>
        <rFont val="新細明體"/>
        <family val="2"/>
        <charset val="136"/>
      </rPr>
      <t>齦顎音</t>
    </r>
  </si>
  <si>
    <r>
      <rPr>
        <sz val="24"/>
        <color theme="1"/>
        <rFont val="新細明體"/>
        <family val="2"/>
        <charset val="136"/>
      </rPr>
      <t>舌根音</t>
    </r>
  </si>
  <si>
    <r>
      <rPr>
        <sz val="24"/>
        <color theme="1"/>
        <rFont val="新細明體"/>
        <family val="2"/>
        <charset val="136"/>
      </rPr>
      <t>喉音</t>
    </r>
  </si>
  <si>
    <r>
      <rPr>
        <sz val="24"/>
        <color theme="1"/>
        <rFont val="新細明體"/>
        <family val="2"/>
        <charset val="136"/>
      </rPr>
      <t>零聲母</t>
    </r>
  </si>
  <si>
    <t>ɪa</t>
    <phoneticPr fontId="3" type="noConversion"/>
  </si>
  <si>
    <r>
      <t>a</t>
    </r>
    <r>
      <rPr>
        <sz val="24"/>
        <color theme="1"/>
        <rFont val="Arial"/>
        <family val="2"/>
        <charset val="238"/>
      </rPr>
      <t>ŋ</t>
    </r>
    <phoneticPr fontId="3" type="noConversion"/>
  </si>
  <si>
    <r>
      <t>ə</t>
    </r>
    <r>
      <rPr>
        <sz val="24"/>
        <color theme="1"/>
        <rFont val="Arial"/>
        <family val="2"/>
        <charset val="238"/>
      </rPr>
      <t>ŋ</t>
    </r>
    <phoneticPr fontId="3" type="noConversion"/>
  </si>
  <si>
    <t>aʊ</t>
    <phoneticPr fontId="3" type="noConversion"/>
  </si>
  <si>
    <t>aʊʔ</t>
    <phoneticPr fontId="3" type="noConversion"/>
  </si>
  <si>
    <t>ãʊʔ</t>
    <phoneticPr fontId="3" type="noConversion"/>
  </si>
  <si>
    <r>
      <t>i</t>
    </r>
    <r>
      <rPr>
        <sz val="24"/>
        <color theme="1"/>
        <rFont val="Arial"/>
        <family val="2"/>
        <charset val="136"/>
      </rPr>
      <t>ŋ</t>
    </r>
    <phoneticPr fontId="3" type="noConversion"/>
  </si>
  <si>
    <r>
      <t>ia</t>
    </r>
    <r>
      <rPr>
        <sz val="24"/>
        <color theme="1"/>
        <rFont val="Arial"/>
        <family val="2"/>
        <charset val="136"/>
      </rPr>
      <t>ŋ</t>
    </r>
    <phoneticPr fontId="3" type="noConversion"/>
  </si>
  <si>
    <t>ɪaʊ</t>
    <phoneticPr fontId="3" type="noConversion"/>
  </si>
  <si>
    <t>iãʊ</t>
    <phoneticPr fontId="3" type="noConversion"/>
  </si>
  <si>
    <t>iãʊʔ</t>
    <phoneticPr fontId="3" type="noConversion"/>
  </si>
  <si>
    <t>iɔk˺</t>
    <phoneticPr fontId="3" type="noConversion"/>
  </si>
  <si>
    <t>國際音標</t>
    <phoneticPr fontId="3" type="noConversion"/>
  </si>
  <si>
    <t>iɔ̃</t>
    <phoneticPr fontId="3" type="noConversion"/>
  </si>
  <si>
    <t>ji</t>
    <phoneticPr fontId="3" type="noConversion"/>
  </si>
  <si>
    <t>zi</t>
    <phoneticPr fontId="3" type="noConversion"/>
  </si>
  <si>
    <t>ci</t>
    <phoneticPr fontId="3" type="noConversion"/>
  </si>
  <si>
    <t>si</t>
    <phoneticPr fontId="3" type="noConversion"/>
  </si>
  <si>
    <t>ㄟ</t>
  </si>
  <si>
    <t>荒</t>
    <phoneticPr fontId="3" type="noConversion"/>
  </si>
  <si>
    <t>uak˺</t>
    <phoneticPr fontId="3" type="noConversion"/>
  </si>
  <si>
    <r>
      <t>ㄨㄚ</t>
    </r>
    <r>
      <rPr>
        <sz val="24"/>
        <color theme="7" tint="-0.249977111117893"/>
        <rFont val="Noto Sans TC"/>
        <family val="2"/>
        <charset val="136"/>
      </rPr>
      <t>ㆻ</t>
    </r>
    <phoneticPr fontId="3" type="noConversion"/>
  </si>
  <si>
    <t>伏</t>
  </si>
  <si>
    <r>
      <t>ㄨ</t>
    </r>
    <r>
      <rPr>
        <sz val="24"/>
        <color theme="7" tint="-0.249977111117893"/>
        <rFont val="Noto Sans TC"/>
        <family val="2"/>
        <charset val="136"/>
      </rPr>
      <t>ㆮ</t>
    </r>
    <phoneticPr fontId="3" type="noConversion"/>
  </si>
  <si>
    <t>uẽ</t>
  </si>
  <si>
    <t>昧</t>
    <phoneticPr fontId="3" type="noConversion"/>
  </si>
  <si>
    <t>糜</t>
    <phoneticPr fontId="3" type="noConversion"/>
  </si>
  <si>
    <t>uẽʔ</t>
    <phoneticPr fontId="3" type="noConversion"/>
  </si>
  <si>
    <r>
      <rPr>
        <sz val="24"/>
        <color theme="1"/>
        <rFont val="Microsoft JhengHei"/>
        <family val="2"/>
      </rPr>
      <t>ㄨ</t>
    </r>
    <r>
      <rPr>
        <sz val="24"/>
        <color theme="1"/>
        <rFont val="Microsoft JhengHei"/>
        <family val="2"/>
        <charset val="136"/>
      </rPr>
      <t>ㆥ</t>
    </r>
    <phoneticPr fontId="3" type="noConversion"/>
  </si>
  <si>
    <r>
      <rPr>
        <sz val="24"/>
        <color theme="1"/>
        <rFont val="Microsoft JhengHei"/>
        <family val="2"/>
      </rPr>
      <t>ㄨ</t>
    </r>
    <r>
      <rPr>
        <sz val="24"/>
        <color theme="1"/>
        <rFont val="Microsoft JhengHei"/>
        <family val="2"/>
        <charset val="136"/>
      </rPr>
      <t>ㆥㆷ</t>
    </r>
    <phoneticPr fontId="3" type="noConversion"/>
  </si>
  <si>
    <t>蔦</t>
    <phoneticPr fontId="3" type="noConversion"/>
  </si>
  <si>
    <r>
      <t>ㄧㄠ</t>
    </r>
    <r>
      <rPr>
        <sz val="24"/>
        <color theme="7" tint="-0.249977111117893"/>
        <rFont val="Noto Sans TC"/>
        <family val="2"/>
        <charset val="136"/>
      </rPr>
      <t>ㆷ</t>
    </r>
    <phoneticPr fontId="3" type="noConversion"/>
  </si>
  <si>
    <t>嘄</t>
    <phoneticPr fontId="3" type="noConversion"/>
  </si>
  <si>
    <t>iãʊ</t>
  </si>
  <si>
    <t>iaʊʔ</t>
  </si>
  <si>
    <t>iaʊʔ</t>
    <phoneticPr fontId="3" type="noConversion"/>
  </si>
  <si>
    <t>爻</t>
    <phoneticPr fontId="3" type="noConversion"/>
  </si>
  <si>
    <t>ãʊ</t>
    <phoneticPr fontId="3" type="noConversion"/>
  </si>
  <si>
    <t>麽</t>
    <phoneticPr fontId="3" type="noConversion"/>
  </si>
  <si>
    <t>õ</t>
    <phoneticPr fontId="3" type="noConversion"/>
  </si>
  <si>
    <t>õʔ</t>
    <phoneticPr fontId="3" type="noConversion"/>
  </si>
  <si>
    <t>ㄏㄚ</t>
    <phoneticPr fontId="3" type="noConversion"/>
  </si>
  <si>
    <t>ㄏ</t>
    <phoneticPr fontId="3" type="noConversion"/>
  </si>
  <si>
    <t>ㄅㄚ</t>
    <phoneticPr fontId="3" type="noConversion"/>
  </si>
  <si>
    <t>ㄆㄚ</t>
    <phoneticPr fontId="3" type="noConversion"/>
  </si>
  <si>
    <t>ㄆ</t>
    <phoneticPr fontId="3" type="noConversion"/>
  </si>
  <si>
    <t>ㆠㄚ</t>
    <phoneticPr fontId="3" type="noConversion"/>
  </si>
  <si>
    <t>ㆠ</t>
    <phoneticPr fontId="3" type="noConversion"/>
  </si>
  <si>
    <t>ㄇㄚ</t>
    <phoneticPr fontId="3" type="noConversion"/>
  </si>
  <si>
    <t>ㄇ</t>
    <phoneticPr fontId="3" type="noConversion"/>
  </si>
  <si>
    <t>ㄉㄚ</t>
    <phoneticPr fontId="3" type="noConversion"/>
  </si>
  <si>
    <t>ㄉ</t>
    <phoneticPr fontId="3" type="noConversion"/>
  </si>
  <si>
    <t>ㄊㄚ</t>
    <phoneticPr fontId="3" type="noConversion"/>
  </si>
  <si>
    <t>ㄊ</t>
    <phoneticPr fontId="3" type="noConversion"/>
  </si>
  <si>
    <t>ㄋㄚ</t>
    <phoneticPr fontId="3" type="noConversion"/>
  </si>
  <si>
    <t>ㄋ</t>
    <phoneticPr fontId="3" type="noConversion"/>
  </si>
  <si>
    <t>ㄌㄚ</t>
    <phoneticPr fontId="3" type="noConversion"/>
  </si>
  <si>
    <t>ㄌ</t>
    <phoneticPr fontId="3" type="noConversion"/>
  </si>
  <si>
    <t>ㄗㄚ</t>
    <phoneticPr fontId="3" type="noConversion"/>
  </si>
  <si>
    <t>ㄗ</t>
    <phoneticPr fontId="3" type="noConversion"/>
  </si>
  <si>
    <t>ㄘㄚ</t>
    <phoneticPr fontId="3" type="noConversion"/>
  </si>
  <si>
    <t>ㄘ</t>
    <phoneticPr fontId="3" type="noConversion"/>
  </si>
  <si>
    <t>ㆢ</t>
    <phoneticPr fontId="3" type="noConversion"/>
  </si>
  <si>
    <t>ㄙㄚ</t>
    <phoneticPr fontId="3" type="noConversion"/>
  </si>
  <si>
    <t>ㄍㄚ</t>
    <phoneticPr fontId="3" type="noConversion"/>
  </si>
  <si>
    <t>ㄍ</t>
    <phoneticPr fontId="3" type="noConversion"/>
  </si>
  <si>
    <t>ㄎㄚ</t>
    <phoneticPr fontId="3" type="noConversion"/>
  </si>
  <si>
    <t>ㄎ</t>
    <phoneticPr fontId="3" type="noConversion"/>
  </si>
  <si>
    <t>ㆣㄚ</t>
    <phoneticPr fontId="3" type="noConversion"/>
  </si>
  <si>
    <t>ㆣ</t>
    <phoneticPr fontId="3" type="noConversion"/>
  </si>
  <si>
    <t>ㄫㄚ</t>
    <phoneticPr fontId="3" type="noConversion"/>
  </si>
  <si>
    <t>ㄫ</t>
    <phoneticPr fontId="3" type="noConversion"/>
  </si>
  <si>
    <t>ㄅ</t>
    <phoneticPr fontId="3" type="noConversion"/>
  </si>
  <si>
    <t>Nah</t>
  </si>
  <si>
    <t>Nai</t>
  </si>
  <si>
    <t>Neh</t>
  </si>
  <si>
    <t>iek</t>
  </si>
  <si>
    <t>Niah</t>
  </si>
  <si>
    <t>Niau</t>
  </si>
  <si>
    <t>Noo</t>
  </si>
  <si>
    <t>o?</t>
  </si>
  <si>
    <t>Nuai</t>
  </si>
  <si>
    <t>Nuaih</t>
  </si>
  <si>
    <t>uih</t>
  </si>
  <si>
    <r>
      <t>z</t>
    </r>
    <r>
      <rPr>
        <sz val="18"/>
        <color theme="3" tint="0.499984740745262"/>
        <rFont val="Microsoft JhengHei UI"/>
        <family val="2"/>
        <charset val="136"/>
      </rPr>
      <t>/z(i)</t>
    </r>
    <phoneticPr fontId="3" type="noConversion"/>
  </si>
  <si>
    <r>
      <t>j</t>
    </r>
    <r>
      <rPr>
        <sz val="18"/>
        <color theme="3" tint="0.499984740745262"/>
        <rFont val="Microsoft JhengHei UI"/>
        <family val="2"/>
        <charset val="136"/>
      </rPr>
      <t>/j(i)</t>
    </r>
    <phoneticPr fontId="3" type="noConversion"/>
  </si>
  <si>
    <t>疑</t>
    <phoneticPr fontId="3" type="noConversion"/>
  </si>
  <si>
    <t>方音符號</t>
    <phoneticPr fontId="91" type="noConversion"/>
  </si>
  <si>
    <t>台語音標
注音符號</t>
    <phoneticPr fontId="91" type="noConversion"/>
  </si>
  <si>
    <t>ㄪ</t>
    <phoneticPr fontId="3" type="noConversion"/>
  </si>
  <si>
    <t>ㄖ</t>
    <phoneticPr fontId="3" type="noConversion"/>
  </si>
  <si>
    <r>
      <rPr>
        <b/>
        <vertAlign val="superscript"/>
        <sz val="28"/>
        <color rgb="FF7030A0"/>
        <rFont val="霞鶩文楷等寬 TC"/>
        <family val="3"/>
        <charset val="136"/>
      </rPr>
      <t>0</t>
    </r>
    <r>
      <rPr>
        <b/>
        <sz val="28"/>
        <color rgb="FF7030A0"/>
        <rFont val="霞鶩文楷等寬 TC"/>
        <family val="3"/>
        <charset val="136"/>
      </rPr>
      <t>ㄫ</t>
    </r>
    <phoneticPr fontId="3" type="noConversion"/>
  </si>
  <si>
    <t>ㄚㄇ</t>
    <phoneticPr fontId="3" type="noConversion"/>
  </si>
  <si>
    <r>
      <rPr>
        <b/>
        <sz val="28"/>
        <color rgb="FF7030A0"/>
        <rFont val="Noto Sans TC"/>
        <family val="2"/>
        <charset val="136"/>
      </rPr>
      <t>ㄛ</t>
    </r>
    <r>
      <rPr>
        <b/>
        <sz val="28"/>
        <color rgb="FF7030A0"/>
        <rFont val="新細明體"/>
        <family val="1"/>
        <charset val="136"/>
      </rPr>
      <t>ㄇ</t>
    </r>
    <phoneticPr fontId="3" type="noConversion"/>
  </si>
  <si>
    <t>ㄛㄥ</t>
    <phoneticPr fontId="3" type="noConversion"/>
  </si>
  <si>
    <t>ㄛ</t>
    <phoneticPr fontId="3" type="noConversion"/>
  </si>
  <si>
    <t>ㄈ</t>
    <phoneticPr fontId="91" type="noConversion"/>
  </si>
  <si>
    <t>ㄓ</t>
    <phoneticPr fontId="91" type="noConversion"/>
  </si>
  <si>
    <t>ㄔ</t>
    <phoneticPr fontId="3" type="noConversion"/>
  </si>
  <si>
    <t>ㄕ</t>
    <phoneticPr fontId="91" type="noConversion"/>
  </si>
  <si>
    <t>ㄖ</t>
    <phoneticPr fontId="91" type="noConversion"/>
  </si>
  <si>
    <t>ㄩ</t>
    <phoneticPr fontId="3" type="noConversion"/>
  </si>
  <si>
    <t>ㄟ</t>
    <phoneticPr fontId="3" type="noConversion"/>
  </si>
  <si>
    <t>ㄡ</t>
    <phoneticPr fontId="3" type="noConversion"/>
  </si>
  <si>
    <t>ㄣ</t>
    <phoneticPr fontId="3" type="noConversion"/>
  </si>
  <si>
    <t>ㄦ</t>
    <phoneticPr fontId="3" type="noConversion"/>
  </si>
  <si>
    <t>(m)</t>
    <phoneticPr fontId="3" type="noConversion"/>
  </si>
  <si>
    <t>(n)</t>
    <phoneticPr fontId="3" type="noConversion"/>
  </si>
  <si>
    <t>(ng)</t>
    <phoneticPr fontId="3" type="noConversion"/>
  </si>
  <si>
    <t>135
注音符號</t>
    <phoneticPr fontId="3" type="noConversion"/>
  </si>
  <si>
    <t>國語注音符號</t>
    <phoneticPr fontId="3" type="noConversion"/>
  </si>
  <si>
    <t>極簡注音符號</t>
    <phoneticPr fontId="3" type="noConversion"/>
  </si>
  <si>
    <t>ㆴ</t>
    <phoneticPr fontId="3" type="noConversion"/>
  </si>
  <si>
    <t>ㆵ</t>
    <phoneticPr fontId="3" type="noConversion"/>
  </si>
  <si>
    <t>ㆻ</t>
    <phoneticPr fontId="3" type="noConversion"/>
  </si>
  <si>
    <t>ㆷ</t>
    <phoneticPr fontId="3" type="noConversion"/>
  </si>
  <si>
    <r>
      <rPr>
        <vertAlign val="subscript"/>
        <sz val="18"/>
        <color theme="7" tint="-0.499984740745262"/>
        <rFont val="Noto Serif TC Black"/>
        <family val="1"/>
        <charset val="136"/>
      </rPr>
      <t>ㄥ</t>
    </r>
    <r>
      <rPr>
        <sz val="18"/>
        <color theme="7" tint="-0.499984740745262"/>
        <rFont val="Noto Serif TC Black"/>
        <family val="1"/>
        <charset val="136"/>
      </rPr>
      <t>ㄚ</t>
    </r>
    <phoneticPr fontId="3" type="noConversion"/>
  </si>
  <si>
    <r>
      <rPr>
        <b/>
        <sz val="18"/>
        <color theme="7" tint="-0.499984740745262"/>
        <rFont val="Microsoft JhengHei"/>
        <family val="2"/>
      </rPr>
      <t>ㄧ</t>
    </r>
    <r>
      <rPr>
        <b/>
        <sz val="18"/>
        <color theme="7" tint="-0.499984740745262"/>
        <rFont val="Microsoft JhengHei"/>
        <family val="2"/>
        <charset val="136"/>
      </rPr>
      <t>ㆦ</t>
    </r>
    <phoneticPr fontId="3" type="noConversion"/>
  </si>
  <si>
    <r>
      <t>ㄨ</t>
    </r>
    <r>
      <rPr>
        <b/>
        <sz val="18"/>
        <color theme="7" tint="-0.499984740745262"/>
        <rFont val="Microsoft JhengHei"/>
        <family val="2"/>
        <charset val="136"/>
      </rPr>
      <t>ㆤ</t>
    </r>
    <phoneticPr fontId="3" type="noConversion"/>
  </si>
  <si>
    <t>ㄨㄝ</t>
    <phoneticPr fontId="3" type="noConversion"/>
  </si>
  <si>
    <t>ㆫㆤ</t>
    <phoneticPr fontId="3" type="noConversion"/>
  </si>
  <si>
    <r>
      <rPr>
        <b/>
        <sz val="18"/>
        <color rgb="FFFF0000"/>
        <rFont val="細明體"/>
        <family val="2"/>
        <charset val="136"/>
      </rPr>
      <t>ㆨ</t>
    </r>
    <r>
      <rPr>
        <b/>
        <sz val="18"/>
        <color rgb="FFFF0000"/>
        <rFont val="Microsoft JhengHei"/>
        <family val="2"/>
      </rPr>
      <t>ㄧ</t>
    </r>
    <phoneticPr fontId="3" type="noConversion"/>
  </si>
  <si>
    <t>ㄚㄨ ＝ ㄠ</t>
    <phoneticPr fontId="3" type="noConversion"/>
  </si>
  <si>
    <t>ㄚㄧ ＝ ㄞ</t>
    <phoneticPr fontId="3" type="noConversion"/>
  </si>
  <si>
    <t>ㄧㄚㄨ ＝ ㄧㄠ</t>
    <phoneticPr fontId="3" type="noConversion"/>
  </si>
  <si>
    <t>ㄨㄚㄧ ＝ ㄨㄞ</t>
    <phoneticPr fontId="3" type="noConversion"/>
  </si>
  <si>
    <t>=</t>
    <phoneticPr fontId="3" type="noConversion"/>
  </si>
  <si>
    <t>!</t>
    <phoneticPr fontId="91" type="noConversion"/>
  </si>
  <si>
    <t>ㄥ</t>
    <phoneticPr fontId="91" type="noConversion"/>
  </si>
  <si>
    <t>ㄖ</t>
  </si>
  <si>
    <t>ㄚㄇ</t>
  </si>
  <si>
    <t>ㄛㄇ</t>
  </si>
  <si>
    <t>ㄛㄥ</t>
  </si>
  <si>
    <t>_</t>
  </si>
  <si>
    <t>_</t>
    <phoneticPr fontId="91" type="noConversion"/>
  </si>
  <si>
    <t>+</t>
  </si>
  <si>
    <t>+</t>
    <phoneticPr fontId="91" type="noConversion"/>
  </si>
  <si>
    <t>ˇ</t>
  </si>
  <si>
    <t>ˇ</t>
    <phoneticPr fontId="91" type="noConversion"/>
  </si>
  <si>
    <t>˦ʔ</t>
  </si>
  <si>
    <t>俗</t>
  </si>
  <si>
    <t>.</t>
    <phoneticPr fontId="91" type="noConversion"/>
  </si>
  <si>
    <t>陰平</t>
    <phoneticPr fontId="91" type="noConversion"/>
  </si>
  <si>
    <t>上声</t>
    <phoneticPr fontId="91" type="noConversion"/>
  </si>
  <si>
    <t>陰去</t>
    <phoneticPr fontId="91" type="noConversion"/>
  </si>
  <si>
    <t>陰入</t>
    <phoneticPr fontId="91" type="noConversion"/>
  </si>
  <si>
    <t>陽平</t>
    <phoneticPr fontId="91" type="noConversion"/>
  </si>
  <si>
    <t>陽去</t>
    <phoneticPr fontId="91" type="noConversion"/>
  </si>
  <si>
    <t>陽入</t>
    <phoneticPr fontId="91" type="noConversion"/>
  </si>
  <si>
    <t>輕聲</t>
    <phoneticPr fontId="91" type="noConversion"/>
  </si>
  <si>
    <t>高音調</t>
    <phoneticPr fontId="91" type="noConversion"/>
  </si>
  <si>
    <t>高降調</t>
    <phoneticPr fontId="91" type="noConversion"/>
  </si>
  <si>
    <t>低音調</t>
    <phoneticPr fontId="91" type="noConversion"/>
  </si>
  <si>
    <t>低促調</t>
    <phoneticPr fontId="91" type="noConversion"/>
  </si>
  <si>
    <t>低升調</t>
    <phoneticPr fontId="91" type="noConversion"/>
  </si>
  <si>
    <t>中音調</t>
    <phoneticPr fontId="91" type="noConversion"/>
  </si>
  <si>
    <t>高促調</t>
    <phoneticPr fontId="91" type="noConversion"/>
  </si>
  <si>
    <t>輕音調</t>
    <phoneticPr fontId="91" type="noConversion"/>
  </si>
  <si>
    <t>[</t>
    <phoneticPr fontId="91" type="noConversion"/>
  </si>
  <si>
    <t>]</t>
    <phoneticPr fontId="91" type="noConversion"/>
  </si>
  <si>
    <t xml:space="preserve">    - xlit|43657][|ˋ_ˇ+˙ˊ |</t>
    <phoneticPr fontId="91" type="noConversion"/>
  </si>
  <si>
    <t>ㄉ(t) ==&gt;</t>
    <phoneticPr fontId="91" type="noConversion"/>
  </si>
  <si>
    <t>ㄍ(k) ==&gt;</t>
    <phoneticPr fontId="91" type="noConversion"/>
  </si>
  <si>
    <t>ㄅ(p) ==&gt;</t>
    <phoneticPr fontId="91" type="noConversion"/>
  </si>
  <si>
    <t>ㄆ (ph) ==&gt;</t>
    <phoneticPr fontId="91" type="noConversion"/>
  </si>
  <si>
    <t>ㄊ(th) ==&gt;</t>
    <phoneticPr fontId="91" type="noConversion"/>
  </si>
  <si>
    <t>ㄎ(kh) ==&gt;</t>
    <phoneticPr fontId="91" type="noConversion"/>
  </si>
  <si>
    <t>ㆵ(f)</t>
    <phoneticPr fontId="91" type="noConversion"/>
  </si>
  <si>
    <t>ㆻ(q)</t>
    <phoneticPr fontId="91" type="noConversion"/>
  </si>
  <si>
    <t>ㆴㆵㆻㆷ</t>
    <phoneticPr fontId="91" type="noConversion"/>
  </si>
  <si>
    <t>˙</t>
    <phoneticPr fontId="91" type="noConversion"/>
  </si>
  <si>
    <t>¹</t>
    <phoneticPr fontId="91" type="noConversion"/>
  </si>
  <si>
    <t>⁵</t>
    <phoneticPr fontId="91" type="noConversion"/>
  </si>
  <si>
    <t>²</t>
    <phoneticPr fontId="91" type="noConversion"/>
  </si>
  <si>
    <t>³</t>
    <phoneticPr fontId="91" type="noConversion"/>
  </si>
  <si>
    <t>⁴</t>
    <phoneticPr fontId="91" type="noConversion"/>
  </si>
  <si>
    <t>⁸</t>
    <phoneticPr fontId="91" type="noConversion"/>
  </si>
  <si>
    <t>⁷</t>
    <phoneticPr fontId="91" type="noConversion"/>
  </si>
  <si>
    <t>⁰</t>
    <phoneticPr fontId="91" type="noConversion"/>
  </si>
  <si>
    <t>調號</t>
    <phoneticPr fontId="91" type="noConversion"/>
  </si>
  <si>
    <t>135拼音</t>
    <phoneticPr fontId="91" type="noConversion"/>
  </si>
  <si>
    <t>聲韻調</t>
    <phoneticPr fontId="91" type="noConversion"/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</si>
  <si>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</si>
  <si>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</si>
  <si>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</si>
  <si>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</si>
  <si>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</si>
  <si>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</si>
  <si>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</si>
  <si>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</si>
  <si>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</si>
  <si>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</si>
  <si>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</si>
  <si>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韻</t>
    <phoneticPr fontId="91" type="noConversion"/>
  </si>
  <si>
    <t>*</t>
    <phoneticPr fontId="91" type="noConversion"/>
  </si>
  <si>
    <t>&lt;&gt;韻尾</t>
    <phoneticPr fontId="91" type="noConversion"/>
  </si>
  <si>
    <t>聲</t>
    <phoneticPr fontId="91" type="noConversion"/>
  </si>
  <si>
    <t>對映總表</t>
  </si>
  <si>
    <t>t</t>
    <phoneticPr fontId="91" type="noConversion"/>
  </si>
  <si>
    <t>上声</t>
  </si>
  <si>
    <t>·</t>
  </si>
  <si>
    <t>入声</t>
  </si>
  <si>
    <t>ñ</t>
  </si>
  <si>
    <t>*nn</t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</si>
  <si>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91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</si>
  <si>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91" type="noConversion"/>
  </si>
  <si>
    <t>鍵盤按鍵</t>
    <phoneticPr fontId="91" type="noConversion"/>
  </si>
  <si>
    <t>注音編碼</t>
  </si>
  <si>
    <t>台語拼音</t>
    <phoneticPr fontId="91" type="noConversion"/>
  </si>
  <si>
    <t>字母長度</t>
    <phoneticPr fontId="91" type="noConversion"/>
  </si>
  <si>
    <t>W</t>
  </si>
  <si>
    <t>R</t>
  </si>
  <si>
    <t>T</t>
  </si>
  <si>
    <t>[ {</t>
  </si>
  <si>
    <t>] }</t>
  </si>
  <si>
    <t>\ |</t>
  </si>
  <si>
    <t>韻</t>
  </si>
  <si>
    <t xml:space="preserve">    - xform/oo/O/  # ㆦ [oo]</t>
  </si>
  <si>
    <t>聲</t>
  </si>
  <si>
    <t>!</t>
  </si>
  <si>
    <t>J</t>
    <phoneticPr fontId="91" type="noConversion"/>
  </si>
  <si>
    <t>oonn</t>
  </si>
  <si>
    <t xml:space="preserve">    - xform/iong/iOng/  # ㄧㆲ [iong]</t>
    <phoneticPr fontId="91" type="noConversion"/>
  </si>
  <si>
    <t>th</t>
    <phoneticPr fontId="91" type="noConversion"/>
  </si>
  <si>
    <t>k</t>
    <phoneticPr fontId="91" type="noConversion"/>
  </si>
  <si>
    <t>Z</t>
    <phoneticPr fontId="91" type="noConversion"/>
  </si>
  <si>
    <t>-n</t>
    <phoneticPr fontId="91" type="noConversion"/>
  </si>
  <si>
    <t xml:space="preserve">    - xform/ong/Ong/  # ㆲ [ong]</t>
    <phoneticPr fontId="91" type="noConversion"/>
  </si>
  <si>
    <t>F</t>
  </si>
  <si>
    <t>K</t>
  </si>
  <si>
    <t>; :</t>
  </si>
  <si>
    <t>' "</t>
  </si>
  <si>
    <t>unn</t>
  </si>
  <si>
    <t xml:space="preserve">    - xform/ok/Ok/  # ㆲ [ong]</t>
    <phoneticPr fontId="91" type="noConversion"/>
  </si>
  <si>
    <t xml:space="preserve">    - xform/om/Om/  # ㆱ [om]</t>
    <phoneticPr fontId="91" type="noConversion"/>
  </si>
  <si>
    <t>C</t>
    <phoneticPr fontId="91" type="noConversion"/>
  </si>
  <si>
    <t>ptkh</t>
  </si>
  <si>
    <t xml:space="preserve">    - xform/op/Op/  # ㆱ [om]</t>
    <phoneticPr fontId="91" type="noConversion"/>
  </si>
  <si>
    <t>N</t>
  </si>
  <si>
    <t>M</t>
  </si>
  <si>
    <t>, &lt;</t>
  </si>
  <si>
    <t>. &gt;</t>
  </si>
  <si>
    <t>/ ?</t>
  </si>
  <si>
    <t xml:space="preserve">    - xform/i/i/  # ㄧ [i]</t>
  </si>
  <si>
    <t xml:space="preserve"> </t>
    <phoneticPr fontId="91" type="noConversion"/>
  </si>
  <si>
    <t xml:space="preserve">    - xform/u/u/  # ㄨ [u]</t>
  </si>
  <si>
    <t>S</t>
    <phoneticPr fontId="91" type="noConversion"/>
  </si>
  <si>
    <t>-ng</t>
  </si>
  <si>
    <t xml:space="preserve">    - xform/a/a/  # ㄚ [a]</t>
  </si>
  <si>
    <t xml:space="preserve">    - xform/o/o/  # ㄜ [o]</t>
  </si>
  <si>
    <t xml:space="preserve">    - xform/e/e/  # ㆤ [e]</t>
  </si>
  <si>
    <t xml:space="preserve">    - xform/ai/x/  # ㄞ [ai]</t>
  </si>
  <si>
    <t>入</t>
    <phoneticPr fontId="91" type="noConversion"/>
  </si>
  <si>
    <t xml:space="preserve">    - xform/au/y/  # ㄠ [au]</t>
  </si>
  <si>
    <t xml:space="preserve">    - xform/ann/A/  # ㆩ [ann]</t>
  </si>
  <si>
    <t xml:space="preserve">    - xform/inn/I/  # ㆪ [inn]</t>
  </si>
  <si>
    <t xml:space="preserve">    - xform/unn/U/  # ㆫ [unn]</t>
  </si>
  <si>
    <t xml:space="preserve">    - xform/enn/E/  # ㆥ [enn]</t>
  </si>
  <si>
    <t>使用按鍵設定</t>
    <phoneticPr fontId="91" type="noConversion"/>
  </si>
  <si>
    <t xml:space="preserve">    - xform/onn/Q/  # ㆧ [onn]</t>
  </si>
  <si>
    <t>8</t>
  </si>
  <si>
    <t xml:space="preserve">    - xform/ainn/X/  # ㆮ [ainn]</t>
  </si>
  <si>
    <t xml:space="preserve">    - xform/aunn/Y/  # ㆯ [aunn]</t>
  </si>
  <si>
    <t xml:space="preserve">    - xform/ang/F/  # ㄤ [ang]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</si>
  <si>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1" type="noConversion"/>
  </si>
  <si>
    <t xml:space="preserve">    - xform/an/@/  # ㄢ [an]</t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</si>
  <si>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1" type="noConversion"/>
  </si>
  <si>
    <t>:</t>
    <phoneticPr fontId="91" type="noConversion"/>
  </si>
  <si>
    <t xml:space="preserve">    - xform/am/V/  # ㆰ [am]</t>
  </si>
  <si>
    <t xml:space="preserve">    - xform/ong/H/  # ㆲ [ong]</t>
    <phoneticPr fontId="91" type="noConversion"/>
  </si>
  <si>
    <t xml:space="preserve">    - xform/om/B/  # ㆱ [om]</t>
  </si>
  <si>
    <t xml:space="preserve">   - xform/m/M/  # ㆬ [m]</t>
  </si>
  <si>
    <t xml:space="preserve">    - xform/ng/W/  # ㆭ [ng]</t>
  </si>
  <si>
    <t xml:space="preserve">    - xform/n/N/  # ㄣ [n]</t>
  </si>
  <si>
    <t>鍵盤與注音符號對映 (preedit_format)</t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</si>
  <si>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1" type="noConversion"/>
  </si>
  <si>
    <t>候選字清單漢字與注音符號的對映 (comment_format)</t>
    <phoneticPr fontId="91" type="noConversion"/>
  </si>
  <si>
    <t xml:space="preserve">  # 設定「候選字清單」中，字典漢字與注音符號的對映</t>
  </si>
  <si>
    <t>符號編碼</t>
    <phoneticPr fontId="3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</si>
</sst>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7" formatCode="&quot;[ &quot;@&quot; ]&quot;"/>
  </numFmts>
  <fonts count="338">
    <font>
      <sz val="12"/>
      <color theme="1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9"/>
      <name val="新細明體"/>
      <family val="2"/>
      <charset val="136"/>
      <scheme val="minor"/>
    </font>
    <font>
      <sz val="18"/>
      <color rgb="FF0C0301"/>
      <name val="Helvetica"/>
      <family val="2"/>
    </font>
    <font>
      <sz val="24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b/>
      <sz val="20"/>
      <color rgb="FF0C0301"/>
      <name val="Arial"/>
      <family val="2"/>
    </font>
    <font>
      <sz val="20"/>
      <color rgb="FF0C0301"/>
      <name val="Huninn"/>
      <family val="2"/>
    </font>
    <font>
      <sz val="20"/>
      <color rgb="FF0C0301"/>
      <name val="Arial"/>
      <family val="2"/>
    </font>
    <font>
      <sz val="20"/>
      <color rgb="FF0C0301"/>
      <name val="Noto Sans TC"/>
      <family val="2"/>
      <charset val="136"/>
    </font>
    <font>
      <b/>
      <sz val="16"/>
      <color theme="0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</font>
    <font>
      <sz val="9"/>
      <name val="黒体-繁"/>
      <family val="2"/>
      <charset val="136"/>
    </font>
    <font>
      <sz val="36"/>
      <color theme="1"/>
      <name val="字咍源雲明體 台羅方音 L"/>
      <family val="1"/>
      <charset val="136"/>
    </font>
    <font>
      <sz val="16"/>
      <color theme="1"/>
      <name val="Noto Serif TC Black"/>
      <family val="1"/>
      <charset val="136"/>
    </font>
    <font>
      <sz val="10"/>
      <color rgb="FF000000"/>
      <name val="Linux Libertine G"/>
      <family val="2"/>
    </font>
    <font>
      <sz val="22"/>
      <name val="Arial"/>
      <family val="2"/>
    </font>
    <font>
      <b/>
      <sz val="28"/>
      <color rgb="FFFF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36"/>
      <color theme="1"/>
      <name val="Noto Sans TC Medium"/>
      <family val="2"/>
      <charset val="136"/>
    </font>
    <font>
      <sz val="28"/>
      <color theme="1"/>
      <name val="Noto Sans TC"/>
      <family val="2"/>
    </font>
    <font>
      <sz val="16"/>
      <color theme="1"/>
      <name val="Noto Serif TC Black"/>
      <family val="1"/>
    </font>
    <font>
      <sz val="36"/>
      <color theme="1"/>
      <name val="Noto Sans TC Medium"/>
      <family val="2"/>
    </font>
    <font>
      <sz val="36"/>
      <color theme="0" tint="-0.249977111117893"/>
      <name val="Noto Serif TC Black"/>
      <family val="1"/>
      <charset val="136"/>
    </font>
    <font>
      <sz val="16"/>
      <color theme="0" tint="-0.249977111117893"/>
      <name val="Noto Serif TC Black"/>
      <family val="1"/>
    </font>
    <font>
      <sz val="16"/>
      <color theme="0" tint="-0.249977111117893"/>
      <name val="Arial"/>
      <family val="2"/>
    </font>
    <font>
      <sz val="16"/>
      <color theme="0" tint="-0.249977111117893"/>
      <name val="Noto Sans TC Medium"/>
      <family val="2"/>
      <charset val="136"/>
    </font>
    <font>
      <sz val="18"/>
      <color theme="0" tint="-0.249977111117893"/>
      <name val="Noto Sans TC"/>
      <family val="2"/>
    </font>
    <font>
      <b/>
      <sz val="16"/>
      <color rgb="FFFFFFFF"/>
      <name val="Noto Sans TC Black"/>
      <family val="2"/>
      <charset val="136"/>
    </font>
    <font>
      <sz val="9"/>
      <name val="cwTeX 仿宋體"/>
      <family val="3"/>
      <charset val="136"/>
    </font>
    <font>
      <sz val="18"/>
      <color theme="4" tint="0.79998168889431442"/>
      <name val="Arial"/>
      <family val="2"/>
    </font>
    <font>
      <sz val="24"/>
      <name val="Noto Sans TC Medium"/>
      <family val="2"/>
      <charset val="136"/>
    </font>
    <font>
      <sz val="28"/>
      <name val="Noto Serif TC Black"/>
      <family val="1"/>
      <charset val="136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b/>
      <sz val="18"/>
      <color rgb="FFFF0000"/>
      <name val="Noto Serif TC Black"/>
      <family val="1"/>
      <charset val="136"/>
    </font>
    <font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24"/>
      <color rgb="FFFF0000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24"/>
      <color theme="8"/>
      <name val="Noto Serif TC Black"/>
      <family val="1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sz val="16"/>
      <color theme="1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4"/>
      <name val="Times New Roman"/>
      <family val="1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4"/>
      <name val="Noto Serif TC Black"/>
      <family val="1"/>
      <charset val="136"/>
    </font>
    <font>
      <sz val="24"/>
      <color rgb="FFFF0000"/>
      <name val="Times New Roman"/>
      <family val="1"/>
    </font>
    <font>
      <sz val="24"/>
      <name val="Noto Sans TC Black"/>
      <family val="2"/>
      <charset val="136"/>
    </font>
    <font>
      <sz val="36"/>
      <color rgb="FF000000"/>
      <name val="Noto Serif TC Black"/>
      <family val="1"/>
      <charset val="136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theme="8" tint="0.39997558519241921"/>
      <name val="Noto Serif TC Black"/>
      <family val="1"/>
      <charset val="136"/>
    </font>
    <font>
      <sz val="36"/>
      <color rgb="FF000000"/>
      <name val="吳守禮細明台語破音03"/>
      <family val="1"/>
      <charset val="136"/>
    </font>
    <font>
      <sz val="28"/>
      <name val="吳守禮細明台語注音"/>
      <family val="1"/>
      <charset val="136"/>
    </font>
    <font>
      <sz val="28"/>
      <name val="吳守禮細明台語破音01"/>
      <family val="1"/>
      <charset val="136"/>
    </font>
    <font>
      <sz val="28"/>
      <name val="吳守禮細明台語破音02"/>
      <family val="1"/>
      <charset val="136"/>
    </font>
    <font>
      <sz val="28"/>
      <name val="吳守禮細明台語破音03"/>
      <family val="1"/>
      <charset val="136"/>
    </font>
    <font>
      <sz val="28"/>
      <name val="吳守禮細明台語破音04"/>
      <family val="1"/>
      <charset val="136"/>
    </font>
    <font>
      <sz val="28"/>
      <color rgb="FFFF0000"/>
      <name val="吳守禮細明台語破音01"/>
      <family val="1"/>
      <charset val="136"/>
    </font>
    <font>
      <sz val="28"/>
      <name val="字咍源雲明體 方音 L"/>
      <family val="1"/>
      <charset val="136"/>
    </font>
    <font>
      <sz val="20"/>
      <color theme="5" tint="0.39997558519241921"/>
      <name val="Arial"/>
      <family val="2"/>
    </font>
    <font>
      <sz val="16"/>
      <color theme="1"/>
      <name val="Segoe UI"/>
      <family val="1"/>
      <charset val="1"/>
    </font>
    <font>
      <b/>
      <sz val="28"/>
      <color rgb="FFFF0000"/>
      <name val="霞鶩文楷等寬 TC"/>
      <family val="3"/>
      <charset val="136"/>
    </font>
    <font>
      <b/>
      <sz val="28"/>
      <color rgb="FFFF0000"/>
      <name val="Segoe UI Symbol"/>
      <family val="2"/>
    </font>
    <font>
      <b/>
      <vertAlign val="subscript"/>
      <sz val="28"/>
      <color rgb="FFFF0000"/>
      <name val="霞鶩文楷等寬 TC"/>
      <family val="3"/>
      <charset val="136"/>
    </font>
    <font>
      <sz val="16"/>
      <color rgb="FF000000"/>
      <name val="新細明體"/>
      <family val="1"/>
      <charset val="136"/>
      <scheme val="minor"/>
    </font>
    <font>
      <sz val="10"/>
      <color rgb="FF000000"/>
      <name val="Noto Serif TC Medium"/>
      <family val="1"/>
      <charset val="136"/>
    </font>
    <font>
      <sz val="24"/>
      <color rgb="FF000000"/>
      <name val="Noto Serif TC Medium"/>
      <family val="1"/>
      <charset val="136"/>
    </font>
    <font>
      <sz val="24"/>
      <color rgb="FF000000"/>
      <name val="Iansui 094"/>
      <family val="3"/>
      <charset val="136"/>
    </font>
    <font>
      <sz val="18"/>
      <name val="Noto Serif TC Medium"/>
      <family val="1"/>
      <charset val="136"/>
    </font>
    <font>
      <sz val="24"/>
      <color rgb="FF000000"/>
      <name val="吳守禮細明台語注音"/>
      <family val="1"/>
      <charset val="136"/>
    </font>
    <font>
      <sz val="28"/>
      <name val="霞鶩文楷等寬 TC"/>
      <family val="3"/>
      <charset val="136"/>
    </font>
    <font>
      <sz val="18"/>
      <color theme="8"/>
      <name val="Noto Serif TC Medium"/>
      <family val="1"/>
      <charset val="136"/>
    </font>
    <font>
      <sz val="9"/>
      <name val="新細明體"/>
      <family val="1"/>
      <charset val="136"/>
      <scheme val="minor"/>
    </font>
    <font>
      <sz val="18"/>
      <name val="Arial"/>
      <family val="2"/>
    </font>
    <font>
      <sz val="16"/>
      <color rgb="FF000000"/>
      <name val="Iansui 094"/>
      <family val="3"/>
      <charset val="136"/>
    </font>
    <font>
      <sz val="16"/>
      <name val="Iansui 094"/>
      <family val="3"/>
      <charset val="136"/>
    </font>
    <font>
      <sz val="36"/>
      <color rgb="FF000000"/>
      <name val="吳守禮細明台語破音02"/>
      <family val="1"/>
      <charset val="136"/>
    </font>
    <font>
      <b/>
      <sz val="16"/>
      <color rgb="FFC00000"/>
      <name val="Noto Sans TC"/>
      <family val="2"/>
      <charset val="136"/>
    </font>
    <font>
      <sz val="18"/>
      <color rgb="FFFF0000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36"/>
      <color rgb="FFFF0000"/>
      <name val="Noto Serif TC Black"/>
      <family val="1"/>
      <charset val="136"/>
    </font>
    <font>
      <sz val="36"/>
      <color rgb="FFFF0000"/>
      <name val="吳守禮細明台語注音"/>
      <family val="1"/>
      <charset val="136"/>
    </font>
    <font>
      <sz val="28"/>
      <color rgb="FFFF0000"/>
      <name val="霞鶩文楷等寬 TC"/>
      <family val="3"/>
      <charset val="136"/>
    </font>
    <font>
      <sz val="18"/>
      <color rgb="FFFF0000"/>
      <name val="Arial"/>
      <family val="2"/>
    </font>
    <font>
      <b/>
      <sz val="18"/>
      <color rgb="FFFF0000"/>
      <name val="Arial"/>
      <family val="2"/>
    </font>
    <font>
      <sz val="36"/>
      <color rgb="FF000000"/>
      <name val="字咍源雲明體 方音 L"/>
      <family val="1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b/>
      <sz val="18"/>
      <color rgb="FFFF0000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6"/>
      <color rgb="FFFF0000"/>
      <name val="Noto Sans TC"/>
      <family val="2"/>
      <charset val="136"/>
    </font>
    <font>
      <b/>
      <sz val="28"/>
      <color rgb="FFFF0000"/>
      <name val="字咍源雲明體 台羅方音 L"/>
      <family val="1"/>
      <charset val="136"/>
    </font>
    <font>
      <b/>
      <sz val="24"/>
      <color theme="8" tint="0.39997558519241921"/>
      <name val="Noto Serif TC Black"/>
      <family val="1"/>
      <charset val="136"/>
    </font>
    <font>
      <b/>
      <sz val="36"/>
      <color rgb="FF000000"/>
      <name val="吳守禮細明台語注音"/>
      <family val="1"/>
      <charset val="136"/>
    </font>
    <font>
      <sz val="18"/>
      <name val="Noto Serif TC Black"/>
      <family val="1"/>
      <charset val="136"/>
    </font>
    <font>
      <b/>
      <sz val="12"/>
      <color rgb="FFFFFF00"/>
      <name val="Noto Sans TC Black"/>
      <family val="2"/>
      <charset val="136"/>
    </font>
    <font>
      <strike/>
      <sz val="24"/>
      <color rgb="FFFF0000"/>
      <name val="Times New Roman"/>
      <family val="1"/>
    </font>
    <font>
      <sz val="28"/>
      <name val="吳守禮細明台語破音06"/>
      <family val="1"/>
      <charset val="136"/>
    </font>
    <font>
      <strike/>
      <vertAlign val="superscript"/>
      <sz val="24"/>
      <color rgb="FFFF0000"/>
      <name val="Times New Roman"/>
      <family val="1"/>
    </font>
    <font>
      <sz val="18"/>
      <color theme="1"/>
      <name val="Noto Serif TC Medium"/>
      <family val="1"/>
      <charset val="136"/>
    </font>
    <font>
      <sz val="24"/>
      <color theme="7" tint="-0.249977111117893"/>
      <name val="新細明體"/>
      <family val="1"/>
      <scheme val="minor"/>
    </font>
    <font>
      <sz val="28"/>
      <color theme="8" tint="-0.249977111117893"/>
      <name val="Noto Sans TC Black"/>
      <family val="2"/>
      <charset val="136"/>
    </font>
    <font>
      <sz val="20"/>
      <color theme="1"/>
      <name val="Noto Serif TC Black"/>
      <family val="1"/>
      <charset val="136"/>
    </font>
    <font>
      <sz val="24"/>
      <color theme="1"/>
      <name val="Noto Serif TC Black"/>
      <family val="1"/>
      <charset val="136"/>
    </font>
    <font>
      <b/>
      <sz val="16"/>
      <color theme="1"/>
      <name val="Noto Serif TC Black"/>
      <family val="1"/>
      <charset val="136"/>
    </font>
    <font>
      <b/>
      <sz val="20"/>
      <color rgb="FF0C0301"/>
      <name val="Noto Serif TC Black"/>
      <family val="1"/>
      <charset val="136"/>
    </font>
    <font>
      <sz val="36"/>
      <color theme="9" tint="-0.249977111117893"/>
      <name val="吳守禮標楷台語注音"/>
      <family val="3"/>
      <charset val="136"/>
    </font>
    <font>
      <sz val="28"/>
      <color rgb="FFC00000"/>
      <name val="新細明體"/>
      <family val="1"/>
      <scheme val="minor"/>
    </font>
    <font>
      <sz val="36"/>
      <color theme="9" tint="-0.249977111117893"/>
      <name val="吳守禮標楷台語破音02"/>
      <family val="3"/>
      <charset val="136"/>
    </font>
    <font>
      <sz val="36"/>
      <color theme="9" tint="-0.249977111117893"/>
      <name val="字咍芫荽 方音 R"/>
      <family val="1"/>
      <charset val="136"/>
    </font>
    <font>
      <b/>
      <sz val="16"/>
      <color theme="0"/>
      <name val="Noto Sans TC Black"/>
      <family val="2"/>
      <charset val="136"/>
    </font>
    <font>
      <b/>
      <sz val="18"/>
      <color theme="0"/>
      <name val="Noto Sans TC Black"/>
      <family val="2"/>
      <charset val="136"/>
    </font>
    <font>
      <sz val="36"/>
      <color rgb="FFFF0000"/>
      <name val="吳守禮細明台語破音03"/>
      <family val="1"/>
      <charset val="136"/>
    </font>
    <font>
      <strike/>
      <sz val="18"/>
      <color rgb="FFFF0000"/>
      <name val="Noto Serif TC Medium"/>
      <family val="1"/>
      <charset val="136"/>
    </font>
    <font>
      <sz val="36"/>
      <color rgb="FFFF0000"/>
      <name val="吳守禮細明台語破音02"/>
      <family val="1"/>
      <charset val="136"/>
    </font>
    <font>
      <sz val="36"/>
      <color rgb="FF000000"/>
      <name val="吳守禮細明台語破音05"/>
      <family val="1"/>
      <charset val="136"/>
    </font>
    <font>
      <sz val="18"/>
      <name val="Times New Roman"/>
      <family val="1"/>
      <charset val="254"/>
    </font>
    <font>
      <sz val="18"/>
      <name val="Segoe UI"/>
      <family val="1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6"/>
      <color theme="8" tint="-0.249977111117893"/>
      <name val="Noto Sans TC Black"/>
      <family val="2"/>
      <charset val="136"/>
    </font>
    <font>
      <sz val="36"/>
      <color theme="9" tint="-0.249977111117893"/>
      <name val="吳守禮標楷台語破音01"/>
      <family val="3"/>
      <charset val="136"/>
    </font>
    <font>
      <sz val="20"/>
      <color rgb="FFC00000"/>
      <name val="Arial"/>
      <family val="2"/>
    </font>
    <font>
      <sz val="20"/>
      <color rgb="FFC00000"/>
      <name val="吳守禮標楷台語注音"/>
      <family val="2"/>
      <charset val="136"/>
    </font>
    <font>
      <sz val="20"/>
      <color rgb="FFC00000"/>
      <name val="Arial"/>
      <family val="2"/>
      <charset val="136"/>
    </font>
    <font>
      <sz val="36"/>
      <color theme="9" tint="-0.249977111117893"/>
      <name val="全字庫正楷體"/>
      <family val="4"/>
      <charset val="136"/>
    </font>
    <font>
      <strike/>
      <sz val="20"/>
      <color rgb="FFC00000"/>
      <name val="Arial"/>
      <family val="2"/>
    </font>
    <font>
      <strike/>
      <sz val="36"/>
      <color theme="9" tint="-0.249977111117893"/>
      <name val="吳守禮標楷台語注音"/>
      <family val="3"/>
      <charset val="136"/>
    </font>
    <font>
      <sz val="36"/>
      <color theme="9" tint="-0.249977111117893"/>
      <name val="吳守禮標楷台語破音05"/>
      <family val="3"/>
      <charset val="136"/>
    </font>
    <font>
      <sz val="36"/>
      <color theme="9" tint="-0.249977111117893"/>
      <name val="吳守禮標楷台語破音04"/>
      <family val="3"/>
      <charset val="136"/>
    </font>
    <font>
      <sz val="36"/>
      <color theme="9" tint="-0.249977111117893"/>
      <name val="吳守禮標楷台語破音03"/>
      <family val="3"/>
      <charset val="136"/>
    </font>
    <font>
      <sz val="36"/>
      <color theme="9" tint="-0.249977111117893"/>
      <name val="吳守禮標楷台語破音06"/>
      <family val="3"/>
      <charset val="136"/>
    </font>
    <font>
      <sz val="24"/>
      <color theme="7" tint="-0.249977111117893"/>
      <name val="新細明體"/>
      <family val="2"/>
      <charset val="136"/>
      <scheme val="minor"/>
    </font>
    <font>
      <sz val="24"/>
      <color theme="7" tint="-0.249977111117893"/>
      <name val="Noto Sans TC"/>
      <family val="2"/>
      <charset val="136"/>
    </font>
    <font>
      <sz val="36"/>
      <color theme="9" tint="-0.249977111117893"/>
      <name val="吳守禮標楷台語破音08"/>
      <family val="3"/>
      <charset val="136"/>
    </font>
    <font>
      <sz val="36"/>
      <color theme="9" tint="-0.249977111117893"/>
      <name val="台灣楷體"/>
      <family val="3"/>
      <charset val="136"/>
    </font>
    <font>
      <sz val="24"/>
      <color rgb="FFFF0000"/>
      <name val="新細明體"/>
      <family val="1"/>
      <scheme val="minor"/>
    </font>
    <font>
      <sz val="24"/>
      <color rgb="FFFF0000"/>
      <name val="Noto Sans TC"/>
      <family val="2"/>
      <charset val="136"/>
    </font>
    <font>
      <sz val="18"/>
      <color theme="1"/>
      <name val="新細明體"/>
      <family val="2"/>
      <charset val="136"/>
      <scheme val="minor"/>
    </font>
    <font>
      <sz val="18"/>
      <color theme="1"/>
      <name val="Arial"/>
      <family val="2"/>
    </font>
    <font>
      <sz val="18"/>
      <color theme="1"/>
      <name val="Noto Serif TC Black"/>
      <family val="1"/>
      <charset val="136"/>
    </font>
    <font>
      <sz val="18"/>
      <color theme="7" tint="-0.499984740745262"/>
      <name val="Noto Serif TC Black"/>
      <family val="1"/>
      <charset val="136"/>
    </font>
    <font>
      <b/>
      <sz val="18"/>
      <color theme="7" tint="-0.499984740745262"/>
      <name val="Arial"/>
      <family val="2"/>
    </font>
    <font>
      <b/>
      <sz val="20"/>
      <color theme="5" tint="0.39997558519241921"/>
      <name val="Noto Serif TC Black"/>
      <family val="1"/>
      <charset val="136"/>
    </font>
    <font>
      <sz val="28"/>
      <color rgb="FFC00000"/>
      <name val="Arial"/>
      <family val="2"/>
    </font>
    <font>
      <sz val="18"/>
      <color theme="7" tint="0.79998168889431442"/>
      <name val="Arial"/>
      <family val="2"/>
    </font>
    <font>
      <sz val="36"/>
      <color theme="1"/>
      <name val="新細明體"/>
      <family val="2"/>
      <charset val="136"/>
      <scheme val="minor"/>
    </font>
    <font>
      <sz val="24"/>
      <color theme="1"/>
      <name val="Arial"/>
      <family val="2"/>
    </font>
    <font>
      <sz val="24"/>
      <color theme="1"/>
      <name val="新細明體"/>
      <family val="2"/>
      <charset val="136"/>
    </font>
    <font>
      <sz val="24"/>
      <color theme="1"/>
      <name val="Arial"/>
      <family val="2"/>
      <charset val="136"/>
    </font>
    <font>
      <b/>
      <sz val="24"/>
      <color theme="7" tint="-0.249977111117893"/>
      <name val="霞鶩文楷 TC"/>
      <family val="1"/>
      <charset val="136"/>
    </font>
    <font>
      <sz val="36"/>
      <color rgb="FFC00000"/>
      <name val="吳守禮標楷台語破音01"/>
      <family val="3"/>
      <charset val="136"/>
    </font>
    <font>
      <sz val="36"/>
      <color rgb="FFC00000"/>
      <name val="吳守禮標楷台語注音"/>
      <family val="3"/>
      <charset val="136"/>
    </font>
    <font>
      <sz val="36"/>
      <color rgb="FFC00000"/>
      <name val="吳守禮標楷台語破音03"/>
      <family val="3"/>
      <charset val="136"/>
    </font>
    <font>
      <sz val="36"/>
      <color rgb="FFC00000"/>
      <name val="吳守禮標楷台語破音02"/>
      <family val="3"/>
      <charset val="136"/>
    </font>
    <font>
      <sz val="36"/>
      <color rgb="FFC00000"/>
      <name val="吳守禮標楷台語破音05"/>
      <family val="3"/>
      <charset val="136"/>
    </font>
    <font>
      <sz val="36"/>
      <color rgb="FFC00000"/>
      <name val="全字庫正楷體"/>
      <family val="4"/>
      <charset val="136"/>
    </font>
    <font>
      <sz val="36"/>
      <color rgb="FFC00000"/>
      <name val="台灣楷體"/>
      <family val="3"/>
      <charset val="136"/>
    </font>
    <font>
      <sz val="36"/>
      <color rgb="FFC00000"/>
      <name val="吳守禮標楷台語破音06"/>
      <family val="3"/>
      <charset val="136"/>
    </font>
    <font>
      <sz val="36"/>
      <color rgb="FFC00000"/>
      <name val="字咍芫荽 方音 R"/>
      <family val="1"/>
      <charset val="136"/>
    </font>
    <font>
      <sz val="36"/>
      <color rgb="FFC00000"/>
      <name val="吳守禮標楷台語破音08"/>
      <family val="3"/>
      <charset val="136"/>
    </font>
    <font>
      <sz val="36"/>
      <color rgb="FFC00000"/>
      <name val="新細明體"/>
      <family val="2"/>
      <charset val="136"/>
      <scheme val="minor"/>
    </font>
    <font>
      <sz val="24"/>
      <color theme="1"/>
      <name val="Arial"/>
      <family val="2"/>
      <charset val="238"/>
    </font>
    <font>
      <b/>
      <sz val="12"/>
      <color theme="4"/>
      <name val="Noto Serif TC Black"/>
      <family val="1"/>
      <charset val="136"/>
    </font>
    <font>
      <sz val="28"/>
      <color rgb="FFFF0000"/>
      <name val="吳守禮細明台語注音"/>
      <family val="1"/>
      <charset val="136"/>
    </font>
    <font>
      <b/>
      <sz val="24"/>
      <color rgb="FFFF0000"/>
      <name val="Times New Roman"/>
      <family val="1"/>
    </font>
    <font>
      <b/>
      <sz val="24"/>
      <color rgb="FFFF0000"/>
      <name val="Noto Sans TC Medium"/>
      <family val="2"/>
      <charset val="136"/>
    </font>
    <font>
      <sz val="18"/>
      <color theme="1"/>
      <name val="Noto Sans TC"/>
      <family val="2"/>
      <charset val="136"/>
    </font>
    <font>
      <sz val="12"/>
      <color theme="1"/>
      <name val="Noto Sans TC"/>
      <family val="2"/>
      <charset val="136"/>
    </font>
    <font>
      <b/>
      <sz val="28"/>
      <color rgb="FFFF0000"/>
      <name val="吳守禮細明台語破音02"/>
      <family val="1"/>
      <charset val="136"/>
    </font>
    <font>
      <b/>
      <sz val="28"/>
      <color rgb="FFFF0000"/>
      <name val="吳守禮細明台語破音03"/>
      <family val="1"/>
      <charset val="136"/>
    </font>
    <font>
      <sz val="24"/>
      <color theme="1"/>
      <name val="Microsoft JhengHei"/>
      <family val="2"/>
    </font>
    <font>
      <sz val="24"/>
      <color theme="1"/>
      <name val="Microsoft JhengHei"/>
      <family val="2"/>
      <charset val="136"/>
    </font>
    <font>
      <sz val="36"/>
      <color rgb="FFFF0000"/>
      <name val="吳守禮標楷台語注音"/>
      <family val="3"/>
      <charset val="136"/>
    </font>
    <font>
      <sz val="36"/>
      <color rgb="FFFF0000"/>
      <name val="吳守禮標楷台語破音03"/>
      <family val="3"/>
      <charset val="136"/>
    </font>
    <font>
      <sz val="28"/>
      <color rgb="FFFF0000"/>
      <name val="Noto Serif TC Black"/>
      <family val="1"/>
      <charset val="136"/>
    </font>
    <font>
      <sz val="24"/>
      <color rgb="FFFF0000"/>
      <name val="新細明體"/>
      <family val="1"/>
      <charset val="136"/>
    </font>
    <font>
      <sz val="28"/>
      <color rgb="FFFF0000"/>
      <name val="新細明體"/>
      <family val="1"/>
    </font>
    <font>
      <b/>
      <sz val="16"/>
      <color rgb="FF0C0301"/>
      <name val="Arial"/>
      <family val="2"/>
    </font>
    <font>
      <b/>
      <sz val="18"/>
      <color theme="3" tint="0.499984740745262"/>
      <name val="霞鶩文楷 TC"/>
      <family val="1"/>
      <charset val="136"/>
    </font>
    <font>
      <b/>
      <sz val="18"/>
      <color theme="1"/>
      <name val="黒体-繁"/>
      <family val="1"/>
      <charset val="136"/>
    </font>
    <font>
      <sz val="18"/>
      <color theme="3" tint="0.499984740745262"/>
      <name val="Microsoft JhengHei UI"/>
      <family val="2"/>
      <charset val="136"/>
    </font>
    <font>
      <b/>
      <sz val="18"/>
      <color theme="3" tint="0.499984740745262"/>
      <name val="吳守禮細明台語注音"/>
      <family val="1"/>
      <charset val="136"/>
    </font>
    <font>
      <b/>
      <sz val="18"/>
      <color theme="8" tint="0.39997558519241921"/>
      <name val="Helvetica"/>
      <family val="2"/>
    </font>
    <font>
      <b/>
      <sz val="18"/>
      <color rgb="FFC00000"/>
      <name val="Microsoft JhengHei UI"/>
      <family val="2"/>
      <charset val="136"/>
    </font>
    <font>
      <b/>
      <sz val="18"/>
      <color rgb="FFC00000"/>
      <name val="霞鶩文楷 TC"/>
      <family val="1"/>
      <charset val="136"/>
    </font>
    <font>
      <b/>
      <sz val="18"/>
      <color rgb="FFC00000"/>
      <name val="Helvetica"/>
      <family val="2"/>
    </font>
    <font>
      <b/>
      <sz val="36"/>
      <color rgb="FFFF0000"/>
      <name val="吳守禮細明台語注音"/>
      <family val="1"/>
      <charset val="136"/>
    </font>
    <font>
      <sz val="28"/>
      <color rgb="FFFF0000"/>
      <name val="新細明體"/>
      <family val="1"/>
      <charset val="136"/>
    </font>
    <font>
      <sz val="36"/>
      <color rgb="FFFF0000"/>
      <name val="新細明體"/>
      <family val="1"/>
    </font>
    <font>
      <sz val="36"/>
      <name val="吳守禮細明台語注音"/>
      <family val="1"/>
      <charset val="136"/>
    </font>
    <font>
      <b/>
      <sz val="28"/>
      <color rgb="FF7030A0"/>
      <name val="霞鶩文楷等寬 TC"/>
      <family val="3"/>
      <charset val="136"/>
    </font>
    <font>
      <b/>
      <vertAlign val="superscript"/>
      <sz val="28"/>
      <color rgb="FF7030A0"/>
      <name val="霞鶩文楷等寬 TC"/>
      <family val="3"/>
      <charset val="136"/>
    </font>
    <font>
      <b/>
      <sz val="10"/>
      <color rgb="FF7030A0"/>
      <name val="Noto Serif TC Medium"/>
      <family val="1"/>
      <charset val="136"/>
    </font>
    <font>
      <b/>
      <sz val="16"/>
      <color rgb="FF7030A0"/>
      <name val="Noto Sans TC"/>
      <family val="2"/>
      <charset val="136"/>
    </font>
    <font>
      <b/>
      <sz val="24"/>
      <color rgb="FF7030A0"/>
      <name val="Iansui 094"/>
      <family val="3"/>
      <charset val="136"/>
    </font>
    <font>
      <b/>
      <sz val="28"/>
      <color rgb="FF7030A0"/>
      <name val="新細明體"/>
      <family val="1"/>
      <charset val="136"/>
    </font>
    <font>
      <b/>
      <sz val="28"/>
      <color rgb="FF7030A0"/>
      <name val="Noto Sans TC"/>
      <family val="2"/>
      <charset val="136"/>
    </font>
    <font>
      <b/>
      <sz val="28"/>
      <color rgb="FF7030A0"/>
      <name val="新細明體"/>
      <family val="2"/>
      <charset val="136"/>
    </font>
    <font>
      <sz val="28"/>
      <name val="新細明體"/>
      <family val="1"/>
    </font>
    <font>
      <b/>
      <sz val="28"/>
      <name val="霞鶩文楷等寬 TC"/>
      <family val="3"/>
      <charset val="136"/>
    </font>
    <font>
      <sz val="28"/>
      <color rgb="FFC00000"/>
      <name val="Noto Serif TC Medium"/>
      <family val="1"/>
      <charset val="136"/>
    </font>
    <font>
      <sz val="36"/>
      <color theme="6" tint="-0.249977111117893"/>
      <name val="Noto Serif TC Medium"/>
      <family val="1"/>
      <charset val="136"/>
    </font>
    <font>
      <sz val="36"/>
      <color rgb="FFFF0000"/>
      <name val="Noto Serif TC Medium"/>
      <family val="1"/>
      <charset val="136"/>
    </font>
    <font>
      <sz val="36"/>
      <color rgb="FF0070C0"/>
      <name val="Noto Serif TC Black"/>
      <family val="1"/>
      <charset val="136"/>
    </font>
    <font>
      <b/>
      <sz val="18"/>
      <color theme="7" tint="-0.499984740745262"/>
      <name val="細明體"/>
      <family val="2"/>
      <charset val="136"/>
    </font>
    <font>
      <b/>
      <sz val="18"/>
      <color theme="7" tint="-0.499984740745262"/>
      <name val="Microsoft JhengHei"/>
      <family val="2"/>
    </font>
    <font>
      <vertAlign val="subscript"/>
      <sz val="18"/>
      <color theme="7" tint="-0.499984740745262"/>
      <name val="Noto Serif TC Black"/>
      <family val="1"/>
      <charset val="136"/>
    </font>
    <font>
      <b/>
      <sz val="18"/>
      <color theme="7" tint="-0.499984740745262"/>
      <name val="Microsoft JhengHei"/>
      <family val="2"/>
      <charset val="136"/>
    </font>
    <font>
      <b/>
      <sz val="18"/>
      <color theme="7" tint="-0.499984740745262"/>
      <name val="Noto Sans TC"/>
      <family val="2"/>
      <charset val="136"/>
    </font>
    <font>
      <b/>
      <sz val="18"/>
      <color rgb="FFFF0000"/>
      <name val="Arial"/>
      <family val="2"/>
      <charset val="136"/>
    </font>
    <font>
      <b/>
      <sz val="18"/>
      <color rgb="FFFF0000"/>
      <name val="細明體"/>
      <family val="2"/>
      <charset val="136"/>
    </font>
    <font>
      <b/>
      <sz val="18"/>
      <color rgb="FFFF0000"/>
      <name val="Microsoft JhengHei"/>
      <family val="2"/>
    </font>
    <font>
      <sz val="36"/>
      <color rgb="FF7030A0"/>
      <name val="霞鶩文楷等寬 TC"/>
      <family val="3"/>
      <charset val="136"/>
    </font>
    <font>
      <sz val="36"/>
      <color theme="6" tint="-0.249977111117893"/>
      <name val="霞鶩文楷 TC"/>
      <family val="1"/>
      <charset val="136"/>
    </font>
    <font>
      <sz val="36"/>
      <color rgb="FFFF0000"/>
      <name val="霞鶩文楷 TC"/>
      <family val="1"/>
      <charset val="136"/>
    </font>
    <font>
      <b/>
      <sz val="16"/>
      <color theme="6" tint="-0.249977111117893"/>
      <name val="霞鶩文楷 TC"/>
      <family val="1"/>
      <charset val="136"/>
    </font>
    <font>
      <sz val="36"/>
      <color rgb="FFC00000"/>
      <name val="霞鶩文楷 TC"/>
      <family val="1"/>
      <charset val="136"/>
    </font>
    <font>
      <b/>
      <sz val="28"/>
      <color rgb="FFFF0000"/>
      <name val="霞鶩文楷 TC"/>
      <family val="1"/>
      <charset val="136"/>
    </font>
    <font>
      <sz val="28"/>
      <name val="霞鶩文楷 TC"/>
      <family val="1"/>
      <charset val="136"/>
    </font>
    <font>
      <b/>
      <sz val="28"/>
      <color theme="2" tint="-0.249977111117893"/>
      <name val="霞鶩文楷 TC"/>
      <family val="1"/>
      <charset val="136"/>
    </font>
    <font>
      <sz val="28"/>
      <color theme="2" tint="-0.249977111117893"/>
      <name val="霞鶩文楷 TC"/>
      <family val="1"/>
      <charset val="136"/>
    </font>
    <font>
      <sz val="18"/>
      <name val="新細明體"/>
      <family val="1"/>
    </font>
    <font>
      <b/>
      <sz val="28"/>
      <color rgb="FF7030A0"/>
      <name val="新細明體"/>
      <family val="1"/>
    </font>
    <font>
      <sz val="36"/>
      <color rgb="FF000000"/>
      <name val="新細明體"/>
      <family val="1"/>
    </font>
    <font>
      <sz val="18"/>
      <color rgb="FF000000"/>
      <name val="Noto Serif TC Medium"/>
      <family val="1"/>
      <charset val="136"/>
    </font>
    <font>
      <sz val="22"/>
      <color rgb="FF000000"/>
      <name val="Noto Serif TC Medium"/>
      <family val="1"/>
      <charset val="136"/>
    </font>
    <font>
      <b/>
      <sz val="22"/>
      <color rgb="FF7030A0"/>
      <name val="Noto Serif TC Medium"/>
      <family val="1"/>
      <charset val="136"/>
    </font>
    <font>
      <sz val="18"/>
      <color rgb="FF000000"/>
      <name val="Ami R"/>
      <family val="1"/>
      <charset val="129"/>
    </font>
    <font>
      <sz val="10"/>
      <color theme="0"/>
      <name val="Noto Serif TC Medium"/>
      <family val="1"/>
      <charset val="136"/>
    </font>
    <font>
      <sz val="16"/>
      <color theme="0"/>
      <name val="Noto Serif TC Medium"/>
      <family val="1"/>
      <charset val="136"/>
    </font>
    <font>
      <sz val="12"/>
      <name val="宋体"/>
      <family val="3"/>
      <charset val="136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sz val="18"/>
      <name val="Microsoft JhengHei"/>
      <family val="2"/>
      <charset val="136"/>
    </font>
    <font>
      <sz val="22"/>
      <color rgb="FF000000"/>
      <name val="Noto Sans TC Light"/>
      <family val="2"/>
      <charset val="136"/>
    </font>
    <font>
      <sz val="20"/>
      <color rgb="FF000000"/>
      <name val="新細明體"/>
      <family val="1"/>
      <charset val="136"/>
      <scheme val="minor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18"/>
      <color rgb="FFFF0000"/>
      <name val="BopomofoRuby1909-v1"/>
      <family val="2"/>
      <charset val="136"/>
    </font>
    <font>
      <sz val="18"/>
      <name val="宋体"/>
      <charset val="136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b/>
      <sz val="18"/>
      <color rgb="FFFF0000"/>
      <name val="Iansui 094"/>
      <family val="3"/>
      <charset val="136"/>
    </font>
    <font>
      <sz val="26"/>
      <color rgb="FFFF0000"/>
      <name val="Noto Sans TC"/>
      <family val="2"/>
      <charset val="136"/>
    </font>
    <font>
      <sz val="26"/>
      <color rgb="FFFF0000"/>
      <name val="Noto Sans TC"/>
      <family val="2"/>
    </font>
    <font>
      <vertAlign val="subscript"/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name val="Noto Serif TC Medium"/>
      <family val="1"/>
      <charset val="136"/>
    </font>
    <font>
      <sz val="20"/>
      <color rgb="FFFF0000"/>
      <name val="Iansui 094"/>
      <family val="3"/>
      <charset val="136"/>
    </font>
    <font>
      <sz val="22"/>
      <color rgb="FFFF0000"/>
      <name val="Noto Sans TC Light"/>
      <family val="2"/>
      <charset val="136"/>
    </font>
    <font>
      <b/>
      <sz val="18"/>
      <color rgb="FF000000"/>
      <name val="Arial"/>
      <family val="2"/>
    </font>
    <font>
      <sz val="18"/>
      <color theme="4"/>
      <name val="Microsoft JhengHei UI"/>
      <family val="2"/>
      <charset val="136"/>
    </font>
    <font>
      <sz val="22"/>
      <color theme="0" tint="-0.249977111117893"/>
      <name val="Noto Sans TC Light"/>
      <family val="2"/>
      <charset val="136"/>
    </font>
    <font>
      <b/>
      <sz val="24"/>
      <color theme="8"/>
      <name val="Microsoft JhengHei"/>
      <family val="2"/>
    </font>
    <font>
      <b/>
      <sz val="20"/>
      <color theme="8"/>
      <name val="Times New Roman"/>
      <family val="1"/>
    </font>
    <font>
      <b/>
      <sz val="24"/>
      <color rgb="FF00B050"/>
      <name val="Times New Roman"/>
      <family val="1"/>
    </font>
    <font>
      <sz val="18"/>
      <color rgb="FF0070C0"/>
      <name val="新細明體"/>
      <family val="1"/>
      <charset val="136"/>
      <scheme val="minor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color rgb="FF000000"/>
      <name val="新細明體"/>
      <family val="1"/>
      <charset val="136"/>
      <scheme val="minor"/>
    </font>
    <font>
      <sz val="16"/>
      <color rgb="FF0070C0"/>
      <name val="Arial"/>
      <family val="2"/>
    </font>
    <font>
      <b/>
      <sz val="22"/>
      <color rgb="FFFF0000"/>
      <name val="Noto Sans TC Light"/>
      <family val="2"/>
      <charset val="136"/>
    </font>
    <font>
      <sz val="18"/>
      <color theme="0"/>
      <name val="LXGW WenKai Mono"/>
      <family val="3"/>
      <charset val="136"/>
    </font>
    <font>
      <sz val="18"/>
      <color rgb="FFFFFF00"/>
      <name val="LXGW WenKai Mono"/>
      <family val="3"/>
      <charset val="136"/>
    </font>
    <font>
      <sz val="18"/>
      <name val="細明體"/>
      <family val="3"/>
      <charset val="136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000000"/>
      <name val="Arial"/>
      <family val="2"/>
    </font>
    <font>
      <b/>
      <sz val="18"/>
      <color rgb="FFFF0000"/>
      <name val="Microsoft JhengHei"/>
      <family val="2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  <charset val="136"/>
    </font>
    <font>
      <sz val="22"/>
      <color rgb="FFFF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22"/>
      <color theme="1"/>
      <name val="Noto Sans TC Light"/>
      <family val="2"/>
      <charset val="136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sz val="18"/>
      <color rgb="FF444444"/>
      <name val="Arial"/>
      <family val="2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18"/>
      <color rgb="FF000000"/>
      <name val="Noto Sans TC"/>
      <family val="2"/>
      <charset val="136"/>
    </font>
    <font>
      <sz val="18"/>
      <color rgb="FFFF0000"/>
      <name val="Iansui 094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Noto Sans TC"/>
      <family val="2"/>
      <charset val="136"/>
    </font>
    <font>
      <sz val="18"/>
      <color theme="0"/>
      <name val="Arial"/>
      <family val="2"/>
    </font>
    <font>
      <sz val="24"/>
      <color theme="0"/>
      <name val="霞鶩文楷等寬 TC"/>
      <family val="3"/>
      <charset val="136"/>
    </font>
    <font>
      <sz val="9"/>
      <name val="BopomofoRuby1909-v1"/>
      <family val="3"/>
      <charset val="136"/>
    </font>
  </fonts>
  <fills count="4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dashed">
        <color theme="0" tint="-0.14996795556505021"/>
      </right>
      <top style="thin">
        <color auto="1"/>
      </top>
      <bottom style="dashed">
        <color theme="0" tint="-0.14996795556505021"/>
      </bottom>
      <diagonal/>
    </border>
    <border>
      <left style="dashed">
        <color theme="0" tint="-0.14996795556505021"/>
      </left>
      <right style="thin">
        <color auto="1"/>
      </right>
      <top style="thin">
        <color auto="1"/>
      </top>
      <bottom style="dashed">
        <color theme="0" tint="-0.14996795556505021"/>
      </bottom>
      <diagonal/>
    </border>
    <border>
      <left style="thin">
        <color auto="1"/>
      </left>
      <right style="dashed">
        <color theme="0" tint="-0.14996795556505021"/>
      </right>
      <top style="dashed">
        <color theme="0" tint="-0.14996795556505021"/>
      </top>
      <bottom style="thin">
        <color auto="1"/>
      </bottom>
      <diagonal/>
    </border>
    <border>
      <left style="dashed">
        <color theme="0" tint="-0.14996795556505021"/>
      </left>
      <right style="thin">
        <color auto="1"/>
      </right>
      <top style="dashed">
        <color theme="0" tint="-0.1499679555650502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/>
    <xf numFmtId="0" fontId="21" fillId="0" borderId="0"/>
    <xf numFmtId="0" fontId="55" fillId="0" borderId="0" applyNumberFormat="0" applyFill="0" applyBorder="0" applyAlignment="0" applyProtection="0">
      <alignment vertical="center"/>
    </xf>
    <xf numFmtId="0" fontId="83" fillId="0" borderId="0"/>
    <xf numFmtId="0" fontId="21" fillId="0" borderId="0"/>
    <xf numFmtId="0" fontId="256" fillId="0" borderId="0"/>
    <xf numFmtId="0" fontId="83" fillId="0" borderId="0"/>
  </cellStyleXfs>
  <cellXfs count="717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1" xfId="1" applyFont="1" applyBorder="1">
      <alignment vertical="center"/>
    </xf>
    <xf numFmtId="0" fontId="4" fillId="2" borderId="1" xfId="1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vertical="center" wrapText="1"/>
    </xf>
    <xf numFmtId="0" fontId="10" fillId="3" borderId="2" xfId="0" applyFont="1" applyFill="1" applyBorder="1" applyAlignment="1">
      <alignment horizontal="center" vertical="top" wrapText="1"/>
    </xf>
    <xf numFmtId="0" fontId="2" fillId="4" borderId="1" xfId="1" applyFont="1" applyFill="1" applyBorder="1">
      <alignment vertical="center"/>
    </xf>
    <xf numFmtId="0" fontId="2" fillId="4" borderId="1" xfId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4" fillId="5" borderId="1" xfId="2" applyFont="1" applyFill="1" applyBorder="1" applyAlignment="1">
      <alignment horizontal="center" vertical="center"/>
    </xf>
    <xf numFmtId="0" fontId="16" fillId="6" borderId="1" xfId="3" applyFont="1" applyFill="1" applyBorder="1" applyAlignment="1">
      <alignment horizontal="center"/>
    </xf>
    <xf numFmtId="0" fontId="17" fillId="6" borderId="1" xfId="3" applyFont="1" applyFill="1" applyBorder="1" applyAlignment="1">
      <alignment horizontal="left" vertical="center" indent="1"/>
    </xf>
    <xf numFmtId="0" fontId="17" fillId="6" borderId="1" xfId="3" applyFont="1" applyFill="1" applyBorder="1" applyAlignment="1">
      <alignment horizontal="center" vertical="center"/>
    </xf>
    <xf numFmtId="0" fontId="19" fillId="6" borderId="1" xfId="4" applyFont="1" applyFill="1" applyBorder="1" applyAlignment="1">
      <alignment horizontal="center" vertical="center"/>
    </xf>
    <xf numFmtId="0" fontId="20" fillId="6" borderId="1" xfId="4" applyFont="1" applyFill="1" applyBorder="1" applyAlignment="1">
      <alignment horizontal="center" vertical="center"/>
    </xf>
    <xf numFmtId="0" fontId="22" fillId="6" borderId="1" xfId="5" applyFont="1" applyFill="1" applyBorder="1" applyAlignment="1">
      <alignment horizontal="center" vertical="center"/>
    </xf>
    <xf numFmtId="0" fontId="23" fillId="6" borderId="1" xfId="2" applyFont="1" applyFill="1" applyBorder="1" applyAlignment="1">
      <alignment horizontal="center" vertical="center"/>
    </xf>
    <xf numFmtId="0" fontId="16" fillId="7" borderId="1" xfId="3" applyFont="1" applyFill="1" applyBorder="1" applyAlignment="1">
      <alignment horizontal="center"/>
    </xf>
    <xf numFmtId="0" fontId="24" fillId="7" borderId="1" xfId="3" applyFont="1" applyFill="1" applyBorder="1" applyAlignment="1">
      <alignment horizontal="left" vertical="center" indent="1"/>
    </xf>
    <xf numFmtId="0" fontId="24" fillId="7" borderId="1" xfId="3" applyFont="1" applyFill="1" applyBorder="1" applyAlignment="1">
      <alignment horizontal="center" vertical="center"/>
    </xf>
    <xf numFmtId="0" fontId="19" fillId="7" borderId="1" xfId="4" applyFont="1" applyFill="1" applyBorder="1" applyAlignment="1">
      <alignment horizontal="center" vertical="center"/>
    </xf>
    <xf numFmtId="0" fontId="20" fillId="7" borderId="1" xfId="4" quotePrefix="1" applyFont="1" applyFill="1" applyBorder="1" applyAlignment="1">
      <alignment horizontal="center" vertical="center"/>
    </xf>
    <xf numFmtId="0" fontId="25" fillId="7" borderId="1" xfId="5" applyFont="1" applyFill="1" applyBorder="1" applyAlignment="1">
      <alignment horizontal="center" vertical="center"/>
    </xf>
    <xf numFmtId="0" fontId="23" fillId="7" borderId="1" xfId="2" applyFont="1" applyFill="1" applyBorder="1" applyAlignment="1">
      <alignment horizontal="center" vertical="center"/>
    </xf>
    <xf numFmtId="0" fontId="25" fillId="6" borderId="1" xfId="5" applyFont="1" applyFill="1" applyBorder="1" applyAlignment="1">
      <alignment horizontal="center" vertical="center"/>
    </xf>
    <xf numFmtId="0" fontId="20" fillId="7" borderId="1" xfId="4" applyFont="1" applyFill="1" applyBorder="1" applyAlignment="1">
      <alignment horizontal="center" vertical="center"/>
    </xf>
    <xf numFmtId="0" fontId="20" fillId="6" borderId="1" xfId="4" quotePrefix="1" applyFont="1" applyFill="1" applyBorder="1" applyAlignment="1">
      <alignment horizontal="center" vertical="center"/>
    </xf>
    <xf numFmtId="0" fontId="26" fillId="7" borderId="1" xfId="3" applyFont="1" applyFill="1" applyBorder="1" applyAlignment="1">
      <alignment horizontal="center" vertical="center"/>
    </xf>
    <xf numFmtId="0" fontId="27" fillId="7" borderId="1" xfId="3" applyFont="1" applyFill="1" applyBorder="1" applyAlignment="1">
      <alignment horizontal="center" vertical="center"/>
    </xf>
    <xf numFmtId="0" fontId="28" fillId="7" borderId="1" xfId="4" applyFont="1" applyFill="1" applyBorder="1" applyAlignment="1">
      <alignment horizontal="center" vertical="center"/>
    </xf>
    <xf numFmtId="0" fontId="29" fillId="7" borderId="1" xfId="5" applyFont="1" applyFill="1" applyBorder="1" applyAlignment="1">
      <alignment horizontal="center" vertical="center"/>
    </xf>
    <xf numFmtId="0" fontId="30" fillId="7" borderId="1" xfId="2" applyFont="1" applyFill="1" applyBorder="1" applyAlignment="1">
      <alignment horizontal="center" vertical="center"/>
    </xf>
    <xf numFmtId="0" fontId="31" fillId="8" borderId="6" xfId="4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7" xfId="4" applyFont="1" applyBorder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6" fillId="0" borderId="0" xfId="4" applyFont="1" applyAlignment="1">
      <alignment horizontal="center" vertical="center"/>
    </xf>
    <xf numFmtId="0" fontId="36" fillId="0" borderId="0" xfId="4" applyFont="1" applyAlignment="1">
      <alignment horizontal="left" vertical="center"/>
    </xf>
    <xf numFmtId="0" fontId="37" fillId="0" borderId="0" xfId="4" applyFont="1" applyAlignment="1">
      <alignment horizontal="center" vertical="center"/>
    </xf>
    <xf numFmtId="0" fontId="38" fillId="0" borderId="0" xfId="4" applyFont="1" applyAlignment="1">
      <alignment horizontal="center" vertical="center"/>
    </xf>
    <xf numFmtId="0" fontId="37" fillId="0" borderId="0" xfId="4" applyFont="1" applyAlignment="1">
      <alignment horizontal="left" vertical="center"/>
    </xf>
    <xf numFmtId="0" fontId="39" fillId="10" borderId="12" xfId="4" applyFont="1" applyFill="1" applyBorder="1" applyAlignment="1">
      <alignment horizontal="center" vertical="center" wrapText="1"/>
    </xf>
    <xf numFmtId="0" fontId="39" fillId="10" borderId="13" xfId="4" applyFont="1" applyFill="1" applyBorder="1" applyAlignment="1">
      <alignment horizontal="center" vertical="center" wrapText="1"/>
    </xf>
    <xf numFmtId="0" fontId="39" fillId="10" borderId="14" xfId="4" applyFont="1" applyFill="1" applyBorder="1" applyAlignment="1">
      <alignment horizontal="center" vertical="center" wrapText="1"/>
    </xf>
    <xf numFmtId="0" fontId="40" fillId="10" borderId="14" xfId="4" applyFont="1" applyFill="1" applyBorder="1" applyAlignment="1">
      <alignment horizontal="center" vertical="center" wrapText="1"/>
    </xf>
    <xf numFmtId="0" fontId="37" fillId="10" borderId="14" xfId="4" applyFont="1" applyFill="1" applyBorder="1" applyAlignment="1">
      <alignment horizontal="center" vertical="center" wrapText="1"/>
    </xf>
    <xf numFmtId="0" fontId="39" fillId="10" borderId="1" xfId="4" applyFont="1" applyFill="1" applyBorder="1" applyAlignment="1">
      <alignment horizontal="left" vertical="center" wrapText="1"/>
    </xf>
    <xf numFmtId="0" fontId="43" fillId="0" borderId="0" xfId="4" applyFont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44" fillId="0" borderId="1" xfId="4" applyFont="1" applyBorder="1" applyAlignment="1">
      <alignment horizontal="center" vertical="center" wrapText="1"/>
    </xf>
    <xf numFmtId="0" fontId="45" fillId="0" borderId="1" xfId="4" applyFont="1" applyBorder="1" applyAlignment="1">
      <alignment horizontal="center" vertical="center" wrapText="1"/>
    </xf>
    <xf numFmtId="0" fontId="46" fillId="0" borderId="1" xfId="4" applyFont="1" applyBorder="1" applyAlignment="1">
      <alignment horizontal="center" vertical="center" wrapText="1"/>
    </xf>
    <xf numFmtId="0" fontId="46" fillId="0" borderId="3" xfId="4" applyFont="1" applyBorder="1" applyAlignment="1">
      <alignment horizontal="center" vertical="center" wrapText="1"/>
    </xf>
    <xf numFmtId="0" fontId="47" fillId="0" borderId="1" xfId="4" applyFont="1" applyBorder="1" applyAlignment="1">
      <alignment horizontal="left" vertical="center" wrapText="1"/>
    </xf>
    <xf numFmtId="0" fontId="47" fillId="0" borderId="0" xfId="4" applyFont="1" applyAlignment="1">
      <alignment horizontal="center" vertical="center" wrapText="1"/>
    </xf>
    <xf numFmtId="0" fontId="48" fillId="0" borderId="0" xfId="4" applyFont="1" applyAlignment="1">
      <alignment horizontal="center" vertical="center" wrapText="1"/>
    </xf>
    <xf numFmtId="0" fontId="39" fillId="10" borderId="1" xfId="4" applyFont="1" applyFill="1" applyBorder="1" applyAlignment="1">
      <alignment horizontal="center" vertical="center" wrapText="1"/>
    </xf>
    <xf numFmtId="0" fontId="49" fillId="0" borderId="1" xfId="4" applyFont="1" applyBorder="1" applyAlignment="1">
      <alignment horizontal="center" vertical="center" wrapText="1"/>
    </xf>
    <xf numFmtId="0" fontId="41" fillId="0" borderId="1" xfId="4" applyFont="1" applyBorder="1" applyAlignment="1">
      <alignment horizontal="center" vertical="center" wrapText="1"/>
    </xf>
    <xf numFmtId="0" fontId="37" fillId="0" borderId="1" xfId="4" applyFont="1" applyBorder="1" applyAlignment="1">
      <alignment horizontal="center" vertical="center" wrapText="1"/>
    </xf>
    <xf numFmtId="0" fontId="45" fillId="0" borderId="0" xfId="4" applyFont="1" applyAlignment="1">
      <alignment horizontal="center" vertical="center"/>
    </xf>
    <xf numFmtId="0" fontId="51" fillId="0" borderId="3" xfId="4" applyFont="1" applyBorder="1" applyAlignment="1">
      <alignment horizontal="center" vertical="center" wrapText="1"/>
    </xf>
    <xf numFmtId="0" fontId="52" fillId="0" borderId="1" xfId="4" applyFont="1" applyBorder="1" applyAlignment="1">
      <alignment horizontal="left" vertical="center" wrapText="1"/>
    </xf>
    <xf numFmtId="0" fontId="37" fillId="0" borderId="15" xfId="4" applyFont="1" applyBorder="1" applyAlignment="1">
      <alignment horizontal="center" vertical="center"/>
    </xf>
    <xf numFmtId="0" fontId="50" fillId="0" borderId="11" xfId="4" applyFont="1" applyBorder="1" applyAlignment="1">
      <alignment horizontal="center" vertical="center" wrapText="1"/>
    </xf>
    <xf numFmtId="0" fontId="45" fillId="0" borderId="11" xfId="4" applyFont="1" applyBorder="1" applyAlignment="1">
      <alignment horizontal="center" vertical="center" wrapText="1"/>
    </xf>
    <xf numFmtId="0" fontId="51" fillId="0" borderId="11" xfId="4" applyFont="1" applyBorder="1" applyAlignment="1">
      <alignment horizontal="center" vertical="center" wrapText="1"/>
    </xf>
    <xf numFmtId="0" fontId="51" fillId="0" borderId="16" xfId="4" applyFont="1" applyBorder="1" applyAlignment="1">
      <alignment horizontal="center" vertical="center" wrapText="1"/>
    </xf>
    <xf numFmtId="0" fontId="54" fillId="0" borderId="0" xfId="4" applyFont="1" applyAlignment="1">
      <alignment horizontal="center" vertical="top"/>
    </xf>
    <xf numFmtId="0" fontId="13" fillId="0" borderId="0" xfId="2">
      <alignment vertical="center"/>
    </xf>
    <xf numFmtId="0" fontId="13" fillId="0" borderId="0" xfId="2" applyAlignment="1">
      <alignment horizontal="left" vertical="center"/>
    </xf>
    <xf numFmtId="0" fontId="13" fillId="0" borderId="0" xfId="2" applyAlignment="1">
      <alignment horizontal="center" vertical="center"/>
    </xf>
    <xf numFmtId="0" fontId="56" fillId="0" borderId="0" xfId="4" applyFont="1" applyAlignment="1">
      <alignment horizontal="center"/>
    </xf>
    <xf numFmtId="0" fontId="56" fillId="0" borderId="0" xfId="4" applyFont="1" applyAlignment="1">
      <alignment horizontal="right" vertical="center" indent="1"/>
    </xf>
    <xf numFmtId="0" fontId="56" fillId="0" borderId="0" xfId="4" applyFont="1"/>
    <xf numFmtId="0" fontId="56" fillId="0" borderId="0" xfId="4" applyFont="1" applyAlignment="1">
      <alignment horizontal="left" indent="1"/>
    </xf>
    <xf numFmtId="0" fontId="56" fillId="0" borderId="0" xfId="4" applyFont="1" applyAlignment="1">
      <alignment horizontal="left" vertical="center" indent="1"/>
    </xf>
    <xf numFmtId="0" fontId="31" fillId="8" borderId="17" xfId="4" applyFont="1" applyFill="1" applyBorder="1" applyAlignment="1">
      <alignment horizontal="center" vertical="center"/>
    </xf>
    <xf numFmtId="176" fontId="34" fillId="0" borderId="9" xfId="4" applyNumberFormat="1" applyFont="1" applyBorder="1" applyAlignment="1">
      <alignment horizontal="right" vertical="center" indent="1"/>
    </xf>
    <xf numFmtId="0" fontId="58" fillId="0" borderId="8" xfId="4" applyFont="1" applyBorder="1" applyAlignment="1">
      <alignment horizontal="center" vertical="center" wrapText="1"/>
    </xf>
    <xf numFmtId="0" fontId="35" fillId="0" borderId="8" xfId="4" applyFont="1" applyBorder="1" applyAlignment="1">
      <alignment horizontal="center" vertical="center"/>
    </xf>
    <xf numFmtId="176" fontId="34" fillId="0" borderId="8" xfId="4" applyNumberFormat="1" applyFont="1" applyBorder="1" applyAlignment="1">
      <alignment horizontal="left" vertical="center" indent="1"/>
    </xf>
    <xf numFmtId="176" fontId="60" fillId="0" borderId="8" xfId="4" applyNumberFormat="1" applyFont="1" applyBorder="1" applyAlignment="1">
      <alignment horizontal="left" vertical="center" indent="1"/>
    </xf>
    <xf numFmtId="176" fontId="57" fillId="0" borderId="8" xfId="4" applyNumberFormat="1" applyFont="1" applyBorder="1" applyAlignment="1">
      <alignment horizontal="left" vertical="center" indent="1"/>
    </xf>
    <xf numFmtId="0" fontId="57" fillId="0" borderId="8" xfId="4" applyFont="1" applyBorder="1" applyAlignment="1">
      <alignment horizontal="left" vertical="center" indent="1"/>
    </xf>
    <xf numFmtId="0" fontId="61" fillId="0" borderId="7" xfId="4" applyFont="1" applyBorder="1" applyAlignment="1">
      <alignment horizontal="center" vertical="center"/>
    </xf>
    <xf numFmtId="176" fontId="62" fillId="0" borderId="8" xfId="4" applyNumberFormat="1" applyFont="1" applyBorder="1" applyAlignment="1">
      <alignment horizontal="left" vertical="center" indent="1"/>
    </xf>
    <xf numFmtId="0" fontId="62" fillId="0" borderId="8" xfId="4" applyFont="1" applyBorder="1" applyAlignment="1">
      <alignment horizontal="left" vertical="center" indent="1"/>
    </xf>
    <xf numFmtId="176" fontId="34" fillId="11" borderId="8" xfId="4" applyNumberFormat="1" applyFont="1" applyFill="1" applyBorder="1" applyAlignment="1">
      <alignment horizontal="left" vertical="center" indent="1"/>
    </xf>
    <xf numFmtId="176" fontId="60" fillId="11" borderId="8" xfId="4" applyNumberFormat="1" applyFont="1" applyFill="1" applyBorder="1" applyAlignment="1">
      <alignment horizontal="left" vertical="center" indent="1"/>
    </xf>
    <xf numFmtId="176" fontId="64" fillId="0" borderId="8" xfId="4" applyNumberFormat="1" applyFont="1" applyBorder="1" applyAlignment="1">
      <alignment horizontal="left" vertical="center" indent="1"/>
    </xf>
    <xf numFmtId="0" fontId="57" fillId="0" borderId="10" xfId="4" applyFont="1" applyBorder="1" applyAlignment="1">
      <alignment horizontal="left" vertical="center" indent="1"/>
    </xf>
    <xf numFmtId="0" fontId="45" fillId="0" borderId="4" xfId="4" applyFont="1" applyBorder="1" applyAlignment="1">
      <alignment horizontal="center" vertical="center" wrapText="1"/>
    </xf>
    <xf numFmtId="0" fontId="45" fillId="0" borderId="4" xfId="4" applyFont="1" applyBorder="1" applyAlignment="1">
      <alignment horizontal="center" vertical="center"/>
    </xf>
    <xf numFmtId="0" fontId="66" fillId="0" borderId="3" xfId="4" applyFont="1" applyBorder="1" applyAlignment="1">
      <alignment horizontal="center" vertical="center" wrapText="1"/>
    </xf>
    <xf numFmtId="0" fontId="67" fillId="0" borderId="1" xfId="4" applyFont="1" applyBorder="1" applyAlignment="1">
      <alignment horizontal="center" vertical="center" wrapText="1"/>
    </xf>
    <xf numFmtId="0" fontId="68" fillId="0" borderId="1" xfId="4" applyFont="1" applyBorder="1" applyAlignment="1">
      <alignment horizontal="center" vertical="center" wrapText="1"/>
    </xf>
    <xf numFmtId="0" fontId="69" fillId="0" borderId="3" xfId="4" applyFont="1" applyBorder="1" applyAlignment="1">
      <alignment horizontal="center" vertical="center" wrapText="1"/>
    </xf>
    <xf numFmtId="0" fontId="69" fillId="0" borderId="16" xfId="4" applyFont="1" applyBorder="1" applyAlignment="1">
      <alignment horizontal="center" vertical="center" wrapText="1"/>
    </xf>
    <xf numFmtId="0" fontId="70" fillId="0" borderId="1" xfId="4" applyFont="1" applyBorder="1" applyAlignment="1">
      <alignment horizontal="center" vertical="center" wrapText="1"/>
    </xf>
    <xf numFmtId="0" fontId="71" fillId="0" borderId="8" xfId="4" applyFont="1" applyBorder="1" applyAlignment="1">
      <alignment horizontal="center" vertical="center"/>
    </xf>
    <xf numFmtId="0" fontId="72" fillId="0" borderId="8" xfId="4" applyFont="1" applyBorder="1" applyAlignment="1">
      <alignment horizontal="center" vertical="center"/>
    </xf>
    <xf numFmtId="0" fontId="73" fillId="0" borderId="8" xfId="4" applyFont="1" applyBorder="1" applyAlignment="1">
      <alignment horizontal="center" vertical="center"/>
    </xf>
    <xf numFmtId="0" fontId="74" fillId="0" borderId="8" xfId="4" applyFont="1" applyBorder="1" applyAlignment="1">
      <alignment horizontal="center" vertical="center"/>
    </xf>
    <xf numFmtId="0" fontId="75" fillId="0" borderId="8" xfId="4" applyFont="1" applyBorder="1" applyAlignment="1">
      <alignment horizontal="center" vertical="center"/>
    </xf>
    <xf numFmtId="0" fontId="76" fillId="9" borderId="8" xfId="4" applyFont="1" applyFill="1" applyBorder="1" applyAlignment="1">
      <alignment horizontal="center" vertical="center"/>
    </xf>
    <xf numFmtId="0" fontId="77" fillId="0" borderId="8" xfId="4" applyFont="1" applyBorder="1" applyAlignment="1">
      <alignment horizontal="center" vertical="center"/>
    </xf>
    <xf numFmtId="176" fontId="60" fillId="11" borderId="10" xfId="4" applyNumberFormat="1" applyFont="1" applyFill="1" applyBorder="1" applyAlignment="1">
      <alignment horizontal="left" vertical="center" indent="1"/>
    </xf>
    <xf numFmtId="0" fontId="37" fillId="10" borderId="13" xfId="4" applyFont="1" applyFill="1" applyBorder="1" applyAlignment="1">
      <alignment horizontal="center" vertical="center" wrapText="1"/>
    </xf>
    <xf numFmtId="0" fontId="78" fillId="3" borderId="2" xfId="0" applyFont="1" applyFill="1" applyBorder="1" applyAlignment="1">
      <alignment horizontal="center" vertical="top" wrapText="1"/>
    </xf>
    <xf numFmtId="0" fontId="79" fillId="6" borderId="1" xfId="3" applyFont="1" applyFill="1" applyBorder="1" applyAlignment="1">
      <alignment horizontal="center" vertical="center"/>
    </xf>
    <xf numFmtId="0" fontId="80" fillId="6" borderId="1" xfId="4" applyFont="1" applyFill="1" applyBorder="1" applyAlignment="1">
      <alignment horizontal="center" vertical="center"/>
    </xf>
    <xf numFmtId="0" fontId="79" fillId="7" borderId="1" xfId="3" applyFont="1" applyFill="1" applyBorder="1" applyAlignment="1">
      <alignment horizontal="center" vertical="center"/>
    </xf>
    <xf numFmtId="0" fontId="80" fillId="7" borderId="1" xfId="4" quotePrefix="1" applyFont="1" applyFill="1" applyBorder="1" applyAlignment="1">
      <alignment horizontal="center" vertical="center"/>
    </xf>
    <xf numFmtId="0" fontId="80" fillId="7" borderId="1" xfId="4" applyFont="1" applyFill="1" applyBorder="1" applyAlignment="1">
      <alignment horizontal="center" vertical="center"/>
    </xf>
    <xf numFmtId="0" fontId="80" fillId="6" borderId="1" xfId="4" quotePrefix="1" applyFont="1" applyFill="1" applyBorder="1" applyAlignment="1">
      <alignment horizontal="center" vertical="center"/>
    </xf>
    <xf numFmtId="0" fontId="84" fillId="0" borderId="0" xfId="7" applyFont="1" applyAlignment="1">
      <alignment horizontal="left" vertical="center" indent="1"/>
    </xf>
    <xf numFmtId="0" fontId="84" fillId="0" borderId="0" xfId="7" applyFont="1" applyAlignment="1">
      <alignment horizontal="left" vertical="center" indent="3"/>
    </xf>
    <xf numFmtId="0" fontId="84" fillId="0" borderId="0" xfId="7" applyFont="1" applyAlignment="1">
      <alignment horizontal="center" vertical="center"/>
    </xf>
    <xf numFmtId="0" fontId="85" fillId="0" borderId="0" xfId="7" applyFont="1" applyAlignment="1">
      <alignment horizontal="left" vertical="center" indent="1"/>
    </xf>
    <xf numFmtId="0" fontId="86" fillId="0" borderId="0" xfId="7" applyFont="1" applyAlignment="1">
      <alignment horizontal="center" vertical="center"/>
    </xf>
    <xf numFmtId="0" fontId="84" fillId="0" borderId="0" xfId="7" applyFont="1" applyAlignment="1">
      <alignment vertical="center"/>
    </xf>
    <xf numFmtId="0" fontId="87" fillId="12" borderId="19" xfId="7" applyFont="1" applyFill="1" applyBorder="1" applyAlignment="1">
      <alignment horizontal="center" vertical="center"/>
    </xf>
    <xf numFmtId="0" fontId="87" fillId="13" borderId="19" xfId="7" applyFont="1" applyFill="1" applyBorder="1" applyAlignment="1">
      <alignment horizontal="center" vertical="center"/>
    </xf>
    <xf numFmtId="0" fontId="87" fillId="14" borderId="19" xfId="7" applyFont="1" applyFill="1" applyBorder="1" applyAlignment="1">
      <alignment horizontal="left" vertical="center" indent="3"/>
    </xf>
    <xf numFmtId="0" fontId="86" fillId="15" borderId="19" xfId="7" applyFont="1" applyFill="1" applyBorder="1" applyAlignment="1">
      <alignment horizontal="center" vertical="center"/>
    </xf>
    <xf numFmtId="0" fontId="88" fillId="15" borderId="19" xfId="7" applyFont="1" applyFill="1" applyBorder="1" applyAlignment="1">
      <alignment horizontal="center" vertical="center"/>
    </xf>
    <xf numFmtId="0" fontId="89" fillId="14" borderId="19" xfId="7" applyFont="1" applyFill="1" applyBorder="1" applyAlignment="1">
      <alignment vertical="center"/>
    </xf>
    <xf numFmtId="0" fontId="87" fillId="12" borderId="0" xfId="7" applyFont="1" applyFill="1" applyAlignment="1">
      <alignment horizontal="center" vertical="center"/>
    </xf>
    <xf numFmtId="0" fontId="87" fillId="13" borderId="0" xfId="7" applyFont="1" applyFill="1" applyAlignment="1">
      <alignment horizontal="center" vertical="center"/>
    </xf>
    <xf numFmtId="0" fontId="87" fillId="14" borderId="0" xfId="7" applyFont="1" applyFill="1" applyAlignment="1">
      <alignment horizontal="left" vertical="center" indent="3"/>
    </xf>
    <xf numFmtId="0" fontId="86" fillId="15" borderId="0" xfId="7" applyFont="1" applyFill="1" applyAlignment="1">
      <alignment horizontal="center" vertical="center"/>
    </xf>
    <xf numFmtId="0" fontId="88" fillId="15" borderId="0" xfId="7" applyFont="1" applyFill="1" applyAlignment="1">
      <alignment horizontal="center" vertical="center"/>
    </xf>
    <xf numFmtId="0" fontId="89" fillId="14" borderId="0" xfId="7" applyFont="1" applyFill="1" applyAlignment="1">
      <alignment vertical="center"/>
    </xf>
    <xf numFmtId="0" fontId="90" fillId="11" borderId="0" xfId="7" applyFont="1" applyFill="1" applyAlignment="1">
      <alignment horizontal="left" vertical="center" indent="1"/>
    </xf>
    <xf numFmtId="0" fontId="87" fillId="12" borderId="18" xfId="7" applyFont="1" applyFill="1" applyBorder="1" applyAlignment="1">
      <alignment horizontal="center" vertical="center"/>
    </xf>
    <xf numFmtId="0" fontId="87" fillId="13" borderId="18" xfId="7" applyFont="1" applyFill="1" applyBorder="1" applyAlignment="1">
      <alignment horizontal="center" vertical="center"/>
    </xf>
    <xf numFmtId="0" fontId="87" fillId="14" borderId="18" xfId="7" applyFont="1" applyFill="1" applyBorder="1" applyAlignment="1">
      <alignment horizontal="left" vertical="center" indent="3"/>
    </xf>
    <xf numFmtId="0" fontId="86" fillId="15" borderId="18" xfId="7" applyFont="1" applyFill="1" applyBorder="1" applyAlignment="1">
      <alignment horizontal="center" vertical="center"/>
    </xf>
    <xf numFmtId="0" fontId="88" fillId="15" borderId="18" xfId="7" applyFont="1" applyFill="1" applyBorder="1" applyAlignment="1">
      <alignment horizontal="center" vertical="center"/>
    </xf>
    <xf numFmtId="0" fontId="89" fillId="14" borderId="18" xfId="7" applyFont="1" applyFill="1" applyBorder="1" applyAlignment="1">
      <alignment vertical="center"/>
    </xf>
    <xf numFmtId="0" fontId="66" fillId="15" borderId="19" xfId="7" applyFont="1" applyFill="1" applyBorder="1" applyAlignment="1">
      <alignment horizontal="center" vertical="center"/>
    </xf>
    <xf numFmtId="0" fontId="67" fillId="15" borderId="19" xfId="7" applyFont="1" applyFill="1" applyBorder="1" applyAlignment="1">
      <alignment horizontal="center" vertical="center"/>
    </xf>
    <xf numFmtId="0" fontId="92" fillId="14" borderId="19" xfId="7" applyFont="1" applyFill="1" applyBorder="1" applyAlignment="1">
      <alignment horizontal="left" vertical="center" indent="3"/>
    </xf>
    <xf numFmtId="0" fontId="86" fillId="15" borderId="0" xfId="7" applyFont="1" applyFill="1" applyAlignment="1">
      <alignment horizontal="left" vertical="center" indent="1"/>
    </xf>
    <xf numFmtId="0" fontId="87" fillId="13" borderId="0" xfId="7" applyFont="1" applyFill="1" applyAlignment="1">
      <alignment horizontal="left" vertical="center" indent="2"/>
    </xf>
    <xf numFmtId="0" fontId="87" fillId="14" borderId="0" xfId="7" applyFont="1" applyFill="1" applyAlignment="1">
      <alignment horizontal="left" vertical="center" indent="2"/>
    </xf>
    <xf numFmtId="0" fontId="66" fillId="15" borderId="0" xfId="7" applyFont="1" applyFill="1" applyAlignment="1">
      <alignment horizontal="center" vertical="center"/>
    </xf>
    <xf numFmtId="0" fontId="67" fillId="15" borderId="0" xfId="7" applyFont="1" applyFill="1" applyAlignment="1">
      <alignment horizontal="center" vertical="center"/>
    </xf>
    <xf numFmtId="0" fontId="92" fillId="14" borderId="0" xfId="7" applyFont="1" applyFill="1" applyAlignment="1">
      <alignment horizontal="left" vertical="center" indent="3"/>
    </xf>
    <xf numFmtId="0" fontId="93" fillId="15" borderId="21" xfId="7" applyFont="1" applyFill="1" applyBorder="1" applyAlignment="1">
      <alignment horizontal="left" vertical="center" indent="1"/>
    </xf>
    <xf numFmtId="0" fontId="94" fillId="13" borderId="21" xfId="7" applyFont="1" applyFill="1" applyBorder="1" applyAlignment="1">
      <alignment horizontal="center" vertical="center"/>
    </xf>
    <xf numFmtId="0" fontId="94" fillId="14" borderId="21" xfId="7" applyFont="1" applyFill="1" applyBorder="1" applyAlignment="1">
      <alignment horizontal="center" vertical="center"/>
    </xf>
    <xf numFmtId="0" fontId="94" fillId="16" borderId="21" xfId="7" applyFont="1" applyFill="1" applyBorder="1" applyAlignment="1">
      <alignment horizontal="center" vertical="center"/>
    </xf>
    <xf numFmtId="0" fontId="95" fillId="15" borderId="19" xfId="7" applyFont="1" applyFill="1" applyBorder="1" applyAlignment="1">
      <alignment horizontal="center" vertical="center"/>
    </xf>
    <xf numFmtId="0" fontId="96" fillId="0" borderId="0" xfId="7" applyFont="1" applyAlignment="1">
      <alignment horizontal="left" vertical="center" indent="1"/>
    </xf>
    <xf numFmtId="0" fontId="95" fillId="15" borderId="0" xfId="7" applyFont="1" applyFill="1" applyAlignment="1">
      <alignment horizontal="center" vertical="center"/>
    </xf>
    <xf numFmtId="0" fontId="97" fillId="13" borderId="0" xfId="7" applyFont="1" applyFill="1" applyAlignment="1">
      <alignment horizontal="left" vertical="center" indent="2"/>
    </xf>
    <xf numFmtId="0" fontId="97" fillId="12" borderId="0" xfId="7" applyFont="1" applyFill="1" applyAlignment="1">
      <alignment horizontal="center" vertical="center"/>
    </xf>
    <xf numFmtId="0" fontId="97" fillId="13" borderId="0" xfId="7" applyFont="1" applyFill="1" applyAlignment="1">
      <alignment horizontal="center" vertical="center"/>
    </xf>
    <xf numFmtId="0" fontId="98" fillId="15" borderId="0" xfId="7" applyFont="1" applyFill="1" applyAlignment="1">
      <alignment horizontal="center" vertical="center"/>
    </xf>
    <xf numFmtId="0" fontId="100" fillId="15" borderId="0" xfId="7" applyFont="1" applyFill="1" applyAlignment="1">
      <alignment horizontal="center" vertical="center"/>
    </xf>
    <xf numFmtId="0" fontId="101" fillId="14" borderId="0" xfId="7" applyFont="1" applyFill="1" applyAlignment="1">
      <alignment vertical="center"/>
    </xf>
    <xf numFmtId="0" fontId="102" fillId="14" borderId="0" xfId="7" applyFont="1" applyFill="1" applyAlignment="1">
      <alignment horizontal="left" vertical="center" indent="3"/>
    </xf>
    <xf numFmtId="0" fontId="68" fillId="15" borderId="0" xfId="7" applyFont="1" applyFill="1" applyAlignment="1">
      <alignment horizontal="center" vertical="center"/>
    </xf>
    <xf numFmtId="0" fontId="90" fillId="11" borderId="0" xfId="7" applyFont="1" applyFill="1" applyAlignment="1">
      <alignment horizontal="center" vertical="center"/>
    </xf>
    <xf numFmtId="0" fontId="97" fillId="14" borderId="19" xfId="7" applyFont="1" applyFill="1" applyBorder="1" applyAlignment="1">
      <alignment horizontal="left" vertical="center" indent="3"/>
    </xf>
    <xf numFmtId="0" fontId="103" fillId="14" borderId="19" xfId="7" applyFont="1" applyFill="1" applyBorder="1" applyAlignment="1">
      <alignment horizontal="left" vertical="center" indent="3"/>
    </xf>
    <xf numFmtId="0" fontId="87" fillId="14" borderId="0" xfId="7" quotePrefix="1" applyFont="1" applyFill="1" applyAlignment="1">
      <alignment horizontal="left" vertical="center" indent="3"/>
    </xf>
    <xf numFmtId="0" fontId="89" fillId="14" borderId="0" xfId="7" quotePrefix="1" applyFont="1" applyFill="1" applyAlignment="1">
      <alignment vertical="center"/>
    </xf>
    <xf numFmtId="0" fontId="103" fillId="14" borderId="0" xfId="7" quotePrefix="1" applyFont="1" applyFill="1" applyAlignment="1">
      <alignment horizontal="left" vertical="center" indent="3"/>
    </xf>
    <xf numFmtId="0" fontId="85" fillId="15" borderId="0" xfId="7" applyFont="1" applyFill="1" applyAlignment="1">
      <alignment horizontal="left" vertical="center" indent="1"/>
    </xf>
    <xf numFmtId="0" fontId="104" fillId="15" borderId="0" xfId="7" applyFont="1" applyFill="1" applyAlignment="1">
      <alignment horizontal="center" vertical="center"/>
    </xf>
    <xf numFmtId="0" fontId="92" fillId="14" borderId="0" xfId="7" quotePrefix="1" applyFont="1" applyFill="1" applyAlignment="1">
      <alignment horizontal="left" vertical="center" indent="3"/>
    </xf>
    <xf numFmtId="0" fontId="70" fillId="15" borderId="0" xfId="7" applyFont="1" applyFill="1" applyAlignment="1">
      <alignment horizontal="center" vertical="center"/>
    </xf>
    <xf numFmtId="0" fontId="66" fillId="15" borderId="18" xfId="7" applyFont="1" applyFill="1" applyBorder="1" applyAlignment="1">
      <alignment horizontal="center" vertical="center"/>
    </xf>
    <xf numFmtId="0" fontId="67" fillId="15" borderId="18" xfId="7" applyFont="1" applyFill="1" applyBorder="1" applyAlignment="1">
      <alignment horizontal="center" vertical="center"/>
    </xf>
    <xf numFmtId="0" fontId="92" fillId="14" borderId="18" xfId="7" applyFont="1" applyFill="1" applyBorder="1" applyAlignment="1">
      <alignment horizontal="left" vertical="center" indent="3"/>
    </xf>
    <xf numFmtId="0" fontId="87" fillId="12" borderId="0" xfId="7" applyFont="1" applyFill="1" applyAlignment="1">
      <alignment horizontal="left" vertical="center" indent="2"/>
    </xf>
    <xf numFmtId="0" fontId="68" fillId="15" borderId="19" xfId="7" applyFont="1" applyFill="1" applyBorder="1" applyAlignment="1">
      <alignment horizontal="center" vertical="center"/>
    </xf>
    <xf numFmtId="0" fontId="100" fillId="15" borderId="18" xfId="7" applyFont="1" applyFill="1" applyBorder="1" applyAlignment="1">
      <alignment horizontal="center" vertical="center"/>
    </xf>
    <xf numFmtId="176" fontId="87" fillId="12" borderId="1" xfId="7" applyNumberFormat="1" applyFont="1" applyFill="1" applyBorder="1" applyAlignment="1">
      <alignment horizontal="left" vertical="center" indent="1"/>
    </xf>
    <xf numFmtId="0" fontId="107" fillId="12" borderId="1" xfId="7" applyFont="1" applyFill="1" applyBorder="1" applyAlignment="1">
      <alignment horizontal="left" vertical="center" indent="1"/>
    </xf>
    <xf numFmtId="176" fontId="87" fillId="13" borderId="1" xfId="7" applyNumberFormat="1" applyFont="1" applyFill="1" applyBorder="1" applyAlignment="1">
      <alignment horizontal="left" vertical="center" indent="1"/>
    </xf>
    <xf numFmtId="0" fontId="107" fillId="13" borderId="1" xfId="7" applyFont="1" applyFill="1" applyBorder="1" applyAlignment="1">
      <alignment horizontal="left" vertical="center" indent="1"/>
    </xf>
    <xf numFmtId="0" fontId="108" fillId="13" borderId="0" xfId="7" applyFont="1" applyFill="1" applyAlignment="1">
      <alignment horizontal="center" vertical="center"/>
    </xf>
    <xf numFmtId="176" fontId="87" fillId="14" borderId="1" xfId="7" applyNumberFormat="1" applyFont="1" applyFill="1" applyBorder="1" applyAlignment="1">
      <alignment horizontal="left" vertical="center" indent="1"/>
    </xf>
    <xf numFmtId="0" fontId="107" fillId="14" borderId="1" xfId="7" applyFont="1" applyFill="1" applyBorder="1" applyAlignment="1">
      <alignment horizontal="left" vertical="center" indent="1"/>
    </xf>
    <xf numFmtId="0" fontId="85" fillId="15" borderId="1" xfId="7" applyFont="1" applyFill="1" applyBorder="1" applyAlignment="1">
      <alignment horizontal="left" vertical="center" indent="1"/>
    </xf>
    <xf numFmtId="0" fontId="109" fillId="15" borderId="1" xfId="7" applyFont="1" applyFill="1" applyBorder="1" applyAlignment="1">
      <alignment horizontal="left" vertical="center" indent="1"/>
    </xf>
    <xf numFmtId="0" fontId="109" fillId="0" borderId="0" xfId="7" applyFont="1" applyAlignment="1">
      <alignment horizontal="center" vertical="center"/>
    </xf>
    <xf numFmtId="0" fontId="90" fillId="11" borderId="1" xfId="7" applyFont="1" applyFill="1" applyBorder="1" applyAlignment="1">
      <alignment horizontal="left" vertical="center" indent="1"/>
    </xf>
    <xf numFmtId="0" fontId="90" fillId="9" borderId="1" xfId="7" applyFont="1" applyFill="1" applyBorder="1" applyAlignment="1">
      <alignment horizontal="left" vertical="center" indent="1"/>
    </xf>
    <xf numFmtId="0" fontId="107" fillId="16" borderId="1" xfId="7" applyFont="1" applyFill="1" applyBorder="1" applyAlignment="1">
      <alignment horizontal="left" vertical="center" indent="1"/>
    </xf>
    <xf numFmtId="0" fontId="110" fillId="12" borderId="21" xfId="7" applyFont="1" applyFill="1" applyBorder="1" applyAlignment="1">
      <alignment horizontal="center" vertical="center"/>
    </xf>
    <xf numFmtId="0" fontId="111" fillId="15" borderId="21" xfId="7" applyFont="1" applyFill="1" applyBorder="1" applyAlignment="1">
      <alignment horizontal="center" vertical="center"/>
    </xf>
    <xf numFmtId="0" fontId="112" fillId="12" borderId="21" xfId="7" applyFont="1" applyFill="1" applyBorder="1" applyAlignment="1">
      <alignment horizontal="center" vertical="center"/>
    </xf>
    <xf numFmtId="0" fontId="112" fillId="13" borderId="21" xfId="7" applyFont="1" applyFill="1" applyBorder="1" applyAlignment="1">
      <alignment horizontal="center" vertical="center"/>
    </xf>
    <xf numFmtId="0" fontId="112" fillId="14" borderId="21" xfId="7" applyFont="1" applyFill="1" applyBorder="1" applyAlignment="1">
      <alignment horizontal="center" vertical="center"/>
    </xf>
    <xf numFmtId="0" fontId="113" fillId="15" borderId="21" xfId="7" applyFont="1" applyFill="1" applyBorder="1" applyAlignment="1">
      <alignment horizontal="center" vertical="center"/>
    </xf>
    <xf numFmtId="0" fontId="114" fillId="15" borderId="21" xfId="7" applyFont="1" applyFill="1" applyBorder="1" applyAlignment="1">
      <alignment horizontal="center" vertical="center"/>
    </xf>
    <xf numFmtId="0" fontId="98" fillId="0" borderId="0" xfId="7" applyFont="1" applyAlignment="1">
      <alignment horizontal="center" vertical="center"/>
    </xf>
    <xf numFmtId="0" fontId="63" fillId="0" borderId="3" xfId="4" applyFont="1" applyBorder="1" applyAlignment="1">
      <alignment horizontal="center" vertical="center" wrapText="1"/>
    </xf>
    <xf numFmtId="0" fontId="49" fillId="0" borderId="1" xfId="4" applyFont="1" applyBorder="1" applyAlignment="1">
      <alignment horizontal="center" vertical="center"/>
    </xf>
    <xf numFmtId="0" fontId="115" fillId="0" borderId="1" xfId="4" applyFont="1" applyBorder="1" applyAlignment="1">
      <alignment horizontal="center" vertical="center" wrapText="1"/>
    </xf>
    <xf numFmtId="0" fontId="63" fillId="0" borderId="16" xfId="4" applyFont="1" applyBorder="1" applyAlignment="1">
      <alignment horizontal="center" vertical="center" wrapText="1"/>
    </xf>
    <xf numFmtId="0" fontId="116" fillId="0" borderId="11" xfId="4" applyFont="1" applyBorder="1" applyAlignment="1">
      <alignment horizontal="center" vertical="center" wrapText="1"/>
    </xf>
    <xf numFmtId="0" fontId="117" fillId="0" borderId="11" xfId="4" applyFont="1" applyBorder="1" applyAlignment="1">
      <alignment horizontal="center" vertical="center" wrapText="1"/>
    </xf>
    <xf numFmtId="0" fontId="69" fillId="0" borderId="11" xfId="4" applyFont="1" applyBorder="1" applyAlignment="1">
      <alignment horizontal="center" vertical="center" wrapText="1"/>
    </xf>
    <xf numFmtId="0" fontId="47" fillId="0" borderId="11" xfId="4" applyFont="1" applyBorder="1" applyAlignment="1">
      <alignment horizontal="left" vertical="center" wrapText="1"/>
    </xf>
    <xf numFmtId="0" fontId="47" fillId="0" borderId="0" xfId="4" applyFont="1" applyAlignment="1">
      <alignment horizontal="left" vertical="center" wrapText="1"/>
    </xf>
    <xf numFmtId="0" fontId="95" fillId="7" borderId="1" xfId="4" applyFont="1" applyFill="1" applyBorder="1" applyAlignment="1">
      <alignment horizontal="center" vertical="center" wrapText="1"/>
    </xf>
    <xf numFmtId="0" fontId="67" fillId="7" borderId="1" xfId="4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119" fillId="8" borderId="6" xfId="4" applyFont="1" applyFill="1" applyBorder="1" applyAlignment="1">
      <alignment horizontal="center" vertical="center"/>
    </xf>
    <xf numFmtId="0" fontId="119" fillId="8" borderId="5" xfId="4" applyFont="1" applyFill="1" applyBorder="1" applyAlignment="1">
      <alignment horizontal="center" vertical="center"/>
    </xf>
    <xf numFmtId="176" fontId="120" fillId="0" borderId="8" xfId="4" applyNumberFormat="1" applyFont="1" applyBorder="1" applyAlignment="1">
      <alignment horizontal="left" vertical="center" indent="1"/>
    </xf>
    <xf numFmtId="0" fontId="121" fillId="0" borderId="8" xfId="4" applyFont="1" applyBorder="1" applyAlignment="1">
      <alignment horizontal="center" vertical="center"/>
    </xf>
    <xf numFmtId="176" fontId="120" fillId="4" borderId="8" xfId="4" applyNumberFormat="1" applyFont="1" applyFill="1" applyBorder="1" applyAlignment="1">
      <alignment horizontal="left" vertical="center" indent="1"/>
    </xf>
    <xf numFmtId="176" fontId="60" fillId="17" borderId="8" xfId="4" applyNumberFormat="1" applyFont="1" applyFill="1" applyBorder="1" applyAlignment="1">
      <alignment horizontal="left" vertical="center" indent="1"/>
    </xf>
    <xf numFmtId="0" fontId="1" fillId="0" borderId="0" xfId="1" applyAlignment="1">
      <alignment horizontal="center" vertical="center"/>
    </xf>
    <xf numFmtId="0" fontId="125" fillId="0" borderId="23" xfId="0" applyFont="1" applyBorder="1" applyAlignment="1">
      <alignment horizontal="center" vertical="center"/>
    </xf>
    <xf numFmtId="0" fontId="124" fillId="0" borderId="24" xfId="0" applyFont="1" applyBorder="1" applyAlignment="1">
      <alignment horizontal="center" vertical="center"/>
    </xf>
    <xf numFmtId="0" fontId="130" fillId="0" borderId="25" xfId="0" applyFont="1" applyBorder="1" applyAlignment="1">
      <alignment horizontal="center" vertical="center"/>
    </xf>
    <xf numFmtId="177" fontId="131" fillId="0" borderId="22" xfId="0" applyNumberFormat="1" applyFont="1" applyBorder="1" applyAlignment="1">
      <alignment horizontal="center" vertical="center"/>
    </xf>
    <xf numFmtId="0" fontId="124" fillId="17" borderId="24" xfId="0" applyFont="1" applyFill="1" applyBorder="1" applyAlignment="1">
      <alignment horizontal="center" vertical="center"/>
    </xf>
    <xf numFmtId="0" fontId="132" fillId="0" borderId="25" xfId="0" applyFont="1" applyBorder="1" applyAlignment="1">
      <alignment horizontal="center" vertical="center"/>
    </xf>
    <xf numFmtId="0" fontId="133" fillId="0" borderId="25" xfId="0" applyFont="1" applyBorder="1" applyAlignment="1">
      <alignment horizontal="center" vertical="center"/>
    </xf>
    <xf numFmtId="0" fontId="134" fillId="20" borderId="21" xfId="7" applyFont="1" applyFill="1" applyBorder="1" applyAlignment="1">
      <alignment horizontal="center" vertical="center"/>
    </xf>
    <xf numFmtId="0" fontId="135" fillId="5" borderId="0" xfId="7" applyFont="1" applyFill="1" applyAlignment="1">
      <alignment horizontal="left" vertical="center" indent="1"/>
    </xf>
    <xf numFmtId="0" fontId="135" fillId="5" borderId="18" xfId="7" applyFont="1" applyFill="1" applyBorder="1" applyAlignment="1">
      <alignment horizontal="left" vertical="center" indent="1"/>
    </xf>
    <xf numFmtId="0" fontId="135" fillId="5" borderId="19" xfId="7" applyFont="1" applyFill="1" applyBorder="1" applyAlignment="1">
      <alignment horizontal="left" vertical="center" indent="1"/>
    </xf>
    <xf numFmtId="0" fontId="100" fillId="15" borderId="19" xfId="7" applyFont="1" applyFill="1" applyBorder="1" applyAlignment="1">
      <alignment horizontal="center" vertical="center"/>
    </xf>
    <xf numFmtId="0" fontId="97" fillId="13" borderId="19" xfId="7" applyFont="1" applyFill="1" applyBorder="1" applyAlignment="1">
      <alignment horizontal="center" vertical="center"/>
    </xf>
    <xf numFmtId="0" fontId="136" fillId="15" borderId="0" xfId="7" applyFont="1" applyFill="1" applyAlignment="1">
      <alignment horizontal="center" vertical="center"/>
    </xf>
    <xf numFmtId="0" fontId="86" fillId="4" borderId="19" xfId="7" applyFont="1" applyFill="1" applyBorder="1" applyAlignment="1">
      <alignment horizontal="left" vertical="center"/>
    </xf>
    <xf numFmtId="0" fontId="86" fillId="4" borderId="19" xfId="7" applyFont="1" applyFill="1" applyBorder="1" applyAlignment="1">
      <alignment horizontal="center" vertical="center"/>
    </xf>
    <xf numFmtId="0" fontId="87" fillId="21" borderId="19" xfId="7" applyFont="1" applyFill="1" applyBorder="1" applyAlignment="1">
      <alignment horizontal="left" vertical="center" indent="3"/>
    </xf>
    <xf numFmtId="0" fontId="137" fillId="14" borderId="0" xfId="7" applyFont="1" applyFill="1" applyAlignment="1">
      <alignment horizontal="left" vertical="center" indent="3"/>
    </xf>
    <xf numFmtId="0" fontId="137" fillId="14" borderId="0" xfId="7" quotePrefix="1" applyFont="1" applyFill="1" applyAlignment="1">
      <alignment horizontal="left" vertical="center" indent="3"/>
    </xf>
    <xf numFmtId="0" fontId="86" fillId="4" borderId="0" xfId="7" applyFont="1" applyFill="1" applyAlignment="1">
      <alignment horizontal="center" vertical="center"/>
    </xf>
    <xf numFmtId="0" fontId="138" fillId="15" borderId="19" xfId="7" applyFont="1" applyFill="1" applyBorder="1" applyAlignment="1">
      <alignment horizontal="center" vertical="center"/>
    </xf>
    <xf numFmtId="0" fontId="135" fillId="5" borderId="20" xfId="7" applyFont="1" applyFill="1" applyBorder="1" applyAlignment="1">
      <alignment horizontal="left" vertical="center" indent="1"/>
    </xf>
    <xf numFmtId="0" fontId="92" fillId="14" borderId="20" xfId="7" applyFont="1" applyFill="1" applyBorder="1" applyAlignment="1">
      <alignment horizontal="left" vertical="center" indent="3"/>
    </xf>
    <xf numFmtId="0" fontId="89" fillId="14" borderId="20" xfId="7" applyFont="1" applyFill="1" applyBorder="1" applyAlignment="1">
      <alignment vertical="center"/>
    </xf>
    <xf numFmtId="0" fontId="67" fillId="15" borderId="20" xfId="7" applyFont="1" applyFill="1" applyBorder="1" applyAlignment="1">
      <alignment horizontal="center" vertical="center"/>
    </xf>
    <xf numFmtId="0" fontId="66" fillId="15" borderId="20" xfId="7" applyFont="1" applyFill="1" applyBorder="1" applyAlignment="1">
      <alignment horizontal="center" vertical="center"/>
    </xf>
    <xf numFmtId="0" fontId="86" fillId="15" borderId="20" xfId="7" applyFont="1" applyFill="1" applyBorder="1" applyAlignment="1">
      <alignment horizontal="center" vertical="center"/>
    </xf>
    <xf numFmtId="0" fontId="87" fillId="14" borderId="20" xfId="7" applyFont="1" applyFill="1" applyBorder="1" applyAlignment="1">
      <alignment horizontal="left" vertical="center" indent="3"/>
    </xf>
    <xf numFmtId="0" fontId="87" fillId="13" borderId="20" xfId="7" applyFont="1" applyFill="1" applyBorder="1" applyAlignment="1">
      <alignment horizontal="center" vertical="center"/>
    </xf>
    <xf numFmtId="0" fontId="87" fillId="12" borderId="20" xfId="7" applyFont="1" applyFill="1" applyBorder="1" applyAlignment="1">
      <alignment horizontal="center" vertical="center"/>
    </xf>
    <xf numFmtId="0" fontId="138" fillId="15" borderId="0" xfId="7" applyFont="1" applyFill="1" applyAlignment="1">
      <alignment horizontal="center" vertical="center"/>
    </xf>
    <xf numFmtId="0" fontId="66" fillId="4" borderId="0" xfId="7" applyFont="1" applyFill="1" applyAlignment="1">
      <alignment horizontal="center" vertical="center"/>
    </xf>
    <xf numFmtId="0" fontId="139" fillId="15" borderId="0" xfId="7" applyFont="1" applyFill="1" applyAlignment="1">
      <alignment horizontal="center" vertical="center"/>
    </xf>
    <xf numFmtId="0" fontId="100" fillId="4" borderId="0" xfId="7" applyFont="1" applyFill="1" applyAlignment="1">
      <alignment horizontal="center" vertical="center"/>
    </xf>
    <xf numFmtId="0" fontId="99" fillId="4" borderId="0" xfId="7" applyFont="1" applyFill="1" applyAlignment="1">
      <alignment horizontal="center" vertical="center"/>
    </xf>
    <xf numFmtId="0" fontId="98" fillId="4" borderId="0" xfId="7" applyFont="1" applyFill="1" applyAlignment="1">
      <alignment horizontal="center" vertical="center"/>
    </xf>
    <xf numFmtId="0" fontId="97" fillId="21" borderId="0" xfId="7" applyFont="1" applyFill="1" applyAlignment="1">
      <alignment horizontal="left" vertical="center" indent="3"/>
    </xf>
    <xf numFmtId="0" fontId="86" fillId="14" borderId="0" xfId="7" applyFont="1" applyFill="1" applyAlignment="1">
      <alignment horizontal="left" vertical="center" indent="3"/>
    </xf>
    <xf numFmtId="0" fontId="86" fillId="13" borderId="0" xfId="7" applyFont="1" applyFill="1" applyAlignment="1">
      <alignment horizontal="center" vertical="center"/>
    </xf>
    <xf numFmtId="0" fontId="46" fillId="15" borderId="18" xfId="7" applyFont="1" applyFill="1" applyBorder="1" applyAlignment="1">
      <alignment horizontal="center" vertical="center"/>
    </xf>
    <xf numFmtId="0" fontId="46" fillId="15" borderId="0" xfId="7" applyFont="1" applyFill="1" applyAlignment="1">
      <alignment horizontal="center" vertical="center"/>
    </xf>
    <xf numFmtId="0" fontId="140" fillId="14" borderId="0" xfId="7" applyFont="1" applyFill="1" applyAlignment="1">
      <alignment horizontal="left" vertical="center" indent="3"/>
    </xf>
    <xf numFmtId="0" fontId="141" fillId="14" borderId="19" xfId="7" applyFont="1" applyFill="1" applyBorder="1" applyAlignment="1">
      <alignment horizontal="left" vertical="center" indent="3"/>
    </xf>
    <xf numFmtId="0" fontId="46" fillId="15" borderId="19" xfId="7" applyFont="1" applyFill="1" applyBorder="1" applyAlignment="1">
      <alignment horizontal="center" vertical="center"/>
    </xf>
    <xf numFmtId="0" fontId="6" fillId="0" borderId="0" xfId="0" applyFont="1" applyAlignment="1">
      <alignment vertical="center" textRotation="255"/>
    </xf>
    <xf numFmtId="0" fontId="145" fillId="0" borderId="23" xfId="0" applyFont="1" applyBorder="1" applyAlignment="1">
      <alignment horizontal="center" vertical="center"/>
    </xf>
    <xf numFmtId="0" fontId="146" fillId="0" borderId="25" xfId="0" applyFont="1" applyBorder="1" applyAlignment="1">
      <alignment horizontal="center" vertical="center"/>
    </xf>
    <xf numFmtId="177" fontId="147" fillId="0" borderId="22" xfId="0" applyNumberFormat="1" applyFont="1" applyBorder="1" applyAlignment="1">
      <alignment horizontal="center" vertical="center"/>
    </xf>
    <xf numFmtId="177" fontId="149" fillId="0" borderId="22" xfId="0" applyNumberFormat="1" applyFont="1" applyBorder="1" applyAlignment="1">
      <alignment horizontal="center" vertical="center"/>
    </xf>
    <xf numFmtId="177" fontId="147" fillId="22" borderId="22" xfId="0" applyNumberFormat="1" applyFont="1" applyFill="1" applyBorder="1" applyAlignment="1">
      <alignment horizontal="center" vertical="center"/>
    </xf>
    <xf numFmtId="0" fontId="145" fillId="22" borderId="23" xfId="0" applyFont="1" applyFill="1" applyBorder="1" applyAlignment="1">
      <alignment horizontal="center" vertical="center"/>
    </xf>
    <xf numFmtId="0" fontId="124" fillId="22" borderId="24" xfId="0" applyFont="1" applyFill="1" applyBorder="1" applyAlignment="1">
      <alignment horizontal="center" vertical="center"/>
    </xf>
    <xf numFmtId="0" fontId="130" fillId="22" borderId="25" xfId="0" applyFont="1" applyFill="1" applyBorder="1" applyAlignment="1">
      <alignment horizontal="center" vertical="center"/>
    </xf>
    <xf numFmtId="177" fontId="147" fillId="23" borderId="22" xfId="0" applyNumberFormat="1" applyFont="1" applyFill="1" applyBorder="1" applyAlignment="1">
      <alignment horizontal="center" vertical="center"/>
    </xf>
    <xf numFmtId="0" fontId="145" fillId="23" borderId="23" xfId="0" applyFont="1" applyFill="1" applyBorder="1" applyAlignment="1">
      <alignment horizontal="center" vertical="center"/>
    </xf>
    <xf numFmtId="0" fontId="124" fillId="23" borderId="24" xfId="0" applyFont="1" applyFill="1" applyBorder="1" applyAlignment="1">
      <alignment horizontal="center" vertical="center"/>
    </xf>
    <xf numFmtId="0" fontId="150" fillId="22" borderId="25" xfId="0" applyFont="1" applyFill="1" applyBorder="1" applyAlignment="1">
      <alignment horizontal="center" vertical="center"/>
    </xf>
    <xf numFmtId="0" fontId="150" fillId="23" borderId="25" xfId="0" applyFont="1" applyFill="1" applyBorder="1" applyAlignment="1">
      <alignment horizontal="center" vertical="center"/>
    </xf>
    <xf numFmtId="0" fontId="152" fillId="24" borderId="25" xfId="0" applyFont="1" applyFill="1" applyBorder="1" applyAlignment="1">
      <alignment horizontal="center" vertical="center"/>
    </xf>
    <xf numFmtId="0" fontId="153" fillId="0" borderId="25" xfId="0" applyFont="1" applyBorder="1" applyAlignment="1">
      <alignment horizontal="center" vertical="center"/>
    </xf>
    <xf numFmtId="0" fontId="154" fillId="0" borderId="25" xfId="0" applyFont="1" applyBorder="1" applyAlignment="1">
      <alignment horizontal="center" vertical="center"/>
    </xf>
    <xf numFmtId="0" fontId="155" fillId="0" borderId="25" xfId="0" applyFont="1" applyBorder="1" applyAlignment="1">
      <alignment horizontal="center" vertical="center"/>
    </xf>
    <xf numFmtId="0" fontId="156" fillId="0" borderId="25" xfId="0" applyFont="1" applyBorder="1" applyAlignment="1">
      <alignment horizontal="center" vertical="center"/>
    </xf>
    <xf numFmtId="0" fontId="158" fillId="0" borderId="24" xfId="0" applyFont="1" applyBorder="1" applyAlignment="1">
      <alignment horizontal="center" vertical="center"/>
    </xf>
    <xf numFmtId="0" fontId="159" fillId="0" borderId="25" xfId="0" applyFont="1" applyBorder="1" applyAlignment="1">
      <alignment horizontal="center" vertical="center"/>
    </xf>
    <xf numFmtId="0" fontId="160" fillId="0" borderId="25" xfId="0" applyFont="1" applyBorder="1" applyAlignment="1">
      <alignment horizontal="center" vertical="center"/>
    </xf>
    <xf numFmtId="0" fontId="161" fillId="0" borderId="24" xfId="0" applyFont="1" applyBorder="1" applyAlignment="1">
      <alignment horizontal="center" vertical="center"/>
    </xf>
    <xf numFmtId="0" fontId="160" fillId="23" borderId="25" xfId="0" applyFont="1" applyFill="1" applyBorder="1" applyAlignment="1">
      <alignment horizontal="center" vertical="center"/>
    </xf>
    <xf numFmtId="0" fontId="154" fillId="22" borderId="25" xfId="0" applyFont="1" applyFill="1" applyBorder="1" applyAlignment="1">
      <alignment horizontal="center" vertical="center"/>
    </xf>
    <xf numFmtId="0" fontId="132" fillId="22" borderId="25" xfId="0" applyFont="1" applyFill="1" applyBorder="1" applyAlignment="1">
      <alignment horizontal="center" vertical="center"/>
    </xf>
    <xf numFmtId="0" fontId="152" fillId="17" borderId="25" xfId="0" applyFont="1" applyFill="1" applyBorder="1" applyAlignment="1">
      <alignment horizontal="center" vertical="center"/>
    </xf>
    <xf numFmtId="0" fontId="160" fillId="22" borderId="25" xfId="0" applyFont="1" applyFill="1" applyBorder="1" applyAlignment="1">
      <alignment horizontal="center" vertical="center"/>
    </xf>
    <xf numFmtId="0" fontId="158" fillId="22" borderId="24" xfId="0" applyFont="1" applyFill="1" applyBorder="1" applyAlignment="1">
      <alignment horizontal="center" vertical="center"/>
    </xf>
    <xf numFmtId="0" fontId="158" fillId="23" borderId="24" xfId="0" applyFont="1" applyFill="1" applyBorder="1" applyAlignment="1">
      <alignment horizontal="center" vertical="center"/>
    </xf>
    <xf numFmtId="0" fontId="163" fillId="0" borderId="0" xfId="0" applyFont="1">
      <alignment vertical="center"/>
    </xf>
    <xf numFmtId="0" fontId="164" fillId="0" borderId="0" xfId="0" applyFont="1">
      <alignment vertical="center"/>
    </xf>
    <xf numFmtId="0" fontId="164" fillId="0" borderId="1" xfId="0" applyFont="1" applyBorder="1">
      <alignment vertical="center"/>
    </xf>
    <xf numFmtId="0" fontId="166" fillId="25" borderId="3" xfId="0" applyFont="1" applyFill="1" applyBorder="1" applyAlignment="1">
      <alignment horizontal="centerContinuous" vertical="center"/>
    </xf>
    <xf numFmtId="0" fontId="166" fillId="25" borderId="20" xfId="0" applyFont="1" applyFill="1" applyBorder="1" applyAlignment="1">
      <alignment horizontal="centerContinuous" vertical="center"/>
    </xf>
    <xf numFmtId="0" fontId="166" fillId="25" borderId="4" xfId="0" applyFont="1" applyFill="1" applyBorder="1" applyAlignment="1">
      <alignment horizontal="centerContinuous" vertical="center"/>
    </xf>
    <xf numFmtId="177" fontId="167" fillId="25" borderId="1" xfId="0" applyNumberFormat="1" applyFont="1" applyFill="1" applyBorder="1" applyAlignment="1">
      <alignment horizontal="center" vertical="center"/>
    </xf>
    <xf numFmtId="177" fontId="167" fillId="25" borderId="3" xfId="0" applyNumberFormat="1" applyFont="1" applyFill="1" applyBorder="1" applyAlignment="1">
      <alignment horizontal="centerContinuous" vertical="center"/>
    </xf>
    <xf numFmtId="177" fontId="167" fillId="25" borderId="4" xfId="0" applyNumberFormat="1" applyFont="1" applyFill="1" applyBorder="1" applyAlignment="1">
      <alignment horizontal="centerContinuous" vertical="center"/>
    </xf>
    <xf numFmtId="177" fontId="167" fillId="25" borderId="1" xfId="0" applyNumberFormat="1" applyFont="1" applyFill="1" applyBorder="1">
      <alignment vertical="center"/>
    </xf>
    <xf numFmtId="177" fontId="167" fillId="25" borderId="20" xfId="0" applyNumberFormat="1" applyFont="1" applyFill="1" applyBorder="1" applyAlignment="1">
      <alignment horizontal="centerContinuous" vertical="center"/>
    </xf>
    <xf numFmtId="177" fontId="151" fillId="0" borderId="22" xfId="0" applyNumberFormat="1" applyFont="1" applyBorder="1" applyAlignment="1">
      <alignment horizontal="center" vertical="center"/>
    </xf>
    <xf numFmtId="0" fontId="157" fillId="23" borderId="24" xfId="0" applyFont="1" applyFill="1" applyBorder="1" applyAlignment="1">
      <alignment horizontal="center" vertical="center"/>
    </xf>
    <xf numFmtId="177" fontId="169" fillId="0" borderId="22" xfId="0" applyNumberFormat="1" applyFont="1" applyBorder="1" applyAlignment="1">
      <alignment horizontal="center" vertical="center"/>
    </xf>
    <xf numFmtId="0" fontId="165" fillId="26" borderId="0" xfId="0" applyFont="1" applyFill="1" applyAlignment="1">
      <alignment horizontal="centerContinuous" vertical="center" readingOrder="1"/>
    </xf>
    <xf numFmtId="0" fontId="164" fillId="26" borderId="0" xfId="0" applyFont="1" applyFill="1" applyAlignment="1">
      <alignment horizontal="centerContinuous" vertical="center" readingOrder="1"/>
    </xf>
    <xf numFmtId="0" fontId="165" fillId="9" borderId="0" xfId="0" applyFont="1" applyFill="1" applyAlignment="1">
      <alignment horizontal="centerContinuous" vertical="center"/>
    </xf>
    <xf numFmtId="0" fontId="164" fillId="9" borderId="0" xfId="0" applyFont="1" applyFill="1" applyAlignment="1">
      <alignment horizontal="centerContinuous" vertical="center"/>
    </xf>
    <xf numFmtId="0" fontId="164" fillId="27" borderId="1" xfId="0" applyFont="1" applyFill="1" applyBorder="1">
      <alignment vertical="center"/>
    </xf>
    <xf numFmtId="0" fontId="170" fillId="0" borderId="0" xfId="0" applyFont="1" applyAlignment="1">
      <alignment horizontal="center" vertical="center"/>
    </xf>
    <xf numFmtId="177" fontId="147" fillId="28" borderId="22" xfId="0" applyNumberFormat="1" applyFont="1" applyFill="1" applyBorder="1" applyAlignment="1">
      <alignment horizontal="center" vertical="center"/>
    </xf>
    <xf numFmtId="0" fontId="145" fillId="28" borderId="23" xfId="0" applyFont="1" applyFill="1" applyBorder="1" applyAlignment="1">
      <alignment horizontal="center" vertical="center"/>
    </xf>
    <xf numFmtId="0" fontId="124" fillId="28" borderId="24" xfId="0" applyFont="1" applyFill="1" applyBorder="1" applyAlignment="1">
      <alignment horizontal="center" vertical="center"/>
    </xf>
    <xf numFmtId="0" fontId="146" fillId="28" borderId="25" xfId="0" applyFont="1" applyFill="1" applyBorder="1" applyAlignment="1">
      <alignment horizontal="center" vertical="center"/>
    </xf>
    <xf numFmtId="0" fontId="17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2" fillId="0" borderId="1" xfId="0" applyFont="1" applyBorder="1">
      <alignment vertical="center"/>
    </xf>
    <xf numFmtId="0" fontId="175" fillId="0" borderId="1" xfId="0" applyFont="1" applyBorder="1">
      <alignment vertical="center"/>
    </xf>
    <xf numFmtId="0" fontId="175" fillId="0" borderId="1" xfId="0" applyFont="1" applyBorder="1" applyAlignment="1">
      <alignment horizontal="center" vertical="center"/>
    </xf>
    <xf numFmtId="0" fontId="175" fillId="23" borderId="1" xfId="0" applyFont="1" applyFill="1" applyBorder="1" applyAlignment="1">
      <alignment horizontal="center" vertical="center"/>
    </xf>
    <xf numFmtId="0" fontId="5" fillId="29" borderId="1" xfId="0" applyFont="1" applyFill="1" applyBorder="1">
      <alignment vertical="center"/>
    </xf>
    <xf numFmtId="0" fontId="175" fillId="29" borderId="1" xfId="0" applyFont="1" applyFill="1" applyBorder="1">
      <alignment vertical="center"/>
    </xf>
    <xf numFmtId="0" fontId="172" fillId="0" borderId="1" xfId="0" applyFont="1" applyBorder="1" applyAlignment="1">
      <alignment horizontal="left" vertical="center" indent="2"/>
    </xf>
    <xf numFmtId="0" fontId="172" fillId="23" borderId="1" xfId="0" applyFont="1" applyFill="1" applyBorder="1" applyAlignment="1">
      <alignment horizontal="left" vertical="center" indent="2"/>
    </xf>
    <xf numFmtId="0" fontId="174" fillId="0" borderId="1" xfId="0" applyFont="1" applyBorder="1" applyAlignment="1">
      <alignment horizontal="left" vertical="center" indent="2"/>
    </xf>
    <xf numFmtId="0" fontId="166" fillId="25" borderId="1" xfId="0" applyFont="1" applyFill="1" applyBorder="1" applyAlignment="1">
      <alignment horizontal="center" vertical="center"/>
    </xf>
    <xf numFmtId="177" fontId="172" fillId="0" borderId="1" xfId="0" applyNumberFormat="1" applyFont="1" applyBorder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172" fillId="0" borderId="4" xfId="0" applyFont="1" applyBorder="1">
      <alignment vertical="center"/>
    </xf>
    <xf numFmtId="0" fontId="172" fillId="23" borderId="4" xfId="0" applyFont="1" applyFill="1" applyBorder="1">
      <alignment vertical="center"/>
    </xf>
    <xf numFmtId="0" fontId="176" fillId="0" borderId="3" xfId="0" applyFont="1" applyBorder="1" applyAlignment="1">
      <alignment horizontal="center" vertical="center"/>
    </xf>
    <xf numFmtId="0" fontId="177" fillId="0" borderId="3" xfId="0" applyFont="1" applyBorder="1" applyAlignment="1">
      <alignment horizontal="center" vertical="center"/>
    </xf>
    <xf numFmtId="0" fontId="177" fillId="23" borderId="3" xfId="0" applyFont="1" applyFill="1" applyBorder="1" applyAlignment="1">
      <alignment horizontal="center" vertical="center"/>
    </xf>
    <xf numFmtId="0" fontId="178" fillId="0" borderId="3" xfId="0" applyFont="1" applyBorder="1" applyAlignment="1">
      <alignment horizontal="center" vertical="center"/>
    </xf>
    <xf numFmtId="0" fontId="172" fillId="23" borderId="15" xfId="0" applyFont="1" applyFill="1" applyBorder="1">
      <alignment vertical="center"/>
    </xf>
    <xf numFmtId="0" fontId="172" fillId="23" borderId="11" xfId="0" applyFont="1" applyFill="1" applyBorder="1" applyAlignment="1">
      <alignment horizontal="left" vertical="center" indent="2"/>
    </xf>
    <xf numFmtId="0" fontId="175" fillId="23" borderId="11" xfId="0" applyFont="1" applyFill="1" applyBorder="1" applyAlignment="1">
      <alignment horizontal="center" vertical="center"/>
    </xf>
    <xf numFmtId="0" fontId="177" fillId="23" borderId="16" xfId="0" applyFont="1" applyFill="1" applyBorder="1" applyAlignment="1">
      <alignment horizontal="center" vertical="center"/>
    </xf>
    <xf numFmtId="0" fontId="188" fillId="4" borderId="12" xfId="0" applyFont="1" applyFill="1" applyBorder="1" applyAlignment="1">
      <alignment horizontal="center" vertical="center"/>
    </xf>
    <xf numFmtId="0" fontId="188" fillId="4" borderId="14" xfId="0" applyFont="1" applyFill="1" applyBorder="1" applyAlignment="1">
      <alignment horizontal="center" vertical="center"/>
    </xf>
    <xf numFmtId="0" fontId="188" fillId="4" borderId="13" xfId="0" applyFont="1" applyFill="1" applyBorder="1" applyAlignment="1">
      <alignment horizontal="center" vertical="center"/>
    </xf>
    <xf numFmtId="177" fontId="172" fillId="0" borderId="4" xfId="0" applyNumberFormat="1" applyFont="1" applyBorder="1" applyAlignment="1">
      <alignment horizontal="left" vertical="center" indent="2"/>
    </xf>
    <xf numFmtId="0" fontId="179" fillId="0" borderId="3" xfId="0" applyFont="1" applyBorder="1" applyAlignment="1">
      <alignment horizontal="center" vertical="center"/>
    </xf>
    <xf numFmtId="0" fontId="180" fillId="0" borderId="3" xfId="0" applyFont="1" applyBorder="1" applyAlignment="1">
      <alignment horizontal="center" vertical="center"/>
    </xf>
    <xf numFmtId="0" fontId="181" fillId="0" borderId="3" xfId="0" applyFont="1" applyBorder="1" applyAlignment="1">
      <alignment horizontal="center" vertical="center"/>
    </xf>
    <xf numFmtId="0" fontId="182" fillId="0" borderId="3" xfId="0" applyFont="1" applyBorder="1" applyAlignment="1">
      <alignment horizontal="center" vertical="center"/>
    </xf>
    <xf numFmtId="0" fontId="183" fillId="0" borderId="3" xfId="0" applyFont="1" applyBorder="1" applyAlignment="1">
      <alignment horizontal="center" vertical="center"/>
    </xf>
    <xf numFmtId="0" fontId="184" fillId="0" borderId="3" xfId="0" applyFont="1" applyBorder="1" applyAlignment="1">
      <alignment horizontal="center" vertical="center"/>
    </xf>
    <xf numFmtId="0" fontId="185" fillId="0" borderId="3" xfId="0" applyFont="1" applyBorder="1" applyAlignment="1">
      <alignment horizontal="center" vertical="center"/>
    </xf>
    <xf numFmtId="0" fontId="186" fillId="29" borderId="3" xfId="0" applyFont="1" applyFill="1" applyBorder="1" applyAlignment="1">
      <alignment horizontal="center" vertical="center"/>
    </xf>
    <xf numFmtId="177" fontId="172" fillId="0" borderId="15" xfId="0" applyNumberFormat="1" applyFont="1" applyBorder="1" applyAlignment="1">
      <alignment horizontal="left" vertical="center" indent="2"/>
    </xf>
    <xf numFmtId="177" fontId="172" fillId="0" borderId="11" xfId="0" applyNumberFormat="1" applyFont="1" applyBorder="1" applyAlignment="1">
      <alignment horizontal="left" vertical="center" indent="2"/>
    </xf>
    <xf numFmtId="0" fontId="172" fillId="0" borderId="11" xfId="0" applyFont="1" applyBorder="1">
      <alignment vertical="center"/>
    </xf>
    <xf numFmtId="0" fontId="175" fillId="0" borderId="11" xfId="0" applyFont="1" applyBorder="1">
      <alignment vertical="center"/>
    </xf>
    <xf numFmtId="0" fontId="179" fillId="0" borderId="16" xfId="0" applyFont="1" applyBorder="1" applyAlignment="1">
      <alignment horizontal="center" vertical="center"/>
    </xf>
    <xf numFmtId="0" fontId="188" fillId="25" borderId="12" xfId="0" applyFont="1" applyFill="1" applyBorder="1" applyAlignment="1">
      <alignment horizontal="center" vertical="center"/>
    </xf>
    <xf numFmtId="0" fontId="188" fillId="25" borderId="14" xfId="0" applyFont="1" applyFill="1" applyBorder="1" applyAlignment="1">
      <alignment horizontal="center" vertical="center"/>
    </xf>
    <xf numFmtId="0" fontId="189" fillId="0" borderId="8" xfId="4" applyFont="1" applyBorder="1" applyAlignment="1">
      <alignment horizontal="center" vertical="center"/>
    </xf>
    <xf numFmtId="176" fontId="190" fillId="0" borderId="8" xfId="4" applyNumberFormat="1" applyFont="1" applyBorder="1" applyAlignment="1">
      <alignment horizontal="left" vertical="center" indent="1"/>
    </xf>
    <xf numFmtId="176" fontId="191" fillId="0" borderId="8" xfId="4" applyNumberFormat="1" applyFont="1" applyBorder="1" applyAlignment="1">
      <alignment horizontal="left" vertical="center" indent="1"/>
    </xf>
    <xf numFmtId="176" fontId="120" fillId="11" borderId="8" xfId="4" applyNumberFormat="1" applyFont="1" applyFill="1" applyBorder="1" applyAlignment="1">
      <alignment horizontal="left" vertical="center" indent="1"/>
    </xf>
    <xf numFmtId="0" fontId="194" fillId="0" borderId="8" xfId="4" applyFont="1" applyBorder="1" applyAlignment="1">
      <alignment horizontal="center" vertical="center"/>
    </xf>
    <xf numFmtId="0" fontId="195" fillId="0" borderId="8" xfId="4" applyFont="1" applyBorder="1" applyAlignment="1">
      <alignment horizontal="center" vertical="center"/>
    </xf>
    <xf numFmtId="0" fontId="192" fillId="0" borderId="0" xfId="0" applyFont="1">
      <alignment vertical="center"/>
    </xf>
    <xf numFmtId="0" fontId="196" fillId="0" borderId="1" xfId="0" applyFont="1" applyBorder="1">
      <alignment vertical="center"/>
    </xf>
    <xf numFmtId="0" fontId="198" fillId="0" borderId="3" xfId="0" applyFont="1" applyBorder="1" applyAlignment="1">
      <alignment horizontal="center" vertical="center"/>
    </xf>
    <xf numFmtId="0" fontId="199" fillId="0" borderId="3" xfId="0" applyFont="1" applyBorder="1" applyAlignment="1">
      <alignment horizontal="center" vertical="center"/>
    </xf>
    <xf numFmtId="0" fontId="193" fillId="0" borderId="0" xfId="0" applyFont="1">
      <alignment vertical="center"/>
    </xf>
    <xf numFmtId="0" fontId="200" fillId="0" borderId="8" xfId="4" applyFont="1" applyBorder="1" applyAlignment="1">
      <alignment horizontal="center" vertical="center"/>
    </xf>
    <xf numFmtId="176" fontId="64" fillId="4" borderId="8" xfId="4" applyNumberFormat="1" applyFont="1" applyFill="1" applyBorder="1" applyAlignment="1">
      <alignment horizontal="left" vertical="center" indent="1"/>
    </xf>
    <xf numFmtId="176" fontId="201" fillId="4" borderId="8" xfId="4" applyNumberFormat="1" applyFont="1" applyFill="1" applyBorder="1" applyAlignment="1">
      <alignment horizontal="left" vertical="center" indent="1"/>
    </xf>
    <xf numFmtId="176" fontId="201" fillId="0" borderId="8" xfId="4" applyNumberFormat="1" applyFont="1" applyBorder="1" applyAlignment="1">
      <alignment horizontal="left" vertical="center" indent="1"/>
    </xf>
    <xf numFmtId="0" fontId="202" fillId="0" borderId="8" xfId="4" applyFont="1" applyBorder="1" applyAlignment="1">
      <alignment horizontal="center" vertical="center"/>
    </xf>
    <xf numFmtId="0" fontId="203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right" vertical="center" wrapText="1"/>
    </xf>
    <xf numFmtId="0" fontId="7" fillId="4" borderId="2" xfId="0" quotePrefix="1" applyFont="1" applyFill="1" applyBorder="1" applyAlignment="1">
      <alignment horizontal="right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07" fillId="18" borderId="4" xfId="1" applyFont="1" applyFill="1" applyBorder="1" applyAlignment="1">
      <alignment horizontal="center" vertical="center"/>
    </xf>
    <xf numFmtId="0" fontId="208" fillId="4" borderId="1" xfId="1" applyFont="1" applyFill="1" applyBorder="1">
      <alignment vertical="center"/>
    </xf>
    <xf numFmtId="0" fontId="208" fillId="4" borderId="4" xfId="1" applyFont="1" applyFill="1" applyBorder="1">
      <alignment vertical="center"/>
    </xf>
    <xf numFmtId="0" fontId="210" fillId="18" borderId="3" xfId="1" applyFont="1" applyFill="1" applyBorder="1" applyAlignment="1">
      <alignment horizontal="center" vertical="center"/>
    </xf>
    <xf numFmtId="0" fontId="211" fillId="19" borderId="1" xfId="1" applyFont="1" applyFill="1" applyBorder="1">
      <alignment vertical="center"/>
    </xf>
    <xf numFmtId="0" fontId="123" fillId="18" borderId="27" xfId="1" applyFont="1" applyFill="1" applyBorder="1" applyAlignment="1">
      <alignment horizontal="center" vertical="center"/>
    </xf>
    <xf numFmtId="0" fontId="123" fillId="18" borderId="28" xfId="1" applyFont="1" applyFill="1" applyBorder="1" applyAlignment="1">
      <alignment horizontal="center" vertical="center"/>
    </xf>
    <xf numFmtId="0" fontId="209" fillId="18" borderId="3" xfId="1" applyFont="1" applyFill="1" applyBorder="1">
      <alignment vertical="center"/>
    </xf>
    <xf numFmtId="0" fontId="204" fillId="18" borderId="4" xfId="1" applyFont="1" applyFill="1" applyBorder="1">
      <alignment vertical="center"/>
    </xf>
    <xf numFmtId="0" fontId="89" fillId="14" borderId="0" xfId="7" applyFont="1" applyFill="1" applyAlignment="1">
      <alignment horizontal="center" vertical="center"/>
    </xf>
    <xf numFmtId="0" fontId="89" fillId="14" borderId="18" xfId="7" applyFont="1" applyFill="1" applyBorder="1" applyAlignment="1">
      <alignment horizontal="center" vertical="center"/>
    </xf>
    <xf numFmtId="0" fontId="89" fillId="14" borderId="19" xfId="7" applyFont="1" applyFill="1" applyBorder="1" applyAlignment="1">
      <alignment horizontal="center" vertical="center"/>
    </xf>
    <xf numFmtId="0" fontId="101" fillId="14" borderId="0" xfId="7" applyFont="1" applyFill="1" applyAlignment="1">
      <alignment horizontal="center" vertical="center"/>
    </xf>
    <xf numFmtId="0" fontId="80" fillId="14" borderId="0" xfId="7" applyFont="1" applyFill="1" applyAlignment="1">
      <alignment horizontal="center" vertical="center"/>
    </xf>
    <xf numFmtId="0" fontId="212" fillId="15" borderId="0" xfId="7" applyFont="1" applyFill="1" applyAlignment="1">
      <alignment horizontal="center" vertical="center"/>
    </xf>
    <xf numFmtId="0" fontId="112" fillId="30" borderId="21" xfId="7" applyFont="1" applyFill="1" applyBorder="1" applyAlignment="1">
      <alignment horizontal="center" vertical="center"/>
    </xf>
    <xf numFmtId="0" fontId="92" fillId="30" borderId="0" xfId="7" applyFont="1" applyFill="1" applyAlignment="1">
      <alignment horizontal="left" vertical="center" indent="3"/>
    </xf>
    <xf numFmtId="0" fontId="92" fillId="30" borderId="18" xfId="7" applyFont="1" applyFill="1" applyBorder="1" applyAlignment="1">
      <alignment horizontal="left" vertical="center" indent="3"/>
    </xf>
    <xf numFmtId="0" fontId="92" fillId="30" borderId="19" xfId="7" applyFont="1" applyFill="1" applyBorder="1" applyAlignment="1">
      <alignment horizontal="left" vertical="center" indent="3"/>
    </xf>
    <xf numFmtId="0" fontId="87" fillId="30" borderId="0" xfId="7" applyFont="1" applyFill="1" applyAlignment="1">
      <alignment horizontal="left" vertical="center" indent="3"/>
    </xf>
    <xf numFmtId="0" fontId="87" fillId="30" borderId="18" xfId="7" applyFont="1" applyFill="1" applyBorder="1" applyAlignment="1">
      <alignment horizontal="left" vertical="center" indent="3"/>
    </xf>
    <xf numFmtId="0" fontId="140" fillId="30" borderId="0" xfId="7" applyFont="1" applyFill="1" applyAlignment="1">
      <alignment horizontal="left" vertical="center" indent="3"/>
    </xf>
    <xf numFmtId="0" fontId="141" fillId="30" borderId="19" xfId="7" applyFont="1" applyFill="1" applyBorder="1" applyAlignment="1">
      <alignment horizontal="left" vertical="center" indent="3"/>
    </xf>
    <xf numFmtId="0" fontId="87" fillId="30" borderId="19" xfId="7" applyFont="1" applyFill="1" applyBorder="1" applyAlignment="1">
      <alignment horizontal="left" vertical="center" indent="3"/>
    </xf>
    <xf numFmtId="0" fontId="80" fillId="14" borderId="19" xfId="7" applyFont="1" applyFill="1" applyBorder="1" applyAlignment="1">
      <alignment horizontal="center" vertical="center"/>
    </xf>
    <xf numFmtId="0" fontId="212" fillId="15" borderId="19" xfId="7" applyFont="1" applyFill="1" applyBorder="1" applyAlignment="1">
      <alignment horizontal="center" vertical="center"/>
    </xf>
    <xf numFmtId="0" fontId="213" fillId="14" borderId="0" xfId="7" applyFont="1" applyFill="1" applyAlignment="1">
      <alignment horizontal="center" vertical="center"/>
    </xf>
    <xf numFmtId="0" fontId="214" fillId="15" borderId="0" xfId="7" applyFont="1" applyFill="1" applyAlignment="1">
      <alignment horizontal="center" vertical="center"/>
    </xf>
    <xf numFmtId="0" fontId="101" fillId="14" borderId="19" xfId="7" applyFont="1" applyFill="1" applyBorder="1" applyAlignment="1">
      <alignment horizontal="center" vertical="center"/>
    </xf>
    <xf numFmtId="0" fontId="102" fillId="30" borderId="0" xfId="7" applyFont="1" applyFill="1" applyAlignment="1">
      <alignment horizontal="left" vertical="center" indent="3"/>
    </xf>
    <xf numFmtId="0" fontId="215" fillId="15" borderId="0" xfId="7" applyFont="1" applyFill="1" applyAlignment="1">
      <alignment horizontal="center" vertical="center"/>
    </xf>
    <xf numFmtId="0" fontId="216" fillId="14" borderId="0" xfId="7" applyFont="1" applyFill="1" applyAlignment="1">
      <alignment horizontal="center" vertical="center"/>
    </xf>
    <xf numFmtId="0" fontId="216" fillId="14" borderId="19" xfId="7" applyFont="1" applyFill="1" applyBorder="1" applyAlignment="1">
      <alignment horizontal="center" vertical="center"/>
    </xf>
    <xf numFmtId="0" fontId="218" fillId="0" borderId="0" xfId="7" applyFont="1" applyAlignment="1">
      <alignment horizontal="center" vertical="center"/>
    </xf>
    <xf numFmtId="0" fontId="219" fillId="14" borderId="21" xfId="7" applyFont="1" applyFill="1" applyBorder="1" applyAlignment="1">
      <alignment horizontal="center" vertical="center" wrapText="1"/>
    </xf>
    <xf numFmtId="0" fontId="216" fillId="14" borderId="18" xfId="7" applyFont="1" applyFill="1" applyBorder="1" applyAlignment="1">
      <alignment horizontal="center" vertical="center"/>
    </xf>
    <xf numFmtId="0" fontId="220" fillId="4" borderId="19" xfId="7" applyFont="1" applyFill="1" applyBorder="1" applyAlignment="1">
      <alignment horizontal="center" vertical="center"/>
    </xf>
    <xf numFmtId="0" fontId="223" fillId="14" borderId="0" xfId="7" applyFont="1" applyFill="1" applyAlignment="1">
      <alignment horizontal="center" vertical="center"/>
    </xf>
    <xf numFmtId="0" fontId="224" fillId="14" borderId="0" xfId="7" applyFont="1" applyFill="1" applyAlignment="1">
      <alignment horizontal="center" vertical="center"/>
    </xf>
    <xf numFmtId="0" fontId="224" fillId="14" borderId="19" xfId="7" applyFont="1" applyFill="1" applyBorder="1" applyAlignment="1">
      <alignment horizontal="center" vertical="center"/>
    </xf>
    <xf numFmtId="0" fontId="225" fillId="14" borderId="0" xfId="7" applyFont="1" applyFill="1" applyAlignment="1">
      <alignment horizontal="center" vertical="center"/>
    </xf>
    <xf numFmtId="0" fontId="226" fillId="0" borderId="0" xfId="7" applyFont="1" applyAlignment="1">
      <alignment horizontal="center" vertical="center"/>
    </xf>
    <xf numFmtId="0" fontId="227" fillId="31" borderId="0" xfId="7" applyFont="1" applyFill="1" applyAlignment="1">
      <alignment horizontal="center" vertical="center"/>
    </xf>
    <xf numFmtId="0" fontId="228" fillId="31" borderId="0" xfId="7" applyFont="1" applyFill="1" applyAlignment="1">
      <alignment horizontal="center" vertical="center"/>
    </xf>
    <xf numFmtId="0" fontId="66" fillId="0" borderId="0" xfId="7" applyFont="1" applyAlignment="1">
      <alignment horizontal="center" vertical="center"/>
    </xf>
    <xf numFmtId="0" fontId="229" fillId="0" borderId="0" xfId="7" applyFont="1" applyAlignment="1">
      <alignment horizontal="left" vertical="center"/>
    </xf>
    <xf numFmtId="177" fontId="230" fillId="25" borderId="1" xfId="0" applyNumberFormat="1" applyFont="1" applyFill="1" applyBorder="1" applyAlignment="1">
      <alignment horizontal="center" vertical="center"/>
    </xf>
    <xf numFmtId="177" fontId="231" fillId="25" borderId="1" xfId="0" applyNumberFormat="1" applyFont="1" applyFill="1" applyBorder="1" applyAlignment="1">
      <alignment horizontal="center" vertical="center"/>
    </xf>
    <xf numFmtId="177" fontId="231" fillId="25" borderId="1" xfId="0" applyNumberFormat="1" applyFont="1" applyFill="1" applyBorder="1">
      <alignment vertical="center"/>
    </xf>
    <xf numFmtId="177" fontId="230" fillId="25" borderId="1" xfId="0" applyNumberFormat="1" applyFont="1" applyFill="1" applyBorder="1">
      <alignment vertical="center"/>
    </xf>
    <xf numFmtId="177" fontId="234" fillId="25" borderId="1" xfId="0" applyNumberFormat="1" applyFont="1" applyFill="1" applyBorder="1">
      <alignment vertical="center"/>
    </xf>
    <xf numFmtId="177" fontId="103" fillId="25" borderId="1" xfId="0" applyNumberFormat="1" applyFont="1" applyFill="1" applyBorder="1">
      <alignment vertical="center"/>
    </xf>
    <xf numFmtId="177" fontId="235" fillId="25" borderId="1" xfId="0" applyNumberFormat="1" applyFont="1" applyFill="1" applyBorder="1">
      <alignment vertical="center"/>
    </xf>
    <xf numFmtId="177" fontId="236" fillId="25" borderId="1" xfId="0" applyNumberFormat="1" applyFont="1" applyFill="1" applyBorder="1">
      <alignment vertical="center"/>
    </xf>
    <xf numFmtId="0" fontId="238" fillId="31" borderId="0" xfId="7" applyFont="1" applyFill="1" applyAlignment="1">
      <alignment horizontal="center" vertical="center"/>
    </xf>
    <xf numFmtId="0" fontId="239" fillId="31" borderId="0" xfId="7" applyFont="1" applyFill="1" applyAlignment="1">
      <alignment horizontal="center" vertical="center"/>
    </xf>
    <xf numFmtId="0" fontId="240" fillId="31" borderId="0" xfId="7" applyFont="1" applyFill="1" applyAlignment="1">
      <alignment horizontal="center" vertical="center"/>
    </xf>
    <xf numFmtId="0" fontId="241" fillId="31" borderId="0" xfId="7" applyFont="1" applyFill="1" applyAlignment="1">
      <alignment horizontal="left" vertical="center"/>
    </xf>
    <xf numFmtId="0" fontId="242" fillId="31" borderId="0" xfId="7" applyFont="1" applyFill="1" applyAlignment="1">
      <alignment horizontal="center" vertical="center"/>
    </xf>
    <xf numFmtId="0" fontId="243" fillId="14" borderId="0" xfId="7" applyFont="1" applyFill="1" applyAlignment="1">
      <alignment horizontal="center" vertical="center"/>
    </xf>
    <xf numFmtId="0" fontId="244" fillId="14" borderId="0" xfId="7" applyFont="1" applyFill="1" applyAlignment="1">
      <alignment horizontal="center" vertical="center"/>
    </xf>
    <xf numFmtId="0" fontId="245" fillId="14" borderId="0" xfId="7" applyFont="1" applyFill="1" applyAlignment="1">
      <alignment horizontal="center" vertical="center"/>
    </xf>
    <xf numFmtId="0" fontId="246" fillId="14" borderId="0" xfId="7" applyFont="1" applyFill="1" applyAlignment="1">
      <alignment horizontal="center" vertical="center"/>
    </xf>
    <xf numFmtId="0" fontId="247" fillId="30" borderId="0" xfId="7" applyFont="1" applyFill="1" applyAlignment="1">
      <alignment horizontal="left" vertical="center" indent="3"/>
    </xf>
    <xf numFmtId="0" fontId="248" fillId="14" borderId="0" xfId="7" applyFont="1" applyFill="1" applyAlignment="1">
      <alignment horizontal="center" vertical="center"/>
    </xf>
    <xf numFmtId="0" fontId="249" fillId="15" borderId="0" xfId="7" applyFont="1" applyFill="1" applyAlignment="1">
      <alignment horizontal="center" vertical="center"/>
    </xf>
    <xf numFmtId="0" fontId="247" fillId="30" borderId="19" xfId="7" applyFont="1" applyFill="1" applyBorder="1" applyAlignment="1">
      <alignment horizontal="left" vertical="center" indent="3"/>
    </xf>
    <xf numFmtId="0" fontId="248" fillId="14" borderId="19" xfId="7" applyFont="1" applyFill="1" applyBorder="1" applyAlignment="1">
      <alignment horizontal="center" vertical="center"/>
    </xf>
    <xf numFmtId="0" fontId="249" fillId="15" borderId="19" xfId="7" applyFont="1" applyFill="1" applyBorder="1" applyAlignment="1">
      <alignment horizontal="center" vertical="center"/>
    </xf>
    <xf numFmtId="0" fontId="250" fillId="0" borderId="0" xfId="7" applyFont="1" applyAlignment="1">
      <alignment horizontal="left" vertical="center" indent="1"/>
    </xf>
    <xf numFmtId="0" fontId="250" fillId="0" borderId="0" xfId="7" applyFont="1" applyAlignment="1">
      <alignment horizontal="center" vertical="center"/>
    </xf>
    <xf numFmtId="0" fontId="108" fillId="19" borderId="0" xfId="7" applyFont="1" applyFill="1" applyAlignment="1">
      <alignment horizontal="left" vertical="center" indent="1"/>
    </xf>
    <xf numFmtId="0" fontId="250" fillId="0" borderId="0" xfId="7" quotePrefix="1" applyFont="1" applyAlignment="1">
      <alignment horizontal="left" vertical="center" indent="1"/>
    </xf>
    <xf numFmtId="0" fontId="251" fillId="0" borderId="0" xfId="7" applyFont="1" applyAlignment="1">
      <alignment horizontal="center" vertical="center"/>
    </xf>
    <xf numFmtId="0" fontId="252" fillId="0" borderId="0" xfId="7" applyFont="1" applyAlignment="1">
      <alignment horizontal="center" vertical="center"/>
    </xf>
    <xf numFmtId="0" fontId="253" fillId="0" borderId="0" xfId="7" applyFont="1" applyAlignment="1">
      <alignment horizontal="left" vertical="center" indent="1"/>
    </xf>
    <xf numFmtId="0" fontId="254" fillId="32" borderId="0" xfId="7" applyFont="1" applyFill="1" applyAlignment="1">
      <alignment horizontal="left" vertical="center" indent="1"/>
    </xf>
    <xf numFmtId="0" fontId="255" fillId="32" borderId="0" xfId="7" applyFont="1" applyFill="1" applyAlignment="1">
      <alignment horizontal="center" vertical="center"/>
    </xf>
    <xf numFmtId="0" fontId="84" fillId="0" borderId="1" xfId="7" applyFont="1" applyBorder="1" applyAlignment="1">
      <alignment vertical="center"/>
    </xf>
    <xf numFmtId="0" fontId="226" fillId="0" borderId="1" xfId="7" applyFont="1" applyBorder="1" applyAlignment="1">
      <alignment horizontal="center" vertical="center"/>
    </xf>
    <xf numFmtId="0" fontId="226" fillId="4" borderId="1" xfId="7" applyFont="1" applyFill="1" applyBorder="1" applyAlignment="1">
      <alignment horizontal="center" vertical="center"/>
    </xf>
    <xf numFmtId="0" fontId="85" fillId="0" borderId="1" xfId="7" applyFont="1" applyBorder="1" applyAlignment="1">
      <alignment horizontal="center" vertical="center"/>
    </xf>
    <xf numFmtId="0" fontId="84" fillId="0" borderId="1" xfId="7" applyFont="1" applyBorder="1" applyAlignment="1">
      <alignment horizontal="center" vertical="center"/>
    </xf>
    <xf numFmtId="0" fontId="84" fillId="18" borderId="1" xfId="7" applyFont="1" applyFill="1" applyBorder="1" applyAlignment="1">
      <alignment horizontal="center" vertical="center"/>
    </xf>
    <xf numFmtId="0" fontId="84" fillId="4" borderId="1" xfId="7" applyFont="1" applyFill="1" applyBorder="1" applyAlignment="1">
      <alignment horizontal="center" vertical="center"/>
    </xf>
    <xf numFmtId="0" fontId="256" fillId="0" borderId="0" xfId="8" applyFont="1" applyAlignment="1">
      <alignment horizontal="center"/>
    </xf>
    <xf numFmtId="0" fontId="257" fillId="0" borderId="0" xfId="8" applyFont="1"/>
    <xf numFmtId="0" fontId="21" fillId="0" borderId="0" xfId="8"/>
    <xf numFmtId="0" fontId="21" fillId="0" borderId="0" xfId="8" applyAlignment="1">
      <alignment horizontal="left" vertical="center"/>
    </xf>
    <xf numFmtId="0" fontId="21" fillId="0" borderId="0" xfId="8" applyAlignment="1">
      <alignment horizontal="center" vertical="center"/>
    </xf>
    <xf numFmtId="0" fontId="86" fillId="0" borderId="0" xfId="8" applyFont="1"/>
    <xf numFmtId="0" fontId="258" fillId="0" borderId="0" xfId="7" applyFont="1"/>
    <xf numFmtId="0" fontId="259" fillId="0" borderId="0" xfId="7" applyFont="1"/>
    <xf numFmtId="0" fontId="83" fillId="0" borderId="0" xfId="7"/>
    <xf numFmtId="0" fontId="260" fillId="14" borderId="1" xfId="7" applyFont="1" applyFill="1" applyBorder="1" applyAlignment="1">
      <alignment horizontal="center" vertical="center"/>
    </xf>
    <xf numFmtId="0" fontId="261" fillId="0" borderId="0" xfId="8" applyFont="1"/>
    <xf numFmtId="0" fontId="262" fillId="0" borderId="0" xfId="8" applyFont="1"/>
    <xf numFmtId="0" fontId="263" fillId="0" borderId="0" xfId="8" applyFont="1" applyAlignment="1">
      <alignment horizontal="center"/>
    </xf>
    <xf numFmtId="0" fontId="264" fillId="13" borderId="29" xfId="8" applyFont="1" applyFill="1" applyBorder="1" applyAlignment="1">
      <alignment horizontal="centerContinuous"/>
    </xf>
    <xf numFmtId="0" fontId="264" fillId="13" borderId="30" xfId="8" applyFont="1" applyFill="1" applyBorder="1" applyAlignment="1">
      <alignment horizontal="centerContinuous"/>
    </xf>
    <xf numFmtId="0" fontId="264" fillId="13" borderId="31" xfId="8" applyFont="1" applyFill="1" applyBorder="1" applyAlignment="1">
      <alignment horizontal="centerContinuous"/>
    </xf>
    <xf numFmtId="0" fontId="264" fillId="33" borderId="29" xfId="8" applyFont="1" applyFill="1" applyBorder="1" applyAlignment="1">
      <alignment horizontal="centerContinuous"/>
    </xf>
    <xf numFmtId="0" fontId="264" fillId="33" borderId="30" xfId="8" applyFont="1" applyFill="1" applyBorder="1" applyAlignment="1">
      <alignment horizontal="centerContinuous"/>
    </xf>
    <xf numFmtId="0" fontId="264" fillId="33" borderId="31" xfId="8" applyFont="1" applyFill="1" applyBorder="1" applyAlignment="1">
      <alignment horizontal="centerContinuous"/>
    </xf>
    <xf numFmtId="9" fontId="264" fillId="33" borderId="29" xfId="8" applyNumberFormat="1" applyFont="1" applyFill="1" applyBorder="1" applyAlignment="1">
      <alignment horizontal="centerContinuous"/>
    </xf>
    <xf numFmtId="9" fontId="264" fillId="33" borderId="30" xfId="8" applyNumberFormat="1" applyFont="1" applyFill="1" applyBorder="1" applyAlignment="1">
      <alignment horizontal="centerContinuous"/>
    </xf>
    <xf numFmtId="9" fontId="264" fillId="33" borderId="31" xfId="8" applyNumberFormat="1" applyFont="1" applyFill="1" applyBorder="1" applyAlignment="1">
      <alignment horizontal="centerContinuous"/>
    </xf>
    <xf numFmtId="0" fontId="264" fillId="12" borderId="29" xfId="8" applyFont="1" applyFill="1" applyBorder="1" applyAlignment="1">
      <alignment horizontal="centerContinuous"/>
    </xf>
    <xf numFmtId="0" fontId="264" fillId="12" borderId="30" xfId="8" applyFont="1" applyFill="1" applyBorder="1" applyAlignment="1">
      <alignment horizontal="centerContinuous"/>
    </xf>
    <xf numFmtId="0" fontId="264" fillId="12" borderId="31" xfId="8" applyFont="1" applyFill="1" applyBorder="1" applyAlignment="1">
      <alignment horizontal="centerContinuous"/>
    </xf>
    <xf numFmtId="0" fontId="265" fillId="12" borderId="29" xfId="8" applyFont="1" applyFill="1" applyBorder="1" applyAlignment="1">
      <alignment horizontal="centerContinuous"/>
    </xf>
    <xf numFmtId="0" fontId="265" fillId="12" borderId="30" xfId="8" applyFont="1" applyFill="1" applyBorder="1" applyAlignment="1">
      <alignment horizontal="centerContinuous"/>
    </xf>
    <xf numFmtId="0" fontId="265" fillId="12" borderId="31" xfId="8" applyFont="1" applyFill="1" applyBorder="1" applyAlignment="1">
      <alignment horizontal="centerContinuous"/>
    </xf>
    <xf numFmtId="0" fontId="266" fillId="0" borderId="0" xfId="8" applyFont="1"/>
    <xf numFmtId="0" fontId="262" fillId="0" borderId="1" xfId="8" applyFont="1" applyBorder="1"/>
    <xf numFmtId="176" fontId="267" fillId="13" borderId="32" xfId="8" applyNumberFormat="1" applyFont="1" applyFill="1" applyBorder="1" applyAlignment="1">
      <alignment horizontal="center" vertical="center"/>
    </xf>
    <xf numFmtId="0" fontId="264" fillId="13" borderId="0" xfId="8" applyFont="1" applyFill="1" applyAlignment="1">
      <alignment horizontal="center" vertical="center"/>
    </xf>
    <xf numFmtId="0" fontId="268" fillId="13" borderId="33" xfId="8" applyFont="1" applyFill="1" applyBorder="1" applyAlignment="1">
      <alignment horizontal="center" vertical="center"/>
    </xf>
    <xf numFmtId="0" fontId="264" fillId="13" borderId="32" xfId="8" applyFont="1" applyFill="1" applyBorder="1" applyAlignment="1">
      <alignment horizontal="center" vertical="center"/>
    </xf>
    <xf numFmtId="0" fontId="264" fillId="13" borderId="33" xfId="8" applyFont="1" applyFill="1" applyBorder="1" applyAlignment="1">
      <alignment horizontal="center" vertical="center"/>
    </xf>
    <xf numFmtId="0" fontId="264" fillId="33" borderId="32" xfId="8" applyFont="1" applyFill="1" applyBorder="1" applyAlignment="1">
      <alignment horizontal="center" vertical="center"/>
    </xf>
    <xf numFmtId="0" fontId="264" fillId="33" borderId="0" xfId="8" applyFont="1" applyFill="1" applyAlignment="1">
      <alignment horizontal="center" vertical="center"/>
    </xf>
    <xf numFmtId="0" fontId="264" fillId="33" borderId="33" xfId="8" applyFont="1" applyFill="1" applyBorder="1" applyAlignment="1">
      <alignment horizontal="center" vertical="center"/>
    </xf>
    <xf numFmtId="9" fontId="264" fillId="33" borderId="32" xfId="8" applyNumberFormat="1" applyFont="1" applyFill="1" applyBorder="1" applyAlignment="1">
      <alignment horizontal="center" vertical="center"/>
    </xf>
    <xf numFmtId="9" fontId="264" fillId="33" borderId="0" xfId="8" applyNumberFormat="1" applyFont="1" applyFill="1" applyAlignment="1">
      <alignment horizontal="center" vertical="center"/>
    </xf>
    <xf numFmtId="9" fontId="264" fillId="33" borderId="33" xfId="8" applyNumberFormat="1" applyFont="1" applyFill="1" applyBorder="1" applyAlignment="1">
      <alignment horizontal="center" vertical="center"/>
    </xf>
    <xf numFmtId="176" fontId="267" fillId="12" borderId="32" xfId="8" applyNumberFormat="1" applyFont="1" applyFill="1" applyBorder="1" applyAlignment="1">
      <alignment horizontal="center" vertical="center"/>
    </xf>
    <xf numFmtId="0" fontId="264" fillId="12" borderId="0" xfId="8" applyFont="1" applyFill="1" applyAlignment="1">
      <alignment horizontal="center" vertical="center"/>
    </xf>
    <xf numFmtId="176" fontId="268" fillId="12" borderId="33" xfId="8" applyNumberFormat="1" applyFont="1" applyFill="1" applyBorder="1" applyAlignment="1">
      <alignment horizontal="center" vertical="center"/>
    </xf>
    <xf numFmtId="176" fontId="264" fillId="12" borderId="0" xfId="8" applyNumberFormat="1" applyFont="1" applyFill="1" applyAlignment="1">
      <alignment horizontal="center" vertical="center"/>
    </xf>
    <xf numFmtId="0" fontId="264" fillId="12" borderId="32" xfId="8" applyFont="1" applyFill="1" applyBorder="1" applyAlignment="1">
      <alignment horizontal="center" vertical="center"/>
    </xf>
    <xf numFmtId="0" fontId="264" fillId="12" borderId="33" xfId="8" applyFont="1" applyFill="1" applyBorder="1" applyAlignment="1">
      <alignment horizontal="center" vertical="center"/>
    </xf>
    <xf numFmtId="0" fontId="265" fillId="12" borderId="32" xfId="8" applyFont="1" applyFill="1" applyBorder="1" applyAlignment="1">
      <alignment horizontal="center" vertical="center"/>
    </xf>
    <xf numFmtId="0" fontId="265" fillId="12" borderId="0" xfId="8" applyFont="1" applyFill="1" applyAlignment="1">
      <alignment horizontal="center" vertical="center"/>
    </xf>
    <xf numFmtId="0" fontId="265" fillId="12" borderId="33" xfId="8" applyFont="1" applyFill="1" applyBorder="1" applyAlignment="1">
      <alignment horizontal="center" vertical="center"/>
    </xf>
    <xf numFmtId="0" fontId="269" fillId="0" borderId="0" xfId="9" applyFont="1"/>
    <xf numFmtId="0" fontId="270" fillId="0" borderId="0" xfId="9" applyFont="1" applyAlignment="1">
      <alignment horizontal="left" vertical="center"/>
    </xf>
    <xf numFmtId="0" fontId="270" fillId="0" borderId="0" xfId="9" applyFont="1" applyAlignment="1">
      <alignment horizontal="center" vertical="center"/>
    </xf>
    <xf numFmtId="0" fontId="258" fillId="0" borderId="0" xfId="8" applyFont="1"/>
    <xf numFmtId="0" fontId="259" fillId="0" borderId="0" xfId="8" applyFont="1"/>
    <xf numFmtId="0" fontId="256" fillId="0" borderId="0" xfId="8" applyFont="1" applyAlignment="1">
      <alignment horizontal="center" vertical="center"/>
    </xf>
    <xf numFmtId="176" fontId="271" fillId="13" borderId="34" xfId="8" applyNumberFormat="1" applyFont="1" applyFill="1" applyBorder="1" applyAlignment="1">
      <alignment horizontal="center" vertical="center"/>
    </xf>
    <xf numFmtId="176" fontId="272" fillId="13" borderId="35" xfId="8" applyNumberFormat="1" applyFont="1" applyFill="1" applyBorder="1" applyAlignment="1">
      <alignment vertical="center"/>
    </xf>
    <xf numFmtId="0" fontId="273" fillId="13" borderId="36" xfId="8" applyFont="1" applyFill="1" applyBorder="1" applyAlignment="1">
      <alignment horizontal="center" vertical="center" wrapText="1"/>
    </xf>
    <xf numFmtId="0" fontId="273" fillId="13" borderId="36" xfId="8" applyFont="1" applyFill="1" applyBorder="1" applyAlignment="1">
      <alignment horizontal="center" vertical="center"/>
    </xf>
    <xf numFmtId="0" fontId="274" fillId="33" borderId="34" xfId="8" applyFont="1" applyFill="1" applyBorder="1" applyAlignment="1">
      <alignment vertical="center"/>
    </xf>
    <xf numFmtId="0" fontId="274" fillId="33" borderId="35" xfId="8" applyFont="1" applyFill="1" applyBorder="1" applyAlignment="1">
      <alignment vertical="center"/>
    </xf>
    <xf numFmtId="0" fontId="275" fillId="33" borderId="36" xfId="8" applyFont="1" applyFill="1" applyBorder="1" applyAlignment="1">
      <alignment vertical="center"/>
    </xf>
    <xf numFmtId="0" fontId="276" fillId="33" borderId="34" xfId="8" applyFont="1" applyFill="1" applyBorder="1" applyAlignment="1">
      <alignment vertical="center"/>
    </xf>
    <xf numFmtId="0" fontId="276" fillId="33" borderId="35" xfId="8" applyFont="1" applyFill="1" applyBorder="1" applyAlignment="1">
      <alignment vertical="center"/>
    </xf>
    <xf numFmtId="176" fontId="277" fillId="12" borderId="34" xfId="8" applyNumberFormat="1" applyFont="1" applyFill="1" applyBorder="1" applyAlignment="1">
      <alignment horizontal="center" vertical="center"/>
    </xf>
    <xf numFmtId="176" fontId="272" fillId="12" borderId="35" xfId="8" applyNumberFormat="1" applyFont="1" applyFill="1" applyBorder="1" applyAlignment="1">
      <alignment vertical="center"/>
    </xf>
    <xf numFmtId="176" fontId="273" fillId="12" borderId="36" xfId="8" applyNumberFormat="1" applyFont="1" applyFill="1" applyBorder="1" applyAlignment="1">
      <alignment horizontal="center" vertical="center" wrapText="1"/>
    </xf>
    <xf numFmtId="176" fontId="271" fillId="12" borderId="34" xfId="8" applyNumberFormat="1" applyFont="1" applyFill="1" applyBorder="1" applyAlignment="1">
      <alignment horizontal="center" vertical="center"/>
    </xf>
    <xf numFmtId="0" fontId="271" fillId="12" borderId="35" xfId="8" applyFont="1" applyFill="1" applyBorder="1" applyAlignment="1">
      <alignment vertical="center"/>
    </xf>
    <xf numFmtId="176" fontId="273" fillId="12" borderId="36" xfId="8" applyNumberFormat="1" applyFont="1" applyFill="1" applyBorder="1" applyAlignment="1">
      <alignment horizontal="center" vertical="center"/>
    </xf>
    <xf numFmtId="0" fontId="274" fillId="12" borderId="34" xfId="8" applyFont="1" applyFill="1" applyBorder="1" applyAlignment="1">
      <alignment horizontal="center"/>
    </xf>
    <xf numFmtId="0" fontId="271" fillId="12" borderId="35" xfId="8" applyFont="1" applyFill="1" applyBorder="1" applyAlignment="1">
      <alignment horizontal="center" vertical="center"/>
    </xf>
    <xf numFmtId="176" fontId="278" fillId="12" borderId="34" xfId="8" applyNumberFormat="1" applyFont="1" applyFill="1" applyBorder="1" applyAlignment="1">
      <alignment horizontal="center" vertical="center"/>
    </xf>
    <xf numFmtId="0" fontId="270" fillId="0" borderId="0" xfId="9" applyFont="1"/>
    <xf numFmtId="0" fontId="281" fillId="34" borderId="1" xfId="8" applyFont="1" applyFill="1" applyBorder="1" applyAlignment="1">
      <alignment horizontal="center" vertical="center"/>
    </xf>
    <xf numFmtId="0" fontId="282" fillId="14" borderId="18" xfId="7" applyFont="1" applyFill="1" applyBorder="1" applyAlignment="1">
      <alignment horizontal="center" vertical="center"/>
    </xf>
    <xf numFmtId="0" fontId="283" fillId="12" borderId="18" xfId="7" applyFont="1" applyFill="1" applyBorder="1" applyAlignment="1">
      <alignment horizontal="center" vertical="center"/>
    </xf>
    <xf numFmtId="0" fontId="282" fillId="13" borderId="18" xfId="7" applyFont="1" applyFill="1" applyBorder="1" applyAlignment="1">
      <alignment horizontal="center" vertical="center"/>
    </xf>
    <xf numFmtId="0" fontId="282" fillId="14" borderId="15" xfId="7" applyFont="1" applyFill="1" applyBorder="1" applyAlignment="1">
      <alignment horizontal="center" vertical="center"/>
    </xf>
    <xf numFmtId="0" fontId="284" fillId="34" borderId="1" xfId="8" applyFont="1" applyFill="1" applyBorder="1" applyAlignment="1">
      <alignment horizontal="center" vertical="center"/>
    </xf>
    <xf numFmtId="0" fontId="260" fillId="14" borderId="20" xfId="7" applyFont="1" applyFill="1" applyBorder="1" applyAlignment="1">
      <alignment horizontal="center" vertical="center"/>
    </xf>
    <xf numFmtId="0" fontId="260" fillId="13" borderId="20" xfId="7" applyFont="1" applyFill="1" applyBorder="1" applyAlignment="1">
      <alignment horizontal="center" vertical="center"/>
    </xf>
    <xf numFmtId="0" fontId="260" fillId="14" borderId="4" xfId="7" applyFont="1" applyFill="1" applyBorder="1" applyAlignment="1">
      <alignment horizontal="center" vertical="center"/>
    </xf>
    <xf numFmtId="0" fontId="92" fillId="0" borderId="0" xfId="9" applyFont="1"/>
    <xf numFmtId="0" fontId="285" fillId="34" borderId="16" xfId="8" applyFont="1" applyFill="1" applyBorder="1" applyAlignment="1">
      <alignment horizontal="center" vertical="center"/>
    </xf>
    <xf numFmtId="0" fontId="87" fillId="14" borderId="16" xfId="7" applyFont="1" applyFill="1" applyBorder="1" applyAlignment="1">
      <alignment horizontal="center" vertical="center"/>
    </xf>
    <xf numFmtId="0" fontId="286" fillId="12" borderId="18" xfId="7" applyFont="1" applyFill="1" applyBorder="1" applyAlignment="1">
      <alignment horizontal="center" vertical="center"/>
    </xf>
    <xf numFmtId="0" fontId="87" fillId="14" borderId="15" xfId="7" applyFont="1" applyFill="1" applyBorder="1" applyAlignment="1">
      <alignment horizontal="left" vertical="center" indent="3"/>
    </xf>
    <xf numFmtId="0" fontId="86" fillId="9" borderId="0" xfId="8" applyFont="1" applyFill="1"/>
    <xf numFmtId="0" fontId="287" fillId="0" borderId="0" xfId="7" applyFont="1"/>
    <xf numFmtId="0" fontId="288" fillId="0" borderId="0" xfId="8" applyFont="1"/>
    <xf numFmtId="176" fontId="264" fillId="13" borderId="32" xfId="8" applyNumberFormat="1" applyFont="1" applyFill="1" applyBorder="1" applyAlignment="1">
      <alignment horizontal="center" vertical="center"/>
    </xf>
    <xf numFmtId="176" fontId="264" fillId="13" borderId="33" xfId="8" applyNumberFormat="1" applyFont="1" applyFill="1" applyBorder="1" applyAlignment="1">
      <alignment horizontal="center" vertical="center"/>
    </xf>
    <xf numFmtId="176" fontId="264" fillId="13" borderId="0" xfId="8" applyNumberFormat="1" applyFont="1" applyFill="1" applyAlignment="1">
      <alignment horizontal="center" vertical="center"/>
    </xf>
    <xf numFmtId="176" fontId="264" fillId="12" borderId="0" xfId="8" applyNumberFormat="1" applyFont="1" applyFill="1" applyAlignment="1">
      <alignment horizontal="right" vertical="center"/>
    </xf>
    <xf numFmtId="176" fontId="268" fillId="12" borderId="33" xfId="8" applyNumberFormat="1" applyFont="1" applyFill="1" applyBorder="1" applyAlignment="1">
      <alignment horizontal="right" vertical="center"/>
    </xf>
    <xf numFmtId="176" fontId="273" fillId="13" borderId="36" xfId="8" applyNumberFormat="1" applyFont="1" applyFill="1" applyBorder="1" applyAlignment="1">
      <alignment horizontal="center" vertical="center" wrapText="1"/>
    </xf>
    <xf numFmtId="176" fontId="271" fillId="13" borderId="34" xfId="8" applyNumberFormat="1" applyFont="1" applyFill="1" applyBorder="1" applyAlignment="1">
      <alignment vertical="center"/>
    </xf>
    <xf numFmtId="176" fontId="290" fillId="13" borderId="36" xfId="8" applyNumberFormat="1" applyFont="1" applyFill="1" applyBorder="1" applyAlignment="1">
      <alignment horizontal="center" vertical="center" wrapText="1"/>
    </xf>
    <xf numFmtId="176" fontId="273" fillId="13" borderId="36" xfId="8" applyNumberFormat="1" applyFont="1" applyFill="1" applyBorder="1" applyAlignment="1">
      <alignment horizontal="center" vertical="center"/>
    </xf>
    <xf numFmtId="176" fontId="273" fillId="12" borderId="36" xfId="8" quotePrefix="1" applyNumberFormat="1" applyFont="1" applyFill="1" applyBorder="1" applyAlignment="1">
      <alignment horizontal="center" vertical="center"/>
    </xf>
    <xf numFmtId="0" fontId="264" fillId="0" borderId="0" xfId="8" applyFont="1" applyAlignment="1">
      <alignment horizontal="center"/>
    </xf>
    <xf numFmtId="0" fontId="264" fillId="13" borderId="33" xfId="8" quotePrefix="1" applyFont="1" applyFill="1" applyBorder="1" applyAlignment="1">
      <alignment horizontal="center" vertical="center"/>
    </xf>
    <xf numFmtId="0" fontId="291" fillId="0" borderId="0" xfId="8" applyFont="1"/>
    <xf numFmtId="176" fontId="292" fillId="12" borderId="32" xfId="8" applyNumberFormat="1" applyFont="1" applyFill="1" applyBorder="1" applyAlignment="1">
      <alignment horizontal="center" vertical="center"/>
    </xf>
    <xf numFmtId="0" fontId="293" fillId="12" borderId="0" xfId="8" applyFont="1" applyFill="1" applyAlignment="1">
      <alignment horizontal="center" vertical="center"/>
    </xf>
    <xf numFmtId="0" fontId="293" fillId="12" borderId="33" xfId="8" applyFont="1" applyFill="1" applyBorder="1" applyAlignment="1">
      <alignment horizontal="center" vertical="center"/>
    </xf>
    <xf numFmtId="176" fontId="294" fillId="12" borderId="32" xfId="8" applyNumberFormat="1" applyFont="1" applyFill="1" applyBorder="1" applyAlignment="1">
      <alignment horizontal="center" vertical="center"/>
    </xf>
    <xf numFmtId="0" fontId="295" fillId="0" borderId="0" xfId="8" applyFont="1"/>
    <xf numFmtId="0" fontId="296" fillId="0" borderId="0" xfId="8" applyFont="1" applyAlignment="1">
      <alignment horizontal="center" vertical="center"/>
    </xf>
    <xf numFmtId="0" fontId="297" fillId="16" borderId="3" xfId="8" applyFont="1" applyFill="1" applyBorder="1" applyAlignment="1">
      <alignment vertical="center"/>
    </xf>
    <xf numFmtId="0" fontId="297" fillId="16" borderId="4" xfId="8" applyFont="1" applyFill="1" applyBorder="1" applyAlignment="1">
      <alignment vertical="center"/>
    </xf>
    <xf numFmtId="0" fontId="298" fillId="11" borderId="1" xfId="8" applyFont="1" applyFill="1" applyBorder="1" applyAlignment="1">
      <alignment horizontal="center" vertical="center"/>
    </xf>
    <xf numFmtId="0" fontId="102" fillId="11" borderId="1" xfId="8" applyFont="1" applyFill="1" applyBorder="1" applyAlignment="1">
      <alignment horizontal="center" vertical="center"/>
    </xf>
    <xf numFmtId="0" fontId="299" fillId="11" borderId="1" xfId="8" applyFont="1" applyFill="1" applyBorder="1" applyAlignment="1">
      <alignment horizontal="center" vertical="center"/>
    </xf>
    <xf numFmtId="0" fontId="300" fillId="0" borderId="0" xfId="8" applyFont="1"/>
    <xf numFmtId="0" fontId="301" fillId="0" borderId="0" xfId="8" applyFont="1"/>
    <xf numFmtId="0" fontId="302" fillId="0" borderId="0" xfId="8" applyFont="1"/>
    <xf numFmtId="0" fontId="270" fillId="0" borderId="0" xfId="8" applyFont="1" applyAlignment="1">
      <alignment horizontal="center" vertical="center"/>
    </xf>
    <xf numFmtId="0" fontId="303" fillId="34" borderId="3" xfId="8" applyFont="1" applyFill="1" applyBorder="1" applyAlignment="1">
      <alignment vertical="center"/>
    </xf>
    <xf numFmtId="0" fontId="304" fillId="34" borderId="4" xfId="8" applyFont="1" applyFill="1" applyBorder="1" applyAlignment="1">
      <alignment vertical="center"/>
    </xf>
    <xf numFmtId="0" fontId="285" fillId="34" borderId="1" xfId="8" applyFont="1" applyFill="1" applyBorder="1" applyAlignment="1">
      <alignment horizontal="center" vertical="center"/>
    </xf>
    <xf numFmtId="0" fontId="305" fillId="14" borderId="3" xfId="8" applyFont="1" applyFill="1" applyBorder="1" applyAlignment="1">
      <alignment vertical="center"/>
    </xf>
    <xf numFmtId="0" fontId="306" fillId="14" borderId="4" xfId="8" applyFont="1" applyFill="1" applyBorder="1" applyAlignment="1">
      <alignment vertical="center"/>
    </xf>
    <xf numFmtId="0" fontId="307" fillId="14" borderId="1" xfId="8" applyFont="1" applyFill="1" applyBorder="1" applyAlignment="1">
      <alignment horizontal="center" vertical="center"/>
    </xf>
    <xf numFmtId="0" fontId="305" fillId="35" borderId="3" xfId="8" applyFont="1" applyFill="1" applyBorder="1" applyAlignment="1">
      <alignment vertical="center"/>
    </xf>
    <xf numFmtId="0" fontId="306" fillId="35" borderId="4" xfId="8" applyFont="1" applyFill="1" applyBorder="1" applyAlignment="1">
      <alignment vertical="center"/>
    </xf>
    <xf numFmtId="0" fontId="307" fillId="35" borderId="1" xfId="8" applyFont="1" applyFill="1" applyBorder="1" applyAlignment="1">
      <alignment horizontal="center" vertical="center"/>
    </xf>
    <xf numFmtId="0" fontId="306" fillId="12" borderId="3" xfId="8" applyFont="1" applyFill="1" applyBorder="1" applyAlignment="1">
      <alignment vertical="center"/>
    </xf>
    <xf numFmtId="0" fontId="306" fillId="12" borderId="4" xfId="8" applyFont="1" applyFill="1" applyBorder="1" applyAlignment="1">
      <alignment vertical="center"/>
    </xf>
    <xf numFmtId="0" fontId="87" fillId="12" borderId="1" xfId="10" applyFont="1" applyFill="1" applyBorder="1" applyAlignment="1">
      <alignment horizontal="center" vertical="center"/>
    </xf>
    <xf numFmtId="0" fontId="308" fillId="0" borderId="0" xfId="8" applyFont="1"/>
    <xf numFmtId="0" fontId="308" fillId="0" borderId="0" xfId="8" applyFont="1" applyAlignment="1">
      <alignment vertical="center"/>
    </xf>
    <xf numFmtId="0" fontId="308" fillId="0" borderId="0" xfId="9" applyFont="1" applyAlignment="1">
      <alignment vertical="center"/>
    </xf>
    <xf numFmtId="0" fontId="309" fillId="0" borderId="0" xfId="9" applyFont="1" applyAlignment="1">
      <alignment vertical="center"/>
    </xf>
    <xf numFmtId="0" fontId="310" fillId="0" borderId="0" xfId="8" applyFont="1" applyAlignment="1">
      <alignment horizontal="center" vertical="center"/>
    </xf>
    <xf numFmtId="0" fontId="311" fillId="36" borderId="0" xfId="7" applyFont="1" applyFill="1" applyAlignment="1">
      <alignment horizontal="left" vertical="center"/>
    </xf>
    <xf numFmtId="0" fontId="312" fillId="0" borderId="0" xfId="8" applyFont="1" applyAlignment="1">
      <alignment horizontal="center" vertical="center"/>
    </xf>
    <xf numFmtId="0" fontId="313" fillId="22" borderId="0" xfId="8" applyFont="1" applyFill="1" applyAlignment="1">
      <alignment horizontal="left" vertical="center"/>
    </xf>
    <xf numFmtId="0" fontId="314" fillId="22" borderId="0" xfId="8" applyFont="1" applyFill="1" applyAlignment="1">
      <alignment horizontal="center" vertical="center"/>
    </xf>
    <xf numFmtId="0" fontId="315" fillId="22" borderId="0" xfId="8" applyFont="1" applyFill="1"/>
    <xf numFmtId="0" fontId="316" fillId="22" borderId="0" xfId="8" applyFont="1" applyFill="1"/>
    <xf numFmtId="0" fontId="311" fillId="22" borderId="0" xfId="8" applyFont="1" applyFill="1"/>
    <xf numFmtId="0" fontId="317" fillId="0" borderId="0" xfId="8" applyFont="1" applyAlignment="1">
      <alignment vertical="center"/>
    </xf>
    <xf numFmtId="0" fontId="317" fillId="0" borderId="0" xfId="8" applyFont="1"/>
    <xf numFmtId="0" fontId="318" fillId="0" borderId="0" xfId="7" applyFont="1"/>
    <xf numFmtId="0" fontId="319" fillId="0" borderId="0" xfId="9" applyFont="1"/>
    <xf numFmtId="0" fontId="308" fillId="0" borderId="0" xfId="9" applyFont="1"/>
    <xf numFmtId="0" fontId="102" fillId="0" borderId="0" xfId="9" applyFont="1"/>
    <xf numFmtId="0" fontId="322" fillId="0" borderId="0" xfId="8" applyFont="1"/>
    <xf numFmtId="0" fontId="323" fillId="37" borderId="0" xfId="8" applyFont="1" applyFill="1" applyAlignment="1">
      <alignment vertical="center"/>
    </xf>
    <xf numFmtId="0" fontId="308" fillId="37" borderId="0" xfId="8" applyFont="1" applyFill="1" applyAlignment="1">
      <alignment vertical="center"/>
    </xf>
    <xf numFmtId="0" fontId="325" fillId="37" borderId="0" xfId="8" applyFont="1" applyFill="1" applyAlignment="1">
      <alignment vertical="center"/>
    </xf>
    <xf numFmtId="0" fontId="326" fillId="37" borderId="0" xfId="8" applyFont="1" applyFill="1" applyAlignment="1">
      <alignment vertical="center"/>
    </xf>
    <xf numFmtId="0" fontId="327" fillId="37" borderId="0" xfId="8" applyFont="1" applyFill="1" applyAlignment="1">
      <alignment vertical="center"/>
    </xf>
    <xf numFmtId="0" fontId="328" fillId="38" borderId="0" xfId="8" applyFont="1" applyFill="1" applyAlignment="1">
      <alignment vertical="center"/>
    </xf>
    <xf numFmtId="0" fontId="308" fillId="38" borderId="0" xfId="8" applyFont="1" applyFill="1" applyAlignment="1">
      <alignment vertical="center"/>
    </xf>
    <xf numFmtId="0" fontId="325" fillId="38" borderId="0" xfId="8" applyFont="1" applyFill="1" applyAlignment="1">
      <alignment vertical="center"/>
    </xf>
    <xf numFmtId="0" fontId="326" fillId="38" borderId="0" xfId="8" applyFont="1" applyFill="1" applyAlignment="1">
      <alignment vertical="center"/>
    </xf>
    <xf numFmtId="0" fontId="327" fillId="38" borderId="0" xfId="8" applyFont="1" applyFill="1" applyAlignment="1">
      <alignment vertical="center"/>
    </xf>
    <xf numFmtId="0" fontId="308" fillId="39" borderId="0" xfId="8" applyFont="1" applyFill="1" applyAlignment="1">
      <alignment vertical="center"/>
    </xf>
    <xf numFmtId="0" fontId="329" fillId="9" borderId="0" xfId="9" applyFont="1" applyFill="1" applyAlignment="1">
      <alignment vertical="center"/>
    </xf>
    <xf numFmtId="0" fontId="308" fillId="9" borderId="0" xfId="9" applyFont="1" applyFill="1" applyAlignment="1">
      <alignment vertical="center"/>
    </xf>
    <xf numFmtId="0" fontId="308" fillId="39" borderId="0" xfId="8" applyFont="1" applyFill="1"/>
    <xf numFmtId="0" fontId="329" fillId="39" borderId="0" xfId="9" applyFont="1" applyFill="1" applyAlignment="1">
      <alignment vertical="center"/>
    </xf>
    <xf numFmtId="0" fontId="308" fillId="39" borderId="0" xfId="9" applyFont="1" applyFill="1" applyAlignment="1">
      <alignment vertical="center"/>
    </xf>
    <xf numFmtId="0" fontId="330" fillId="0" borderId="1" xfId="9" applyFont="1" applyBorder="1" applyAlignment="1">
      <alignment horizontal="center" vertical="center"/>
    </xf>
    <xf numFmtId="0" fontId="331" fillId="0" borderId="1" xfId="9" applyFont="1" applyBorder="1" applyAlignment="1">
      <alignment horizontal="center" vertical="center"/>
    </xf>
    <xf numFmtId="0" fontId="330" fillId="0" borderId="1" xfId="8" applyFont="1" applyBorder="1" applyAlignment="1">
      <alignment horizontal="center" vertical="center"/>
    </xf>
    <xf numFmtId="0" fontId="330" fillId="0" borderId="1" xfId="8" applyFont="1" applyBorder="1" applyAlignment="1">
      <alignment horizontal="center"/>
    </xf>
    <xf numFmtId="0" fontId="258" fillId="39" borderId="0" xfId="8" applyFont="1" applyFill="1"/>
    <xf numFmtId="0" fontId="330" fillId="23" borderId="1" xfId="9" applyFont="1" applyFill="1" applyBorder="1" applyAlignment="1">
      <alignment horizontal="center" vertical="center"/>
    </xf>
    <xf numFmtId="0" fontId="330" fillId="38" borderId="1" xfId="9" applyFont="1" applyFill="1" applyBorder="1" applyAlignment="1">
      <alignment horizontal="center" vertical="center"/>
    </xf>
    <xf numFmtId="0" fontId="319" fillId="0" borderId="0" xfId="9" applyFont="1" applyAlignment="1">
      <alignment vertical="center"/>
    </xf>
    <xf numFmtId="0" fontId="333" fillId="38" borderId="0" xfId="9" applyFont="1" applyFill="1" applyAlignment="1">
      <alignment vertical="center"/>
    </xf>
    <xf numFmtId="0" fontId="308" fillId="38" borderId="0" xfId="9" applyFont="1" applyFill="1" applyAlignment="1">
      <alignment horizontal="center" vertical="center"/>
    </xf>
    <xf numFmtId="0" fontId="308" fillId="38" borderId="0" xfId="9" applyFont="1" applyFill="1" applyAlignment="1">
      <alignment vertical="center"/>
    </xf>
    <xf numFmtId="0" fontId="334" fillId="40" borderId="0" xfId="9" applyFont="1" applyFill="1" applyAlignment="1">
      <alignment vertical="center"/>
    </xf>
    <xf numFmtId="0" fontId="335" fillId="40" borderId="0" xfId="9" applyFont="1" applyFill="1" applyAlignment="1">
      <alignment horizontal="center" vertical="center"/>
    </xf>
    <xf numFmtId="0" fontId="335" fillId="40" borderId="0" xfId="9" applyFont="1" applyFill="1" applyAlignment="1">
      <alignment vertical="center"/>
    </xf>
    <xf numFmtId="0" fontId="21" fillId="0" borderId="0" xfId="8" applyAlignment="1">
      <alignment vertical="center"/>
    </xf>
    <xf numFmtId="0" fontId="102" fillId="9" borderId="0" xfId="9" applyFont="1" applyFill="1" applyAlignment="1">
      <alignment vertical="center"/>
    </xf>
    <xf numFmtId="0" fontId="336" fillId="5" borderId="1" xfId="9" applyFont="1" applyFill="1" applyBorder="1" applyAlignment="1">
      <alignment horizontal="center" vertical="center"/>
    </xf>
    <xf numFmtId="0" fontId="285" fillId="34" borderId="3" xfId="8" applyFont="1" applyFill="1" applyBorder="1" applyAlignment="1">
      <alignment horizontal="center" vertical="center"/>
    </xf>
    <xf numFmtId="0" fontId="87" fillId="14" borderId="3" xfId="7" applyFont="1" applyFill="1" applyBorder="1" applyAlignment="1">
      <alignment horizontal="center" vertical="center"/>
    </xf>
    <xf numFmtId="0" fontId="286" fillId="12" borderId="20" xfId="7" applyFont="1" applyFill="1" applyBorder="1" applyAlignment="1">
      <alignment horizontal="center" vertical="center"/>
    </xf>
    <xf numFmtId="0" fontId="87" fillId="14" borderId="4" xfId="7" applyFont="1" applyFill="1" applyBorder="1" applyAlignment="1">
      <alignment horizontal="left" vertical="center" indent="3"/>
    </xf>
    <xf numFmtId="0" fontId="208" fillId="4" borderId="3" xfId="1" applyFont="1" applyFill="1" applyBorder="1" applyAlignment="1">
      <alignment horizontal="center" vertical="center"/>
    </xf>
    <xf numFmtId="0" fontId="208" fillId="4" borderId="4" xfId="1" applyFont="1" applyFill="1" applyBorder="1" applyAlignment="1">
      <alignment horizontal="center" vertical="center"/>
    </xf>
    <xf numFmtId="0" fontId="205" fillId="18" borderId="16" xfId="1" applyFont="1" applyFill="1" applyBorder="1" applyAlignment="1">
      <alignment horizontal="center" vertical="center"/>
    </xf>
    <xf numFmtId="0" fontId="205" fillId="18" borderId="18" xfId="1" applyFont="1" applyFill="1" applyBorder="1" applyAlignment="1">
      <alignment horizontal="center" vertical="center"/>
    </xf>
    <xf numFmtId="0" fontId="205" fillId="18" borderId="15" xfId="1" applyFont="1" applyFill="1" applyBorder="1" applyAlignment="1">
      <alignment horizontal="center" vertical="center"/>
    </xf>
    <xf numFmtId="0" fontId="1" fillId="18" borderId="20" xfId="1" applyFill="1" applyBorder="1" applyAlignment="1">
      <alignment horizontal="center" vertical="center"/>
    </xf>
    <xf numFmtId="0" fontId="208" fillId="4" borderId="13" xfId="1" applyFont="1" applyFill="1" applyBorder="1" applyAlignment="1">
      <alignment horizontal="center" vertical="center"/>
    </xf>
    <xf numFmtId="0" fontId="208" fillId="4" borderId="12" xfId="1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28" fillId="4" borderId="16" xfId="0" applyFont="1" applyFill="1" applyBorder="1" applyAlignment="1">
      <alignment horizontal="center" vertical="center"/>
    </xf>
    <xf numFmtId="0" fontId="128" fillId="4" borderId="15" xfId="0" applyFont="1" applyFill="1" applyBorder="1" applyAlignment="1">
      <alignment horizontal="center" vertical="center"/>
    </xf>
    <xf numFmtId="0" fontId="128" fillId="4" borderId="13" xfId="0" applyFont="1" applyFill="1" applyBorder="1" applyAlignment="1">
      <alignment horizontal="center" vertical="center"/>
    </xf>
    <xf numFmtId="0" fontId="128" fillId="4" borderId="12" xfId="0" applyFont="1" applyFill="1" applyBorder="1" applyAlignment="1">
      <alignment horizontal="center" vertical="center"/>
    </xf>
    <xf numFmtId="0" fontId="128" fillId="4" borderId="3" xfId="0" applyFont="1" applyFill="1" applyBorder="1" applyAlignment="1">
      <alignment horizontal="center" vertical="center"/>
    </xf>
    <xf numFmtId="0" fontId="128" fillId="4" borderId="4" xfId="0" applyFont="1" applyFill="1" applyBorder="1" applyAlignment="1">
      <alignment horizontal="center" vertical="center"/>
    </xf>
    <xf numFmtId="0" fontId="127" fillId="4" borderId="3" xfId="0" applyFont="1" applyFill="1" applyBorder="1" applyAlignment="1">
      <alignment horizontal="center" vertical="center"/>
    </xf>
    <xf numFmtId="0" fontId="127" fillId="4" borderId="20" xfId="0" applyFont="1" applyFill="1" applyBorder="1" applyAlignment="1">
      <alignment horizontal="center" vertical="center"/>
    </xf>
    <xf numFmtId="0" fontId="127" fillId="4" borderId="4" xfId="0" applyFont="1" applyFill="1" applyBorder="1" applyAlignment="1">
      <alignment horizontal="center" vertical="center"/>
    </xf>
    <xf numFmtId="0" fontId="129" fillId="4" borderId="11" xfId="0" applyFont="1" applyFill="1" applyBorder="1" applyAlignment="1">
      <alignment horizontal="distributed" vertical="distributed" indent="1"/>
    </xf>
    <xf numFmtId="0" fontId="129" fillId="4" borderId="14" xfId="0" applyFont="1" applyFill="1" applyBorder="1" applyAlignment="1">
      <alignment horizontal="distributed" vertical="distributed" indent="1"/>
    </xf>
    <xf numFmtId="0" fontId="168" fillId="4" borderId="11" xfId="0" applyFont="1" applyFill="1" applyBorder="1" applyAlignment="1">
      <alignment horizontal="distributed" vertical="center" indent="1"/>
    </xf>
    <xf numFmtId="0" fontId="168" fillId="4" borderId="14" xfId="0" applyFont="1" applyFill="1" applyBorder="1" applyAlignment="1">
      <alignment horizontal="distributed" vertical="center" indent="1"/>
    </xf>
    <xf numFmtId="0" fontId="126" fillId="4" borderId="16" xfId="0" applyFont="1" applyFill="1" applyBorder="1" applyAlignment="1">
      <alignment horizontal="center" vertical="center"/>
    </xf>
    <xf numFmtId="0" fontId="126" fillId="4" borderId="15" xfId="0" applyFont="1" applyFill="1" applyBorder="1" applyAlignment="1">
      <alignment horizontal="center" vertical="center"/>
    </xf>
    <xf numFmtId="0" fontId="126" fillId="4" borderId="13" xfId="0" applyFont="1" applyFill="1" applyBorder="1" applyAlignment="1">
      <alignment horizontal="center" vertical="center"/>
    </xf>
    <xf numFmtId="0" fontId="126" fillId="4" borderId="12" xfId="0" applyFont="1" applyFill="1" applyBorder="1" applyAlignment="1">
      <alignment horizontal="center" vertical="center"/>
    </xf>
    <xf numFmtId="177" fontId="167" fillId="25" borderId="11" xfId="0" applyNumberFormat="1" applyFont="1" applyFill="1" applyBorder="1" applyAlignment="1">
      <alignment horizontal="center" vertical="center"/>
    </xf>
    <xf numFmtId="177" fontId="167" fillId="25" borderId="14" xfId="0" applyNumberFormat="1" applyFont="1" applyFill="1" applyBorder="1" applyAlignment="1">
      <alignment horizontal="center" vertical="center"/>
    </xf>
    <xf numFmtId="177" fontId="167" fillId="25" borderId="3" xfId="0" applyNumberFormat="1" applyFont="1" applyFill="1" applyBorder="1" applyAlignment="1">
      <alignment horizontal="center" vertical="center"/>
    </xf>
    <xf numFmtId="177" fontId="167" fillId="25" borderId="4" xfId="0" applyNumberFormat="1" applyFont="1" applyFill="1" applyBorder="1" applyAlignment="1">
      <alignment horizontal="center" vertical="center"/>
    </xf>
    <xf numFmtId="0" fontId="166" fillId="25" borderId="1" xfId="0" applyFont="1" applyFill="1" applyBorder="1" applyAlignment="1">
      <alignment horizontal="center" vertical="center"/>
    </xf>
    <xf numFmtId="0" fontId="166" fillId="25" borderId="16" xfId="0" applyFont="1" applyFill="1" applyBorder="1" applyAlignment="1">
      <alignment horizontal="center" vertical="center"/>
    </xf>
    <xf numFmtId="0" fontId="166" fillId="25" borderId="15" xfId="0" applyFont="1" applyFill="1" applyBorder="1" applyAlignment="1">
      <alignment horizontal="center" vertical="center"/>
    </xf>
    <xf numFmtId="0" fontId="166" fillId="25" borderId="13" xfId="0" applyFont="1" applyFill="1" applyBorder="1" applyAlignment="1">
      <alignment horizontal="center" vertical="center"/>
    </xf>
    <xf numFmtId="0" fontId="166" fillId="25" borderId="12" xfId="0" applyFont="1" applyFill="1" applyBorder="1" applyAlignment="1">
      <alignment horizontal="center" vertical="center"/>
    </xf>
    <xf numFmtId="177" fontId="230" fillId="25" borderId="3" xfId="0" applyNumberFormat="1" applyFont="1" applyFill="1" applyBorder="1" applyAlignment="1">
      <alignment horizontal="center" vertical="center"/>
    </xf>
    <xf numFmtId="0" fontId="164" fillId="0" borderId="1" xfId="0" applyFont="1" applyBorder="1" applyAlignment="1">
      <alignment horizontal="center" vertical="center"/>
    </xf>
    <xf numFmtId="0" fontId="129" fillId="4" borderId="16" xfId="0" applyFont="1" applyFill="1" applyBorder="1" applyAlignment="1">
      <alignment horizontal="center" vertical="distributed"/>
    </xf>
    <xf numFmtId="0" fontId="129" fillId="4" borderId="18" xfId="0" applyFont="1" applyFill="1" applyBorder="1" applyAlignment="1">
      <alignment horizontal="center" vertical="distributed"/>
    </xf>
    <xf numFmtId="0" fontId="129" fillId="4" borderId="15" xfId="0" applyFont="1" applyFill="1" applyBorder="1" applyAlignment="1">
      <alignment horizontal="center" vertical="distributed"/>
    </xf>
    <xf numFmtId="0" fontId="129" fillId="4" borderId="13" xfId="0" applyFont="1" applyFill="1" applyBorder="1" applyAlignment="1">
      <alignment horizontal="center" vertical="distributed"/>
    </xf>
    <xf numFmtId="0" fontId="129" fillId="4" borderId="19" xfId="0" applyFont="1" applyFill="1" applyBorder="1" applyAlignment="1">
      <alignment horizontal="center" vertical="distributed"/>
    </xf>
    <xf numFmtId="0" fontId="129" fillId="4" borderId="12" xfId="0" applyFont="1" applyFill="1" applyBorder="1" applyAlignment="1">
      <alignment horizontal="center" vertical="distributed"/>
    </xf>
    <xf numFmtId="0" fontId="129" fillId="4" borderId="11" xfId="0" applyFont="1" applyFill="1" applyBorder="1" applyAlignment="1">
      <alignment horizontal="center" vertical="center" textRotation="255"/>
    </xf>
    <xf numFmtId="0" fontId="129" fillId="4" borderId="26" xfId="0" applyFont="1" applyFill="1" applyBorder="1" applyAlignment="1">
      <alignment horizontal="center" vertical="center" textRotation="255"/>
    </xf>
    <xf numFmtId="0" fontId="129" fillId="4" borderId="14" xfId="0" applyFont="1" applyFill="1" applyBorder="1" applyAlignment="1">
      <alignment horizontal="center" vertical="center" textRotation="255"/>
    </xf>
    <xf numFmtId="0" fontId="126" fillId="4" borderId="11" xfId="0" applyFont="1" applyFill="1" applyBorder="1" applyAlignment="1">
      <alignment horizontal="center" vertical="center" textRotation="255"/>
    </xf>
    <xf numFmtId="0" fontId="126" fillId="4" borderId="26" xfId="0" applyFont="1" applyFill="1" applyBorder="1" applyAlignment="1">
      <alignment horizontal="center" vertical="center" textRotation="255"/>
    </xf>
    <xf numFmtId="0" fontId="126" fillId="4" borderId="14" xfId="0" applyFont="1" applyFill="1" applyBorder="1" applyAlignment="1">
      <alignment horizontal="center" vertical="center" textRotation="255"/>
    </xf>
    <xf numFmtId="176" fontId="289" fillId="12" borderId="0" xfId="8" applyNumberFormat="1" applyFont="1" applyFill="1" applyAlignment="1">
      <alignment horizontal="right" vertical="center"/>
    </xf>
    <xf numFmtId="176" fontId="289" fillId="12" borderId="33" xfId="8" applyNumberFormat="1" applyFont="1" applyFill="1" applyBorder="1" applyAlignment="1">
      <alignment horizontal="right" vertical="center"/>
    </xf>
    <xf numFmtId="176" fontId="268" fillId="12" borderId="0" xfId="8" applyNumberFormat="1" applyFont="1" applyFill="1" applyAlignment="1">
      <alignment horizontal="right" vertical="center"/>
    </xf>
    <xf numFmtId="176" fontId="268" fillId="12" borderId="33" xfId="8" applyNumberFormat="1" applyFont="1" applyFill="1" applyBorder="1" applyAlignment="1">
      <alignment horizontal="right" vertical="center"/>
    </xf>
    <xf numFmtId="0" fontId="163" fillId="17" borderId="1" xfId="0" applyFont="1" applyFill="1" applyBorder="1">
      <alignment vertical="center"/>
    </xf>
  </cellXfs>
  <cellStyles count="11">
    <cellStyle name="一般" xfId="0" builtinId="0"/>
    <cellStyle name="一般 2" xfId="4" xr:uid="{1224F896-37E0-4660-A4A3-3741C470ECF6}"/>
    <cellStyle name="一般 2 2" xfId="10" xr:uid="{81091D0F-24ED-46DA-9839-330809D4E420}"/>
    <cellStyle name="一般 3" xfId="2" xr:uid="{2F2784DD-B657-46C3-9BAC-1B6ED72F760C}"/>
    <cellStyle name="一般 3 2" xfId="8" xr:uid="{F1AE6A68-ABBB-4F69-91E2-EBEB586B1160}"/>
    <cellStyle name="一般 4" xfId="1" xr:uid="{BE9F302D-203B-4056-9E18-973F0FE6320B}"/>
    <cellStyle name="一般 4 2" xfId="5" xr:uid="{2FCF454B-49BB-4415-BAF5-7D2B716D89B9}"/>
    <cellStyle name="一般 4 3" xfId="9" xr:uid="{009A973D-D474-4615-94A4-99107E24E2FC}"/>
    <cellStyle name="一般 5" xfId="3" xr:uid="{18F06C7D-CD31-41AC-AAA0-866AF3495F11}"/>
    <cellStyle name="一般 6" xfId="7" xr:uid="{74FEC21E-D5F3-49AE-9B8F-95277B29EB9A}"/>
    <cellStyle name="超連結 2" xfId="6" xr:uid="{383F4EEC-56C4-4CC8-B53F-A699F6ED1440}"/>
  </cellStyles>
  <dxfs count="52">
    <dxf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吳守禮細明台語注音"/>
        <family val="1"/>
        <charset val="136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6"/>
        <color rgb="FF000000"/>
        <name val="吳守禮細明台語注音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C00000"/>
        <name val="吳守禮標楷台語注音"/>
        <family val="3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7" tint="-0.249977111117893"/>
        <name val="霞鶩文楷 TC"/>
        <family val="1"/>
        <charset val="136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7" formatCode="&quot;[ &quot;@&quot; ]&quot;"/>
      <alignment horizontal="left" vertical="center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7" formatCode="&quot;[ &quot;@&quot; ]&quot;"/>
      <alignment horizontal="left" vertical="center" textRotation="0" wrapText="0" indent="2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Noto Serif TC Black"/>
        <family val="1"/>
        <charset val="136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C00000"/>
        <name val="吳守禮標楷台語注音"/>
        <family val="3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7" tint="-0.249977111117893"/>
        <name val="霞鶩文楷 TC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left" vertical="center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Noto Serif TC Black"/>
        <family val="1"/>
        <charset val="136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B5E64D3D-7584-4A6E-AD9B-5A3AA7D36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300" y="9696450"/>
          <a:ext cx="9028571" cy="371428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/work/rime-tlpa/docs/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rime-tlpa\docs\&#37749;&#30436;&#35373;&#35336;&#35215;&#26684;_&#26041;&#38899;&#31526;&#34399;.xlsx" TargetMode="External"/><Relationship Id="rId1" Type="http://schemas.openxmlformats.org/officeDocument/2006/relationships/externalLinkPath" Target="/work/rime-tlpa/docs/&#37749;&#30436;&#35373;&#35336;&#35215;&#26684;_&#26041;&#38899;&#31526;&#343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設計"/>
      <sheetName val="工作表1"/>
      <sheetName val="注音編碼對照表"/>
      <sheetName val="方音符號鍵盤"/>
      <sheetName val="台羅轉換注音二式規則"/>
      <sheetName val="ㆦㄜ對映"/>
      <sheetName val="台羅轉換注音二式音標字母"/>
      <sheetName val="漢字庫"/>
      <sheetName val="方音聲母"/>
      <sheetName val="方音韻母"/>
      <sheetName val=" 所有入聲韻"/>
      <sheetName val="拼音鍵盤"/>
      <sheetName val="各種台灣語言拼音對照簡表"/>
      <sheetName val="參考鍵盤"/>
      <sheetName val="參考鍵盤（2）"/>
      <sheetName val="鍵盤設計規格_方音符號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97C6AE-E669-4AAD-8496-826BA9988842}" name="聲母列表" displayName="聲母列表" ref="A1:E23" totalsRowShown="0" headerRowDxfId="51" headerRowBorderDxfId="50" tableBorderDxfId="49" totalsRowBorderDxfId="48">
  <autoFilter ref="A1:E23" xr:uid="{1897C6AE-E669-4AAD-8496-826BA9988842}"/>
  <tableColumns count="5">
    <tableColumn id="1" xr3:uid="{8C5322FD-1F3D-4095-8EC4-59FA796CA002}" name="聲母分類" dataDxfId="47"/>
    <tableColumn id="2" xr3:uid="{97ABC936-F186-4DEE-89CB-8A773D6FDAFE}" name="國際音標"/>
    <tableColumn id="3" xr3:uid="{376A0EDA-B179-44E1-A6E6-BCC2611EFBF8}" name="羅馬拼音字母" dataDxfId="46"/>
    <tableColumn id="4" xr3:uid="{1E7F0EB0-306F-479C-B90C-0A099FEDD942}" name="注音符號" dataDxfId="45"/>
    <tableColumn id="5" xr3:uid="{A0D5F00B-CE45-4F7C-912E-D1185768C680}" name="漢字範例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C56E49-0E4E-4A66-A431-666ECBEE9474}" name="韻母列表" displayName="韻母列表" ref="A1:E112" totalsRowShown="0" headerRowDxfId="43" headerRowBorderDxfId="42" tableBorderDxfId="41" totalsRowBorderDxfId="40">
  <autoFilter ref="A1:E112" xr:uid="{DDC56E49-0E4E-4A66-A431-666ECBEE9474}"/>
  <tableColumns count="5">
    <tableColumn id="1" xr3:uid="{386BBFED-D7CA-43BC-BD64-C82D40B4B42A}" name="韻腹國際音標" dataDxfId="39"/>
    <tableColumn id="2" xr3:uid="{38C8158B-7DB5-4FF6-AD76-E6D390C1D289}" name="國際音標" dataDxfId="38"/>
    <tableColumn id="3" xr3:uid="{35EC69E5-A45A-412B-91A4-B99EAD44A4D0}" name="羅馬拼音字母" dataDxfId="37"/>
    <tableColumn id="4" xr3:uid="{E26E4AF7-E7FA-4983-A4F7-90C25099D183}" name="注音符號" dataDxfId="36"/>
    <tableColumn id="5" xr3:uid="{62BBB5BC-91C9-4D92-AFEF-26BCCDFB879C}" name="漢字範例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301D7-EC9A-46FD-9941-09BC42DEED51}" name="聲母對照資料表" displayName="聲母對照資料表" ref="B3:M25" totalsRowShown="0" headerRowDxfId="34" dataDxfId="32" headerRowBorderDxfId="33" tableBorderDxfId="31" headerRowCellStyle="一般 2" dataCellStyle="一般 2">
  <autoFilter ref="B3:M25" xr:uid="{8AA51E20-570E-4CC9-94D2-8022795FFB40}"/>
  <sortState xmlns:xlrd2="http://schemas.microsoft.com/office/spreadsheetml/2017/richdata2" ref="B4:M21">
    <sortCondition ref="B3:B21"/>
  </sortState>
  <tableColumns count="12">
    <tableColumn id="1" xr3:uid="{0D42AE6D-A235-48F3-BA02-7ECDF04D9A82}" name="識別號" dataDxfId="30" dataCellStyle="一般 2"/>
    <tableColumn id="3" xr3:uid="{5BEC3EB1-AE7F-48AD-B2B9-934684AF587C}" name="國際音標" dataDxfId="29" dataCellStyle="一般 2"/>
    <tableColumn id="2" xr3:uid="{0D515704-C105-405D-9DC3-A3426333A9E5}" name="台語音標" dataDxfId="28" dataCellStyle="一般 2"/>
    <tableColumn id="7" xr3:uid="{0035BC7C-D059-477F-8735-C43AACA5834D}" name="方音符號" dataDxfId="27" dataCellStyle="一般 2"/>
    <tableColumn id="12" xr3:uid="{C267D87C-8E8B-49B8-A7CB-A47422526F91}" name="漢字例" dataDxfId="26" dataCellStyle="一般 2"/>
    <tableColumn id="8" xr3:uid="{6ABA2322-93E2-41C6-A8A4-482FB9B25976}" name="十五音" dataDxfId="25" dataCellStyle="一般 2"/>
    <tableColumn id="4" xr3:uid="{53932DB0-09B3-44EE-BAC5-27130829C6A4}" name="白話字" dataDxfId="24" dataCellStyle="一般 2"/>
    <tableColumn id="5" xr3:uid="{DF5FFE2A-AD42-40CC-B766-B705ABA49AE7}" name="台羅拼音" dataDxfId="23" dataCellStyle="一般 2"/>
    <tableColumn id="6" xr3:uid="{C4867664-1030-4885-B5EB-A8583AF9E02C}" name="閩拼方案" dataDxfId="22" dataCellStyle="一般 2"/>
    <tableColumn id="11" xr3:uid="{D7C07D0B-D00B-47E4-89F0-B02ACEAFAFF3}" name="台語注音二式" dataDxfId="21" dataCellStyle="一般 2"/>
    <tableColumn id="10" xr3:uid="{3563EB79-727E-498D-BFF8-CFCCFF79D47B}" name="字長" dataDxfId="20" dataCellStyle="一般 2">
      <calculatedColumnFormula xml:space="preserve"> LEN(聲母對照資料表[[#This Row],[台語音標]])</calculatedColumnFormula>
    </tableColumn>
    <tableColumn id="9" xr3:uid="{B99015A8-CDF8-4982-8F99-5B49F99371CC}" name="備註" dataDxfId="19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7E97EF-068B-4DD1-B040-40B93E1DC782}" name="韻母對照資料表" displayName="韻母對照資料表" ref="B3:O103" totalsRowShown="0" headerRowDxfId="18" headerRowBorderDxfId="17" tableBorderDxfId="16" totalsRowBorderDxfId="15" headerRowCellStyle="一般 2">
  <tableColumns count="14">
    <tableColumn id="1" xr3:uid="{20980959-DB7D-47E9-A85B-3942E9B01E14}" name="識別號" dataDxfId="14" dataCellStyle="一般 2"/>
    <tableColumn id="3" xr3:uid="{919780FA-0D29-48F2-9C75-1036BA6A7000}" name="國際音標" dataDxfId="13" dataCellStyle="一般 2"/>
    <tableColumn id="2" xr3:uid="{B6F3C900-E713-4C58-8A89-1902EE07C76B}" name="台語音標" dataDxfId="12" dataCellStyle="一般 2"/>
    <tableColumn id="7" xr3:uid="{F7C29434-6FE0-4158-B05C-6EFB101D7DAD}" name="方音符號" dataDxfId="11" dataCellStyle="一般 2"/>
    <tableColumn id="14" xr3:uid="{6A11E00B-AE93-4E75-B3DD-1DF6C39E21B2}" name="漢字例" dataDxfId="10" dataCellStyle="一般 2"/>
    <tableColumn id="8" xr3:uid="{A83E7E84-F898-4629-9D27-DDDAD8212117}" name="十五音" dataDxfId="9" dataCellStyle="一般 2"/>
    <tableColumn id="9" xr3:uid="{D652FD6D-ED51-40A6-AEDE-E0D31220651A}" name="舒促聲" dataDxfId="8" dataCellStyle="一般 2"/>
    <tableColumn id="12" xr3:uid="{77EA5C88-0175-4E88-87C7-9B0BD2C63E4E}" name="十五音識別碼" dataDxfId="7" dataCellStyle="一般 2">
      <calculatedColumnFormula>韻母對照資料表[[#This Row],[十五音]]&amp;LEFT(韻母對照資料表[[#This Row],[舒促聲]],1)</calculatedColumnFormula>
    </tableColumn>
    <tableColumn id="10" xr3:uid="{D7F134F8-C783-4CBB-B2CF-426D2214DABC}" name="十五音韻母序" dataDxfId="6" dataCellStyle="一般 2"/>
    <tableColumn id="4" xr3:uid="{5854613E-3A73-4192-916C-D25053664C50}" name="白話字" dataDxfId="5" dataCellStyle="一般 2"/>
    <tableColumn id="5" xr3:uid="{CE29CE16-B1F2-4EDA-A245-C9AB02F6ECE8}" name="台羅拼音" dataDxfId="4" dataCellStyle="一般 2"/>
    <tableColumn id="6" xr3:uid="{95741570-EC18-4B72-AC11-0733B6C07905}" name="閩拼方案" dataDxfId="3" dataCellStyle="一般 2"/>
    <tableColumn id="13" xr3:uid="{10A5F376-15F1-42AE-A368-4A30F4651BE2}" name="台語注音二式" dataDxfId="2" dataCellStyle="一般 2"/>
    <tableColumn id="11" xr3:uid="{3E2288B0-A90F-4235-BF24-CD9F27F5F319}" name="字長" dataDxfId="1" dataCellStyle="一般 2">
      <calculatedColumnFormula>IF(韻母對照資料表[[#This Row],[台語音標]]="", 0, LEN(韻母對照資料表[[#This Row],[台語音標]]))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5C68C3E-6D9D-4F73-9466-E12A1FB45147}">
  <we:reference id="wa200005271" version="2.6.1.0" store="zh-TW" storeType="OMEX"/>
  <we:alternateReferences>
    <we:reference id="wa200005271" version="2.6.1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A4FD1367-1BCD-4212-90D1-FDB04B228571}">
  <we:reference id="wa200007447" version="1.0.0.0" store="zh-TW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2C38-C5E3-4084-8638-039792E353C8}">
  <sheetPr>
    <tabColor theme="3" tint="0.499984740745262"/>
  </sheetPr>
  <dimension ref="A1:E23"/>
  <sheetViews>
    <sheetView showGridLines="0" workbookViewId="0">
      <pane ySplit="1" topLeftCell="A2" activePane="bottomLeft" state="frozen"/>
      <selection activeCell="K8" sqref="K8"/>
      <selection pane="bottomLeft" activeCell="K8" sqref="K8"/>
    </sheetView>
  </sheetViews>
  <sheetFormatPr defaultRowHeight="50.25"/>
  <cols>
    <col min="1" max="4" width="16.625" style="4" customWidth="1"/>
    <col min="5" max="5" width="16.625" style="326" customWidth="1"/>
  </cols>
  <sheetData>
    <row r="1" spans="1:5" s="327" customFormat="1" ht="19.5">
      <c r="A1" s="350" t="s">
        <v>3198</v>
      </c>
      <c r="B1" s="351" t="s">
        <v>3098</v>
      </c>
      <c r="C1" s="351" t="s">
        <v>3099</v>
      </c>
      <c r="D1" s="351" t="s">
        <v>1822</v>
      </c>
      <c r="E1" s="352" t="s">
        <v>3100</v>
      </c>
    </row>
    <row r="2" spans="1:5" ht="44.25">
      <c r="A2" s="340" t="s">
        <v>3209</v>
      </c>
      <c r="B2" s="334" t="s">
        <v>4</v>
      </c>
      <c r="C2" s="334" t="s">
        <v>4</v>
      </c>
      <c r="D2" s="330" t="s">
        <v>1020</v>
      </c>
      <c r="E2" s="342" t="s">
        <v>1298</v>
      </c>
    </row>
    <row r="3" spans="1:5" ht="44.25">
      <c r="A3" s="340" t="s">
        <v>3209</v>
      </c>
      <c r="B3" s="334" t="s">
        <v>2</v>
      </c>
      <c r="C3" s="334" t="s">
        <v>2</v>
      </c>
      <c r="D3" s="330" t="s">
        <v>1018</v>
      </c>
      <c r="E3" s="343" t="s">
        <v>1251</v>
      </c>
    </row>
    <row r="4" spans="1:5" ht="44.25">
      <c r="A4" s="340" t="s">
        <v>3209</v>
      </c>
      <c r="B4" s="334" t="s">
        <v>3</v>
      </c>
      <c r="C4" s="334" t="s">
        <v>1263</v>
      </c>
      <c r="D4" s="330" t="s">
        <v>1019</v>
      </c>
      <c r="E4" s="343" t="s">
        <v>1261</v>
      </c>
    </row>
    <row r="5" spans="1:5" ht="44.25">
      <c r="A5" s="340" t="s">
        <v>3209</v>
      </c>
      <c r="B5" s="334" t="s">
        <v>5</v>
      </c>
      <c r="C5" s="334" t="s">
        <v>5</v>
      </c>
      <c r="D5" s="330" t="s">
        <v>1021</v>
      </c>
      <c r="E5" s="343" t="s">
        <v>1456</v>
      </c>
    </row>
    <row r="6" spans="1:5" ht="44.25">
      <c r="A6" s="341" t="s">
        <v>3210</v>
      </c>
      <c r="B6" s="335" t="s">
        <v>6</v>
      </c>
      <c r="C6" s="335" t="s">
        <v>6</v>
      </c>
      <c r="D6" s="331" t="s">
        <v>1023</v>
      </c>
      <c r="E6" s="344" t="s">
        <v>1258</v>
      </c>
    </row>
    <row r="7" spans="1:5" ht="44.25">
      <c r="A7" s="341" t="s">
        <v>3210</v>
      </c>
      <c r="B7" s="335" t="s">
        <v>7</v>
      </c>
      <c r="C7" s="335" t="s">
        <v>1266</v>
      </c>
      <c r="D7" s="331" t="s">
        <v>1024</v>
      </c>
      <c r="E7" s="344" t="s">
        <v>1264</v>
      </c>
    </row>
    <row r="8" spans="1:5" ht="44.25">
      <c r="A8" s="341" t="s">
        <v>3210</v>
      </c>
      <c r="B8" s="335" t="s">
        <v>8</v>
      </c>
      <c r="C8" s="335" t="s">
        <v>8</v>
      </c>
      <c r="D8" s="331" t="s">
        <v>1025</v>
      </c>
      <c r="E8" s="344" t="s">
        <v>1457</v>
      </c>
    </row>
    <row r="9" spans="1:5" ht="44.25">
      <c r="A9" s="341" t="s">
        <v>3210</v>
      </c>
      <c r="B9" s="335" t="s">
        <v>9</v>
      </c>
      <c r="C9" s="335" t="s">
        <v>9</v>
      </c>
      <c r="D9" s="331" t="s">
        <v>1026</v>
      </c>
      <c r="E9" s="344" t="s">
        <v>1248</v>
      </c>
    </row>
    <row r="10" spans="1:5" ht="44.25">
      <c r="A10" s="340" t="s">
        <v>3211</v>
      </c>
      <c r="B10" s="334" t="s">
        <v>1284</v>
      </c>
      <c r="C10" s="334" t="s">
        <v>1286</v>
      </c>
      <c r="D10" s="330" t="s">
        <v>1029</v>
      </c>
      <c r="E10" s="345" t="s">
        <v>1841</v>
      </c>
    </row>
    <row r="11" spans="1:5" ht="44.25">
      <c r="A11" s="340" t="s">
        <v>3211</v>
      </c>
      <c r="B11" s="334" t="s">
        <v>1271</v>
      </c>
      <c r="C11" s="334" t="s">
        <v>1272</v>
      </c>
      <c r="D11" s="330" t="s">
        <v>1027</v>
      </c>
      <c r="E11" s="343" t="s">
        <v>1269</v>
      </c>
    </row>
    <row r="12" spans="1:5" ht="44.25">
      <c r="A12" s="340" t="s">
        <v>3211</v>
      </c>
      <c r="B12" s="334" t="s">
        <v>1308</v>
      </c>
      <c r="C12" s="334" t="s">
        <v>1309</v>
      </c>
      <c r="D12" s="330" t="s">
        <v>1028</v>
      </c>
      <c r="E12" s="343" t="s">
        <v>1306</v>
      </c>
    </row>
    <row r="13" spans="1:5" ht="44.25">
      <c r="A13" s="340" t="s">
        <v>3211</v>
      </c>
      <c r="B13" s="334" t="s">
        <v>1292</v>
      </c>
      <c r="C13" s="334" t="s">
        <v>1292</v>
      </c>
      <c r="D13" s="330" t="s">
        <v>3199</v>
      </c>
      <c r="E13" s="343" t="s">
        <v>1291</v>
      </c>
    </row>
    <row r="14" spans="1:5" ht="44.25">
      <c r="A14" s="341" t="s">
        <v>3212</v>
      </c>
      <c r="B14" s="335" t="s">
        <v>1288</v>
      </c>
      <c r="C14" s="335" t="s">
        <v>3230</v>
      </c>
      <c r="D14" s="331" t="s">
        <v>1032</v>
      </c>
      <c r="E14" s="344" t="s">
        <v>1283</v>
      </c>
    </row>
    <row r="15" spans="1:5" ht="44.25">
      <c r="A15" s="341" t="s">
        <v>3212</v>
      </c>
      <c r="B15" s="335" t="s">
        <v>1278</v>
      </c>
      <c r="C15" s="335" t="s">
        <v>3231</v>
      </c>
      <c r="D15" s="331" t="s">
        <v>1030</v>
      </c>
      <c r="E15" s="344" t="s">
        <v>1270</v>
      </c>
    </row>
    <row r="16" spans="1:5" ht="44.25">
      <c r="A16" s="341" t="s">
        <v>3212</v>
      </c>
      <c r="B16" s="335" t="s">
        <v>1313</v>
      </c>
      <c r="C16" s="335" t="s">
        <v>3232</v>
      </c>
      <c r="D16" s="331" t="s">
        <v>1031</v>
      </c>
      <c r="E16" s="344" t="s">
        <v>1234</v>
      </c>
    </row>
    <row r="17" spans="1:5" ht="44.25">
      <c r="A17" s="341" t="s">
        <v>3212</v>
      </c>
      <c r="B17" s="335" t="s">
        <v>1294</v>
      </c>
      <c r="C17" s="335" t="s">
        <v>3233</v>
      </c>
      <c r="D17" s="331" t="s">
        <v>1033</v>
      </c>
      <c r="E17" s="344" t="s">
        <v>1291</v>
      </c>
    </row>
    <row r="18" spans="1:5" ht="44.25">
      <c r="A18" s="340" t="s">
        <v>3213</v>
      </c>
      <c r="B18" s="334" t="s">
        <v>16</v>
      </c>
      <c r="C18" s="334" t="s">
        <v>16</v>
      </c>
      <c r="D18" s="330" t="s">
        <v>1528</v>
      </c>
      <c r="E18" s="343" t="s">
        <v>1302</v>
      </c>
    </row>
    <row r="19" spans="1:5" ht="44.25">
      <c r="A19" s="340" t="s">
        <v>3213</v>
      </c>
      <c r="B19" s="334" t="s">
        <v>14</v>
      </c>
      <c r="C19" s="334" t="s">
        <v>14</v>
      </c>
      <c r="D19" s="330" t="s">
        <v>1034</v>
      </c>
      <c r="E19" s="343" t="s">
        <v>1253</v>
      </c>
    </row>
    <row r="20" spans="1:5" ht="44.25">
      <c r="A20" s="340" t="s">
        <v>3213</v>
      </c>
      <c r="B20" s="334" t="s">
        <v>15</v>
      </c>
      <c r="C20" s="334" t="s">
        <v>1257</v>
      </c>
      <c r="D20" s="330" t="s">
        <v>1035</v>
      </c>
      <c r="E20" s="343" t="s">
        <v>1255</v>
      </c>
    </row>
    <row r="21" spans="1:5" ht="44.25">
      <c r="A21" s="340" t="s">
        <v>3213</v>
      </c>
      <c r="B21" s="336" t="s">
        <v>2319</v>
      </c>
      <c r="C21" s="334" t="s">
        <v>1410</v>
      </c>
      <c r="D21" s="330" t="s">
        <v>1036</v>
      </c>
      <c r="E21" s="343" t="s">
        <v>1458</v>
      </c>
    </row>
    <row r="22" spans="1:5" ht="44.25">
      <c r="A22" s="341" t="s">
        <v>3214</v>
      </c>
      <c r="B22" s="335" t="s">
        <v>1</v>
      </c>
      <c r="C22" s="335" t="s">
        <v>1</v>
      </c>
      <c r="D22" s="331" t="s">
        <v>1037</v>
      </c>
      <c r="E22" s="344" t="s">
        <v>1317</v>
      </c>
    </row>
    <row r="23" spans="1:5" ht="44.25">
      <c r="A23" s="346" t="s">
        <v>3215</v>
      </c>
      <c r="B23" s="347" t="s">
        <v>1843</v>
      </c>
      <c r="C23" s="347" t="s">
        <v>0</v>
      </c>
      <c r="D23" s="348"/>
      <c r="E23" s="349" t="s">
        <v>1296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B3FD-A5C4-4DAD-B39D-21C7B6D3EA31}">
  <sheetPr>
    <tabColor theme="3" tint="0.499984740745262"/>
  </sheetPr>
  <dimension ref="A1:L112"/>
  <sheetViews>
    <sheetView showGridLines="0" workbookViewId="0">
      <pane ySplit="1" topLeftCell="A96" activePane="bottomLeft" state="frozen"/>
      <selection activeCell="K8" sqref="K8"/>
      <selection pane="bottomLeft" activeCell="K8" sqref="K8"/>
    </sheetView>
  </sheetViews>
  <sheetFormatPr defaultRowHeight="50.25"/>
  <cols>
    <col min="1" max="2" width="17.625" style="339" customWidth="1"/>
    <col min="3" max="4" width="17.625" style="4" customWidth="1"/>
    <col min="5" max="5" width="17.625" style="326" customWidth="1"/>
  </cols>
  <sheetData>
    <row r="1" spans="1:5" s="327" customFormat="1" ht="19.5">
      <c r="A1" s="367" t="s">
        <v>3197</v>
      </c>
      <c r="B1" s="368" t="s">
        <v>3228</v>
      </c>
      <c r="C1" s="351" t="s">
        <v>3099</v>
      </c>
      <c r="D1" s="351" t="s">
        <v>1822</v>
      </c>
      <c r="E1" s="352" t="s">
        <v>3100</v>
      </c>
    </row>
    <row r="2" spans="1:5" ht="44.25">
      <c r="A2" s="353" t="s">
        <v>18</v>
      </c>
      <c r="B2" s="338" t="s">
        <v>18</v>
      </c>
      <c r="C2" s="328" t="s">
        <v>18</v>
      </c>
      <c r="D2" s="329" t="s">
        <v>19</v>
      </c>
      <c r="E2" s="343" t="s">
        <v>3101</v>
      </c>
    </row>
    <row r="3" spans="1:5" ht="44.25">
      <c r="A3" s="353" t="s">
        <v>18</v>
      </c>
      <c r="B3" s="338" t="s">
        <v>1152</v>
      </c>
      <c r="C3" s="328" t="s">
        <v>1380</v>
      </c>
      <c r="D3" s="329" t="s">
        <v>37</v>
      </c>
      <c r="E3" s="343" t="s">
        <v>3102</v>
      </c>
    </row>
    <row r="4" spans="1:5" ht="44.25">
      <c r="A4" s="353" t="s">
        <v>18</v>
      </c>
      <c r="B4" s="338" t="s">
        <v>67</v>
      </c>
      <c r="C4" s="328" t="s">
        <v>67</v>
      </c>
      <c r="D4" s="329" t="s">
        <v>68</v>
      </c>
      <c r="E4" s="343" t="s">
        <v>3103</v>
      </c>
    </row>
    <row r="5" spans="1:5" ht="44.25">
      <c r="A5" s="353" t="s">
        <v>18</v>
      </c>
      <c r="B5" s="338" t="s">
        <v>79</v>
      </c>
      <c r="C5" s="328" t="s">
        <v>79</v>
      </c>
      <c r="D5" s="329" t="s">
        <v>80</v>
      </c>
      <c r="E5" s="343" t="s">
        <v>3104</v>
      </c>
    </row>
    <row r="6" spans="1:5" ht="44.25">
      <c r="A6" s="353" t="s">
        <v>18</v>
      </c>
      <c r="B6" s="338" t="s">
        <v>3217</v>
      </c>
      <c r="C6" s="328" t="s">
        <v>1369</v>
      </c>
      <c r="D6" s="329" t="s">
        <v>95</v>
      </c>
      <c r="E6" s="343" t="s">
        <v>3105</v>
      </c>
    </row>
    <row r="7" spans="1:5" ht="44.25">
      <c r="A7" s="353" t="s">
        <v>18</v>
      </c>
      <c r="B7" s="338" t="s">
        <v>2160</v>
      </c>
      <c r="C7" s="328" t="s">
        <v>1367</v>
      </c>
      <c r="D7" s="329" t="s">
        <v>110</v>
      </c>
      <c r="E7" s="343" t="s">
        <v>3106</v>
      </c>
    </row>
    <row r="8" spans="1:5" ht="44.25">
      <c r="A8" s="353" t="s">
        <v>18</v>
      </c>
      <c r="B8" s="338" t="s">
        <v>2161</v>
      </c>
      <c r="C8" s="328" t="s">
        <v>1340</v>
      </c>
      <c r="D8" s="329" t="s">
        <v>121</v>
      </c>
      <c r="E8" s="343" t="s">
        <v>3107</v>
      </c>
    </row>
    <row r="9" spans="1:5" ht="44.25">
      <c r="A9" s="353" t="s">
        <v>18</v>
      </c>
      <c r="B9" s="338" t="s">
        <v>2162</v>
      </c>
      <c r="C9" s="328" t="s">
        <v>1373</v>
      </c>
      <c r="D9" s="329" t="s">
        <v>135</v>
      </c>
      <c r="E9" s="343" t="s">
        <v>3108</v>
      </c>
    </row>
    <row r="10" spans="1:5" ht="44.25">
      <c r="A10" s="353" t="s">
        <v>18</v>
      </c>
      <c r="B10" s="338" t="s">
        <v>47</v>
      </c>
      <c r="C10" s="328" t="s">
        <v>1157</v>
      </c>
      <c r="D10" s="329" t="s">
        <v>48</v>
      </c>
      <c r="E10" s="343" t="s">
        <v>3109</v>
      </c>
    </row>
    <row r="11" spans="1:5" ht="44.25">
      <c r="A11" s="353" t="s">
        <v>18</v>
      </c>
      <c r="B11" s="338" t="s">
        <v>1153</v>
      </c>
      <c r="C11" s="328" t="s">
        <v>1388</v>
      </c>
      <c r="D11" s="329" t="s">
        <v>64</v>
      </c>
      <c r="E11" s="343" t="s">
        <v>2270</v>
      </c>
    </row>
    <row r="12" spans="1:5" ht="44.25">
      <c r="A12" s="353" t="s">
        <v>149</v>
      </c>
      <c r="B12" s="338" t="s">
        <v>1363</v>
      </c>
      <c r="C12" s="328" t="s">
        <v>1363</v>
      </c>
      <c r="D12" s="329" t="s">
        <v>150</v>
      </c>
      <c r="E12" s="343" t="s">
        <v>3110</v>
      </c>
    </row>
    <row r="13" spans="1:5" ht="44.25">
      <c r="A13" s="353" t="s">
        <v>149</v>
      </c>
      <c r="B13" s="338" t="s">
        <v>2143</v>
      </c>
      <c r="C13" s="328" t="s">
        <v>1413</v>
      </c>
      <c r="D13" s="329" t="s">
        <v>168</v>
      </c>
      <c r="E13" s="343" t="s">
        <v>3111</v>
      </c>
    </row>
    <row r="14" spans="1:5" ht="44.25">
      <c r="A14" s="353" t="s">
        <v>149</v>
      </c>
      <c r="B14" s="338" t="s">
        <v>2148</v>
      </c>
      <c r="C14" s="328" t="s">
        <v>2065</v>
      </c>
      <c r="D14" s="329" t="s">
        <v>176</v>
      </c>
      <c r="E14" s="342" t="s">
        <v>3112</v>
      </c>
    </row>
    <row r="15" spans="1:5" ht="44.25">
      <c r="A15" s="353" t="s">
        <v>149</v>
      </c>
      <c r="B15" s="338" t="s">
        <v>2272</v>
      </c>
      <c r="C15" s="328" t="s">
        <v>2068</v>
      </c>
      <c r="D15" s="329" t="s">
        <v>3200</v>
      </c>
      <c r="E15" s="354" t="s">
        <v>3201</v>
      </c>
    </row>
    <row r="16" spans="1:5" ht="44.25">
      <c r="A16" s="353" t="s">
        <v>985</v>
      </c>
      <c r="B16" s="338" t="s">
        <v>3219</v>
      </c>
      <c r="C16" s="328" t="s">
        <v>180</v>
      </c>
      <c r="D16" s="329" t="s">
        <v>181</v>
      </c>
      <c r="E16" s="343" t="s">
        <v>3113</v>
      </c>
    </row>
    <row r="17" spans="1:11" ht="44.25">
      <c r="A17" s="353" t="s">
        <v>985</v>
      </c>
      <c r="B17" s="338" t="s">
        <v>3253</v>
      </c>
      <c r="C17" s="328" t="s">
        <v>1924</v>
      </c>
      <c r="D17" s="329" t="s">
        <v>2201</v>
      </c>
      <c r="E17" s="377" t="s">
        <v>3252</v>
      </c>
    </row>
    <row r="18" spans="1:11" ht="44.25">
      <c r="A18" s="353" t="s">
        <v>985</v>
      </c>
      <c r="B18" s="338" t="s">
        <v>3220</v>
      </c>
      <c r="C18" s="328" t="s">
        <v>1375</v>
      </c>
      <c r="D18" s="329" t="s">
        <v>199</v>
      </c>
      <c r="E18" s="345" t="s">
        <v>3114</v>
      </c>
    </row>
    <row r="19" spans="1:11" ht="44.25">
      <c r="A19" s="353" t="s">
        <v>985</v>
      </c>
      <c r="B19" s="338" t="s">
        <v>3221</v>
      </c>
      <c r="C19" s="328" t="s">
        <v>2070</v>
      </c>
      <c r="D19" s="329" t="s">
        <v>3202</v>
      </c>
      <c r="E19" s="355" t="s">
        <v>3153</v>
      </c>
    </row>
    <row r="20" spans="1:11" ht="44.25">
      <c r="A20" s="353" t="s">
        <v>1086</v>
      </c>
      <c r="B20" s="338" t="s">
        <v>1086</v>
      </c>
      <c r="C20" s="328" t="s">
        <v>1337</v>
      </c>
      <c r="D20" s="329" t="s">
        <v>1017</v>
      </c>
      <c r="E20" s="356" t="s">
        <v>3115</v>
      </c>
      <c r="K20" s="379"/>
    </row>
    <row r="21" spans="1:11" ht="44.25">
      <c r="A21" s="353" t="s">
        <v>2141</v>
      </c>
      <c r="B21" s="338" t="s">
        <v>3218</v>
      </c>
      <c r="C21" s="328" t="s">
        <v>1347</v>
      </c>
      <c r="D21" s="329" t="s">
        <v>1617</v>
      </c>
      <c r="E21" s="343" t="s">
        <v>3116</v>
      </c>
    </row>
    <row r="22" spans="1:11" ht="44.25">
      <c r="A22" s="353" t="s">
        <v>2141</v>
      </c>
      <c r="B22" s="338" t="s">
        <v>1102</v>
      </c>
      <c r="C22" s="328" t="s">
        <v>1102</v>
      </c>
      <c r="D22" s="329" t="s">
        <v>3117</v>
      </c>
      <c r="E22" s="343" t="s">
        <v>1672</v>
      </c>
    </row>
    <row r="23" spans="1:11" ht="47.25">
      <c r="A23" s="353" t="s">
        <v>2141</v>
      </c>
      <c r="B23" s="338" t="s">
        <v>1087</v>
      </c>
      <c r="C23" s="328" t="s">
        <v>1338</v>
      </c>
      <c r="D23" s="329" t="s">
        <v>1339</v>
      </c>
      <c r="E23" s="357" t="s">
        <v>3118</v>
      </c>
    </row>
    <row r="24" spans="1:11" ht="44.25">
      <c r="A24" s="353" t="s">
        <v>208</v>
      </c>
      <c r="B24" s="338" t="s">
        <v>1190</v>
      </c>
      <c r="C24" s="328" t="s">
        <v>208</v>
      </c>
      <c r="D24" s="329" t="s">
        <v>209</v>
      </c>
      <c r="E24" s="343" t="s">
        <v>1113</v>
      </c>
    </row>
    <row r="25" spans="1:11" ht="44.25">
      <c r="A25" s="353" t="s">
        <v>208</v>
      </c>
      <c r="B25" s="338" t="s">
        <v>1189</v>
      </c>
      <c r="C25" s="328" t="s">
        <v>1391</v>
      </c>
      <c r="D25" s="329" t="s">
        <v>227</v>
      </c>
      <c r="E25" s="343" t="s">
        <v>3119</v>
      </c>
    </row>
    <row r="26" spans="1:11" ht="44.25">
      <c r="A26" s="353" t="s">
        <v>208</v>
      </c>
      <c r="B26" s="338" t="s">
        <v>238</v>
      </c>
      <c r="C26" s="328" t="s">
        <v>1191</v>
      </c>
      <c r="D26" s="329" t="s">
        <v>239</v>
      </c>
      <c r="E26" s="343" t="s">
        <v>3120</v>
      </c>
    </row>
    <row r="27" spans="1:11" ht="44.25">
      <c r="A27" s="353" t="s">
        <v>208</v>
      </c>
      <c r="B27" s="338" t="s">
        <v>1166</v>
      </c>
      <c r="C27" s="328" t="s">
        <v>1398</v>
      </c>
      <c r="D27" s="329" t="s">
        <v>257</v>
      </c>
      <c r="E27" s="358" t="s">
        <v>3203</v>
      </c>
    </row>
    <row r="28" spans="1:11" ht="44.25">
      <c r="A28" s="353" t="s">
        <v>260</v>
      </c>
      <c r="B28" s="338" t="s">
        <v>260</v>
      </c>
      <c r="C28" s="328" t="s">
        <v>260</v>
      </c>
      <c r="D28" s="329" t="s">
        <v>261</v>
      </c>
      <c r="E28" s="343" t="s">
        <v>3121</v>
      </c>
    </row>
    <row r="29" spans="1:11" ht="44.25">
      <c r="A29" s="353" t="s">
        <v>260</v>
      </c>
      <c r="B29" s="338" t="s">
        <v>1176</v>
      </c>
      <c r="C29" s="328" t="s">
        <v>1395</v>
      </c>
      <c r="D29" s="329" t="s">
        <v>280</v>
      </c>
      <c r="E29" s="342" t="s">
        <v>3122</v>
      </c>
    </row>
    <row r="30" spans="1:11" ht="44.25">
      <c r="A30" s="353" t="s">
        <v>260</v>
      </c>
      <c r="B30" s="338" t="s">
        <v>306</v>
      </c>
      <c r="C30" s="328" t="s">
        <v>306</v>
      </c>
      <c r="D30" s="329" t="s">
        <v>307</v>
      </c>
      <c r="E30" s="343" t="s">
        <v>3123</v>
      </c>
    </row>
    <row r="31" spans="1:11" ht="44.25">
      <c r="A31" s="353" t="s">
        <v>260</v>
      </c>
      <c r="B31" s="338" t="s">
        <v>319</v>
      </c>
      <c r="C31" s="328" t="s">
        <v>319</v>
      </c>
      <c r="D31" s="329" t="s">
        <v>320</v>
      </c>
      <c r="E31" s="343" t="s">
        <v>3124</v>
      </c>
    </row>
    <row r="32" spans="1:11" ht="44.25">
      <c r="A32" s="353" t="s">
        <v>260</v>
      </c>
      <c r="B32" s="338" t="s">
        <v>3222</v>
      </c>
      <c r="C32" s="328" t="s">
        <v>1346</v>
      </c>
      <c r="D32" s="329" t="s">
        <v>336</v>
      </c>
      <c r="E32" s="343" t="s">
        <v>3116</v>
      </c>
    </row>
    <row r="33" spans="1:5" ht="44.25">
      <c r="A33" s="353" t="s">
        <v>260</v>
      </c>
      <c r="B33" s="338" t="s">
        <v>2165</v>
      </c>
      <c r="C33" s="328" t="s">
        <v>1334</v>
      </c>
      <c r="D33" s="329" t="s">
        <v>351</v>
      </c>
      <c r="E33" s="343" t="s">
        <v>3125</v>
      </c>
    </row>
    <row r="34" spans="1:5" ht="44.25">
      <c r="A34" s="353" t="s">
        <v>260</v>
      </c>
      <c r="B34" s="338" t="s">
        <v>2166</v>
      </c>
      <c r="C34" s="328" t="s">
        <v>1364</v>
      </c>
      <c r="D34" s="329" t="s">
        <v>361</v>
      </c>
      <c r="E34" s="343" t="s">
        <v>3126</v>
      </c>
    </row>
    <row r="35" spans="1:5" ht="45.75">
      <c r="A35" s="353" t="s">
        <v>260</v>
      </c>
      <c r="B35" s="338" t="s">
        <v>2167</v>
      </c>
      <c r="C35" s="328" t="s">
        <v>1348</v>
      </c>
      <c r="D35" s="329" t="s">
        <v>376</v>
      </c>
      <c r="E35" s="359" t="s">
        <v>1672</v>
      </c>
    </row>
    <row r="36" spans="1:5" ht="44.25">
      <c r="A36" s="353" t="s">
        <v>260</v>
      </c>
      <c r="B36" s="338" t="s">
        <v>291</v>
      </c>
      <c r="C36" s="328" t="s">
        <v>1160</v>
      </c>
      <c r="D36" s="329" t="s">
        <v>292</v>
      </c>
      <c r="E36" s="343" t="s">
        <v>3127</v>
      </c>
    </row>
    <row r="37" spans="1:5" ht="44.25">
      <c r="A37" s="353" t="s">
        <v>260</v>
      </c>
      <c r="B37" s="338" t="s">
        <v>1177</v>
      </c>
      <c r="C37" s="328" t="s">
        <v>1409</v>
      </c>
      <c r="D37" s="329" t="s">
        <v>1406</v>
      </c>
      <c r="E37" s="343" t="s">
        <v>3204</v>
      </c>
    </row>
    <row r="38" spans="1:5" ht="44.25">
      <c r="A38" s="353" t="s">
        <v>391</v>
      </c>
      <c r="B38" s="338" t="s">
        <v>1376</v>
      </c>
      <c r="C38" s="328" t="s">
        <v>1376</v>
      </c>
      <c r="D38" s="329" t="s">
        <v>392</v>
      </c>
      <c r="E38" s="343" t="s">
        <v>3128</v>
      </c>
    </row>
    <row r="39" spans="1:5" ht="44.25">
      <c r="A39" s="353" t="s">
        <v>391</v>
      </c>
      <c r="B39" s="338" t="s">
        <v>1183</v>
      </c>
      <c r="C39" s="328" t="s">
        <v>1403</v>
      </c>
      <c r="D39" s="329" t="s">
        <v>407</v>
      </c>
      <c r="E39" s="342" t="s">
        <v>3129</v>
      </c>
    </row>
    <row r="40" spans="1:5" ht="44.25">
      <c r="A40" s="353" t="s">
        <v>391</v>
      </c>
      <c r="B40" s="338" t="s">
        <v>1371</v>
      </c>
      <c r="C40" s="328" t="s">
        <v>1371</v>
      </c>
      <c r="D40" s="329" t="s">
        <v>438</v>
      </c>
      <c r="E40" s="343" t="s">
        <v>3130</v>
      </c>
    </row>
    <row r="41" spans="1:5" ht="44.25">
      <c r="A41" s="353" t="s">
        <v>391</v>
      </c>
      <c r="B41" s="338" t="s">
        <v>1332</v>
      </c>
      <c r="C41" s="328" t="s">
        <v>1332</v>
      </c>
      <c r="D41" s="329" t="s">
        <v>451</v>
      </c>
      <c r="E41" s="343" t="s">
        <v>3131</v>
      </c>
    </row>
    <row r="42" spans="1:5" ht="44.25">
      <c r="A42" s="353" t="s">
        <v>391</v>
      </c>
      <c r="B42" s="338" t="s">
        <v>3223</v>
      </c>
      <c r="C42" s="328" t="s">
        <v>1365</v>
      </c>
      <c r="D42" s="329" t="s">
        <v>467</v>
      </c>
      <c r="E42" s="343" t="s">
        <v>3132</v>
      </c>
    </row>
    <row r="43" spans="1:5" ht="44.25">
      <c r="A43" s="353" t="s">
        <v>391</v>
      </c>
      <c r="B43" s="338" t="s">
        <v>2168</v>
      </c>
      <c r="C43" s="328" t="s">
        <v>1374</v>
      </c>
      <c r="D43" s="329" t="s">
        <v>480</v>
      </c>
      <c r="E43" s="342" t="s">
        <v>3133</v>
      </c>
    </row>
    <row r="44" spans="1:5" ht="44.25">
      <c r="A44" s="353" t="s">
        <v>391</v>
      </c>
      <c r="B44" s="338" t="s">
        <v>2169</v>
      </c>
      <c r="C44" s="328" t="s">
        <v>1333</v>
      </c>
      <c r="D44" s="329" t="s">
        <v>493</v>
      </c>
      <c r="E44" s="343" t="s">
        <v>3134</v>
      </c>
    </row>
    <row r="45" spans="1:5" ht="44.25">
      <c r="A45" s="353" t="s">
        <v>391</v>
      </c>
      <c r="B45" s="338" t="s">
        <v>2170</v>
      </c>
      <c r="C45" s="328" t="s">
        <v>1366</v>
      </c>
      <c r="D45" s="329" t="s">
        <v>509</v>
      </c>
      <c r="E45" s="354" t="s">
        <v>3135</v>
      </c>
    </row>
    <row r="46" spans="1:5" ht="44.25">
      <c r="A46" s="353" t="s">
        <v>391</v>
      </c>
      <c r="B46" s="338" t="s">
        <v>2149</v>
      </c>
      <c r="C46" s="328" t="s">
        <v>1379</v>
      </c>
      <c r="D46" s="329" t="s">
        <v>419</v>
      </c>
      <c r="E46" s="343" t="s">
        <v>3136</v>
      </c>
    </row>
    <row r="47" spans="1:5" ht="44.25">
      <c r="A47" s="353" t="s">
        <v>391</v>
      </c>
      <c r="B47" s="338" t="s">
        <v>2244</v>
      </c>
      <c r="C47" s="328" t="s">
        <v>1416</v>
      </c>
      <c r="D47" s="329" t="s">
        <v>434</v>
      </c>
      <c r="E47" s="360" t="s">
        <v>3205</v>
      </c>
    </row>
    <row r="48" spans="1:5" ht="44.25">
      <c r="A48" s="353" t="s">
        <v>986</v>
      </c>
      <c r="B48" s="338" t="s">
        <v>3224</v>
      </c>
      <c r="C48" s="328" t="s">
        <v>1354</v>
      </c>
      <c r="D48" s="329" t="s">
        <v>517</v>
      </c>
      <c r="E48" s="343" t="s">
        <v>3137</v>
      </c>
    </row>
    <row r="49" spans="1:5" ht="47.25">
      <c r="A49" s="353" t="s">
        <v>986</v>
      </c>
      <c r="B49" s="338" t="s">
        <v>3251</v>
      </c>
      <c r="C49" s="328" t="s">
        <v>1112</v>
      </c>
      <c r="D49" s="329" t="s">
        <v>2232</v>
      </c>
      <c r="E49" s="357" t="s">
        <v>2269</v>
      </c>
    </row>
    <row r="50" spans="1:5" ht="44.25">
      <c r="A50" s="353" t="s">
        <v>986</v>
      </c>
      <c r="B50" s="338" t="s">
        <v>3225</v>
      </c>
      <c r="C50" s="328" t="s">
        <v>1422</v>
      </c>
      <c r="D50" s="329" t="s">
        <v>536</v>
      </c>
      <c r="E50" s="343" t="s">
        <v>3138</v>
      </c>
    </row>
    <row r="51" spans="1:5" ht="47.25">
      <c r="A51" s="353" t="s">
        <v>986</v>
      </c>
      <c r="B51" s="338" t="s">
        <v>3226</v>
      </c>
      <c r="C51" s="328" t="s">
        <v>1918</v>
      </c>
      <c r="D51" s="329" t="s">
        <v>2242</v>
      </c>
      <c r="E51" s="357" t="s">
        <v>3248</v>
      </c>
    </row>
    <row r="52" spans="1:5" ht="44.25">
      <c r="A52" s="353" t="s">
        <v>986</v>
      </c>
      <c r="B52" s="338" t="s">
        <v>3226</v>
      </c>
      <c r="C52" s="328" t="s">
        <v>1358</v>
      </c>
      <c r="D52" s="329" t="s">
        <v>538</v>
      </c>
      <c r="E52" s="345" t="s">
        <v>3139</v>
      </c>
    </row>
    <row r="53" spans="1:5" ht="44.25">
      <c r="A53" s="353" t="s">
        <v>1171</v>
      </c>
      <c r="B53" s="338" t="s">
        <v>1171</v>
      </c>
      <c r="C53" s="328" t="s">
        <v>1171</v>
      </c>
      <c r="D53" s="329" t="s">
        <v>543</v>
      </c>
      <c r="E53" s="343" t="s">
        <v>3140</v>
      </c>
    </row>
    <row r="54" spans="1:5" ht="44.25">
      <c r="A54" s="353" t="s">
        <v>1171</v>
      </c>
      <c r="B54" s="338" t="s">
        <v>1172</v>
      </c>
      <c r="C54" s="328" t="s">
        <v>1174</v>
      </c>
      <c r="D54" s="329" t="s">
        <v>568</v>
      </c>
      <c r="E54" s="354" t="s">
        <v>3141</v>
      </c>
    </row>
    <row r="55" spans="1:5" ht="44.25">
      <c r="A55" s="353" t="s">
        <v>2007</v>
      </c>
      <c r="B55" s="338" t="s">
        <v>2142</v>
      </c>
      <c r="C55" s="328" t="s">
        <v>1969</v>
      </c>
      <c r="D55" s="329" t="s">
        <v>991</v>
      </c>
      <c r="E55" s="343" t="s">
        <v>3142</v>
      </c>
    </row>
    <row r="56" spans="1:5" ht="44.25">
      <c r="A56" s="353" t="s">
        <v>2142</v>
      </c>
      <c r="B56" s="338" t="s">
        <v>3229</v>
      </c>
      <c r="C56" s="328" t="s">
        <v>1401</v>
      </c>
      <c r="D56" s="329" t="s">
        <v>559</v>
      </c>
      <c r="E56" s="354" t="s">
        <v>3143</v>
      </c>
    </row>
    <row r="57" spans="1:5" ht="44.25">
      <c r="A57" s="353" t="s">
        <v>2007</v>
      </c>
      <c r="B57" s="338" t="s">
        <v>1115</v>
      </c>
      <c r="C57" s="328" t="s">
        <v>1359</v>
      </c>
      <c r="D57" s="329" t="s">
        <v>579</v>
      </c>
      <c r="E57" s="343" t="s">
        <v>3144</v>
      </c>
    </row>
    <row r="58" spans="1:5" ht="44.25">
      <c r="A58" s="353" t="s">
        <v>2142</v>
      </c>
      <c r="B58" s="338" t="s">
        <v>3227</v>
      </c>
      <c r="C58" s="328" t="s">
        <v>1360</v>
      </c>
      <c r="D58" s="329" t="s">
        <v>592</v>
      </c>
      <c r="E58" s="343" t="s">
        <v>3145</v>
      </c>
    </row>
    <row r="59" spans="1:5">
      <c r="A59" s="353" t="s">
        <v>2007</v>
      </c>
      <c r="B59" s="338" t="s">
        <v>2297</v>
      </c>
      <c r="C59" s="332"/>
      <c r="D59" s="333"/>
      <c r="E59" s="361"/>
    </row>
    <row r="60" spans="1:5" ht="44.25">
      <c r="A60" s="353" t="s">
        <v>604</v>
      </c>
      <c r="B60" s="338" t="s">
        <v>604</v>
      </c>
      <c r="C60" s="328" t="s">
        <v>604</v>
      </c>
      <c r="D60" s="329" t="s">
        <v>605</v>
      </c>
      <c r="E60" s="343" t="s">
        <v>3146</v>
      </c>
    </row>
    <row r="61" spans="1:5" ht="44.25">
      <c r="A61" s="353" t="s">
        <v>604</v>
      </c>
      <c r="B61" s="338" t="s">
        <v>1214</v>
      </c>
      <c r="C61" s="328" t="s">
        <v>1434</v>
      </c>
      <c r="D61" s="329" t="s">
        <v>622</v>
      </c>
      <c r="E61" s="343" t="s">
        <v>3143</v>
      </c>
    </row>
    <row r="62" spans="1:5" ht="44.25">
      <c r="A62" s="353" t="s">
        <v>604</v>
      </c>
      <c r="B62" s="338" t="s">
        <v>2150</v>
      </c>
      <c r="C62" s="328" t="s">
        <v>1163</v>
      </c>
      <c r="D62" s="329" t="s">
        <v>1794</v>
      </c>
      <c r="E62" s="354" t="s">
        <v>3147</v>
      </c>
    </row>
    <row r="63" spans="1:5" ht="44.25">
      <c r="A63" s="353" t="s">
        <v>604</v>
      </c>
      <c r="B63" s="338" t="s">
        <v>2245</v>
      </c>
      <c r="C63" s="328" t="s">
        <v>2073</v>
      </c>
      <c r="D63" s="329" t="s">
        <v>631</v>
      </c>
      <c r="E63" s="342" t="s">
        <v>3206</v>
      </c>
    </row>
    <row r="64" spans="1:5" ht="44.25">
      <c r="A64" s="353" t="s">
        <v>988</v>
      </c>
      <c r="B64" s="338" t="s">
        <v>988</v>
      </c>
      <c r="C64" s="328" t="s">
        <v>1963</v>
      </c>
      <c r="D64" s="329" t="s">
        <v>634</v>
      </c>
      <c r="E64" s="356" t="s">
        <v>3148</v>
      </c>
    </row>
    <row r="65" spans="1:5" ht="47.25">
      <c r="A65" s="353" t="s">
        <v>988</v>
      </c>
      <c r="B65" s="338" t="s">
        <v>2158</v>
      </c>
      <c r="C65" s="328" t="s">
        <v>2061</v>
      </c>
      <c r="D65" s="329" t="s">
        <v>671</v>
      </c>
      <c r="E65" s="357" t="s">
        <v>3149</v>
      </c>
    </row>
    <row r="66" spans="1:5" ht="44.25">
      <c r="A66" s="353" t="s">
        <v>1361</v>
      </c>
      <c r="B66" s="338" t="s">
        <v>1361</v>
      </c>
      <c r="C66" s="328" t="s">
        <v>1361</v>
      </c>
      <c r="D66" s="329" t="s">
        <v>634</v>
      </c>
      <c r="E66" s="343" t="s">
        <v>3150</v>
      </c>
    </row>
    <row r="67" spans="1:5" ht="44.25">
      <c r="A67" s="353" t="s">
        <v>1361</v>
      </c>
      <c r="B67" s="338" t="s">
        <v>2158</v>
      </c>
      <c r="C67" s="328" t="s">
        <v>1362</v>
      </c>
      <c r="D67" s="329" t="s">
        <v>671</v>
      </c>
      <c r="E67" s="354" t="s">
        <v>3151</v>
      </c>
    </row>
    <row r="68" spans="1:5" ht="44.25">
      <c r="A68" s="353" t="s">
        <v>2140</v>
      </c>
      <c r="B68" s="338" t="s">
        <v>2140</v>
      </c>
      <c r="C68" s="328" t="s">
        <v>1352</v>
      </c>
      <c r="D68" s="329" t="s">
        <v>649</v>
      </c>
      <c r="E68" s="343" t="s">
        <v>3152</v>
      </c>
    </row>
    <row r="69" spans="1:5" ht="44.25">
      <c r="A69" s="353" t="s">
        <v>648</v>
      </c>
      <c r="B69" s="338" t="s">
        <v>666</v>
      </c>
      <c r="C69" s="328" t="s">
        <v>1432</v>
      </c>
      <c r="D69" s="329" t="s">
        <v>667</v>
      </c>
      <c r="E69" s="342" t="s">
        <v>3153</v>
      </c>
    </row>
    <row r="70" spans="1:5" ht="44.25">
      <c r="A70" s="353" t="s">
        <v>648</v>
      </c>
      <c r="B70" s="338" t="s">
        <v>693</v>
      </c>
      <c r="C70" s="328" t="s">
        <v>1426</v>
      </c>
      <c r="D70" s="329" t="s">
        <v>694</v>
      </c>
      <c r="E70" s="354" t="s">
        <v>3085</v>
      </c>
    </row>
    <row r="71" spans="1:5" ht="44.25">
      <c r="A71" s="353" t="s">
        <v>648</v>
      </c>
      <c r="B71" s="338" t="s">
        <v>697</v>
      </c>
      <c r="C71" s="328" t="s">
        <v>1341</v>
      </c>
      <c r="D71" s="329" t="s">
        <v>698</v>
      </c>
      <c r="E71" s="343" t="s">
        <v>3154</v>
      </c>
    </row>
    <row r="72" spans="1:5" ht="44.25">
      <c r="A72" s="353" t="s">
        <v>648</v>
      </c>
      <c r="B72" s="338" t="s">
        <v>2163</v>
      </c>
      <c r="C72" s="328" t="s">
        <v>1430</v>
      </c>
      <c r="D72" s="329" t="s">
        <v>713</v>
      </c>
      <c r="E72" s="343" t="s">
        <v>2283</v>
      </c>
    </row>
    <row r="73" spans="1:5" ht="44.25">
      <c r="A73" s="353" t="s">
        <v>648</v>
      </c>
      <c r="B73" s="338" t="s">
        <v>2164</v>
      </c>
      <c r="C73" s="328" t="s">
        <v>1342</v>
      </c>
      <c r="D73" s="329" t="s">
        <v>718</v>
      </c>
      <c r="E73" s="343" t="s">
        <v>3155</v>
      </c>
    </row>
    <row r="74" spans="1:5" ht="44.25">
      <c r="A74" s="353" t="s">
        <v>648</v>
      </c>
      <c r="B74" s="338" t="s">
        <v>683</v>
      </c>
      <c r="C74" s="328" t="s">
        <v>2060</v>
      </c>
      <c r="D74" s="329" t="s">
        <v>684</v>
      </c>
      <c r="E74" s="342" t="s">
        <v>3156</v>
      </c>
    </row>
    <row r="75" spans="1:5" ht="44.25">
      <c r="A75" s="353" t="s">
        <v>648</v>
      </c>
      <c r="B75" s="338" t="s">
        <v>690</v>
      </c>
      <c r="C75" s="328" t="s">
        <v>1453</v>
      </c>
      <c r="D75" s="329" t="s">
        <v>691</v>
      </c>
      <c r="E75" s="343" t="s">
        <v>3207</v>
      </c>
    </row>
    <row r="76" spans="1:5" ht="44.25">
      <c r="A76" s="353" t="s">
        <v>3157</v>
      </c>
      <c r="B76" s="338" t="s">
        <v>3157</v>
      </c>
      <c r="C76" s="328" t="s">
        <v>1965</v>
      </c>
      <c r="D76" s="329" t="s">
        <v>3158</v>
      </c>
      <c r="E76" s="356" t="s">
        <v>3159</v>
      </c>
    </row>
    <row r="77" spans="1:5" ht="47.25">
      <c r="A77" s="353" t="s">
        <v>3157</v>
      </c>
      <c r="B77" s="338" t="s">
        <v>3160</v>
      </c>
      <c r="C77" s="328" t="s">
        <v>2054</v>
      </c>
      <c r="D77" s="329" t="s">
        <v>3161</v>
      </c>
      <c r="E77" s="357" t="s">
        <v>3162</v>
      </c>
    </row>
    <row r="78" spans="1:5" ht="47.25">
      <c r="A78" s="353" t="s">
        <v>3157</v>
      </c>
      <c r="B78" s="338" t="s">
        <v>3157</v>
      </c>
      <c r="C78" s="328" t="s">
        <v>2056</v>
      </c>
      <c r="D78" s="329" t="s">
        <v>3158</v>
      </c>
      <c r="E78" s="357" t="s">
        <v>1226</v>
      </c>
    </row>
    <row r="79" spans="1:5" ht="47.25">
      <c r="A79" s="353" t="s">
        <v>3157</v>
      </c>
      <c r="B79" s="338" t="s">
        <v>3163</v>
      </c>
      <c r="C79" s="328" t="s">
        <v>2058</v>
      </c>
      <c r="D79" s="329" t="s">
        <v>3164</v>
      </c>
      <c r="E79" s="357" t="s">
        <v>3165</v>
      </c>
    </row>
    <row r="80" spans="1:5" ht="47.25">
      <c r="A80" s="353" t="s">
        <v>3157</v>
      </c>
      <c r="B80" s="338" t="s">
        <v>3166</v>
      </c>
      <c r="C80" s="328" t="s">
        <v>2077</v>
      </c>
      <c r="D80" s="329" t="s">
        <v>3167</v>
      </c>
      <c r="E80" s="357" t="s">
        <v>3168</v>
      </c>
    </row>
    <row r="81" spans="1:5" ht="47.25">
      <c r="A81" s="353" t="s">
        <v>3157</v>
      </c>
      <c r="B81" s="338" t="s">
        <v>3169</v>
      </c>
      <c r="C81" s="328" t="s">
        <v>2079</v>
      </c>
      <c r="D81" s="329" t="s">
        <v>3170</v>
      </c>
      <c r="E81" s="357" t="s">
        <v>3171</v>
      </c>
    </row>
    <row r="82" spans="1:5" ht="47.25">
      <c r="A82" s="353" t="s">
        <v>3157</v>
      </c>
      <c r="B82" s="338" t="s">
        <v>3172</v>
      </c>
      <c r="C82" s="328" t="s">
        <v>2081</v>
      </c>
      <c r="D82" s="329" t="s">
        <v>3173</v>
      </c>
      <c r="E82" s="357" t="s">
        <v>3174</v>
      </c>
    </row>
    <row r="83" spans="1:5">
      <c r="A83" s="353" t="s">
        <v>3157</v>
      </c>
      <c r="B83" s="338" t="s">
        <v>2298</v>
      </c>
      <c r="C83" s="332"/>
      <c r="D83" s="333"/>
      <c r="E83" s="361"/>
    </row>
    <row r="84" spans="1:5" ht="44.25">
      <c r="A84" s="353" t="s">
        <v>732</v>
      </c>
      <c r="B84" s="338" t="s">
        <v>732</v>
      </c>
      <c r="C84" s="328" t="s">
        <v>732</v>
      </c>
      <c r="D84" s="329" t="s">
        <v>733</v>
      </c>
      <c r="E84" s="343" t="s">
        <v>3175</v>
      </c>
    </row>
    <row r="85" spans="1:5" ht="44.25">
      <c r="A85" s="353" t="s">
        <v>732</v>
      </c>
      <c r="B85" s="338" t="s">
        <v>760</v>
      </c>
      <c r="C85" s="328" t="s">
        <v>760</v>
      </c>
      <c r="D85" s="329" t="s">
        <v>761</v>
      </c>
      <c r="E85" s="343" t="s">
        <v>3176</v>
      </c>
    </row>
    <row r="86" spans="1:5" ht="44.25">
      <c r="A86" s="353" t="s">
        <v>732</v>
      </c>
      <c r="B86" s="338" t="s">
        <v>3177</v>
      </c>
      <c r="C86" s="328" t="s">
        <v>1331</v>
      </c>
      <c r="D86" s="329" t="s">
        <v>777</v>
      </c>
      <c r="E86" s="343" t="s">
        <v>3178</v>
      </c>
    </row>
    <row r="87" spans="1:5" ht="44.25">
      <c r="A87" s="353" t="s">
        <v>732</v>
      </c>
      <c r="B87" s="338" t="s">
        <v>748</v>
      </c>
      <c r="C87" s="328" t="s">
        <v>1389</v>
      </c>
      <c r="D87" s="329" t="s">
        <v>749</v>
      </c>
      <c r="E87" s="343" t="s">
        <v>3179</v>
      </c>
    </row>
    <row r="88" spans="1:5" ht="44.25">
      <c r="A88" s="353" t="s">
        <v>790</v>
      </c>
      <c r="B88" s="338" t="s">
        <v>790</v>
      </c>
      <c r="C88" s="328" t="s">
        <v>790</v>
      </c>
      <c r="D88" s="329" t="s">
        <v>791</v>
      </c>
      <c r="E88" s="343" t="s">
        <v>3180</v>
      </c>
    </row>
    <row r="89" spans="1:5" ht="44.25">
      <c r="A89" s="353" t="s">
        <v>790</v>
      </c>
      <c r="B89" s="338" t="s">
        <v>1185</v>
      </c>
      <c r="C89" s="328" t="s">
        <v>1402</v>
      </c>
      <c r="D89" s="329" t="s">
        <v>809</v>
      </c>
      <c r="E89" s="342" t="s">
        <v>3181</v>
      </c>
    </row>
    <row r="90" spans="1:5" ht="44.25">
      <c r="A90" s="353" t="s">
        <v>790</v>
      </c>
      <c r="B90" s="338" t="s">
        <v>835</v>
      </c>
      <c r="C90" s="328" t="s">
        <v>835</v>
      </c>
      <c r="D90" s="329" t="s">
        <v>836</v>
      </c>
      <c r="E90" s="343" t="s">
        <v>3182</v>
      </c>
    </row>
    <row r="91" spans="1:5" ht="44.25">
      <c r="A91" s="353" t="s">
        <v>790</v>
      </c>
      <c r="B91" s="338" t="s">
        <v>1419</v>
      </c>
      <c r="C91" s="328" t="s">
        <v>1419</v>
      </c>
      <c r="D91" s="329" t="s">
        <v>851</v>
      </c>
      <c r="E91" s="343" t="s">
        <v>3183</v>
      </c>
    </row>
    <row r="92" spans="1:5" ht="44.25">
      <c r="A92" s="353" t="s">
        <v>790</v>
      </c>
      <c r="B92" s="338" t="s">
        <v>2173</v>
      </c>
      <c r="C92" s="328" t="s">
        <v>1350</v>
      </c>
      <c r="D92" s="329" t="s">
        <v>855</v>
      </c>
      <c r="E92" s="343" t="s">
        <v>3184</v>
      </c>
    </row>
    <row r="93" spans="1:5" ht="44.25">
      <c r="A93" s="353" t="s">
        <v>790</v>
      </c>
      <c r="B93" s="338" t="s">
        <v>3236</v>
      </c>
      <c r="C93" s="328" t="s">
        <v>1198</v>
      </c>
      <c r="D93" s="329" t="s">
        <v>1435</v>
      </c>
      <c r="E93" s="345" t="s">
        <v>3238</v>
      </c>
    </row>
    <row r="94" spans="1:5" ht="44.25">
      <c r="A94" s="353" t="s">
        <v>790</v>
      </c>
      <c r="B94" s="338" t="s">
        <v>820</v>
      </c>
      <c r="C94" s="328" t="s">
        <v>1368</v>
      </c>
      <c r="D94" s="329" t="s">
        <v>821</v>
      </c>
      <c r="E94" s="343" t="s">
        <v>3185</v>
      </c>
    </row>
    <row r="95" spans="1:5" ht="44.25">
      <c r="A95" s="353" t="s">
        <v>868</v>
      </c>
      <c r="B95" s="338" t="s">
        <v>868</v>
      </c>
      <c r="C95" s="328" t="s">
        <v>868</v>
      </c>
      <c r="D95" s="329" t="s">
        <v>869</v>
      </c>
      <c r="E95" s="343" t="s">
        <v>3186</v>
      </c>
    </row>
    <row r="96" spans="1:5" ht="44.25">
      <c r="A96" s="353" t="s">
        <v>868</v>
      </c>
      <c r="B96" s="338" t="s">
        <v>1201</v>
      </c>
      <c r="C96" s="328" t="s">
        <v>1421</v>
      </c>
      <c r="D96" s="329" t="s">
        <v>875</v>
      </c>
      <c r="E96" s="343" t="s">
        <v>3187</v>
      </c>
    </row>
    <row r="97" spans="1:12" ht="44.25">
      <c r="A97" s="353" t="s">
        <v>868</v>
      </c>
      <c r="B97" s="338" t="s">
        <v>1202</v>
      </c>
      <c r="C97" s="328" t="s">
        <v>1915</v>
      </c>
      <c r="D97" s="329" t="s">
        <v>887</v>
      </c>
      <c r="E97" s="358" t="s">
        <v>1914</v>
      </c>
    </row>
    <row r="98" spans="1:12" ht="44.25">
      <c r="A98" s="353" t="s">
        <v>2154</v>
      </c>
      <c r="B98" s="338" t="s">
        <v>2154</v>
      </c>
      <c r="C98" s="328" t="s">
        <v>1970</v>
      </c>
      <c r="D98" s="329" t="s">
        <v>3188</v>
      </c>
      <c r="E98" s="354" t="s">
        <v>3096</v>
      </c>
    </row>
    <row r="99" spans="1:12">
      <c r="A99" s="353" t="s">
        <v>2154</v>
      </c>
      <c r="B99" s="338" t="s">
        <v>2299</v>
      </c>
      <c r="C99" s="332"/>
      <c r="D99" s="333"/>
      <c r="E99" s="361"/>
      <c r="H99" s="303"/>
      <c r="I99" s="303"/>
      <c r="J99" s="375"/>
      <c r="K99" s="375"/>
      <c r="L99" s="303"/>
    </row>
    <row r="100" spans="1:12" ht="44.25">
      <c r="A100" s="353" t="s">
        <v>889</v>
      </c>
      <c r="B100" s="338" t="s">
        <v>889</v>
      </c>
      <c r="C100" s="328" t="s">
        <v>889</v>
      </c>
      <c r="D100" s="329" t="s">
        <v>890</v>
      </c>
      <c r="E100" s="343" t="s">
        <v>3096</v>
      </c>
      <c r="H100" s="303"/>
      <c r="I100" s="303"/>
      <c r="J100" s="375"/>
      <c r="K100" s="375"/>
      <c r="L100" s="303"/>
    </row>
    <row r="101" spans="1:12" ht="44.25">
      <c r="A101" s="353" t="s">
        <v>889</v>
      </c>
      <c r="B101" s="338" t="s">
        <v>2208</v>
      </c>
      <c r="C101" s="376" t="s">
        <v>1916</v>
      </c>
      <c r="D101" s="376" t="s">
        <v>3244</v>
      </c>
      <c r="E101" s="377" t="s">
        <v>3242</v>
      </c>
      <c r="H101" s="303"/>
      <c r="I101" s="303"/>
      <c r="J101" s="375"/>
      <c r="K101" s="375"/>
      <c r="L101" s="303"/>
    </row>
    <row r="102" spans="1:12" ht="44.25">
      <c r="A102" s="353" t="s">
        <v>889</v>
      </c>
      <c r="B102" s="338" t="s">
        <v>906</v>
      </c>
      <c r="C102" s="328" t="s">
        <v>1381</v>
      </c>
      <c r="D102" s="329" t="s">
        <v>907</v>
      </c>
      <c r="E102" s="343" t="s">
        <v>3189</v>
      </c>
    </row>
    <row r="103" spans="1:12" ht="44.25">
      <c r="A103" s="353" t="s">
        <v>889</v>
      </c>
      <c r="B103" s="338" t="s">
        <v>3243</v>
      </c>
      <c r="C103" s="376" t="s">
        <v>2075</v>
      </c>
      <c r="D103" s="376" t="s">
        <v>3245</v>
      </c>
      <c r="E103" s="378" t="s">
        <v>3241</v>
      </c>
    </row>
    <row r="104" spans="1:12" ht="44.25">
      <c r="A104" s="353" t="s">
        <v>921</v>
      </c>
      <c r="B104" s="338" t="s">
        <v>921</v>
      </c>
      <c r="C104" s="328" t="s">
        <v>921</v>
      </c>
      <c r="D104" s="329" t="s">
        <v>922</v>
      </c>
      <c r="E104" s="343" t="s">
        <v>3190</v>
      </c>
    </row>
    <row r="105" spans="1:12" ht="44.25">
      <c r="A105" s="353" t="s">
        <v>921</v>
      </c>
      <c r="B105" s="338" t="s">
        <v>1168</v>
      </c>
      <c r="C105" s="328" t="s">
        <v>1898</v>
      </c>
      <c r="D105" s="329" t="s">
        <v>2210</v>
      </c>
      <c r="E105" s="354" t="s">
        <v>3235</v>
      </c>
    </row>
    <row r="106" spans="1:12" ht="47.25">
      <c r="A106" s="353" t="s">
        <v>2302</v>
      </c>
      <c r="B106" s="338" t="s">
        <v>2302</v>
      </c>
      <c r="C106" s="328" t="s">
        <v>2046</v>
      </c>
      <c r="D106" s="329" t="s">
        <v>3191</v>
      </c>
      <c r="E106" s="357" t="s">
        <v>3111</v>
      </c>
    </row>
    <row r="107" spans="1:12" ht="44.25">
      <c r="A107" s="353" t="s">
        <v>2291</v>
      </c>
      <c r="B107" s="338" t="s">
        <v>2291</v>
      </c>
      <c r="C107" s="328" t="s">
        <v>1967</v>
      </c>
      <c r="D107" s="329" t="s">
        <v>3192</v>
      </c>
      <c r="E107" s="356" t="s">
        <v>3048</v>
      </c>
    </row>
    <row r="108" spans="1:12" ht="47.25">
      <c r="A108" s="353" t="s">
        <v>2291</v>
      </c>
      <c r="B108" s="338" t="s">
        <v>3193</v>
      </c>
      <c r="C108" s="328" t="s">
        <v>2063</v>
      </c>
      <c r="D108" s="329" t="s">
        <v>3194</v>
      </c>
      <c r="E108" s="357" t="s">
        <v>3195</v>
      </c>
    </row>
    <row r="109" spans="1:12" ht="44.25">
      <c r="A109" s="353" t="s">
        <v>949</v>
      </c>
      <c r="B109" s="338" t="s">
        <v>5</v>
      </c>
      <c r="C109" s="328" t="s">
        <v>5</v>
      </c>
      <c r="D109" s="329" t="s">
        <v>950</v>
      </c>
      <c r="E109" s="343" t="s">
        <v>1194</v>
      </c>
    </row>
    <row r="110" spans="1:12" ht="44.25">
      <c r="A110" s="353" t="s">
        <v>949</v>
      </c>
      <c r="B110" s="338" t="s">
        <v>2152</v>
      </c>
      <c r="C110" s="328" t="s">
        <v>2066</v>
      </c>
      <c r="D110" s="329" t="s">
        <v>953</v>
      </c>
      <c r="E110" s="343" t="s">
        <v>3196</v>
      </c>
    </row>
    <row r="111" spans="1:12" ht="44.25">
      <c r="A111" s="353" t="s">
        <v>955</v>
      </c>
      <c r="B111" s="338" t="s">
        <v>17</v>
      </c>
      <c r="C111" s="328" t="s">
        <v>1410</v>
      </c>
      <c r="D111" s="329" t="s">
        <v>956</v>
      </c>
      <c r="E111" s="343" t="s">
        <v>3208</v>
      </c>
    </row>
    <row r="112" spans="1:12" ht="44.25">
      <c r="A112" s="362" t="s">
        <v>955</v>
      </c>
      <c r="B112" s="363" t="s">
        <v>2153</v>
      </c>
      <c r="C112" s="364" t="s">
        <v>2067</v>
      </c>
      <c r="D112" s="365" t="s">
        <v>969</v>
      </c>
      <c r="E112" s="366" t="s">
        <v>3204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2FB3-AC11-4C8D-8103-FC4A17EA0487}">
  <sheetPr>
    <tabColor theme="9" tint="0.79998168889431442"/>
  </sheetPr>
  <dimension ref="B2:M31"/>
  <sheetViews>
    <sheetView topLeftCell="A3" workbookViewId="0">
      <selection activeCell="R7" sqref="R7"/>
    </sheetView>
  </sheetViews>
  <sheetFormatPr defaultRowHeight="23.25" outlineLevelRow="1" outlineLevelCol="1"/>
  <cols>
    <col min="1" max="1" width="3.125" style="303" customWidth="1"/>
    <col min="2" max="2" width="13" style="303" customWidth="1"/>
    <col min="3" max="3" width="28.5" style="303" customWidth="1" outlineLevel="1"/>
    <col min="4" max="13" width="13" style="303" customWidth="1"/>
    <col min="14" max="16384" width="9" style="303"/>
  </cols>
  <sheetData>
    <row r="2" spans="2:13" ht="30">
      <c r="D2" s="318" t="s">
        <v>1959</v>
      </c>
      <c r="E2" s="319"/>
      <c r="F2" s="319"/>
      <c r="G2" s="319"/>
      <c r="H2" s="319"/>
      <c r="I2" s="316" t="s">
        <v>2051</v>
      </c>
      <c r="J2" s="317"/>
      <c r="K2" s="317"/>
      <c r="L2" s="317"/>
      <c r="M2" s="317"/>
    </row>
    <row r="4" spans="2:13" ht="30">
      <c r="B4" s="694" t="s">
        <v>984</v>
      </c>
      <c r="C4" s="695"/>
      <c r="D4" s="693" t="s">
        <v>990</v>
      </c>
      <c r="E4" s="693"/>
      <c r="F4" s="305" t="s">
        <v>2296</v>
      </c>
      <c r="G4" s="306"/>
      <c r="H4" s="307"/>
      <c r="I4" s="305" t="s">
        <v>2051</v>
      </c>
      <c r="J4" s="306"/>
      <c r="K4" s="306"/>
      <c r="L4" s="306"/>
      <c r="M4" s="307"/>
    </row>
    <row r="5" spans="2:13" ht="30" customHeight="1">
      <c r="B5" s="696"/>
      <c r="C5" s="697"/>
      <c r="D5" s="693"/>
      <c r="E5" s="693"/>
      <c r="F5" s="308" t="s">
        <v>5</v>
      </c>
      <c r="G5" s="308" t="s">
        <v>8</v>
      </c>
      <c r="H5" s="308" t="s">
        <v>17</v>
      </c>
      <c r="I5" s="308" t="s">
        <v>2017</v>
      </c>
      <c r="J5" s="308" t="s">
        <v>2020</v>
      </c>
      <c r="K5" s="308" t="s">
        <v>2024</v>
      </c>
      <c r="L5" s="309" t="s">
        <v>1843</v>
      </c>
      <c r="M5" s="310"/>
    </row>
    <row r="6" spans="2:13" ht="30" outlineLevel="1">
      <c r="B6" s="337"/>
      <c r="C6" s="337"/>
      <c r="D6" s="337" t="s">
        <v>1540</v>
      </c>
      <c r="E6" s="337" t="s">
        <v>3332</v>
      </c>
      <c r="F6" s="435" t="s">
        <v>2199</v>
      </c>
      <c r="G6" s="436" t="s">
        <v>3320</v>
      </c>
      <c r="H6" s="435" t="s">
        <v>2198</v>
      </c>
      <c r="I6" s="435" t="s">
        <v>3328</v>
      </c>
      <c r="J6" s="435" t="s">
        <v>3329</v>
      </c>
      <c r="K6" s="435" t="s">
        <v>3330</v>
      </c>
      <c r="L6" s="698" t="s">
        <v>3331</v>
      </c>
      <c r="M6" s="692"/>
    </row>
    <row r="7" spans="2:13" ht="24">
      <c r="B7" s="311" t="s">
        <v>18</v>
      </c>
      <c r="C7" s="437" t="s">
        <v>1540</v>
      </c>
      <c r="D7" s="304" t="s">
        <v>18</v>
      </c>
      <c r="E7" s="304" t="s">
        <v>1380</v>
      </c>
      <c r="F7" s="304" t="s">
        <v>67</v>
      </c>
      <c r="G7" s="304" t="s">
        <v>79</v>
      </c>
      <c r="H7" s="304" t="s">
        <v>1369</v>
      </c>
      <c r="I7" s="304" t="s">
        <v>1367</v>
      </c>
      <c r="J7" s="304" t="s">
        <v>1340</v>
      </c>
      <c r="K7" s="304" t="s">
        <v>1373</v>
      </c>
      <c r="L7" s="304" t="s">
        <v>1157</v>
      </c>
      <c r="M7" s="304" t="s">
        <v>1388</v>
      </c>
    </row>
    <row r="8" spans="2:13" ht="24">
      <c r="B8" s="311" t="s">
        <v>149</v>
      </c>
      <c r="C8" s="437" t="s">
        <v>3339</v>
      </c>
      <c r="D8" s="304" t="s">
        <v>1363</v>
      </c>
      <c r="E8" s="304" t="s">
        <v>1413</v>
      </c>
      <c r="F8" s="304"/>
      <c r="G8" s="304"/>
      <c r="H8" s="304"/>
      <c r="I8" s="304"/>
      <c r="J8" s="304"/>
      <c r="K8" s="304"/>
      <c r="L8" s="304" t="s">
        <v>2065</v>
      </c>
      <c r="M8" s="304" t="s">
        <v>2068</v>
      </c>
    </row>
    <row r="9" spans="2:13" ht="24">
      <c r="B9" s="311" t="s">
        <v>985</v>
      </c>
      <c r="C9" s="437" t="s">
        <v>3338</v>
      </c>
      <c r="D9" s="304" t="s">
        <v>180</v>
      </c>
      <c r="E9" s="304"/>
      <c r="F9" s="304"/>
      <c r="G9" s="304"/>
      <c r="H9" s="304"/>
      <c r="I9" s="304"/>
      <c r="J9" s="304"/>
      <c r="K9" s="304"/>
      <c r="L9" s="304" t="s">
        <v>1375</v>
      </c>
      <c r="M9" s="304" t="s">
        <v>2070</v>
      </c>
    </row>
    <row r="10" spans="2:13" ht="30">
      <c r="B10" s="311" t="s">
        <v>2141</v>
      </c>
      <c r="C10" s="439" t="s">
        <v>2181</v>
      </c>
      <c r="D10" s="304" t="s">
        <v>1337</v>
      </c>
      <c r="E10" s="304"/>
      <c r="F10" s="304"/>
      <c r="G10" s="304"/>
      <c r="H10" s="304" t="s">
        <v>1347</v>
      </c>
      <c r="I10" s="304"/>
      <c r="J10" s="304"/>
      <c r="K10" s="304" t="s">
        <v>1102</v>
      </c>
      <c r="L10" s="304" t="s">
        <v>1338</v>
      </c>
      <c r="M10" s="304"/>
    </row>
    <row r="11" spans="2:13" ht="25.5">
      <c r="B11" s="311" t="s">
        <v>208</v>
      </c>
      <c r="C11" s="438" t="s">
        <v>2176</v>
      </c>
      <c r="D11" s="304" t="s">
        <v>208</v>
      </c>
      <c r="E11" s="304" t="s">
        <v>1391</v>
      </c>
      <c r="F11" s="304"/>
      <c r="G11" s="304"/>
      <c r="H11" s="304"/>
      <c r="I11" s="304"/>
      <c r="J11" s="304"/>
      <c r="K11" s="304"/>
      <c r="L11" s="304" t="s">
        <v>1191</v>
      </c>
      <c r="M11" s="304" t="s">
        <v>1398</v>
      </c>
    </row>
    <row r="12" spans="2:13" ht="24">
      <c r="B12" s="311" t="s">
        <v>260</v>
      </c>
      <c r="C12" s="437" t="s">
        <v>2177</v>
      </c>
      <c r="D12" s="304" t="s">
        <v>260</v>
      </c>
      <c r="E12" s="304" t="s">
        <v>1395</v>
      </c>
      <c r="F12" s="304" t="s">
        <v>306</v>
      </c>
      <c r="G12" s="304" t="s">
        <v>319</v>
      </c>
      <c r="H12" s="304" t="s">
        <v>1346</v>
      </c>
      <c r="I12" s="304" t="s">
        <v>1334</v>
      </c>
      <c r="J12" s="304" t="s">
        <v>1364</v>
      </c>
      <c r="K12" s="304" t="s">
        <v>1348</v>
      </c>
      <c r="L12" s="304" t="s">
        <v>1160</v>
      </c>
      <c r="M12" s="304" t="s">
        <v>1409</v>
      </c>
    </row>
    <row r="13" spans="2:13" ht="24">
      <c r="B13" s="311" t="s">
        <v>391</v>
      </c>
      <c r="C13" s="437" t="s">
        <v>2187</v>
      </c>
      <c r="D13" s="304" t="s">
        <v>1376</v>
      </c>
      <c r="E13" s="304" t="s">
        <v>1403</v>
      </c>
      <c r="F13" s="304" t="s">
        <v>1371</v>
      </c>
      <c r="G13" s="304" t="s">
        <v>1332</v>
      </c>
      <c r="H13" s="304" t="s">
        <v>1365</v>
      </c>
      <c r="I13" s="304" t="s">
        <v>1374</v>
      </c>
      <c r="J13" s="304" t="s">
        <v>1333</v>
      </c>
      <c r="K13" s="304" t="s">
        <v>1366</v>
      </c>
      <c r="L13" s="304" t="s">
        <v>1379</v>
      </c>
      <c r="M13" s="304" t="s">
        <v>1416</v>
      </c>
    </row>
    <row r="14" spans="2:13" ht="24">
      <c r="B14" s="311" t="s">
        <v>986</v>
      </c>
      <c r="C14" s="437" t="s">
        <v>3340</v>
      </c>
      <c r="D14" s="304" t="s">
        <v>1354</v>
      </c>
      <c r="E14" s="304" t="s">
        <v>1422</v>
      </c>
      <c r="F14" s="304"/>
      <c r="G14" s="304"/>
      <c r="H14" s="304"/>
      <c r="I14" s="304"/>
      <c r="J14" s="304"/>
      <c r="K14" s="304"/>
      <c r="L14" s="304" t="s">
        <v>1358</v>
      </c>
      <c r="M14" s="304"/>
    </row>
    <row r="15" spans="2:13" ht="24">
      <c r="B15" s="311" t="s">
        <v>1171</v>
      </c>
      <c r="C15" s="437" t="s">
        <v>2188</v>
      </c>
      <c r="D15" s="304" t="s">
        <v>1171</v>
      </c>
      <c r="E15" s="304"/>
      <c r="F15" s="304"/>
      <c r="G15" s="304"/>
      <c r="H15" s="304"/>
      <c r="I15" s="304"/>
      <c r="J15" s="304"/>
      <c r="K15" s="304"/>
      <c r="L15" s="304" t="s">
        <v>1174</v>
      </c>
      <c r="M15" s="304"/>
    </row>
    <row r="16" spans="2:13" ht="24">
      <c r="B16" s="311" t="s">
        <v>2007</v>
      </c>
      <c r="C16" s="437" t="s">
        <v>3333</v>
      </c>
      <c r="D16" s="304" t="s">
        <v>1969</v>
      </c>
      <c r="E16" s="304" t="s">
        <v>1401</v>
      </c>
      <c r="F16" s="304"/>
      <c r="G16" s="304"/>
      <c r="H16" s="304" t="s">
        <v>1359</v>
      </c>
      <c r="I16" s="304"/>
      <c r="J16" s="304"/>
      <c r="K16" s="304" t="s">
        <v>1360</v>
      </c>
      <c r="L16" s="304" t="s">
        <v>2297</v>
      </c>
      <c r="M16" s="304"/>
    </row>
    <row r="17" spans="2:13" ht="24">
      <c r="B17" s="311" t="s">
        <v>604</v>
      </c>
      <c r="C17" s="437" t="s">
        <v>2189</v>
      </c>
      <c r="D17" s="304" t="s">
        <v>604</v>
      </c>
      <c r="E17" s="304" t="s">
        <v>1434</v>
      </c>
      <c r="F17" s="304"/>
      <c r="G17" s="304"/>
      <c r="H17" s="304"/>
      <c r="I17" s="304"/>
      <c r="J17" s="304"/>
      <c r="K17" s="304"/>
      <c r="L17" s="304" t="s">
        <v>1163</v>
      </c>
      <c r="M17" s="304" t="s">
        <v>2073</v>
      </c>
    </row>
    <row r="18" spans="2:13" ht="24">
      <c r="B18" s="311" t="s">
        <v>988</v>
      </c>
      <c r="C18" s="437" t="s">
        <v>2179</v>
      </c>
      <c r="D18" s="304" t="s">
        <v>1963</v>
      </c>
      <c r="E18" s="304"/>
      <c r="F18" s="304"/>
      <c r="G18" s="304"/>
      <c r="H18" s="304"/>
      <c r="I18" s="304"/>
      <c r="J18" s="304"/>
      <c r="K18" s="304"/>
      <c r="L18" s="304" t="s">
        <v>2061</v>
      </c>
      <c r="M18" s="304"/>
    </row>
    <row r="19" spans="2:13" ht="30">
      <c r="B19" s="311" t="s">
        <v>1361</v>
      </c>
      <c r="C19" s="439" t="s">
        <v>2179</v>
      </c>
      <c r="D19" s="304" t="s">
        <v>1361</v>
      </c>
      <c r="E19" s="304"/>
      <c r="F19" s="304"/>
      <c r="G19" s="304"/>
      <c r="H19" s="304"/>
      <c r="I19" s="304"/>
      <c r="J19" s="304"/>
      <c r="K19" s="304"/>
      <c r="L19" s="304" t="s">
        <v>1362</v>
      </c>
      <c r="M19" s="304"/>
    </row>
    <row r="20" spans="2:13" ht="25.5">
      <c r="B20" s="311" t="s">
        <v>648</v>
      </c>
      <c r="C20" s="438" t="s">
        <v>2180</v>
      </c>
      <c r="D20" s="304" t="s">
        <v>1352</v>
      </c>
      <c r="E20" s="304" t="s">
        <v>1432</v>
      </c>
      <c r="F20" s="304" t="s">
        <v>1426</v>
      </c>
      <c r="G20" s="304"/>
      <c r="H20" s="304" t="s">
        <v>1341</v>
      </c>
      <c r="I20" s="304" t="s">
        <v>1430</v>
      </c>
      <c r="J20" s="304"/>
      <c r="K20" s="304" t="s">
        <v>1342</v>
      </c>
      <c r="L20" s="304" t="s">
        <v>2060</v>
      </c>
      <c r="M20" s="304" t="s">
        <v>1453</v>
      </c>
    </row>
    <row r="21" spans="2:13" ht="25.5">
      <c r="B21" s="311" t="s">
        <v>2301</v>
      </c>
      <c r="C21" s="438" t="s">
        <v>2183</v>
      </c>
      <c r="D21" s="304" t="s">
        <v>1965</v>
      </c>
      <c r="E21" s="304"/>
      <c r="F21" s="304" t="s">
        <v>2054</v>
      </c>
      <c r="G21" s="304" t="s">
        <v>2056</v>
      </c>
      <c r="H21" s="304" t="s">
        <v>2058</v>
      </c>
      <c r="I21" s="304" t="s">
        <v>2077</v>
      </c>
      <c r="J21" s="304" t="s">
        <v>2079</v>
      </c>
      <c r="K21" s="304" t="s">
        <v>2081</v>
      </c>
      <c r="L21" s="304" t="s">
        <v>2298</v>
      </c>
      <c r="M21" s="304"/>
    </row>
    <row r="22" spans="2:13" ht="24">
      <c r="B22" s="311" t="s">
        <v>732</v>
      </c>
      <c r="C22" s="437" t="s">
        <v>2178</v>
      </c>
      <c r="D22" s="304" t="s">
        <v>732</v>
      </c>
      <c r="E22" s="304"/>
      <c r="F22" s="304"/>
      <c r="G22" s="304" t="s">
        <v>760</v>
      </c>
      <c r="H22" s="304"/>
      <c r="I22" s="304"/>
      <c r="J22" s="304" t="s">
        <v>1331</v>
      </c>
      <c r="K22" s="304"/>
      <c r="L22" s="304" t="s">
        <v>1389</v>
      </c>
      <c r="M22" s="304"/>
    </row>
    <row r="23" spans="2:13" ht="24">
      <c r="B23" s="311" t="s">
        <v>790</v>
      </c>
      <c r="C23" s="437" t="s">
        <v>2194</v>
      </c>
      <c r="D23" s="304" t="s">
        <v>790</v>
      </c>
      <c r="E23" s="304" t="s">
        <v>1402</v>
      </c>
      <c r="F23" s="304"/>
      <c r="G23" s="304" t="s">
        <v>835</v>
      </c>
      <c r="H23" s="304" t="s">
        <v>1419</v>
      </c>
      <c r="I23" s="304"/>
      <c r="J23" s="304" t="s">
        <v>1350</v>
      </c>
      <c r="K23" s="304"/>
      <c r="L23" s="304" t="s">
        <v>1368</v>
      </c>
      <c r="M23" s="304"/>
    </row>
    <row r="24" spans="2:13" ht="24">
      <c r="B24" s="311" t="s">
        <v>868</v>
      </c>
      <c r="C24" s="437" t="s">
        <v>3341</v>
      </c>
      <c r="D24" s="304" t="s">
        <v>868</v>
      </c>
      <c r="E24" s="304" t="s">
        <v>1421</v>
      </c>
      <c r="F24" s="304"/>
      <c r="G24" s="304"/>
      <c r="H24" s="304"/>
      <c r="I24" s="304"/>
      <c r="J24" s="304"/>
      <c r="K24" s="304"/>
      <c r="L24" s="304"/>
      <c r="M24" s="304"/>
    </row>
    <row r="25" spans="2:13" ht="24">
      <c r="B25" s="311" t="s">
        <v>2154</v>
      </c>
      <c r="C25" s="437" t="s">
        <v>3335</v>
      </c>
      <c r="D25" s="304" t="s">
        <v>1970</v>
      </c>
      <c r="E25" s="304"/>
      <c r="F25" s="304"/>
      <c r="G25" s="304"/>
      <c r="H25" s="304"/>
      <c r="I25" s="304"/>
      <c r="J25" s="304"/>
      <c r="K25" s="304"/>
      <c r="L25" s="304" t="s">
        <v>2299</v>
      </c>
      <c r="M25" s="304"/>
    </row>
    <row r="26" spans="2:13" ht="24">
      <c r="B26" s="311" t="s">
        <v>889</v>
      </c>
      <c r="C26" s="437" t="s">
        <v>3334</v>
      </c>
      <c r="D26" s="304" t="s">
        <v>889</v>
      </c>
      <c r="E26" s="304"/>
      <c r="F26" s="304"/>
      <c r="G26" s="304"/>
      <c r="H26" s="304"/>
      <c r="I26" s="304"/>
      <c r="J26" s="304"/>
      <c r="K26" s="304"/>
      <c r="L26" s="304" t="s">
        <v>1381</v>
      </c>
      <c r="M26" s="304"/>
    </row>
    <row r="27" spans="2:13" ht="24">
      <c r="B27" s="311" t="s">
        <v>921</v>
      </c>
      <c r="C27" s="437" t="s">
        <v>2193</v>
      </c>
      <c r="D27" s="304" t="s">
        <v>921</v>
      </c>
      <c r="E27" s="304"/>
      <c r="F27" s="304"/>
      <c r="G27" s="304"/>
      <c r="H27" s="304"/>
      <c r="I27" s="304"/>
      <c r="J27" s="304"/>
      <c r="K27" s="304"/>
      <c r="L27" s="304"/>
      <c r="M27" s="304"/>
    </row>
    <row r="28" spans="2:13" ht="25.5">
      <c r="B28" s="440" t="s">
        <v>2302</v>
      </c>
      <c r="C28" s="441" t="s">
        <v>3337</v>
      </c>
      <c r="D28" s="304"/>
      <c r="E28" s="304" t="s">
        <v>2046</v>
      </c>
      <c r="F28" s="304"/>
      <c r="G28" s="304"/>
      <c r="H28" s="304"/>
      <c r="I28" s="304"/>
      <c r="J28" s="304"/>
      <c r="K28" s="304"/>
      <c r="L28" s="304"/>
      <c r="M28" s="304"/>
    </row>
    <row r="29" spans="2:13" ht="25.5">
      <c r="B29" s="440" t="s">
        <v>2291</v>
      </c>
      <c r="C29" s="442" t="s">
        <v>3336</v>
      </c>
      <c r="D29" s="304" t="s">
        <v>1967</v>
      </c>
      <c r="E29" s="304"/>
      <c r="F29" s="304"/>
      <c r="G29" s="304"/>
      <c r="H29" s="304"/>
      <c r="I29" s="304"/>
      <c r="J29" s="304"/>
      <c r="K29" s="304"/>
      <c r="L29" s="304" t="s">
        <v>2063</v>
      </c>
      <c r="M29" s="304"/>
    </row>
    <row r="30" spans="2:13" ht="25.5">
      <c r="B30" s="311" t="s">
        <v>949</v>
      </c>
      <c r="C30" s="438" t="s">
        <v>2199</v>
      </c>
      <c r="D30" s="699" t="s">
        <v>5</v>
      </c>
      <c r="E30" s="699"/>
      <c r="F30" s="699" t="s">
        <v>2300</v>
      </c>
      <c r="G30" s="699"/>
      <c r="H30" s="699"/>
      <c r="I30" s="699"/>
      <c r="J30" s="699"/>
      <c r="K30" s="699"/>
      <c r="L30" s="699" t="s">
        <v>2066</v>
      </c>
      <c r="M30" s="699"/>
    </row>
    <row r="31" spans="2:13" ht="25.5">
      <c r="B31" s="311" t="s">
        <v>955</v>
      </c>
      <c r="C31" s="438" t="s">
        <v>2198</v>
      </c>
      <c r="D31" s="699" t="s">
        <v>1410</v>
      </c>
      <c r="E31" s="699"/>
      <c r="F31" s="699" t="s">
        <v>2300</v>
      </c>
      <c r="G31" s="699"/>
      <c r="H31" s="699"/>
      <c r="I31" s="699"/>
      <c r="J31" s="699"/>
      <c r="K31" s="699"/>
      <c r="L31" s="699" t="s">
        <v>2067</v>
      </c>
      <c r="M31" s="699"/>
    </row>
  </sheetData>
  <mergeCells count="9">
    <mergeCell ref="B4:C5"/>
    <mergeCell ref="L6:M6"/>
    <mergeCell ref="L30:M30"/>
    <mergeCell ref="L31:M31"/>
    <mergeCell ref="D4:E5"/>
    <mergeCell ref="D30:E30"/>
    <mergeCell ref="D31:E31"/>
    <mergeCell ref="F30:K30"/>
    <mergeCell ref="F31:K3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D194-F205-42AE-8AF7-EA019A54997C}">
  <sheetPr>
    <tabColor theme="9" tint="0.79998168889431442"/>
  </sheetPr>
  <dimension ref="B2:AA80"/>
  <sheetViews>
    <sheetView topLeftCell="A3" zoomScale="95" zoomScaleNormal="95" workbookViewId="0">
      <selection activeCell="W19" sqref="W19"/>
    </sheetView>
  </sheetViews>
  <sheetFormatPr defaultRowHeight="27.75" outlineLevelRow="1"/>
  <cols>
    <col min="1" max="1" width="3.375" style="6" customWidth="1"/>
    <col min="2" max="2" width="11.5" style="6" customWidth="1"/>
    <col min="3" max="12" width="12.375" style="6" customWidth="1"/>
    <col min="13" max="20" width="9.875" style="6" customWidth="1"/>
    <col min="21" max="22" width="9" style="6"/>
    <col min="23" max="23" width="24.375" style="6" customWidth="1"/>
    <col min="24" max="16384" width="9" style="6"/>
  </cols>
  <sheetData>
    <row r="2" spans="2:27" ht="33" outlineLevel="1">
      <c r="B2" s="11" t="s">
        <v>1038</v>
      </c>
      <c r="W2" s="7" t="s">
        <v>996</v>
      </c>
    </row>
    <row r="3" spans="2:27" outlineLevel="1"/>
    <row r="4" spans="2:27" outlineLevel="1">
      <c r="B4" s="385" t="s">
        <v>984</v>
      </c>
      <c r="C4" s="388" t="s">
        <v>18</v>
      </c>
      <c r="D4" s="388" t="s">
        <v>149</v>
      </c>
      <c r="E4" s="388" t="s">
        <v>985</v>
      </c>
      <c r="F4" s="388" t="s">
        <v>208</v>
      </c>
      <c r="G4" s="388" t="s">
        <v>260</v>
      </c>
      <c r="H4" s="388" t="s">
        <v>391</v>
      </c>
      <c r="I4" s="388" t="s">
        <v>986</v>
      </c>
      <c r="J4" s="388" t="s">
        <v>987</v>
      </c>
      <c r="K4" s="388" t="s">
        <v>2139</v>
      </c>
      <c r="L4" s="388" t="s">
        <v>604</v>
      </c>
      <c r="M4" s="388" t="s">
        <v>988</v>
      </c>
      <c r="N4" s="388" t="s">
        <v>648</v>
      </c>
      <c r="O4" s="388" t="s">
        <v>732</v>
      </c>
      <c r="P4" s="388" t="s">
        <v>790</v>
      </c>
      <c r="Q4" s="388" t="s">
        <v>989</v>
      </c>
      <c r="R4" s="388" t="s">
        <v>889</v>
      </c>
      <c r="S4" s="388" t="s">
        <v>921</v>
      </c>
      <c r="T4" s="388" t="s">
        <v>949</v>
      </c>
      <c r="U4" s="388" t="s">
        <v>955</v>
      </c>
      <c r="W4" s="388" t="s">
        <v>996</v>
      </c>
      <c r="X4" s="388" t="s">
        <v>2</v>
      </c>
      <c r="Y4" s="388" t="s">
        <v>6</v>
      </c>
      <c r="Z4" s="388" t="s">
        <v>14</v>
      </c>
      <c r="AA4" s="388" t="s">
        <v>1</v>
      </c>
    </row>
    <row r="5" spans="2:27" outlineLevel="1">
      <c r="B5" s="385" t="s">
        <v>990</v>
      </c>
      <c r="C5" s="8" t="s">
        <v>19</v>
      </c>
      <c r="D5" s="8" t="s">
        <v>150</v>
      </c>
      <c r="E5" s="8" t="s">
        <v>181</v>
      </c>
      <c r="F5" s="8" t="s">
        <v>209</v>
      </c>
      <c r="G5" s="8" t="s">
        <v>261</v>
      </c>
      <c r="H5" s="8" t="s">
        <v>392</v>
      </c>
      <c r="I5" s="8" t="s">
        <v>517</v>
      </c>
      <c r="J5" s="8" t="s">
        <v>543</v>
      </c>
      <c r="K5" s="116" t="s">
        <v>991</v>
      </c>
      <c r="L5" s="8" t="s">
        <v>605</v>
      </c>
      <c r="M5" s="8" t="s">
        <v>634</v>
      </c>
      <c r="N5" s="8" t="s">
        <v>649</v>
      </c>
      <c r="O5" s="8" t="s">
        <v>733</v>
      </c>
      <c r="P5" s="8" t="s">
        <v>791</v>
      </c>
      <c r="Q5" s="8" t="s">
        <v>869</v>
      </c>
      <c r="R5" s="8" t="s">
        <v>890</v>
      </c>
      <c r="S5" s="8" t="s">
        <v>922</v>
      </c>
      <c r="T5" s="8" t="s">
        <v>950</v>
      </c>
      <c r="U5" s="8" t="s">
        <v>956</v>
      </c>
      <c r="W5" s="10" t="s">
        <v>997</v>
      </c>
      <c r="X5" s="8" t="s">
        <v>998</v>
      </c>
      <c r="Y5" s="8" t="s">
        <v>999</v>
      </c>
      <c r="Z5" s="8" t="s">
        <v>1000</v>
      </c>
      <c r="AA5" s="8" t="s">
        <v>1001</v>
      </c>
    </row>
    <row r="6" spans="2:27" outlineLevel="1">
      <c r="B6" s="385" t="s">
        <v>992</v>
      </c>
      <c r="C6" s="8" t="s">
        <v>37</v>
      </c>
      <c r="D6" s="8" t="s">
        <v>168</v>
      </c>
      <c r="E6" s="8"/>
      <c r="F6" s="8" t="s">
        <v>227</v>
      </c>
      <c r="G6" s="8" t="s">
        <v>280</v>
      </c>
      <c r="H6" s="8" t="s">
        <v>407</v>
      </c>
      <c r="I6" s="8" t="s">
        <v>536</v>
      </c>
      <c r="J6" s="8"/>
      <c r="K6" s="8" t="s">
        <v>559</v>
      </c>
      <c r="L6" s="8" t="s">
        <v>622</v>
      </c>
      <c r="M6" s="8"/>
      <c r="N6" s="8" t="s">
        <v>667</v>
      </c>
      <c r="O6" s="8"/>
      <c r="P6" s="8" t="s">
        <v>809</v>
      </c>
      <c r="Q6" s="8" t="s">
        <v>875</v>
      </c>
      <c r="R6" s="8"/>
      <c r="S6" s="8"/>
      <c r="T6" s="9"/>
      <c r="U6" s="9"/>
      <c r="W6" s="10" t="s">
        <v>1002</v>
      </c>
      <c r="X6" s="8" t="s">
        <v>1003</v>
      </c>
      <c r="Y6" s="8" t="s">
        <v>1004</v>
      </c>
      <c r="Z6" s="8" t="s">
        <v>1005</v>
      </c>
      <c r="AA6" s="8" t="s">
        <v>1006</v>
      </c>
    </row>
    <row r="7" spans="2:27" outlineLevel="1">
      <c r="B7" s="386" t="s">
        <v>993</v>
      </c>
      <c r="C7" s="8" t="s">
        <v>68</v>
      </c>
      <c r="D7" s="8"/>
      <c r="E7" s="8"/>
      <c r="F7" s="8"/>
      <c r="G7" s="8" t="s">
        <v>307</v>
      </c>
      <c r="H7" s="8" t="s">
        <v>438</v>
      </c>
      <c r="I7" s="8"/>
      <c r="J7" s="8"/>
      <c r="K7" s="8"/>
      <c r="L7" s="8"/>
      <c r="M7" s="8"/>
      <c r="N7" s="8" t="s">
        <v>694</v>
      </c>
      <c r="O7" s="9"/>
      <c r="P7" s="9"/>
      <c r="Q7" s="9"/>
      <c r="R7" s="9"/>
      <c r="S7" s="9"/>
      <c r="T7" s="9"/>
      <c r="U7" s="9"/>
    </row>
    <row r="8" spans="2:27" ht="33" outlineLevel="1">
      <c r="B8" s="387" t="s">
        <v>995</v>
      </c>
      <c r="C8" s="8" t="s">
        <v>80</v>
      </c>
      <c r="D8" s="8"/>
      <c r="E8" s="8"/>
      <c r="F8" s="8"/>
      <c r="G8" s="8" t="s">
        <v>320</v>
      </c>
      <c r="H8" s="8" t="s">
        <v>451</v>
      </c>
      <c r="I8" s="8"/>
      <c r="J8" s="8"/>
      <c r="K8" s="8"/>
      <c r="L8" s="8"/>
      <c r="M8" s="8"/>
      <c r="N8" s="8"/>
      <c r="O8" s="8" t="s">
        <v>761</v>
      </c>
      <c r="P8" s="12" t="s">
        <v>1534</v>
      </c>
      <c r="Q8" s="9"/>
      <c r="R8" s="9"/>
      <c r="S8" s="9"/>
      <c r="T8" s="9"/>
      <c r="U8" s="9"/>
    </row>
    <row r="9" spans="2:27" outlineLevel="1">
      <c r="B9" s="386" t="s">
        <v>994</v>
      </c>
      <c r="C9" s="8" t="s">
        <v>95</v>
      </c>
      <c r="D9" s="8"/>
      <c r="E9" s="8"/>
      <c r="F9" s="8"/>
      <c r="G9" s="8" t="s">
        <v>336</v>
      </c>
      <c r="H9" s="8" t="s">
        <v>467</v>
      </c>
      <c r="I9" s="8"/>
      <c r="J9" s="8"/>
      <c r="K9" s="8" t="s">
        <v>579</v>
      </c>
      <c r="L9" s="8"/>
      <c r="M9" s="8"/>
      <c r="N9" s="8" t="s">
        <v>698</v>
      </c>
      <c r="O9" s="9"/>
      <c r="P9" s="9"/>
      <c r="Q9" s="9"/>
      <c r="R9" s="9"/>
      <c r="S9" s="9"/>
      <c r="T9" s="9"/>
      <c r="U9" s="9"/>
    </row>
    <row r="11" spans="2:27">
      <c r="B11" s="700" t="s">
        <v>1959</v>
      </c>
      <c r="C11" s="701"/>
      <c r="D11" s="701"/>
      <c r="E11" s="701"/>
      <c r="F11" s="701"/>
      <c r="G11" s="701"/>
      <c r="H11" s="701"/>
      <c r="I11" s="701"/>
      <c r="J11" s="701"/>
      <c r="K11" s="701"/>
      <c r="L11" s="702"/>
    </row>
    <row r="12" spans="2:27">
      <c r="B12" s="703"/>
      <c r="C12" s="704"/>
      <c r="D12" s="704"/>
      <c r="E12" s="704"/>
      <c r="F12" s="704"/>
      <c r="G12" s="704"/>
      <c r="H12" s="704"/>
      <c r="I12" s="704"/>
      <c r="J12" s="704"/>
      <c r="K12" s="704"/>
      <c r="L12" s="705"/>
    </row>
    <row r="13" spans="2:27">
      <c r="B13" s="706" t="s">
        <v>1960</v>
      </c>
      <c r="C13" s="275" t="s">
        <v>1156</v>
      </c>
      <c r="D13" s="273" t="s">
        <v>1156</v>
      </c>
      <c r="E13" s="275" t="s">
        <v>1190</v>
      </c>
      <c r="F13" s="273" t="s">
        <v>1190</v>
      </c>
      <c r="G13" s="275" t="s">
        <v>1159</v>
      </c>
      <c r="H13" s="273" t="s">
        <v>1159</v>
      </c>
      <c r="I13" s="275"/>
      <c r="J13" s="273"/>
      <c r="K13" s="275"/>
      <c r="L13" s="273"/>
    </row>
    <row r="14" spans="2:27" ht="44.25">
      <c r="B14" s="707"/>
      <c r="C14" s="229" t="s">
        <v>1540</v>
      </c>
      <c r="D14" s="230" t="s">
        <v>1962</v>
      </c>
      <c r="E14" s="229" t="s">
        <v>2176</v>
      </c>
      <c r="F14" s="230" t="s">
        <v>1972</v>
      </c>
      <c r="G14" s="229" t="s">
        <v>2177</v>
      </c>
      <c r="H14" s="230" t="s">
        <v>1973</v>
      </c>
      <c r="I14" s="229"/>
      <c r="J14" s="230"/>
      <c r="K14" s="229"/>
      <c r="L14" s="230"/>
    </row>
    <row r="15" spans="2:27">
      <c r="B15" s="707"/>
      <c r="C15" s="275" t="s">
        <v>2140</v>
      </c>
      <c r="D15" s="273" t="s">
        <v>1109</v>
      </c>
      <c r="E15" s="275" t="s">
        <v>1119</v>
      </c>
      <c r="F15" s="273" t="s">
        <v>1119</v>
      </c>
      <c r="G15" s="275" t="s">
        <v>1889</v>
      </c>
      <c r="H15" s="273" t="s">
        <v>1889</v>
      </c>
      <c r="I15" s="275"/>
      <c r="J15" s="273"/>
      <c r="K15" s="275"/>
      <c r="L15" s="273"/>
    </row>
    <row r="16" spans="2:27" ht="44.25">
      <c r="B16" s="707"/>
      <c r="C16" s="229" t="s">
        <v>2180</v>
      </c>
      <c r="D16" s="230" t="s">
        <v>1974</v>
      </c>
      <c r="E16" s="229" t="s">
        <v>2179</v>
      </c>
      <c r="F16" s="230" t="s">
        <v>1975</v>
      </c>
      <c r="G16" s="229" t="s">
        <v>2178</v>
      </c>
      <c r="H16" s="230" t="s">
        <v>1976</v>
      </c>
      <c r="I16" s="229"/>
      <c r="J16" s="230"/>
      <c r="K16" s="229"/>
      <c r="L16" s="230"/>
    </row>
    <row r="17" spans="2:12">
      <c r="B17" s="707"/>
      <c r="C17" s="277" t="s">
        <v>1086</v>
      </c>
      <c r="D17" s="278" t="s">
        <v>1088</v>
      </c>
      <c r="E17" s="281" t="s">
        <v>2186</v>
      </c>
      <c r="F17" s="282" t="s">
        <v>1964</v>
      </c>
      <c r="G17" s="281" t="s">
        <v>2182</v>
      </c>
      <c r="H17" s="282" t="s">
        <v>1966</v>
      </c>
      <c r="I17" s="275"/>
      <c r="J17" s="273"/>
      <c r="K17" s="275"/>
      <c r="L17" s="273"/>
    </row>
    <row r="18" spans="2:12" ht="44.25">
      <c r="B18" s="707"/>
      <c r="C18" s="279" t="s">
        <v>2181</v>
      </c>
      <c r="D18" s="284" t="s">
        <v>1478</v>
      </c>
      <c r="E18" s="283" t="s">
        <v>2179</v>
      </c>
      <c r="F18" s="285" t="s">
        <v>1977</v>
      </c>
      <c r="G18" s="283" t="s">
        <v>2183</v>
      </c>
      <c r="H18" s="285" t="s">
        <v>1978</v>
      </c>
      <c r="I18" s="229"/>
      <c r="J18" s="230"/>
      <c r="K18" s="229"/>
      <c r="L18" s="230"/>
    </row>
    <row r="19" spans="2:12">
      <c r="B19" s="707"/>
      <c r="C19" s="275" t="s">
        <v>1122</v>
      </c>
      <c r="D19" s="273" t="s">
        <v>1122</v>
      </c>
      <c r="E19" s="275" t="s">
        <v>2155</v>
      </c>
      <c r="F19" s="273" t="s">
        <v>1143</v>
      </c>
      <c r="G19" s="281" t="s">
        <v>2292</v>
      </c>
      <c r="H19" s="282" t="s">
        <v>1968</v>
      </c>
      <c r="I19" s="275"/>
      <c r="J19" s="273"/>
      <c r="K19" s="275"/>
      <c r="L19" s="273"/>
    </row>
    <row r="20" spans="2:12" ht="44.25">
      <c r="B20" s="707"/>
      <c r="C20" s="229" t="s">
        <v>2184</v>
      </c>
      <c r="D20" s="230" t="s">
        <v>1979</v>
      </c>
      <c r="E20" s="229" t="s">
        <v>2185</v>
      </c>
      <c r="F20" s="230" t="s">
        <v>1980</v>
      </c>
      <c r="G20" s="283" t="s">
        <v>2288</v>
      </c>
      <c r="H20" s="285" t="s">
        <v>1474</v>
      </c>
      <c r="I20" s="229"/>
      <c r="J20" s="230"/>
      <c r="K20" s="229"/>
      <c r="L20" s="230"/>
    </row>
    <row r="21" spans="2:12">
      <c r="B21" s="707"/>
      <c r="C21" s="275" t="s">
        <v>1146</v>
      </c>
      <c r="D21" s="273" t="s">
        <v>1146</v>
      </c>
      <c r="E21" s="275" t="s">
        <v>2142</v>
      </c>
      <c r="F21" s="273" t="s">
        <v>1938</v>
      </c>
      <c r="G21" s="275" t="s">
        <v>1173</v>
      </c>
      <c r="H21" s="273" t="s">
        <v>1173</v>
      </c>
      <c r="I21" s="275" t="s">
        <v>1162</v>
      </c>
      <c r="J21" s="273" t="s">
        <v>1162</v>
      </c>
      <c r="K21" s="275" t="s">
        <v>2156</v>
      </c>
      <c r="L21" s="273" t="s">
        <v>1111</v>
      </c>
    </row>
    <row r="22" spans="2:12" ht="44.25">
      <c r="B22" s="707"/>
      <c r="C22" s="229" t="s">
        <v>2187</v>
      </c>
      <c r="D22" s="230" t="s">
        <v>1981</v>
      </c>
      <c r="E22" s="229" t="s">
        <v>2008</v>
      </c>
      <c r="F22" s="230" t="s">
        <v>1179</v>
      </c>
      <c r="G22" s="229" t="s">
        <v>2188</v>
      </c>
      <c r="H22" s="230" t="s">
        <v>1982</v>
      </c>
      <c r="I22" s="229" t="s">
        <v>2189</v>
      </c>
      <c r="J22" s="230" t="s">
        <v>1983</v>
      </c>
      <c r="K22" s="229" t="s">
        <v>2190</v>
      </c>
      <c r="L22" s="230" t="s">
        <v>1984</v>
      </c>
    </row>
    <row r="23" spans="2:12">
      <c r="B23" s="707"/>
      <c r="C23" s="275" t="s">
        <v>1134</v>
      </c>
      <c r="D23" s="273" t="s">
        <v>1134</v>
      </c>
      <c r="E23" s="275" t="s">
        <v>1149</v>
      </c>
      <c r="F23" s="273" t="s">
        <v>1149</v>
      </c>
      <c r="G23" s="275" t="s">
        <v>1084</v>
      </c>
      <c r="H23" s="273" t="s">
        <v>1084</v>
      </c>
      <c r="I23" s="275" t="s">
        <v>2202</v>
      </c>
      <c r="J23" s="273" t="s">
        <v>1971</v>
      </c>
      <c r="K23" s="275" t="s">
        <v>1098</v>
      </c>
      <c r="L23" s="273" t="s">
        <v>1098</v>
      </c>
    </row>
    <row r="24" spans="2:12" ht="47.25">
      <c r="B24" s="708"/>
      <c r="C24" s="229" t="s">
        <v>2194</v>
      </c>
      <c r="D24" s="230" t="s">
        <v>2043</v>
      </c>
      <c r="E24" s="229" t="s">
        <v>2192</v>
      </c>
      <c r="F24" s="230" t="s">
        <v>1466</v>
      </c>
      <c r="G24" s="229" t="s">
        <v>2193</v>
      </c>
      <c r="H24" s="230" t="s">
        <v>2044</v>
      </c>
      <c r="I24" s="294" t="s">
        <v>2280</v>
      </c>
      <c r="J24" s="293" t="s">
        <v>1466</v>
      </c>
      <c r="K24" s="229" t="s">
        <v>2191</v>
      </c>
      <c r="L24" s="230" t="s">
        <v>2045</v>
      </c>
    </row>
    <row r="25" spans="2:12">
      <c r="B25" s="709" t="s">
        <v>2048</v>
      </c>
      <c r="C25" s="275" t="s">
        <v>1152</v>
      </c>
      <c r="D25" s="273" t="s">
        <v>1886</v>
      </c>
      <c r="E25" s="277" t="s">
        <v>1189</v>
      </c>
      <c r="F25" s="278" t="s">
        <v>1895</v>
      </c>
      <c r="G25" s="275" t="s">
        <v>1176</v>
      </c>
      <c r="H25" s="273" t="s">
        <v>1902</v>
      </c>
      <c r="I25" s="275"/>
      <c r="J25" s="273"/>
      <c r="K25" s="275"/>
      <c r="L25" s="273"/>
    </row>
    <row r="26" spans="2:12" ht="44.25">
      <c r="B26" s="710"/>
      <c r="C26" s="229" t="s">
        <v>2195</v>
      </c>
      <c r="D26" s="230" t="s">
        <v>2085</v>
      </c>
      <c r="E26" s="279" t="s">
        <v>2196</v>
      </c>
      <c r="F26" s="280" t="s">
        <v>2086</v>
      </c>
      <c r="G26" s="229" t="s">
        <v>2197</v>
      </c>
      <c r="H26" s="274" t="s">
        <v>2087</v>
      </c>
      <c r="I26" s="229"/>
      <c r="J26" s="230"/>
      <c r="K26" s="229"/>
      <c r="L26" s="230"/>
    </row>
    <row r="27" spans="2:12">
      <c r="B27" s="710"/>
      <c r="C27" s="275" t="s">
        <v>666</v>
      </c>
      <c r="D27" s="273" t="s">
        <v>1925</v>
      </c>
      <c r="E27" s="275" t="s">
        <v>1196</v>
      </c>
      <c r="F27" s="273" t="s">
        <v>1196</v>
      </c>
      <c r="G27" s="275" t="s">
        <v>17</v>
      </c>
      <c r="H27" s="273" t="s">
        <v>1187</v>
      </c>
      <c r="I27" s="275"/>
      <c r="J27" s="273"/>
      <c r="K27" s="275"/>
      <c r="L27" s="273"/>
    </row>
    <row r="28" spans="2:12" ht="44.25">
      <c r="B28" s="710"/>
      <c r="C28" s="229" t="s">
        <v>1926</v>
      </c>
      <c r="D28" s="274" t="s">
        <v>2088</v>
      </c>
      <c r="E28" s="229" t="s">
        <v>2199</v>
      </c>
      <c r="F28" s="230" t="s">
        <v>1195</v>
      </c>
      <c r="G28" s="229" t="s">
        <v>2198</v>
      </c>
      <c r="H28" s="230" t="s">
        <v>2089</v>
      </c>
      <c r="I28" s="229"/>
      <c r="J28" s="230"/>
      <c r="K28" s="229"/>
      <c r="L28" s="230"/>
    </row>
    <row r="29" spans="2:12">
      <c r="B29" s="710"/>
      <c r="C29" s="275" t="s">
        <v>2143</v>
      </c>
      <c r="D29" s="273" t="s">
        <v>1910</v>
      </c>
      <c r="E29" s="275" t="s">
        <v>1211</v>
      </c>
      <c r="F29" s="273" t="s">
        <v>1924</v>
      </c>
      <c r="G29" s="281" t="s">
        <v>2318</v>
      </c>
      <c r="H29" s="282" t="s">
        <v>2047</v>
      </c>
      <c r="I29" s="275"/>
      <c r="J29" s="273"/>
      <c r="K29" s="275"/>
      <c r="L29" s="273"/>
    </row>
    <row r="30" spans="2:12" ht="47.25">
      <c r="B30" s="710"/>
      <c r="C30" s="229" t="s">
        <v>2200</v>
      </c>
      <c r="D30" s="230" t="s">
        <v>2090</v>
      </c>
      <c r="E30" s="229" t="s">
        <v>2201</v>
      </c>
      <c r="F30" s="287" t="s">
        <v>2088</v>
      </c>
      <c r="G30" s="301" t="s">
        <v>2295</v>
      </c>
      <c r="H30" s="295" t="s">
        <v>2090</v>
      </c>
      <c r="I30" s="229"/>
      <c r="J30" s="230"/>
      <c r="K30" s="229"/>
      <c r="L30" s="230"/>
    </row>
    <row r="31" spans="2:12">
      <c r="B31" s="710"/>
      <c r="C31" s="275" t="s">
        <v>1183</v>
      </c>
      <c r="D31" s="273" t="s">
        <v>1906</v>
      </c>
      <c r="E31" s="277" t="s">
        <v>1180</v>
      </c>
      <c r="F31" s="278" t="s">
        <v>2010</v>
      </c>
      <c r="G31" s="275" t="s">
        <v>1214</v>
      </c>
      <c r="H31" s="273" t="s">
        <v>1934</v>
      </c>
      <c r="I31" s="275" t="s">
        <v>1205</v>
      </c>
      <c r="J31" s="273" t="s">
        <v>1917</v>
      </c>
      <c r="K31" s="275"/>
      <c r="L31" s="273"/>
    </row>
    <row r="32" spans="2:12" ht="44.25">
      <c r="B32" s="710"/>
      <c r="C32" s="229" t="s">
        <v>2203</v>
      </c>
      <c r="D32" s="274" t="s">
        <v>2091</v>
      </c>
      <c r="E32" s="279" t="s">
        <v>2011</v>
      </c>
      <c r="F32" s="297" t="s">
        <v>2092</v>
      </c>
      <c r="G32" s="229" t="s">
        <v>2204</v>
      </c>
      <c r="H32" s="230" t="s">
        <v>2092</v>
      </c>
      <c r="I32" s="229" t="s">
        <v>2205</v>
      </c>
      <c r="J32" s="230" t="s">
        <v>2093</v>
      </c>
      <c r="K32" s="229"/>
      <c r="L32" s="230"/>
    </row>
    <row r="33" spans="2:12">
      <c r="B33" s="710"/>
      <c r="C33" s="275" t="s">
        <v>1185</v>
      </c>
      <c r="D33" s="273" t="s">
        <v>1908</v>
      </c>
      <c r="E33" s="277" t="s">
        <v>2208</v>
      </c>
      <c r="F33" s="278" t="s">
        <v>1916</v>
      </c>
      <c r="G33" s="277" t="s">
        <v>1168</v>
      </c>
      <c r="H33" s="278" t="s">
        <v>1898</v>
      </c>
      <c r="I33" s="275" t="s">
        <v>1201</v>
      </c>
      <c r="J33" s="273" t="s">
        <v>1589</v>
      </c>
      <c r="K33" s="275"/>
      <c r="L33" s="273"/>
    </row>
    <row r="34" spans="2:12" ht="44.25">
      <c r="B34" s="711"/>
      <c r="C34" s="229" t="s">
        <v>2206</v>
      </c>
      <c r="D34" s="274" t="s">
        <v>2094</v>
      </c>
      <c r="E34" s="279" t="s">
        <v>2207</v>
      </c>
      <c r="F34" s="298"/>
      <c r="G34" s="279" t="s">
        <v>2210</v>
      </c>
      <c r="H34" s="296" t="s">
        <v>2209</v>
      </c>
      <c r="I34" s="229" t="s">
        <v>2211</v>
      </c>
      <c r="J34" s="230" t="s">
        <v>2095</v>
      </c>
      <c r="K34" s="229"/>
      <c r="L34" s="230"/>
    </row>
    <row r="35" spans="2:12">
      <c r="B35" s="709" t="s">
        <v>2049</v>
      </c>
      <c r="C35" s="275" t="s">
        <v>1131</v>
      </c>
      <c r="D35" s="273" t="s">
        <v>1131</v>
      </c>
      <c r="E35" s="275" t="s">
        <v>1091</v>
      </c>
      <c r="F35" s="273" t="s">
        <v>1091</v>
      </c>
      <c r="G35" s="275" t="s">
        <v>2144</v>
      </c>
      <c r="H35" s="273" t="s">
        <v>1137</v>
      </c>
      <c r="I35" s="275" t="s">
        <v>693</v>
      </c>
      <c r="J35" s="273" t="s">
        <v>1208</v>
      </c>
      <c r="K35" s="275" t="s">
        <v>697</v>
      </c>
      <c r="L35" s="273" t="s">
        <v>1095</v>
      </c>
    </row>
    <row r="36" spans="2:12" ht="44.25">
      <c r="B36" s="710"/>
      <c r="C36" s="229" t="s">
        <v>2212</v>
      </c>
      <c r="D36" s="230" t="s">
        <v>2096</v>
      </c>
      <c r="E36" s="229" t="s">
        <v>2213</v>
      </c>
      <c r="F36" s="230" t="s">
        <v>2097</v>
      </c>
      <c r="G36" s="229" t="s">
        <v>2214</v>
      </c>
      <c r="H36" s="230" t="s">
        <v>2098</v>
      </c>
      <c r="I36" s="229" t="s">
        <v>2215</v>
      </c>
      <c r="J36" s="233" t="s">
        <v>1919</v>
      </c>
      <c r="K36" s="229" t="s">
        <v>2216</v>
      </c>
      <c r="L36" s="230" t="s">
        <v>2100</v>
      </c>
    </row>
    <row r="37" spans="2:12">
      <c r="B37" s="710"/>
      <c r="C37" s="281" t="s">
        <v>2311</v>
      </c>
      <c r="D37" s="282" t="s">
        <v>2055</v>
      </c>
      <c r="E37" s="281" t="s">
        <v>2182</v>
      </c>
      <c r="F37" s="282" t="s">
        <v>2057</v>
      </c>
      <c r="G37" s="281" t="s">
        <v>2310</v>
      </c>
      <c r="H37" s="282" t="s">
        <v>2059</v>
      </c>
      <c r="I37" s="275"/>
      <c r="J37" s="273"/>
      <c r="K37" s="275"/>
      <c r="L37" s="273"/>
    </row>
    <row r="38" spans="2:12" ht="47.25">
      <c r="B38" s="710"/>
      <c r="C38" s="283" t="s">
        <v>2285</v>
      </c>
      <c r="D38" s="295" t="s">
        <v>2099</v>
      </c>
      <c r="E38" s="301" t="s">
        <v>2183</v>
      </c>
      <c r="F38" s="295" t="s">
        <v>1124</v>
      </c>
      <c r="G38" s="283" t="s">
        <v>2284</v>
      </c>
      <c r="H38" s="295" t="s">
        <v>2101</v>
      </c>
      <c r="I38" s="229"/>
      <c r="J38" s="230"/>
      <c r="K38" s="229"/>
      <c r="L38" s="230"/>
    </row>
    <row r="39" spans="2:12">
      <c r="B39" s="710"/>
      <c r="C39" s="275" t="s">
        <v>1081</v>
      </c>
      <c r="D39" s="273" t="s">
        <v>1081</v>
      </c>
      <c r="E39" s="275" t="s">
        <v>1125</v>
      </c>
      <c r="F39" s="273" t="s">
        <v>1125</v>
      </c>
      <c r="G39" s="275" t="s">
        <v>2218</v>
      </c>
      <c r="H39" s="273" t="s">
        <v>1103</v>
      </c>
      <c r="I39" s="275"/>
      <c r="J39" s="273"/>
      <c r="K39" s="275"/>
      <c r="L39" s="273"/>
    </row>
    <row r="40" spans="2:12" ht="44.25">
      <c r="B40" s="710"/>
      <c r="C40" s="229" t="s">
        <v>1503</v>
      </c>
      <c r="D40" s="230" t="s">
        <v>2102</v>
      </c>
      <c r="E40" s="229" t="s">
        <v>1504</v>
      </c>
      <c r="F40" s="230" t="s">
        <v>2103</v>
      </c>
      <c r="G40" s="229" t="s">
        <v>2217</v>
      </c>
      <c r="H40" s="230" t="s">
        <v>2104</v>
      </c>
      <c r="I40" s="229"/>
      <c r="J40" s="230"/>
      <c r="K40" s="229"/>
      <c r="L40" s="230"/>
    </row>
    <row r="41" spans="2:12">
      <c r="B41" s="710"/>
      <c r="C41" s="275" t="s">
        <v>1140</v>
      </c>
      <c r="D41" s="273" t="s">
        <v>1140</v>
      </c>
      <c r="E41" s="275" t="s">
        <v>1078</v>
      </c>
      <c r="F41" s="273" t="s">
        <v>1078</v>
      </c>
      <c r="G41" s="275" t="s">
        <v>2145</v>
      </c>
      <c r="H41" s="273" t="s">
        <v>1128</v>
      </c>
      <c r="I41" s="275"/>
      <c r="J41" s="273"/>
      <c r="K41" s="276" t="s">
        <v>2146</v>
      </c>
      <c r="L41" s="273" t="s">
        <v>1116</v>
      </c>
    </row>
    <row r="42" spans="2:12" ht="44.25">
      <c r="B42" s="710"/>
      <c r="C42" s="229" t="s">
        <v>1505</v>
      </c>
      <c r="D42" s="230" t="s">
        <v>2105</v>
      </c>
      <c r="E42" s="229" t="s">
        <v>1669</v>
      </c>
      <c r="F42" s="230" t="s">
        <v>2106</v>
      </c>
      <c r="G42" s="229" t="s">
        <v>1506</v>
      </c>
      <c r="H42" s="230" t="s">
        <v>2107</v>
      </c>
      <c r="I42" s="229"/>
      <c r="J42" s="230"/>
      <c r="K42" s="229" t="s">
        <v>2219</v>
      </c>
      <c r="L42" s="230" t="s">
        <v>2108</v>
      </c>
    </row>
    <row r="43" spans="2:12">
      <c r="B43" s="710"/>
      <c r="C43" s="275" t="s">
        <v>1075</v>
      </c>
      <c r="D43" s="273" t="s">
        <v>1075</v>
      </c>
      <c r="E43" s="275" t="s">
        <v>1106</v>
      </c>
      <c r="F43" s="273" t="s">
        <v>1106</v>
      </c>
      <c r="G43" s="275" t="s">
        <v>1199</v>
      </c>
      <c r="H43" s="273" t="s">
        <v>1199</v>
      </c>
      <c r="I43" s="275"/>
      <c r="J43" s="273"/>
      <c r="K43" s="275"/>
      <c r="L43" s="273"/>
    </row>
    <row r="44" spans="2:12" ht="44.25">
      <c r="B44" s="711"/>
      <c r="C44" s="229" t="s">
        <v>2220</v>
      </c>
      <c r="D44" s="230" t="s">
        <v>2109</v>
      </c>
      <c r="E44" s="229" t="s">
        <v>1534</v>
      </c>
      <c r="F44" s="230" t="s">
        <v>2110</v>
      </c>
      <c r="G44" s="229" t="s">
        <v>2221</v>
      </c>
      <c r="H44" s="230" t="s">
        <v>2111</v>
      </c>
      <c r="I44" s="229"/>
      <c r="J44" s="230"/>
      <c r="K44" s="229"/>
      <c r="L44" s="230"/>
    </row>
    <row r="47" spans="2:12">
      <c r="B47" s="700" t="s">
        <v>2051</v>
      </c>
      <c r="C47" s="701"/>
      <c r="D47" s="701"/>
      <c r="E47" s="701"/>
      <c r="F47" s="701"/>
      <c r="G47" s="701"/>
      <c r="H47" s="701"/>
      <c r="I47" s="701"/>
      <c r="J47" s="701"/>
      <c r="K47" s="701"/>
      <c r="L47" s="702"/>
    </row>
    <row r="48" spans="2:12">
      <c r="B48" s="703"/>
      <c r="C48" s="704"/>
      <c r="D48" s="704"/>
      <c r="E48" s="704"/>
      <c r="F48" s="704"/>
      <c r="G48" s="704"/>
      <c r="H48" s="704"/>
      <c r="I48" s="704"/>
      <c r="J48" s="704"/>
      <c r="K48" s="704"/>
      <c r="L48" s="705"/>
    </row>
    <row r="49" spans="2:21">
      <c r="B49" s="706" t="s">
        <v>2157</v>
      </c>
      <c r="C49" s="275" t="s">
        <v>47</v>
      </c>
      <c r="D49" s="273" t="s">
        <v>1893</v>
      </c>
      <c r="E49" s="275" t="s">
        <v>238</v>
      </c>
      <c r="F49" s="273" t="s">
        <v>1872</v>
      </c>
      <c r="G49" s="275" t="s">
        <v>291</v>
      </c>
      <c r="H49" s="273" t="s">
        <v>1894</v>
      </c>
      <c r="I49" s="275"/>
      <c r="J49" s="273"/>
      <c r="K49" s="275"/>
      <c r="L49" s="273"/>
    </row>
    <row r="50" spans="2:21" ht="44.25">
      <c r="B50" s="707"/>
      <c r="C50" s="229" t="s">
        <v>2222</v>
      </c>
      <c r="D50" s="230" t="s">
        <v>2112</v>
      </c>
      <c r="E50" s="229" t="s">
        <v>2223</v>
      </c>
      <c r="F50" s="230" t="s">
        <v>2113</v>
      </c>
      <c r="G50" s="229" t="s">
        <v>2224</v>
      </c>
      <c r="H50" s="230" t="s">
        <v>2114</v>
      </c>
      <c r="I50" s="229"/>
      <c r="J50" s="230"/>
      <c r="K50" s="229"/>
      <c r="L50" s="230"/>
    </row>
    <row r="51" spans="2:21">
      <c r="B51" s="707"/>
      <c r="C51" s="275" t="s">
        <v>2159</v>
      </c>
      <c r="D51" s="273" t="s">
        <v>1941</v>
      </c>
      <c r="E51" s="275" t="s">
        <v>2158</v>
      </c>
      <c r="F51" s="273" t="s">
        <v>1120</v>
      </c>
      <c r="G51" s="275" t="s">
        <v>748</v>
      </c>
      <c r="H51" s="273" t="s">
        <v>1891</v>
      </c>
      <c r="I51" s="275"/>
      <c r="J51" s="273"/>
      <c r="K51" s="275"/>
      <c r="L51" s="273"/>
    </row>
    <row r="52" spans="2:21" ht="44.25">
      <c r="B52" s="707"/>
      <c r="C52" s="229" t="s">
        <v>2227</v>
      </c>
      <c r="D52" s="274" t="s">
        <v>2228</v>
      </c>
      <c r="E52" s="229" t="s">
        <v>2289</v>
      </c>
      <c r="F52" s="233" t="s">
        <v>2265</v>
      </c>
      <c r="G52" s="229" t="s">
        <v>2225</v>
      </c>
      <c r="H52" s="230" t="s">
        <v>2115</v>
      </c>
      <c r="I52" s="229"/>
      <c r="J52" s="230"/>
      <c r="K52" s="229"/>
      <c r="L52" s="230"/>
      <c r="U52" s="272"/>
    </row>
    <row r="53" spans="2:21">
      <c r="B53" s="707"/>
      <c r="C53" s="277" t="s">
        <v>1087</v>
      </c>
      <c r="D53" s="278" t="s">
        <v>1089</v>
      </c>
      <c r="E53" s="281" t="s">
        <v>2293</v>
      </c>
      <c r="F53" s="282" t="s">
        <v>2062</v>
      </c>
      <c r="G53" s="281" t="s">
        <v>2294</v>
      </c>
      <c r="H53" s="282" t="s">
        <v>2064</v>
      </c>
      <c r="I53" s="275"/>
      <c r="J53" s="273"/>
      <c r="K53" s="275"/>
      <c r="L53" s="273"/>
    </row>
    <row r="54" spans="2:21" ht="47.25">
      <c r="B54" s="707"/>
      <c r="C54" s="300" t="s">
        <v>2287</v>
      </c>
      <c r="D54" s="299" t="s">
        <v>2116</v>
      </c>
      <c r="E54" s="283" t="s">
        <v>2226</v>
      </c>
      <c r="F54" s="295" t="s">
        <v>2117</v>
      </c>
      <c r="G54" s="283" t="s">
        <v>2290</v>
      </c>
      <c r="H54" s="295" t="s">
        <v>2118</v>
      </c>
      <c r="I54" s="229"/>
      <c r="J54" s="230"/>
      <c r="K54" s="229"/>
      <c r="L54" s="230"/>
    </row>
    <row r="55" spans="2:21">
      <c r="B55" s="707"/>
      <c r="C55" s="275" t="s">
        <v>2148</v>
      </c>
      <c r="D55" s="273" t="s">
        <v>1937</v>
      </c>
      <c r="E55" s="275" t="s">
        <v>2147</v>
      </c>
      <c r="F55" s="273" t="s">
        <v>1144</v>
      </c>
      <c r="G55" s="275"/>
      <c r="H55" s="273"/>
      <c r="I55" s="275"/>
      <c r="J55" s="273"/>
      <c r="K55" s="275"/>
      <c r="L55" s="273"/>
    </row>
    <row r="56" spans="2:21" ht="44.25">
      <c r="B56" s="707"/>
      <c r="C56" s="229" t="s">
        <v>2286</v>
      </c>
      <c r="D56" s="274" t="s">
        <v>2266</v>
      </c>
      <c r="E56" s="229" t="s">
        <v>2229</v>
      </c>
      <c r="F56" s="289" t="s">
        <v>1882</v>
      </c>
      <c r="G56" s="229"/>
      <c r="H56" s="230"/>
      <c r="I56" s="229"/>
      <c r="J56" s="230"/>
      <c r="K56" s="229"/>
      <c r="L56" s="230"/>
    </row>
    <row r="57" spans="2:21">
      <c r="B57" s="707"/>
      <c r="C57" s="275" t="s">
        <v>2149</v>
      </c>
      <c r="D57" s="273" t="s">
        <v>1147</v>
      </c>
      <c r="E57" s="275" t="s">
        <v>1172</v>
      </c>
      <c r="F57" s="273" t="s">
        <v>1939</v>
      </c>
      <c r="G57" s="275" t="s">
        <v>2150</v>
      </c>
      <c r="H57" s="273" t="s">
        <v>1940</v>
      </c>
      <c r="I57" s="275" t="s">
        <v>2151</v>
      </c>
      <c r="J57" s="273" t="s">
        <v>1112</v>
      </c>
      <c r="K57" s="275"/>
      <c r="L57" s="273"/>
    </row>
    <row r="58" spans="2:21" ht="44.25">
      <c r="B58" s="707"/>
      <c r="C58" s="229" t="s">
        <v>2230</v>
      </c>
      <c r="D58" s="230" t="s">
        <v>2119</v>
      </c>
      <c r="E58" s="229" t="s">
        <v>2309</v>
      </c>
      <c r="F58" s="233" t="s">
        <v>2268</v>
      </c>
      <c r="G58" s="229" t="s">
        <v>2231</v>
      </c>
      <c r="H58" s="233" t="s">
        <v>2267</v>
      </c>
      <c r="I58" s="229" t="s">
        <v>2232</v>
      </c>
      <c r="J58" s="289" t="s">
        <v>2269</v>
      </c>
      <c r="K58" s="229"/>
      <c r="L58" s="230"/>
    </row>
    <row r="59" spans="2:21">
      <c r="B59" s="707"/>
      <c r="C59" s="275" t="s">
        <v>820</v>
      </c>
      <c r="D59" s="273" t="s">
        <v>1135</v>
      </c>
      <c r="E59" s="275" t="s">
        <v>906</v>
      </c>
      <c r="F59" s="273" t="s">
        <v>1150</v>
      </c>
      <c r="G59" s="275" t="s">
        <v>945</v>
      </c>
      <c r="H59" s="273" t="s">
        <v>1942</v>
      </c>
      <c r="I59" s="275" t="s">
        <v>1099</v>
      </c>
      <c r="J59" s="273" t="s">
        <v>1100</v>
      </c>
      <c r="K59" s="275"/>
      <c r="L59" s="273"/>
    </row>
    <row r="60" spans="2:21" ht="44.25">
      <c r="B60" s="708"/>
      <c r="C60" s="229" t="s">
        <v>2233</v>
      </c>
      <c r="D60" s="230" t="s">
        <v>2120</v>
      </c>
      <c r="E60" s="229" t="s">
        <v>2234</v>
      </c>
      <c r="F60" s="230" t="s">
        <v>2121</v>
      </c>
      <c r="G60" s="229" t="s">
        <v>2235</v>
      </c>
      <c r="H60" s="288" t="s">
        <v>2121</v>
      </c>
      <c r="I60" s="229" t="s">
        <v>2236</v>
      </c>
      <c r="J60" s="286"/>
      <c r="K60" s="229"/>
      <c r="L60" s="230"/>
    </row>
    <row r="61" spans="2:21">
      <c r="B61" s="709" t="s">
        <v>2052</v>
      </c>
      <c r="C61" s="275" t="s">
        <v>1153</v>
      </c>
      <c r="D61" s="273" t="s">
        <v>1888</v>
      </c>
      <c r="E61" s="275" t="s">
        <v>1166</v>
      </c>
      <c r="F61" s="273" t="s">
        <v>1897</v>
      </c>
      <c r="G61" s="275" t="s">
        <v>1177</v>
      </c>
      <c r="H61" s="273" t="s">
        <v>1904</v>
      </c>
      <c r="I61" s="275"/>
      <c r="J61" s="273"/>
      <c r="K61" s="275"/>
      <c r="L61" s="273"/>
    </row>
    <row r="62" spans="2:21" ht="44.25">
      <c r="B62" s="710"/>
      <c r="C62" s="229" t="s">
        <v>2237</v>
      </c>
      <c r="D62" s="230" t="s">
        <v>2270</v>
      </c>
      <c r="E62" s="229" t="s">
        <v>2238</v>
      </c>
      <c r="F62" s="290" t="s">
        <v>2271</v>
      </c>
      <c r="G62" s="229" t="s">
        <v>2239</v>
      </c>
      <c r="H62" s="230" t="s">
        <v>2084</v>
      </c>
      <c r="I62" s="229"/>
      <c r="J62" s="230"/>
      <c r="K62" s="229"/>
      <c r="L62" s="230"/>
    </row>
    <row r="63" spans="2:21">
      <c r="B63" s="710"/>
      <c r="C63" s="275" t="s">
        <v>690</v>
      </c>
      <c r="D63" s="273" t="s">
        <v>1932</v>
      </c>
      <c r="E63" s="275" t="s">
        <v>2152</v>
      </c>
      <c r="F63" s="273" t="s">
        <v>1943</v>
      </c>
      <c r="G63" s="275" t="s">
        <v>2153</v>
      </c>
      <c r="H63" s="273" t="s">
        <v>1944</v>
      </c>
      <c r="I63" s="275"/>
      <c r="J63" s="273"/>
      <c r="K63" s="275"/>
      <c r="L63" s="273"/>
    </row>
    <row r="64" spans="2:21" ht="44.25">
      <c r="B64" s="710"/>
      <c r="C64" s="291" t="s">
        <v>1930</v>
      </c>
      <c r="D64" s="230" t="s">
        <v>2122</v>
      </c>
      <c r="E64" s="229" t="s">
        <v>2240</v>
      </c>
      <c r="F64" s="230" t="s">
        <v>2123</v>
      </c>
      <c r="G64" s="229" t="s">
        <v>2241</v>
      </c>
      <c r="H64" s="233" t="s">
        <v>2084</v>
      </c>
      <c r="I64" s="229"/>
      <c r="J64" s="230"/>
      <c r="K64" s="229"/>
      <c r="L64" s="230"/>
    </row>
    <row r="65" spans="2:12">
      <c r="B65" s="710"/>
      <c r="C65" s="275" t="s">
        <v>2272</v>
      </c>
      <c r="D65" s="273" t="s">
        <v>2069</v>
      </c>
      <c r="E65" s="275" t="s">
        <v>2273</v>
      </c>
      <c r="F65" s="273" t="s">
        <v>2071</v>
      </c>
      <c r="G65" s="275"/>
      <c r="H65" s="273"/>
      <c r="I65" s="275"/>
      <c r="J65" s="273"/>
      <c r="K65" s="275"/>
      <c r="L65" s="273"/>
    </row>
    <row r="66" spans="2:12" ht="44.25">
      <c r="B66" s="710"/>
      <c r="C66" s="229" t="s">
        <v>2275</v>
      </c>
      <c r="D66" s="233" t="s">
        <v>2274</v>
      </c>
      <c r="E66" s="291" t="s">
        <v>2276</v>
      </c>
      <c r="F66" s="287" t="s">
        <v>2088</v>
      </c>
      <c r="G66" s="229"/>
      <c r="H66" s="230"/>
      <c r="I66" s="229"/>
      <c r="J66" s="230"/>
      <c r="K66" s="229"/>
      <c r="L66" s="230"/>
    </row>
    <row r="67" spans="2:12">
      <c r="B67" s="710"/>
      <c r="C67" s="275" t="s">
        <v>2244</v>
      </c>
      <c r="D67" s="273" t="s">
        <v>2072</v>
      </c>
      <c r="E67" s="275" t="s">
        <v>2245</v>
      </c>
      <c r="F67" s="273" t="s">
        <v>2074</v>
      </c>
      <c r="G67" s="275" t="s">
        <v>2151</v>
      </c>
      <c r="H67" s="273" t="s">
        <v>1918</v>
      </c>
      <c r="I67" s="275"/>
      <c r="J67" s="273"/>
      <c r="K67" s="275"/>
      <c r="L67" s="273"/>
    </row>
    <row r="68" spans="2:12" ht="44.25">
      <c r="B68" s="710"/>
      <c r="C68" s="229" t="s">
        <v>2277</v>
      </c>
      <c r="D68" s="292" t="s">
        <v>1896</v>
      </c>
      <c r="E68" s="229" t="s">
        <v>2278</v>
      </c>
      <c r="F68" s="274" t="s">
        <v>2279</v>
      </c>
      <c r="G68" s="229" t="s">
        <v>2242</v>
      </c>
      <c r="H68" s="286"/>
      <c r="I68" s="229"/>
      <c r="J68" s="230"/>
      <c r="K68" s="229"/>
      <c r="L68" s="230"/>
    </row>
    <row r="69" spans="2:12">
      <c r="B69" s="710"/>
      <c r="C69" s="275" t="s">
        <v>2243</v>
      </c>
      <c r="D69" s="273" t="s">
        <v>2075</v>
      </c>
      <c r="E69" s="275" t="s">
        <v>1169</v>
      </c>
      <c r="F69" s="273" t="s">
        <v>2076</v>
      </c>
      <c r="G69" s="275" t="s">
        <v>1202</v>
      </c>
      <c r="H69" s="273" t="s">
        <v>1915</v>
      </c>
      <c r="I69" s="275"/>
      <c r="J69" s="273"/>
      <c r="K69" s="275"/>
      <c r="L69" s="273"/>
    </row>
    <row r="70" spans="2:12" ht="44.25">
      <c r="B70" s="711"/>
      <c r="C70" s="229" t="s">
        <v>2246</v>
      </c>
      <c r="D70" s="286"/>
      <c r="E70" s="229" t="s">
        <v>2247</v>
      </c>
      <c r="F70" s="288" t="s">
        <v>2281</v>
      </c>
      <c r="G70" s="229" t="s">
        <v>2282</v>
      </c>
      <c r="H70" s="290" t="s">
        <v>1914</v>
      </c>
      <c r="I70" s="229"/>
      <c r="J70" s="230"/>
      <c r="K70" s="229"/>
      <c r="L70" s="230"/>
    </row>
    <row r="71" spans="2:12">
      <c r="B71" s="709" t="s">
        <v>2053</v>
      </c>
      <c r="C71" s="275" t="s">
        <v>2160</v>
      </c>
      <c r="D71" s="273" t="s">
        <v>1132</v>
      </c>
      <c r="E71" s="275" t="s">
        <v>2161</v>
      </c>
      <c r="F71" s="273" t="s">
        <v>1092</v>
      </c>
      <c r="G71" s="275" t="s">
        <v>2162</v>
      </c>
      <c r="H71" s="273" t="s">
        <v>1138</v>
      </c>
      <c r="I71" s="275" t="s">
        <v>2163</v>
      </c>
      <c r="J71" s="273" t="s">
        <v>1209</v>
      </c>
      <c r="K71" s="275" t="s">
        <v>2164</v>
      </c>
      <c r="L71" s="273" t="s">
        <v>1096</v>
      </c>
    </row>
    <row r="72" spans="2:12" ht="44.25">
      <c r="B72" s="710"/>
      <c r="C72" s="229" t="s">
        <v>2312</v>
      </c>
      <c r="D72" s="230" t="s">
        <v>2124</v>
      </c>
      <c r="E72" s="229" t="s">
        <v>2314</v>
      </c>
      <c r="F72" s="230" t="s">
        <v>2125</v>
      </c>
      <c r="G72" s="229" t="s">
        <v>2316</v>
      </c>
      <c r="H72" s="230" t="s">
        <v>2126</v>
      </c>
      <c r="I72" s="229" t="s">
        <v>2251</v>
      </c>
      <c r="J72" s="230" t="s">
        <v>2283</v>
      </c>
      <c r="K72" s="229" t="s">
        <v>2252</v>
      </c>
      <c r="L72" s="230" t="s">
        <v>2127</v>
      </c>
    </row>
    <row r="73" spans="2:12">
      <c r="B73" s="710"/>
      <c r="C73" s="281" t="s">
        <v>2253</v>
      </c>
      <c r="D73" s="282" t="s">
        <v>2078</v>
      </c>
      <c r="E73" s="281" t="s">
        <v>2254</v>
      </c>
      <c r="F73" s="282" t="s">
        <v>2080</v>
      </c>
      <c r="G73" s="281" t="s">
        <v>2255</v>
      </c>
      <c r="H73" s="282" t="s">
        <v>2082</v>
      </c>
      <c r="I73" s="275"/>
      <c r="J73" s="273"/>
      <c r="K73" s="275"/>
      <c r="L73" s="273"/>
    </row>
    <row r="74" spans="2:12" ht="47.25">
      <c r="B74" s="710"/>
      <c r="C74" s="314" t="s">
        <v>2313</v>
      </c>
      <c r="D74" s="295" t="s">
        <v>2128</v>
      </c>
      <c r="E74" s="314" t="s">
        <v>2315</v>
      </c>
      <c r="F74" s="295" t="s">
        <v>2129</v>
      </c>
      <c r="G74" s="314" t="s">
        <v>2317</v>
      </c>
      <c r="H74" s="295" t="s">
        <v>2130</v>
      </c>
      <c r="I74" s="229"/>
      <c r="J74" s="230"/>
      <c r="K74" s="229"/>
      <c r="L74" s="230"/>
    </row>
    <row r="75" spans="2:12">
      <c r="B75" s="710"/>
      <c r="C75" s="275" t="s">
        <v>2165</v>
      </c>
      <c r="D75" s="273" t="s">
        <v>1082</v>
      </c>
      <c r="E75" s="275" t="s">
        <v>2166</v>
      </c>
      <c r="F75" s="273" t="s">
        <v>1126</v>
      </c>
      <c r="G75" s="275" t="s">
        <v>2167</v>
      </c>
      <c r="H75" s="273" t="s">
        <v>1104</v>
      </c>
      <c r="I75" s="275"/>
      <c r="J75" s="273"/>
      <c r="K75" s="275"/>
      <c r="L75" s="273"/>
    </row>
    <row r="76" spans="2:12" ht="45.75">
      <c r="B76" s="710"/>
      <c r="C76" s="229" t="s">
        <v>2256</v>
      </c>
      <c r="D76" s="230" t="s">
        <v>2131</v>
      </c>
      <c r="E76" s="229" t="s">
        <v>2257</v>
      </c>
      <c r="F76" s="230" t="s">
        <v>2134</v>
      </c>
      <c r="G76" s="229" t="s">
        <v>1680</v>
      </c>
      <c r="H76" s="234" t="s">
        <v>1481</v>
      </c>
      <c r="I76" s="229"/>
      <c r="J76" s="230"/>
      <c r="K76" s="229"/>
      <c r="L76" s="230"/>
    </row>
    <row r="77" spans="2:12">
      <c r="B77" s="710"/>
      <c r="C77" s="275" t="s">
        <v>2168</v>
      </c>
      <c r="D77" s="273" t="s">
        <v>1141</v>
      </c>
      <c r="E77" s="275" t="s">
        <v>2169</v>
      </c>
      <c r="F77" s="273" t="s">
        <v>1079</v>
      </c>
      <c r="G77" s="275" t="s">
        <v>2170</v>
      </c>
      <c r="H77" s="273" t="s">
        <v>1129</v>
      </c>
      <c r="I77" s="275" t="s">
        <v>2171</v>
      </c>
      <c r="J77" s="273" t="s">
        <v>2083</v>
      </c>
      <c r="K77" s="275" t="s">
        <v>2172</v>
      </c>
      <c r="L77" s="273" t="s">
        <v>1117</v>
      </c>
    </row>
    <row r="78" spans="2:12" ht="44.25">
      <c r="B78" s="710"/>
      <c r="C78" s="229" t="s">
        <v>2258</v>
      </c>
      <c r="D78" s="274" t="s">
        <v>2133</v>
      </c>
      <c r="E78" s="229" t="s">
        <v>1665</v>
      </c>
      <c r="F78" s="230" t="s">
        <v>2132</v>
      </c>
      <c r="G78" s="229" t="s">
        <v>2259</v>
      </c>
      <c r="H78" s="233" t="s">
        <v>2135</v>
      </c>
      <c r="I78" s="229" t="s">
        <v>2260</v>
      </c>
      <c r="J78" s="286"/>
      <c r="K78" s="229" t="s">
        <v>2261</v>
      </c>
      <c r="L78" s="230" t="s">
        <v>2136</v>
      </c>
    </row>
    <row r="79" spans="2:12">
      <c r="B79" s="710"/>
      <c r="C79" s="275" t="s">
        <v>2174</v>
      </c>
      <c r="D79" s="273" t="s">
        <v>1076</v>
      </c>
      <c r="E79" s="275" t="s">
        <v>2173</v>
      </c>
      <c r="F79" s="273" t="s">
        <v>1107</v>
      </c>
      <c r="G79" s="275" t="s">
        <v>2175</v>
      </c>
      <c r="H79" s="273" t="s">
        <v>1198</v>
      </c>
      <c r="I79" s="275"/>
      <c r="J79" s="273"/>
      <c r="K79" s="275"/>
      <c r="L79" s="273"/>
    </row>
    <row r="80" spans="2:12" ht="44.25">
      <c r="B80" s="711"/>
      <c r="C80" s="229" t="s">
        <v>2262</v>
      </c>
      <c r="D80" s="230" t="s">
        <v>2137</v>
      </c>
      <c r="E80" s="229" t="s">
        <v>2263</v>
      </c>
      <c r="F80" s="230" t="s">
        <v>2138</v>
      </c>
      <c r="G80" s="229" t="s">
        <v>2264</v>
      </c>
      <c r="H80" s="233" t="s">
        <v>1921</v>
      </c>
      <c r="I80" s="229"/>
      <c r="J80" s="230"/>
      <c r="K80" s="229"/>
      <c r="L80" s="230"/>
    </row>
  </sheetData>
  <mergeCells count="8">
    <mergeCell ref="B11:L12"/>
    <mergeCell ref="B47:L48"/>
    <mergeCell ref="B49:B60"/>
    <mergeCell ref="B61:B70"/>
    <mergeCell ref="B71:B80"/>
    <mergeCell ref="B13:B24"/>
    <mergeCell ref="B25:B34"/>
    <mergeCell ref="B35:B44"/>
  </mergeCells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4DD2-659D-43F2-B0A8-F839A4906E77}">
  <sheetPr>
    <tabColor theme="9" tint="0.79998168889431442"/>
  </sheetPr>
  <dimension ref="B2:T77"/>
  <sheetViews>
    <sheetView tabSelected="1" workbookViewId="0">
      <selection activeCell="I8" sqref="I8"/>
    </sheetView>
  </sheetViews>
  <sheetFormatPr defaultRowHeight="25.5"/>
  <cols>
    <col min="1" max="1" width="1" style="302" customWidth="1"/>
    <col min="2" max="2" width="9" style="302"/>
    <col min="3" max="20" width="12.125" style="302" customWidth="1"/>
    <col min="21" max="16384" width="9" style="302"/>
  </cols>
  <sheetData>
    <row r="2" spans="2:20">
      <c r="B2" s="716"/>
      <c r="C2" s="320" t="s">
        <v>0</v>
      </c>
      <c r="D2" s="320" t="s">
        <v>4</v>
      </c>
      <c r="E2" s="320" t="s">
        <v>16</v>
      </c>
      <c r="F2" s="320" t="s">
        <v>1</v>
      </c>
      <c r="G2" s="320" t="s">
        <v>1286</v>
      </c>
      <c r="H2" s="320" t="s">
        <v>14</v>
      </c>
      <c r="I2" s="320" t="s">
        <v>1257</v>
      </c>
      <c r="J2" s="320" t="s">
        <v>9</v>
      </c>
      <c r="K2" s="320" t="s">
        <v>5</v>
      </c>
      <c r="L2" s="320" t="s">
        <v>8</v>
      </c>
      <c r="M2" s="320" t="s">
        <v>1410</v>
      </c>
      <c r="N2" s="320" t="s">
        <v>2</v>
      </c>
      <c r="O2" s="320" t="s">
        <v>1263</v>
      </c>
      <c r="P2" s="320" t="s">
        <v>1292</v>
      </c>
      <c r="Q2" s="320" t="s">
        <v>6</v>
      </c>
      <c r="R2" s="320" t="s">
        <v>1266</v>
      </c>
      <c r="S2" s="320" t="s">
        <v>1274</v>
      </c>
      <c r="T2" s="320" t="s">
        <v>1311</v>
      </c>
    </row>
    <row r="3" spans="2:20">
      <c r="B3" s="320" t="s">
        <v>18</v>
      </c>
      <c r="C3" s="304" t="s">
        <v>18</v>
      </c>
      <c r="D3" s="304" t="s">
        <v>2326</v>
      </c>
      <c r="E3" s="304" t="s">
        <v>2327</v>
      </c>
      <c r="F3" s="304" t="s">
        <v>2328</v>
      </c>
      <c r="G3" s="304"/>
      <c r="H3" s="304" t="s">
        <v>2329</v>
      </c>
      <c r="I3" s="304" t="s">
        <v>2330</v>
      </c>
      <c r="J3" s="304" t="s">
        <v>2331</v>
      </c>
      <c r="K3" s="304" t="s">
        <v>2332</v>
      </c>
      <c r="L3" s="304" t="s">
        <v>1384</v>
      </c>
      <c r="M3" s="304" t="s">
        <v>2333</v>
      </c>
      <c r="N3" s="304" t="s">
        <v>2334</v>
      </c>
      <c r="O3" s="304" t="s">
        <v>2335</v>
      </c>
      <c r="P3" s="304" t="s">
        <v>2336</v>
      </c>
      <c r="Q3" s="304" t="s">
        <v>2337</v>
      </c>
      <c r="R3" s="304" t="s">
        <v>2338</v>
      </c>
      <c r="S3" s="304" t="s">
        <v>2339</v>
      </c>
      <c r="T3" s="304" t="s">
        <v>2340</v>
      </c>
    </row>
    <row r="4" spans="2:20">
      <c r="B4" s="320" t="s">
        <v>1157</v>
      </c>
      <c r="C4" s="304" t="s">
        <v>1157</v>
      </c>
      <c r="D4" s="304" t="s">
        <v>2341</v>
      </c>
      <c r="E4" s="304"/>
      <c r="F4" s="304" t="s">
        <v>2342</v>
      </c>
      <c r="G4" s="304"/>
      <c r="H4" s="304" t="s">
        <v>2343</v>
      </c>
      <c r="I4" s="304" t="s">
        <v>2344</v>
      </c>
      <c r="J4" s="304" t="s">
        <v>2345</v>
      </c>
      <c r="K4" s="304"/>
      <c r="L4" s="304" t="s">
        <v>1386</v>
      </c>
      <c r="M4" s="304"/>
      <c r="N4" s="304" t="s">
        <v>2346</v>
      </c>
      <c r="O4" s="304" t="s">
        <v>2347</v>
      </c>
      <c r="P4" s="304" t="s">
        <v>2348</v>
      </c>
      <c r="Q4" s="304" t="s">
        <v>2349</v>
      </c>
      <c r="R4" s="304" t="s">
        <v>2350</v>
      </c>
      <c r="S4" s="304" t="s">
        <v>2351</v>
      </c>
      <c r="T4" s="304" t="s">
        <v>2352</v>
      </c>
    </row>
    <row r="5" spans="2:20">
      <c r="B5" s="320" t="s">
        <v>1363</v>
      </c>
      <c r="C5" s="304" t="s">
        <v>1363</v>
      </c>
      <c r="D5" s="304" t="s">
        <v>2353</v>
      </c>
      <c r="E5" s="304" t="s">
        <v>2354</v>
      </c>
      <c r="F5" s="304" t="s">
        <v>2355</v>
      </c>
      <c r="G5" s="304"/>
      <c r="H5" s="304" t="s">
        <v>2356</v>
      </c>
      <c r="I5" s="304" t="s">
        <v>2357</v>
      </c>
      <c r="J5" s="304" t="s">
        <v>2358</v>
      </c>
      <c r="K5" s="304" t="s">
        <v>2359</v>
      </c>
      <c r="L5" s="304" t="s">
        <v>1424</v>
      </c>
      <c r="M5" s="304" t="s">
        <v>2360</v>
      </c>
      <c r="N5" s="304" t="s">
        <v>2361</v>
      </c>
      <c r="O5" s="304" t="s">
        <v>2362</v>
      </c>
      <c r="P5" s="304" t="s">
        <v>2363</v>
      </c>
      <c r="Q5" s="304" t="s">
        <v>2364</v>
      </c>
      <c r="R5" s="304" t="s">
        <v>2365</v>
      </c>
      <c r="S5" s="304" t="s">
        <v>2366</v>
      </c>
      <c r="T5" s="304" t="s">
        <v>2367</v>
      </c>
    </row>
    <row r="6" spans="2:20">
      <c r="B6" s="320" t="s">
        <v>1413</v>
      </c>
      <c r="C6" s="304" t="s">
        <v>1413</v>
      </c>
      <c r="D6" s="304"/>
      <c r="E6" s="304"/>
      <c r="F6" s="304" t="s">
        <v>2368</v>
      </c>
      <c r="G6" s="304"/>
      <c r="H6" s="304" t="s">
        <v>2369</v>
      </c>
      <c r="I6" s="304" t="s">
        <v>2370</v>
      </c>
      <c r="J6" s="304"/>
      <c r="K6" s="304"/>
      <c r="L6" s="304"/>
      <c r="M6" s="304"/>
      <c r="N6" s="304"/>
      <c r="O6" s="304" t="s">
        <v>2371</v>
      </c>
      <c r="P6" s="304"/>
      <c r="Q6" s="304" t="s">
        <v>2372</v>
      </c>
      <c r="R6" s="304"/>
      <c r="S6" s="304" t="s">
        <v>2373</v>
      </c>
      <c r="T6" s="304"/>
    </row>
    <row r="7" spans="2:20">
      <c r="B7" s="320" t="s">
        <v>1373</v>
      </c>
      <c r="C7" s="304" t="s">
        <v>1373</v>
      </c>
      <c r="D7" s="304" t="s">
        <v>2374</v>
      </c>
      <c r="E7" s="304" t="s">
        <v>2375</v>
      </c>
      <c r="F7" s="304" t="s">
        <v>2376</v>
      </c>
      <c r="G7" s="304"/>
      <c r="H7" s="304" t="s">
        <v>2377</v>
      </c>
      <c r="I7" s="304" t="s">
        <v>2378</v>
      </c>
      <c r="J7" s="304" t="s">
        <v>2379</v>
      </c>
      <c r="K7" s="304"/>
      <c r="L7" s="304"/>
      <c r="M7" s="304"/>
      <c r="N7" s="304" t="s">
        <v>2380</v>
      </c>
      <c r="O7" s="304" t="s">
        <v>2381</v>
      </c>
      <c r="P7" s="304" t="s">
        <v>2382</v>
      </c>
      <c r="Q7" s="304" t="s">
        <v>2383</v>
      </c>
      <c r="R7" s="304" t="s">
        <v>2384</v>
      </c>
      <c r="S7" s="304" t="s">
        <v>2385</v>
      </c>
      <c r="T7" s="304" t="s">
        <v>2386</v>
      </c>
    </row>
    <row r="8" spans="2:20">
      <c r="B8" s="320" t="s">
        <v>67</v>
      </c>
      <c r="C8" s="304" t="s">
        <v>67</v>
      </c>
      <c r="D8" s="304"/>
      <c r="E8" s="304" t="s">
        <v>2387</v>
      </c>
      <c r="F8" s="304" t="s">
        <v>2388</v>
      </c>
      <c r="G8" s="304"/>
      <c r="H8" s="304" t="s">
        <v>2389</v>
      </c>
      <c r="I8" s="304" t="s">
        <v>2390</v>
      </c>
      <c r="J8" s="304" t="s">
        <v>2391</v>
      </c>
      <c r="K8" s="304"/>
      <c r="L8" s="304"/>
      <c r="M8" s="304"/>
      <c r="N8" s="304"/>
      <c r="O8" s="304"/>
      <c r="P8" s="304" t="s">
        <v>2392</v>
      </c>
      <c r="Q8" s="304" t="s">
        <v>2393</v>
      </c>
      <c r="R8" s="304" t="s">
        <v>2394</v>
      </c>
      <c r="S8" s="304" t="s">
        <v>2395</v>
      </c>
      <c r="T8" s="304" t="s">
        <v>2396</v>
      </c>
    </row>
    <row r="9" spans="2:20">
      <c r="B9" s="320" t="s">
        <v>79</v>
      </c>
      <c r="C9" s="304" t="s">
        <v>79</v>
      </c>
      <c r="D9" s="304" t="s">
        <v>2397</v>
      </c>
      <c r="E9" s="304" t="s">
        <v>2398</v>
      </c>
      <c r="F9" s="304" t="s">
        <v>2399</v>
      </c>
      <c r="G9" s="304"/>
      <c r="H9" s="304" t="s">
        <v>2400</v>
      </c>
      <c r="I9" s="304" t="s">
        <v>2401</v>
      </c>
      <c r="J9" s="304" t="s">
        <v>2402</v>
      </c>
      <c r="K9" s="304"/>
      <c r="L9" s="304"/>
      <c r="M9" s="304"/>
      <c r="N9" s="304" t="s">
        <v>2403</v>
      </c>
      <c r="O9" s="304" t="s">
        <v>2404</v>
      </c>
      <c r="P9" s="304" t="s">
        <v>2405</v>
      </c>
      <c r="Q9" s="304" t="s">
        <v>2406</v>
      </c>
      <c r="R9" s="304" t="s">
        <v>2407</v>
      </c>
      <c r="S9" s="304" t="s">
        <v>2408</v>
      </c>
      <c r="T9" s="304" t="s">
        <v>2409</v>
      </c>
    </row>
    <row r="10" spans="2:20">
      <c r="B10" s="320" t="s">
        <v>1369</v>
      </c>
      <c r="C10" s="304" t="s">
        <v>1369</v>
      </c>
      <c r="D10" s="304" t="s">
        <v>2410</v>
      </c>
      <c r="E10" s="304" t="s">
        <v>2411</v>
      </c>
      <c r="F10" s="304" t="s">
        <v>2412</v>
      </c>
      <c r="G10" s="304"/>
      <c r="H10" s="304" t="s">
        <v>2413</v>
      </c>
      <c r="I10" s="304" t="s">
        <v>2414</v>
      </c>
      <c r="J10" s="304" t="s">
        <v>2415</v>
      </c>
      <c r="K10" s="304"/>
      <c r="L10" s="304"/>
      <c r="M10" s="304"/>
      <c r="N10" s="304" t="s">
        <v>2416</v>
      </c>
      <c r="O10" s="304" t="s">
        <v>2417</v>
      </c>
      <c r="P10" s="304" t="s">
        <v>2418</v>
      </c>
      <c r="Q10" s="304" t="s">
        <v>2419</v>
      </c>
      <c r="R10" s="304" t="s">
        <v>2420</v>
      </c>
      <c r="S10" s="304" t="s">
        <v>2421</v>
      </c>
      <c r="T10" s="304" t="s">
        <v>2422</v>
      </c>
    </row>
    <row r="11" spans="2:20">
      <c r="B11" s="320" t="s">
        <v>1380</v>
      </c>
      <c r="C11" s="304" t="s">
        <v>1380</v>
      </c>
      <c r="D11" s="304"/>
      <c r="E11" s="304"/>
      <c r="F11" s="304" t="s">
        <v>2423</v>
      </c>
      <c r="G11" s="304"/>
      <c r="H11" s="304" t="s">
        <v>2424</v>
      </c>
      <c r="I11" s="304" t="s">
        <v>2425</v>
      </c>
      <c r="J11" s="304"/>
      <c r="K11" s="304"/>
      <c r="L11" s="304"/>
      <c r="M11" s="304"/>
      <c r="N11" s="304"/>
      <c r="O11" s="304" t="s">
        <v>2426</v>
      </c>
      <c r="P11" s="304" t="s">
        <v>2427</v>
      </c>
      <c r="Q11" s="304" t="s">
        <v>2428</v>
      </c>
      <c r="R11" s="304" t="s">
        <v>2429</v>
      </c>
      <c r="S11" s="304" t="s">
        <v>2430</v>
      </c>
      <c r="T11" s="304" t="s">
        <v>2431</v>
      </c>
    </row>
    <row r="12" spans="2:20">
      <c r="B12" s="320" t="s">
        <v>1388</v>
      </c>
      <c r="C12" s="304"/>
      <c r="D12" s="304"/>
      <c r="E12" s="304"/>
      <c r="F12" s="304" t="s">
        <v>2432</v>
      </c>
      <c r="G12" s="304"/>
      <c r="H12" s="304"/>
      <c r="I12" s="304"/>
      <c r="J12" s="304"/>
      <c r="K12" s="304"/>
      <c r="L12" s="304"/>
      <c r="M12" s="304"/>
      <c r="N12" s="304"/>
      <c r="O12" s="304"/>
      <c r="P12" s="304" t="s">
        <v>2433</v>
      </c>
      <c r="Q12" s="304"/>
      <c r="R12" s="304"/>
      <c r="S12" s="304"/>
      <c r="T12" s="304"/>
    </row>
    <row r="13" spans="2:20">
      <c r="B13" s="320" t="s">
        <v>1367</v>
      </c>
      <c r="C13" s="304" t="s">
        <v>1367</v>
      </c>
      <c r="D13" s="304"/>
      <c r="E13" s="304"/>
      <c r="F13" s="304" t="s">
        <v>2434</v>
      </c>
      <c r="G13" s="304"/>
      <c r="H13" s="304" t="s">
        <v>2435</v>
      </c>
      <c r="I13" s="304" t="s">
        <v>2436</v>
      </c>
      <c r="J13" s="304" t="s">
        <v>2437</v>
      </c>
      <c r="K13" s="304"/>
      <c r="L13" s="304"/>
      <c r="M13" s="304"/>
      <c r="N13" s="304"/>
      <c r="O13" s="304"/>
      <c r="P13" s="304" t="s">
        <v>2438</v>
      </c>
      <c r="Q13" s="304" t="s">
        <v>2439</v>
      </c>
      <c r="R13" s="304" t="s">
        <v>2440</v>
      </c>
      <c r="S13" s="304" t="s">
        <v>2441</v>
      </c>
      <c r="T13" s="304" t="s">
        <v>2442</v>
      </c>
    </row>
    <row r="14" spans="2:20">
      <c r="B14" s="320" t="s">
        <v>1340</v>
      </c>
      <c r="C14" s="304" t="s">
        <v>1340</v>
      </c>
      <c r="D14" s="304" t="s">
        <v>2443</v>
      </c>
      <c r="E14" s="304"/>
      <c r="F14" s="304" t="s">
        <v>2444</v>
      </c>
      <c r="G14" s="304"/>
      <c r="H14" s="304" t="s">
        <v>2445</v>
      </c>
      <c r="I14" s="304" t="s">
        <v>2446</v>
      </c>
      <c r="J14" s="304" t="s">
        <v>2447</v>
      </c>
      <c r="K14" s="304"/>
      <c r="L14" s="304"/>
      <c r="M14" s="304"/>
      <c r="N14" s="304" t="s">
        <v>2448</v>
      </c>
      <c r="O14" s="304"/>
      <c r="P14" s="304" t="s">
        <v>2449</v>
      </c>
      <c r="Q14" s="304" t="s">
        <v>2450</v>
      </c>
      <c r="R14" s="304" t="s">
        <v>2451</v>
      </c>
      <c r="S14" s="304" t="s">
        <v>2452</v>
      </c>
      <c r="T14" s="304" t="s">
        <v>2453</v>
      </c>
    </row>
    <row r="15" spans="2:20">
      <c r="B15" s="320" t="s">
        <v>180</v>
      </c>
      <c r="C15" s="304" t="s">
        <v>180</v>
      </c>
      <c r="D15" s="304" t="s">
        <v>2454</v>
      </c>
      <c r="E15" s="304" t="s">
        <v>2455</v>
      </c>
      <c r="F15" s="304" t="s">
        <v>2456</v>
      </c>
      <c r="G15" s="304"/>
      <c r="H15" s="304" t="s">
        <v>2457</v>
      </c>
      <c r="I15" s="304" t="s">
        <v>2458</v>
      </c>
      <c r="J15" s="304" t="s">
        <v>2459</v>
      </c>
      <c r="K15" s="304" t="s">
        <v>2460</v>
      </c>
      <c r="L15" s="304" t="s">
        <v>2461</v>
      </c>
      <c r="M15" s="304" t="s">
        <v>2462</v>
      </c>
      <c r="N15" s="304" t="s">
        <v>2463</v>
      </c>
      <c r="O15" s="304" t="s">
        <v>2464</v>
      </c>
      <c r="P15" s="304" t="s">
        <v>2465</v>
      </c>
      <c r="Q15" s="304" t="s">
        <v>2466</v>
      </c>
      <c r="R15" s="304" t="s">
        <v>2467</v>
      </c>
      <c r="S15" s="304" t="s">
        <v>2468</v>
      </c>
      <c r="T15" s="304" t="s">
        <v>2469</v>
      </c>
    </row>
    <row r="16" spans="2:20">
      <c r="B16" s="320" t="s">
        <v>1375</v>
      </c>
      <c r="C16" s="304"/>
      <c r="D16" s="304"/>
      <c r="E16" s="304"/>
      <c r="F16" s="304"/>
      <c r="G16" s="304"/>
      <c r="H16" s="304" t="s">
        <v>2470</v>
      </c>
      <c r="I16" s="304"/>
      <c r="J16" s="304" t="s">
        <v>2471</v>
      </c>
      <c r="K16" s="304" t="s">
        <v>2472</v>
      </c>
      <c r="L16" s="304" t="s">
        <v>2473</v>
      </c>
      <c r="M16" s="304"/>
      <c r="N16" s="304"/>
      <c r="O16" s="304" t="s">
        <v>2474</v>
      </c>
      <c r="P16" s="304"/>
      <c r="Q16" s="304" t="s">
        <v>2475</v>
      </c>
      <c r="R16" s="304"/>
      <c r="S16" s="304"/>
      <c r="T16" s="304" t="s">
        <v>2476</v>
      </c>
    </row>
    <row r="17" spans="2:20">
      <c r="B17" s="320" t="s">
        <v>208</v>
      </c>
      <c r="C17" s="304" t="s">
        <v>208</v>
      </c>
      <c r="D17" s="304" t="s">
        <v>2477</v>
      </c>
      <c r="E17" s="304" t="s">
        <v>2478</v>
      </c>
      <c r="F17" s="304" t="s">
        <v>2479</v>
      </c>
      <c r="G17" s="304"/>
      <c r="H17" s="304" t="s">
        <v>2480</v>
      </c>
      <c r="I17" s="304" t="s">
        <v>2481</v>
      </c>
      <c r="J17" s="304" t="s">
        <v>2482</v>
      </c>
      <c r="K17" s="304" t="s">
        <v>2483</v>
      </c>
      <c r="L17" s="304" t="s">
        <v>1393</v>
      </c>
      <c r="M17" s="304" t="s">
        <v>2484</v>
      </c>
      <c r="N17" s="304" t="s">
        <v>2485</v>
      </c>
      <c r="O17" s="304" t="s">
        <v>2486</v>
      </c>
      <c r="P17" s="304" t="s">
        <v>2487</v>
      </c>
      <c r="Q17" s="304" t="s">
        <v>2488</v>
      </c>
      <c r="R17" s="304" t="s">
        <v>2489</v>
      </c>
      <c r="S17" s="304" t="s">
        <v>2490</v>
      </c>
      <c r="T17" s="304" t="s">
        <v>2491</v>
      </c>
    </row>
    <row r="18" spans="2:20">
      <c r="B18" s="320" t="s">
        <v>1191</v>
      </c>
      <c r="C18" s="304" t="s">
        <v>1191</v>
      </c>
      <c r="D18" s="304" t="s">
        <v>2492</v>
      </c>
      <c r="E18" s="304"/>
      <c r="F18" s="304" t="s">
        <v>2493</v>
      </c>
      <c r="G18" s="304"/>
      <c r="H18" s="304" t="s">
        <v>2494</v>
      </c>
      <c r="I18" s="304" t="s">
        <v>2495</v>
      </c>
      <c r="J18" s="304" t="s">
        <v>2496</v>
      </c>
      <c r="K18" s="304" t="s">
        <v>2497</v>
      </c>
      <c r="L18" s="304" t="s">
        <v>1396</v>
      </c>
      <c r="M18" s="304" t="s">
        <v>2498</v>
      </c>
      <c r="N18" s="304" t="s">
        <v>2499</v>
      </c>
      <c r="O18" s="304"/>
      <c r="P18" s="304" t="s">
        <v>2500</v>
      </c>
      <c r="Q18" s="304" t="s">
        <v>2501</v>
      </c>
      <c r="R18" s="304" t="s">
        <v>2502</v>
      </c>
      <c r="S18" s="304" t="s">
        <v>2503</v>
      </c>
      <c r="T18" s="304" t="s">
        <v>2504</v>
      </c>
    </row>
    <row r="19" spans="2:20">
      <c r="B19" s="320" t="s">
        <v>1391</v>
      </c>
      <c r="C19" s="304" t="s">
        <v>1391</v>
      </c>
      <c r="D19" s="304"/>
      <c r="E19" s="304"/>
      <c r="F19" s="304" t="s">
        <v>2505</v>
      </c>
      <c r="G19" s="304"/>
      <c r="H19" s="304" t="s">
        <v>2506</v>
      </c>
      <c r="I19" s="304" t="s">
        <v>2507</v>
      </c>
      <c r="J19" s="304"/>
      <c r="K19" s="304"/>
      <c r="L19" s="304"/>
      <c r="M19" s="304"/>
      <c r="N19" s="304" t="s">
        <v>2508</v>
      </c>
      <c r="O19" s="304" t="s">
        <v>2509</v>
      </c>
      <c r="P19" s="304" t="s">
        <v>2510</v>
      </c>
      <c r="Q19" s="304" t="s">
        <v>2511</v>
      </c>
      <c r="R19" s="304" t="s">
        <v>2512</v>
      </c>
      <c r="S19" s="304" t="s">
        <v>2513</v>
      </c>
      <c r="T19" s="304" t="s">
        <v>2514</v>
      </c>
    </row>
    <row r="20" spans="2:20">
      <c r="B20" s="320" t="s">
        <v>1398</v>
      </c>
      <c r="C20" s="304"/>
      <c r="D20" s="304"/>
      <c r="E20" s="304"/>
      <c r="F20" s="304" t="s">
        <v>2515</v>
      </c>
      <c r="G20" s="304"/>
      <c r="H20" s="304"/>
      <c r="I20" s="304" t="s">
        <v>2516</v>
      </c>
      <c r="J20" s="304"/>
      <c r="K20" s="304"/>
      <c r="L20" s="304"/>
      <c r="M20" s="304"/>
      <c r="N20" s="304"/>
      <c r="O20" s="304"/>
      <c r="P20" s="304"/>
      <c r="Q20" s="304"/>
      <c r="R20" s="304"/>
      <c r="S20" s="304"/>
      <c r="T20" s="304"/>
    </row>
    <row r="21" spans="2:20">
      <c r="B21" s="320" t="s">
        <v>260</v>
      </c>
      <c r="C21" s="304" t="s">
        <v>260</v>
      </c>
      <c r="D21" s="304" t="s">
        <v>2517</v>
      </c>
      <c r="E21" s="304" t="s">
        <v>2518</v>
      </c>
      <c r="F21" s="304" t="s">
        <v>2519</v>
      </c>
      <c r="G21" s="304" t="s">
        <v>1847</v>
      </c>
      <c r="H21" s="304" t="s">
        <v>2520</v>
      </c>
      <c r="I21" s="304" t="s">
        <v>2521</v>
      </c>
      <c r="J21" s="304" t="s">
        <v>2522</v>
      </c>
      <c r="K21" s="304" t="s">
        <v>2523</v>
      </c>
      <c r="L21" s="304" t="s">
        <v>1404</v>
      </c>
      <c r="M21" s="304"/>
      <c r="N21" s="304" t="s">
        <v>2524</v>
      </c>
      <c r="O21" s="304" t="s">
        <v>2525</v>
      </c>
      <c r="P21" s="304" t="s">
        <v>1857</v>
      </c>
      <c r="Q21" s="304" t="s">
        <v>2526</v>
      </c>
      <c r="R21" s="304" t="s">
        <v>2527</v>
      </c>
      <c r="S21" s="304" t="s">
        <v>1852</v>
      </c>
      <c r="T21" s="304" t="s">
        <v>1856</v>
      </c>
    </row>
    <row r="22" spans="2:20">
      <c r="B22" s="320" t="s">
        <v>1376</v>
      </c>
      <c r="C22" s="304" t="s">
        <v>1376</v>
      </c>
      <c r="D22" s="304"/>
      <c r="E22" s="304" t="s">
        <v>2528</v>
      </c>
      <c r="F22" s="304" t="s">
        <v>2529</v>
      </c>
      <c r="G22" s="304" t="s">
        <v>2530</v>
      </c>
      <c r="H22" s="304" t="s">
        <v>2531</v>
      </c>
      <c r="I22" s="304" t="s">
        <v>2532</v>
      </c>
      <c r="J22" s="304"/>
      <c r="K22" s="304" t="s">
        <v>2533</v>
      </c>
      <c r="L22" s="304" t="s">
        <v>1414</v>
      </c>
      <c r="M22" s="304" t="s">
        <v>2534</v>
      </c>
      <c r="N22" s="304"/>
      <c r="O22" s="304"/>
      <c r="P22" s="304" t="s">
        <v>2535</v>
      </c>
      <c r="Q22" s="304" t="s">
        <v>2536</v>
      </c>
      <c r="R22" s="304"/>
      <c r="S22" s="304" t="s">
        <v>2537</v>
      </c>
      <c r="T22" s="304" t="s">
        <v>2538</v>
      </c>
    </row>
    <row r="23" spans="2:20">
      <c r="B23" s="320" t="s">
        <v>1379</v>
      </c>
      <c r="C23" s="304" t="s">
        <v>1379</v>
      </c>
      <c r="D23" s="304"/>
      <c r="E23" s="304" t="s">
        <v>2539</v>
      </c>
      <c r="F23" s="304" t="s">
        <v>2540</v>
      </c>
      <c r="G23" s="304"/>
      <c r="H23" s="304" t="s">
        <v>2541</v>
      </c>
      <c r="I23" s="304" t="s">
        <v>2542</v>
      </c>
      <c r="J23" s="304" t="s">
        <v>2543</v>
      </c>
      <c r="K23" s="304"/>
      <c r="L23" s="304"/>
      <c r="M23" s="304"/>
      <c r="N23" s="304" t="s">
        <v>2544</v>
      </c>
      <c r="O23" s="304" t="s">
        <v>2545</v>
      </c>
      <c r="P23" s="304" t="s">
        <v>2546</v>
      </c>
      <c r="Q23" s="304" t="s">
        <v>2547</v>
      </c>
      <c r="R23" s="304" t="s">
        <v>2548</v>
      </c>
      <c r="S23" s="304" t="s">
        <v>2549</v>
      </c>
      <c r="T23" s="304" t="s">
        <v>2550</v>
      </c>
    </row>
    <row r="24" spans="2:20">
      <c r="B24" s="320" t="s">
        <v>1366</v>
      </c>
      <c r="C24" s="304"/>
      <c r="D24" s="304"/>
      <c r="E24" s="304"/>
      <c r="F24" s="304"/>
      <c r="G24" s="304"/>
      <c r="H24" s="304"/>
      <c r="I24" s="304" t="s">
        <v>2551</v>
      </c>
      <c r="J24" s="304"/>
      <c r="K24" s="304"/>
      <c r="L24" s="304"/>
      <c r="M24" s="304"/>
      <c r="N24" s="304" t="s">
        <v>2552</v>
      </c>
      <c r="O24" s="304" t="s">
        <v>2553</v>
      </c>
      <c r="P24" s="304" t="s">
        <v>2554</v>
      </c>
      <c r="Q24" s="304" t="s">
        <v>2555</v>
      </c>
      <c r="R24" s="304"/>
      <c r="S24" s="304"/>
      <c r="T24" s="304" t="s">
        <v>2556</v>
      </c>
    </row>
    <row r="25" spans="2:20">
      <c r="B25" s="320" t="s">
        <v>1371</v>
      </c>
      <c r="C25" s="304" t="s">
        <v>1371</v>
      </c>
      <c r="D25" s="304"/>
      <c r="E25" s="304" t="s">
        <v>2557</v>
      </c>
      <c r="F25" s="304" t="s">
        <v>2558</v>
      </c>
      <c r="G25" s="304" t="s">
        <v>2559</v>
      </c>
      <c r="H25" s="304" t="s">
        <v>2560</v>
      </c>
      <c r="I25" s="304" t="s">
        <v>2561</v>
      </c>
      <c r="J25" s="304" t="s">
        <v>2562</v>
      </c>
      <c r="K25" s="304"/>
      <c r="L25" s="304"/>
      <c r="M25" s="304"/>
      <c r="N25" s="304"/>
      <c r="O25" s="304"/>
      <c r="P25" s="304" t="s">
        <v>2563</v>
      </c>
      <c r="Q25" s="304" t="s">
        <v>2564</v>
      </c>
      <c r="R25" s="304" t="s">
        <v>2565</v>
      </c>
      <c r="S25" s="304" t="s">
        <v>2566</v>
      </c>
      <c r="T25" s="304" t="s">
        <v>2567</v>
      </c>
    </row>
    <row r="26" spans="2:20">
      <c r="B26" s="320" t="s">
        <v>1332</v>
      </c>
      <c r="C26" s="304" t="s">
        <v>1332</v>
      </c>
      <c r="D26" s="304" t="s">
        <v>2568</v>
      </c>
      <c r="E26" s="304" t="s">
        <v>2569</v>
      </c>
      <c r="F26" s="304" t="s">
        <v>2570</v>
      </c>
      <c r="G26" s="304" t="s">
        <v>2571</v>
      </c>
      <c r="H26" s="304" t="s">
        <v>2572</v>
      </c>
      <c r="I26" s="304" t="s">
        <v>2573</v>
      </c>
      <c r="J26" s="304" t="s">
        <v>2574</v>
      </c>
      <c r="K26" s="304"/>
      <c r="L26" s="304"/>
      <c r="M26" s="304"/>
      <c r="N26" s="304" t="s">
        <v>2575</v>
      </c>
      <c r="O26" s="304" t="s">
        <v>2576</v>
      </c>
      <c r="P26" s="304" t="s">
        <v>2577</v>
      </c>
      <c r="Q26" s="304" t="s">
        <v>2578</v>
      </c>
      <c r="R26" s="304" t="s">
        <v>2579</v>
      </c>
      <c r="S26" s="304" t="s">
        <v>2580</v>
      </c>
      <c r="T26" s="304" t="s">
        <v>2581</v>
      </c>
    </row>
    <row r="27" spans="2:20">
      <c r="B27" s="320" t="s">
        <v>1365</v>
      </c>
      <c r="C27" s="304" t="s">
        <v>1365</v>
      </c>
      <c r="D27" s="304"/>
      <c r="E27" s="304" t="s">
        <v>2582</v>
      </c>
      <c r="F27" s="304" t="s">
        <v>2583</v>
      </c>
      <c r="G27" s="304" t="s">
        <v>2584</v>
      </c>
      <c r="H27" s="304"/>
      <c r="I27" s="304" t="s">
        <v>2585</v>
      </c>
      <c r="J27" s="304" t="s">
        <v>2586</v>
      </c>
      <c r="K27" s="304"/>
      <c r="L27" s="304"/>
      <c r="M27" s="304"/>
      <c r="N27" s="304" t="s">
        <v>2587</v>
      </c>
      <c r="O27" s="304" t="s">
        <v>2588</v>
      </c>
      <c r="P27" s="304" t="s">
        <v>2589</v>
      </c>
      <c r="Q27" s="304"/>
      <c r="R27" s="304"/>
      <c r="S27" s="304" t="s">
        <v>2590</v>
      </c>
      <c r="T27" s="304" t="s">
        <v>2591</v>
      </c>
    </row>
    <row r="28" spans="2:20">
      <c r="B28" s="320" t="s">
        <v>1403</v>
      </c>
      <c r="C28" s="304" t="s">
        <v>1403</v>
      </c>
      <c r="D28" s="304"/>
      <c r="E28" s="304"/>
      <c r="F28" s="304" t="s">
        <v>2592</v>
      </c>
      <c r="G28" s="304"/>
      <c r="H28" s="304" t="s">
        <v>2593</v>
      </c>
      <c r="I28" s="304"/>
      <c r="J28" s="304"/>
      <c r="K28" s="304"/>
      <c r="L28" s="304"/>
      <c r="M28" s="304"/>
      <c r="N28" s="304" t="s">
        <v>2594</v>
      </c>
      <c r="O28" s="304"/>
      <c r="P28" s="304" t="s">
        <v>2595</v>
      </c>
      <c r="Q28" s="304" t="s">
        <v>2596</v>
      </c>
      <c r="R28" s="304" t="s">
        <v>2597</v>
      </c>
      <c r="S28" s="304" t="s">
        <v>2598</v>
      </c>
      <c r="T28" s="304" t="s">
        <v>2599</v>
      </c>
    </row>
    <row r="29" spans="2:20">
      <c r="B29" s="320" t="s">
        <v>1416</v>
      </c>
      <c r="C29" s="304"/>
      <c r="D29" s="304"/>
      <c r="E29" s="304"/>
      <c r="F29" s="304" t="s">
        <v>2600</v>
      </c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304"/>
      <c r="S29" s="304"/>
      <c r="T29" s="304"/>
    </row>
    <row r="30" spans="2:20">
      <c r="B30" s="320" t="s">
        <v>1374</v>
      </c>
      <c r="C30" s="304" t="s">
        <v>1374</v>
      </c>
      <c r="D30" s="304"/>
      <c r="E30" s="304" t="s">
        <v>2601</v>
      </c>
      <c r="F30" s="304" t="s">
        <v>2602</v>
      </c>
      <c r="G30" s="304" t="s">
        <v>2603</v>
      </c>
      <c r="H30" s="304" t="s">
        <v>2604</v>
      </c>
      <c r="I30" s="304" t="s">
        <v>2605</v>
      </c>
      <c r="J30" s="304" t="s">
        <v>2606</v>
      </c>
      <c r="K30" s="304"/>
      <c r="L30" s="304"/>
      <c r="M30" s="304"/>
      <c r="N30" s="304"/>
      <c r="O30" s="304"/>
      <c r="P30" s="304" t="s">
        <v>2607</v>
      </c>
      <c r="Q30" s="304" t="s">
        <v>2608</v>
      </c>
      <c r="R30" s="304" t="s">
        <v>2609</v>
      </c>
      <c r="S30" s="304" t="s">
        <v>2610</v>
      </c>
      <c r="T30" s="304" t="s">
        <v>2611</v>
      </c>
    </row>
    <row r="31" spans="2:20">
      <c r="B31" s="320" t="s">
        <v>1333</v>
      </c>
      <c r="C31" s="304" t="s">
        <v>1333</v>
      </c>
      <c r="D31" s="304" t="s">
        <v>2612</v>
      </c>
      <c r="E31" s="304" t="s">
        <v>2613</v>
      </c>
      <c r="F31" s="304" t="s">
        <v>2614</v>
      </c>
      <c r="G31" s="304" t="s">
        <v>2615</v>
      </c>
      <c r="H31" s="304" t="s">
        <v>2616</v>
      </c>
      <c r="I31" s="304" t="s">
        <v>2617</v>
      </c>
      <c r="J31" s="304" t="s">
        <v>2618</v>
      </c>
      <c r="K31" s="304"/>
      <c r="L31" s="304"/>
      <c r="M31" s="304"/>
      <c r="N31" s="304" t="s">
        <v>2619</v>
      </c>
      <c r="O31" s="304" t="s">
        <v>2620</v>
      </c>
      <c r="P31" s="304" t="s">
        <v>2621</v>
      </c>
      <c r="Q31" s="304" t="s">
        <v>2622</v>
      </c>
      <c r="R31" s="304" t="s">
        <v>2623</v>
      </c>
      <c r="S31" s="304" t="s">
        <v>2624</v>
      </c>
      <c r="T31" s="304" t="s">
        <v>2625</v>
      </c>
    </row>
    <row r="32" spans="2:20">
      <c r="B32" s="320" t="s">
        <v>1354</v>
      </c>
      <c r="C32" s="304" t="s">
        <v>1354</v>
      </c>
      <c r="D32" s="304" t="s">
        <v>2626</v>
      </c>
      <c r="E32" s="304" t="s">
        <v>2627</v>
      </c>
      <c r="F32" s="304" t="s">
        <v>2628</v>
      </c>
      <c r="G32" s="304" t="s">
        <v>2629</v>
      </c>
      <c r="H32" s="304" t="s">
        <v>2630</v>
      </c>
      <c r="I32" s="304" t="s">
        <v>2631</v>
      </c>
      <c r="J32" s="304" t="s">
        <v>2632</v>
      </c>
      <c r="K32" s="304" t="s">
        <v>2633</v>
      </c>
      <c r="L32" s="304" t="s">
        <v>2634</v>
      </c>
      <c r="M32" s="304" t="s">
        <v>2635</v>
      </c>
      <c r="N32" s="304" t="s">
        <v>2636</v>
      </c>
      <c r="O32" s="304" t="s">
        <v>2637</v>
      </c>
      <c r="P32" s="304" t="s">
        <v>2638</v>
      </c>
      <c r="Q32" s="304" t="s">
        <v>2639</v>
      </c>
      <c r="R32" s="304" t="s">
        <v>2640</v>
      </c>
      <c r="S32" s="304" t="s">
        <v>2641</v>
      </c>
      <c r="T32" s="304" t="s">
        <v>2642</v>
      </c>
    </row>
    <row r="33" spans="2:20">
      <c r="B33" s="320" t="s">
        <v>1358</v>
      </c>
      <c r="C33" s="304"/>
      <c r="D33" s="304"/>
      <c r="E33" s="304"/>
      <c r="F33" s="304" t="s">
        <v>2643</v>
      </c>
      <c r="G33" s="304"/>
      <c r="H33" s="304"/>
      <c r="I33" s="304" t="s">
        <v>2644</v>
      </c>
      <c r="J33" s="304"/>
      <c r="K33" s="304"/>
      <c r="L33" s="304"/>
      <c r="M33" s="304" t="s">
        <v>2645</v>
      </c>
      <c r="N33" s="304"/>
      <c r="O33" s="304"/>
      <c r="P33" s="304"/>
      <c r="Q33" s="304"/>
      <c r="R33" s="304"/>
      <c r="S33" s="304"/>
      <c r="T33" s="304"/>
    </row>
    <row r="34" spans="2:20">
      <c r="B34" s="320" t="s">
        <v>1422</v>
      </c>
      <c r="C34" s="304" t="s">
        <v>1422</v>
      </c>
      <c r="D34" s="304"/>
      <c r="E34" s="304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304"/>
      <c r="S34" s="304"/>
      <c r="T34" s="304"/>
    </row>
    <row r="35" spans="2:20">
      <c r="B35" s="320" t="s">
        <v>1160</v>
      </c>
      <c r="C35" s="304"/>
      <c r="D35" s="304" t="s">
        <v>2646</v>
      </c>
      <c r="E35" s="304"/>
      <c r="F35" s="304"/>
      <c r="G35" s="304"/>
      <c r="H35" s="304"/>
      <c r="I35" s="304" t="s">
        <v>2647</v>
      </c>
      <c r="J35" s="304"/>
      <c r="K35" s="304" t="s">
        <v>2648</v>
      </c>
      <c r="L35" s="304" t="s">
        <v>1407</v>
      </c>
      <c r="M35" s="304"/>
      <c r="N35" s="304" t="s">
        <v>2649</v>
      </c>
      <c r="O35" s="304" t="s">
        <v>2650</v>
      </c>
      <c r="P35" s="304" t="s">
        <v>2651</v>
      </c>
      <c r="Q35" s="304" t="s">
        <v>2652</v>
      </c>
      <c r="R35" s="304" t="s">
        <v>2653</v>
      </c>
      <c r="S35" s="304" t="s">
        <v>2654</v>
      </c>
      <c r="T35" s="304" t="s">
        <v>2655</v>
      </c>
    </row>
    <row r="36" spans="2:20">
      <c r="B36" s="320" t="s">
        <v>1348</v>
      </c>
      <c r="C36" s="304" t="s">
        <v>1348</v>
      </c>
      <c r="D36" s="304" t="s">
        <v>2656</v>
      </c>
      <c r="E36" s="304" t="s">
        <v>2657</v>
      </c>
      <c r="F36" s="304" t="s">
        <v>2658</v>
      </c>
      <c r="G36" s="304"/>
      <c r="H36" s="304" t="s">
        <v>2659</v>
      </c>
      <c r="I36" s="304"/>
      <c r="J36" s="304" t="s">
        <v>2660</v>
      </c>
      <c r="K36" s="304"/>
      <c r="L36" s="304"/>
      <c r="M36" s="304"/>
      <c r="N36" s="304" t="s">
        <v>2661</v>
      </c>
      <c r="O36" s="304" t="s">
        <v>2662</v>
      </c>
      <c r="P36" s="304" t="s">
        <v>2663</v>
      </c>
      <c r="Q36" s="304" t="s">
        <v>2664</v>
      </c>
      <c r="R36" s="304" t="s">
        <v>2665</v>
      </c>
      <c r="S36" s="304" t="s">
        <v>2666</v>
      </c>
      <c r="T36" s="304" t="s">
        <v>2667</v>
      </c>
    </row>
    <row r="37" spans="2:20">
      <c r="B37" s="320" t="s">
        <v>306</v>
      </c>
      <c r="C37" s="304" t="s">
        <v>306</v>
      </c>
      <c r="D37" s="304"/>
      <c r="E37" s="304" t="s">
        <v>2668</v>
      </c>
      <c r="F37" s="304" t="s">
        <v>2669</v>
      </c>
      <c r="G37" s="304" t="s">
        <v>2670</v>
      </c>
      <c r="H37" s="304" t="s">
        <v>2671</v>
      </c>
      <c r="I37" s="304" t="s">
        <v>2672</v>
      </c>
      <c r="J37" s="304" t="s">
        <v>2673</v>
      </c>
      <c r="K37" s="304"/>
      <c r="L37" s="304"/>
      <c r="M37" s="304"/>
      <c r="N37" s="304"/>
      <c r="O37" s="304"/>
      <c r="P37" s="304" t="s">
        <v>2674</v>
      </c>
      <c r="Q37" s="304" t="s">
        <v>2675</v>
      </c>
      <c r="R37" s="304" t="s">
        <v>2676</v>
      </c>
      <c r="S37" s="304" t="s">
        <v>2677</v>
      </c>
      <c r="T37" s="304" t="s">
        <v>2678</v>
      </c>
    </row>
    <row r="38" spans="2:20">
      <c r="B38" s="320" t="s">
        <v>319</v>
      </c>
      <c r="C38" s="304" t="s">
        <v>319</v>
      </c>
      <c r="D38" s="304" t="s">
        <v>2679</v>
      </c>
      <c r="E38" s="304" t="s">
        <v>2680</v>
      </c>
      <c r="F38" s="304" t="s">
        <v>2681</v>
      </c>
      <c r="G38" s="304" t="s">
        <v>2682</v>
      </c>
      <c r="H38" s="304" t="s">
        <v>2683</v>
      </c>
      <c r="I38" s="304" t="s">
        <v>2684</v>
      </c>
      <c r="J38" s="304" t="s">
        <v>2685</v>
      </c>
      <c r="K38" s="304"/>
      <c r="L38" s="304"/>
      <c r="M38" s="304"/>
      <c r="N38" s="304" t="s">
        <v>2686</v>
      </c>
      <c r="O38" s="304" t="s">
        <v>2687</v>
      </c>
      <c r="P38" s="304" t="s">
        <v>2688</v>
      </c>
      <c r="Q38" s="304" t="s">
        <v>2689</v>
      </c>
      <c r="R38" s="304" t="s">
        <v>2690</v>
      </c>
      <c r="S38" s="304" t="s">
        <v>2691</v>
      </c>
      <c r="T38" s="304" t="s">
        <v>2692</v>
      </c>
    </row>
    <row r="39" spans="2:20">
      <c r="B39" s="320" t="s">
        <v>1346</v>
      </c>
      <c r="C39" s="304" t="s">
        <v>1346</v>
      </c>
      <c r="D39" s="304" t="s">
        <v>2693</v>
      </c>
      <c r="E39" s="304" t="s">
        <v>2694</v>
      </c>
      <c r="F39" s="304" t="s">
        <v>2695</v>
      </c>
      <c r="G39" s="304"/>
      <c r="H39" s="304" t="s">
        <v>2696</v>
      </c>
      <c r="I39" s="304" t="s">
        <v>2697</v>
      </c>
      <c r="J39" s="304" t="s">
        <v>2698</v>
      </c>
      <c r="K39" s="304"/>
      <c r="L39" s="304"/>
      <c r="M39" s="304"/>
      <c r="N39" s="304" t="s">
        <v>2699</v>
      </c>
      <c r="O39" s="304" t="s">
        <v>2700</v>
      </c>
      <c r="P39" s="304" t="s">
        <v>2701</v>
      </c>
      <c r="Q39" s="304" t="s">
        <v>2702</v>
      </c>
      <c r="R39" s="304" t="s">
        <v>2703</v>
      </c>
      <c r="S39" s="304" t="s">
        <v>2704</v>
      </c>
      <c r="T39" s="304" t="s">
        <v>2705</v>
      </c>
    </row>
    <row r="40" spans="2:20">
      <c r="B40" s="320" t="s">
        <v>1395</v>
      </c>
      <c r="C40" s="304" t="s">
        <v>1395</v>
      </c>
      <c r="D40" s="304"/>
      <c r="E40" s="304"/>
      <c r="F40" s="304" t="s">
        <v>2706</v>
      </c>
      <c r="G40" s="304"/>
      <c r="H40" s="304" t="s">
        <v>2707</v>
      </c>
      <c r="I40" s="304" t="s">
        <v>2708</v>
      </c>
      <c r="J40" s="304"/>
      <c r="K40" s="304"/>
      <c r="L40" s="304"/>
      <c r="M40" s="304"/>
      <c r="N40" s="304"/>
      <c r="O40" s="304"/>
      <c r="P40" s="304" t="s">
        <v>2709</v>
      </c>
      <c r="Q40" s="304" t="s">
        <v>2710</v>
      </c>
      <c r="R40" s="304" t="s">
        <v>2711</v>
      </c>
      <c r="S40" s="304" t="s">
        <v>2712</v>
      </c>
      <c r="T40" s="304" t="s">
        <v>2713</v>
      </c>
    </row>
    <row r="41" spans="2:20">
      <c r="B41" s="320" t="s">
        <v>1171</v>
      </c>
      <c r="C41" s="304" t="s">
        <v>1171</v>
      </c>
      <c r="D41" s="304" t="s">
        <v>2714</v>
      </c>
      <c r="E41" s="304" t="s">
        <v>2715</v>
      </c>
      <c r="F41" s="304" t="s">
        <v>2716</v>
      </c>
      <c r="G41" s="304" t="s">
        <v>2717</v>
      </c>
      <c r="H41" s="304" t="s">
        <v>2718</v>
      </c>
      <c r="I41" s="304" t="s">
        <v>2719</v>
      </c>
      <c r="J41" s="304" t="s">
        <v>2720</v>
      </c>
      <c r="K41" s="304"/>
      <c r="L41" s="304"/>
      <c r="M41" s="304"/>
      <c r="N41" s="304" t="s">
        <v>2721</v>
      </c>
      <c r="O41" s="304" t="s">
        <v>2722</v>
      </c>
      <c r="P41" s="304" t="s">
        <v>2723</v>
      </c>
      <c r="Q41" s="304" t="s">
        <v>2724</v>
      </c>
      <c r="R41" s="304" t="s">
        <v>2725</v>
      </c>
      <c r="S41" s="304" t="s">
        <v>2726</v>
      </c>
      <c r="T41" s="304" t="s">
        <v>2727</v>
      </c>
    </row>
    <row r="42" spans="2:20">
      <c r="B42" s="320" t="s">
        <v>1174</v>
      </c>
      <c r="C42" s="304" t="s">
        <v>1174</v>
      </c>
      <c r="D42" s="304"/>
      <c r="E42" s="304" t="s">
        <v>2728</v>
      </c>
      <c r="F42" s="304" t="s">
        <v>2729</v>
      </c>
      <c r="G42" s="304"/>
      <c r="H42" s="304" t="s">
        <v>2730</v>
      </c>
      <c r="I42" s="304" t="s">
        <v>2731</v>
      </c>
      <c r="J42" s="304" t="s">
        <v>2732</v>
      </c>
      <c r="K42" s="304"/>
      <c r="L42" s="304"/>
      <c r="M42" s="304"/>
      <c r="N42" s="304"/>
      <c r="O42" s="304"/>
      <c r="P42" s="304" t="s">
        <v>2733</v>
      </c>
      <c r="Q42" s="304" t="s">
        <v>2734</v>
      </c>
      <c r="R42" s="304"/>
      <c r="S42" s="304" t="s">
        <v>2735</v>
      </c>
      <c r="T42" s="304" t="s">
        <v>2736</v>
      </c>
    </row>
    <row r="43" spans="2:20">
      <c r="B43" s="320" t="s">
        <v>1360</v>
      </c>
      <c r="C43" s="304" t="s">
        <v>1360</v>
      </c>
      <c r="D43" s="304"/>
      <c r="E43" s="304" t="s">
        <v>2737</v>
      </c>
      <c r="F43" s="304" t="s">
        <v>2738</v>
      </c>
      <c r="G43" s="304" t="s">
        <v>2739</v>
      </c>
      <c r="H43" s="304" t="s">
        <v>2740</v>
      </c>
      <c r="I43" s="304" t="s">
        <v>2741</v>
      </c>
      <c r="J43" s="304" t="s">
        <v>2742</v>
      </c>
      <c r="K43" s="304"/>
      <c r="L43" s="304"/>
      <c r="M43" s="304"/>
      <c r="N43" s="304"/>
      <c r="O43" s="304"/>
      <c r="P43" s="304" t="s">
        <v>2743</v>
      </c>
      <c r="Q43" s="304" t="s">
        <v>2744</v>
      </c>
      <c r="R43" s="304" t="s">
        <v>2745</v>
      </c>
      <c r="S43" s="304" t="s">
        <v>2746</v>
      </c>
      <c r="T43" s="304" t="s">
        <v>2747</v>
      </c>
    </row>
    <row r="44" spans="2:20">
      <c r="B44" s="320" t="s">
        <v>1359</v>
      </c>
      <c r="C44" s="304" t="s">
        <v>1359</v>
      </c>
      <c r="D44" s="304"/>
      <c r="E44" s="304" t="s">
        <v>2748</v>
      </c>
      <c r="F44" s="304" t="s">
        <v>2749</v>
      </c>
      <c r="G44" s="304" t="s">
        <v>2750</v>
      </c>
      <c r="H44" s="304" t="s">
        <v>2751</v>
      </c>
      <c r="I44" s="304" t="s">
        <v>2752</v>
      </c>
      <c r="J44" s="304" t="s">
        <v>2753</v>
      </c>
      <c r="K44" s="304"/>
      <c r="L44" s="304"/>
      <c r="M44" s="304"/>
      <c r="N44" s="304"/>
      <c r="O44" s="304"/>
      <c r="P44" s="304" t="s">
        <v>2754</v>
      </c>
      <c r="Q44" s="304" t="s">
        <v>2755</v>
      </c>
      <c r="R44" s="304" t="s">
        <v>2756</v>
      </c>
      <c r="S44" s="304" t="s">
        <v>2757</v>
      </c>
      <c r="T44" s="304" t="s">
        <v>2758</v>
      </c>
    </row>
    <row r="45" spans="2:20">
      <c r="B45" s="320" t="s">
        <v>1334</v>
      </c>
      <c r="C45" s="304" t="s">
        <v>1334</v>
      </c>
      <c r="D45" s="304"/>
      <c r="E45" s="304"/>
      <c r="F45" s="304" t="s">
        <v>2759</v>
      </c>
      <c r="G45" s="304" t="s">
        <v>2760</v>
      </c>
      <c r="H45" s="304" t="s">
        <v>2761</v>
      </c>
      <c r="I45" s="304" t="s">
        <v>2762</v>
      </c>
      <c r="J45" s="304" t="s">
        <v>2763</v>
      </c>
      <c r="K45" s="304"/>
      <c r="L45" s="304"/>
      <c r="M45" s="304"/>
      <c r="N45" s="304"/>
      <c r="O45" s="304"/>
      <c r="P45" s="304" t="s">
        <v>2764</v>
      </c>
      <c r="Q45" s="304"/>
      <c r="R45" s="304"/>
      <c r="S45" s="304" t="s">
        <v>2765</v>
      </c>
      <c r="T45" s="304" t="s">
        <v>2766</v>
      </c>
    </row>
    <row r="46" spans="2:20">
      <c r="B46" s="320" t="s">
        <v>1364</v>
      </c>
      <c r="C46" s="304" t="s">
        <v>1364</v>
      </c>
      <c r="D46" s="304" t="s">
        <v>2767</v>
      </c>
      <c r="E46" s="304"/>
      <c r="F46" s="304" t="s">
        <v>2768</v>
      </c>
      <c r="G46" s="304" t="s">
        <v>2769</v>
      </c>
      <c r="H46" s="304" t="s">
        <v>2770</v>
      </c>
      <c r="I46" s="304" t="s">
        <v>2771</v>
      </c>
      <c r="J46" s="304"/>
      <c r="K46" s="304"/>
      <c r="L46" s="304"/>
      <c r="M46" s="304"/>
      <c r="N46" s="304" t="s">
        <v>2772</v>
      </c>
      <c r="O46" s="304" t="s">
        <v>2773</v>
      </c>
      <c r="P46" s="304" t="s">
        <v>2774</v>
      </c>
      <c r="Q46" s="304" t="s">
        <v>2775</v>
      </c>
      <c r="R46" s="304"/>
      <c r="S46" s="304" t="s">
        <v>2776</v>
      </c>
      <c r="T46" s="304" t="s">
        <v>2777</v>
      </c>
    </row>
    <row r="47" spans="2:20">
      <c r="B47" s="320" t="s">
        <v>604</v>
      </c>
      <c r="C47" s="304" t="s">
        <v>604</v>
      </c>
      <c r="D47" s="304" t="s">
        <v>2778</v>
      </c>
      <c r="E47" s="304" t="s">
        <v>2779</v>
      </c>
      <c r="F47" s="304" t="s">
        <v>2780</v>
      </c>
      <c r="G47" s="304" t="s">
        <v>2781</v>
      </c>
      <c r="H47" s="304" t="s">
        <v>2782</v>
      </c>
      <c r="I47" s="304" t="s">
        <v>2783</v>
      </c>
      <c r="J47" s="304" t="s">
        <v>2784</v>
      </c>
      <c r="K47" s="304"/>
      <c r="L47" s="304" t="s">
        <v>1454</v>
      </c>
      <c r="M47" s="304"/>
      <c r="N47" s="304" t="s">
        <v>2785</v>
      </c>
      <c r="O47" s="304"/>
      <c r="P47" s="304" t="s">
        <v>2786</v>
      </c>
      <c r="Q47" s="304" t="s">
        <v>2787</v>
      </c>
      <c r="R47" s="304" t="s">
        <v>2788</v>
      </c>
      <c r="S47" s="304" t="s">
        <v>2789</v>
      </c>
      <c r="T47" s="304" t="s">
        <v>2790</v>
      </c>
    </row>
    <row r="48" spans="2:20">
      <c r="B48" s="320" t="s">
        <v>1434</v>
      </c>
      <c r="C48" s="304" t="s">
        <v>1434</v>
      </c>
      <c r="D48" s="304"/>
      <c r="E48" s="304"/>
      <c r="F48" s="304" t="s">
        <v>2791</v>
      </c>
      <c r="G48" s="304"/>
      <c r="H48" s="304" t="s">
        <v>2792</v>
      </c>
      <c r="I48" s="304" t="s">
        <v>2793</v>
      </c>
      <c r="J48" s="304"/>
      <c r="K48" s="304"/>
      <c r="L48" s="304"/>
      <c r="M48" s="304"/>
      <c r="N48" s="304"/>
      <c r="O48" s="304"/>
      <c r="P48" s="304" t="s">
        <v>2794</v>
      </c>
      <c r="Q48" s="304" t="s">
        <v>2795</v>
      </c>
      <c r="R48" s="304"/>
      <c r="S48" s="304" t="s">
        <v>2796</v>
      </c>
      <c r="T48" s="304" t="s">
        <v>2797</v>
      </c>
    </row>
    <row r="49" spans="2:20">
      <c r="B49" s="320" t="s">
        <v>2073</v>
      </c>
      <c r="C49" s="304" t="s">
        <v>2073</v>
      </c>
      <c r="D49" s="304"/>
      <c r="E49" s="304"/>
      <c r="F49" s="304" t="s">
        <v>2798</v>
      </c>
      <c r="G49" s="304"/>
      <c r="H49" s="304"/>
      <c r="I49" s="304"/>
      <c r="J49" s="304"/>
      <c r="K49" s="304"/>
      <c r="L49" s="304"/>
      <c r="M49" s="304"/>
      <c r="N49" s="304"/>
      <c r="O49" s="304"/>
      <c r="P49" s="304"/>
      <c r="Q49" s="304"/>
      <c r="R49" s="304"/>
      <c r="S49" s="304"/>
      <c r="T49" s="304"/>
    </row>
    <row r="50" spans="2:20">
      <c r="B50" s="320" t="s">
        <v>5</v>
      </c>
      <c r="C50" s="304" t="s">
        <v>5</v>
      </c>
      <c r="D50" s="304"/>
      <c r="E50" s="304"/>
      <c r="F50" s="304" t="s">
        <v>2799</v>
      </c>
      <c r="G50" s="304"/>
      <c r="H50" s="304"/>
      <c r="I50" s="304"/>
      <c r="J50" s="304"/>
      <c r="K50" s="304"/>
      <c r="L50" s="304"/>
      <c r="M50" s="304"/>
      <c r="N50" s="304"/>
      <c r="O50" s="304"/>
      <c r="P50" s="304"/>
      <c r="Q50" s="304"/>
      <c r="R50" s="304"/>
      <c r="S50" s="304"/>
      <c r="T50" s="304"/>
    </row>
    <row r="51" spans="2:20">
      <c r="B51" s="320" t="s">
        <v>2066</v>
      </c>
      <c r="C51" s="304"/>
      <c r="D51" s="304"/>
      <c r="E51" s="304"/>
      <c r="F51" s="304" t="s">
        <v>2800</v>
      </c>
      <c r="G51" s="304"/>
      <c r="H51" s="304"/>
      <c r="I51" s="304"/>
      <c r="J51" s="304"/>
      <c r="K51" s="304"/>
      <c r="L51" s="304"/>
      <c r="M51" s="304"/>
      <c r="N51" s="304"/>
      <c r="O51" s="304"/>
      <c r="P51" s="304"/>
      <c r="Q51" s="304"/>
      <c r="R51" s="304"/>
      <c r="S51" s="304"/>
      <c r="T51" s="304"/>
    </row>
    <row r="52" spans="2:20">
      <c r="B52" s="320" t="s">
        <v>1410</v>
      </c>
      <c r="C52" s="304" t="s">
        <v>1410</v>
      </c>
      <c r="D52" s="304"/>
      <c r="E52" s="304"/>
      <c r="F52" s="304" t="s">
        <v>2801</v>
      </c>
      <c r="G52" s="304"/>
      <c r="H52" s="304" t="s">
        <v>2802</v>
      </c>
      <c r="I52" s="304" t="s">
        <v>2803</v>
      </c>
      <c r="J52" s="304"/>
      <c r="K52" s="304" t="s">
        <v>2804</v>
      </c>
      <c r="L52" s="304" t="s">
        <v>2805</v>
      </c>
      <c r="M52" s="304"/>
      <c r="N52" s="304" t="s">
        <v>2806</v>
      </c>
      <c r="O52" s="304"/>
      <c r="P52" s="304" t="s">
        <v>2807</v>
      </c>
      <c r="Q52" s="304" t="s">
        <v>2808</v>
      </c>
      <c r="R52" s="304" t="s">
        <v>2809</v>
      </c>
      <c r="S52" s="304" t="s">
        <v>2810</v>
      </c>
      <c r="T52" s="304" t="s">
        <v>2811</v>
      </c>
    </row>
    <row r="53" spans="2:20">
      <c r="B53" s="320" t="s">
        <v>2067</v>
      </c>
      <c r="C53" s="304"/>
      <c r="D53" s="304"/>
      <c r="E53" s="304"/>
      <c r="F53" s="304" t="s">
        <v>2812</v>
      </c>
      <c r="G53" s="304"/>
      <c r="H53" s="304"/>
      <c r="I53" s="304"/>
      <c r="J53" s="304"/>
      <c r="K53" s="304"/>
      <c r="L53" s="304"/>
      <c r="M53" s="304"/>
      <c r="N53" s="304"/>
      <c r="O53" s="304" t="s">
        <v>2813</v>
      </c>
      <c r="P53" s="304" t="s">
        <v>2814</v>
      </c>
      <c r="Q53" s="304"/>
      <c r="R53" s="304"/>
      <c r="S53" s="304"/>
      <c r="T53" s="304" t="s">
        <v>2815</v>
      </c>
    </row>
    <row r="54" spans="2:20">
      <c r="B54" s="320" t="s">
        <v>1361</v>
      </c>
      <c r="C54" s="304" t="s">
        <v>1361</v>
      </c>
      <c r="D54" s="304" t="s">
        <v>2816</v>
      </c>
      <c r="E54" s="304" t="s">
        <v>2817</v>
      </c>
      <c r="F54" s="304" t="s">
        <v>2818</v>
      </c>
      <c r="G54" s="304"/>
      <c r="H54" s="304" t="s">
        <v>2819</v>
      </c>
      <c r="I54" s="304" t="s">
        <v>2820</v>
      </c>
      <c r="J54" s="304" t="s">
        <v>2821</v>
      </c>
      <c r="K54" s="304"/>
      <c r="L54" s="304"/>
      <c r="M54" s="304"/>
      <c r="N54" s="304" t="s">
        <v>2822</v>
      </c>
      <c r="O54" s="304" t="s">
        <v>2823</v>
      </c>
      <c r="P54" s="304" t="s">
        <v>2824</v>
      </c>
      <c r="Q54" s="304" t="s">
        <v>2825</v>
      </c>
      <c r="R54" s="304" t="s">
        <v>2826</v>
      </c>
      <c r="S54" s="304" t="s">
        <v>2827</v>
      </c>
      <c r="T54" s="304" t="s">
        <v>2828</v>
      </c>
    </row>
    <row r="55" spans="2:20">
      <c r="B55" s="320" t="s">
        <v>1362</v>
      </c>
      <c r="C55" s="304" t="s">
        <v>1362</v>
      </c>
      <c r="D55" s="304"/>
      <c r="E55" s="304"/>
      <c r="F55" s="304" t="s">
        <v>2829</v>
      </c>
      <c r="G55" s="304"/>
      <c r="H55" s="304" t="s">
        <v>2830</v>
      </c>
      <c r="I55" s="304"/>
      <c r="J55" s="304" t="s">
        <v>2831</v>
      </c>
      <c r="K55" s="304"/>
      <c r="L55" s="304"/>
      <c r="M55" s="304"/>
      <c r="N55" s="304" t="s">
        <v>2832</v>
      </c>
      <c r="O55" s="304" t="s">
        <v>2833</v>
      </c>
      <c r="P55" s="304" t="s">
        <v>2834</v>
      </c>
      <c r="Q55" s="304" t="s">
        <v>2835</v>
      </c>
      <c r="R55" s="304" t="s">
        <v>2836</v>
      </c>
      <c r="S55" s="304" t="s">
        <v>2837</v>
      </c>
      <c r="T55" s="304" t="s">
        <v>2838</v>
      </c>
    </row>
    <row r="56" spans="2:20">
      <c r="B56" s="320" t="s">
        <v>1342</v>
      </c>
      <c r="C56" s="304" t="s">
        <v>1342</v>
      </c>
      <c r="D56" s="304" t="s">
        <v>2839</v>
      </c>
      <c r="E56" s="304" t="s">
        <v>2840</v>
      </c>
      <c r="F56" s="304" t="s">
        <v>2841</v>
      </c>
      <c r="G56" s="304"/>
      <c r="H56" s="304" t="s">
        <v>2842</v>
      </c>
      <c r="I56" s="304" t="s">
        <v>2843</v>
      </c>
      <c r="J56" s="304" t="s">
        <v>2844</v>
      </c>
      <c r="K56" s="304"/>
      <c r="L56" s="304"/>
      <c r="M56" s="304"/>
      <c r="N56" s="304" t="s">
        <v>2845</v>
      </c>
      <c r="O56" s="304" t="s">
        <v>2846</v>
      </c>
      <c r="P56" s="304" t="s">
        <v>2847</v>
      </c>
      <c r="Q56" s="304" t="s">
        <v>2848</v>
      </c>
      <c r="R56" s="304" t="s">
        <v>2849</v>
      </c>
      <c r="S56" s="304" t="s">
        <v>2850</v>
      </c>
      <c r="T56" s="304" t="s">
        <v>2851</v>
      </c>
    </row>
    <row r="57" spans="2:20">
      <c r="B57" s="320" t="s">
        <v>1426</v>
      </c>
      <c r="C57" s="304" t="s">
        <v>1426</v>
      </c>
      <c r="D57" s="304"/>
      <c r="E57" s="304"/>
      <c r="F57" s="304"/>
      <c r="G57" s="304"/>
      <c r="H57" s="304"/>
      <c r="I57" s="304"/>
      <c r="J57" s="304"/>
      <c r="K57" s="304"/>
      <c r="L57" s="304"/>
      <c r="M57" s="304"/>
      <c r="N57" s="304"/>
      <c r="O57" s="304"/>
      <c r="P57" s="304" t="s">
        <v>2852</v>
      </c>
      <c r="Q57" s="304" t="s">
        <v>2853</v>
      </c>
      <c r="R57" s="304"/>
      <c r="S57" s="304"/>
      <c r="T57" s="304"/>
    </row>
    <row r="58" spans="2:20">
      <c r="B58" s="320" t="s">
        <v>1341</v>
      </c>
      <c r="C58" s="304" t="s">
        <v>1341</v>
      </c>
      <c r="D58" s="304" t="s">
        <v>2854</v>
      </c>
      <c r="E58" s="304" t="s">
        <v>2855</v>
      </c>
      <c r="F58" s="304" t="s">
        <v>2856</v>
      </c>
      <c r="G58" s="304"/>
      <c r="H58" s="304" t="s">
        <v>2857</v>
      </c>
      <c r="I58" s="304" t="s">
        <v>2858</v>
      </c>
      <c r="J58" s="304" t="s">
        <v>2859</v>
      </c>
      <c r="K58" s="304"/>
      <c r="L58" s="304"/>
      <c r="M58" s="304"/>
      <c r="N58" s="304" t="s">
        <v>2860</v>
      </c>
      <c r="O58" s="304" t="s">
        <v>2861</v>
      </c>
      <c r="P58" s="304" t="s">
        <v>2862</v>
      </c>
      <c r="Q58" s="304" t="s">
        <v>2863</v>
      </c>
      <c r="R58" s="304" t="s">
        <v>2864</v>
      </c>
      <c r="S58" s="304" t="s">
        <v>2865</v>
      </c>
      <c r="T58" s="304" t="s">
        <v>2866</v>
      </c>
    </row>
    <row r="59" spans="2:20">
      <c r="B59" s="320" t="s">
        <v>1432</v>
      </c>
      <c r="C59" s="304" t="s">
        <v>1432</v>
      </c>
      <c r="D59" s="304"/>
      <c r="E59" s="304"/>
      <c r="F59" s="304" t="s">
        <v>2867</v>
      </c>
      <c r="G59" s="304"/>
      <c r="H59" s="304" t="s">
        <v>2868</v>
      </c>
      <c r="I59" s="304"/>
      <c r="J59" s="304"/>
      <c r="K59" s="304"/>
      <c r="L59" s="304"/>
      <c r="M59" s="304"/>
      <c r="N59" s="304"/>
      <c r="O59" s="304"/>
      <c r="P59" s="304"/>
      <c r="Q59" s="304"/>
      <c r="R59" s="304"/>
      <c r="S59" s="304"/>
      <c r="T59" s="304"/>
    </row>
    <row r="60" spans="2:20">
      <c r="B60" s="320" t="s">
        <v>1453</v>
      </c>
      <c r="C60" s="304" t="s">
        <v>1453</v>
      </c>
      <c r="D60" s="304"/>
      <c r="E60" s="304"/>
      <c r="F60" s="304" t="s">
        <v>2869</v>
      </c>
      <c r="G60" s="304"/>
      <c r="H60" s="304"/>
      <c r="I60" s="304"/>
      <c r="J60" s="304"/>
      <c r="K60" s="304"/>
      <c r="L60" s="304"/>
      <c r="M60" s="304"/>
      <c r="N60" s="304"/>
      <c r="O60" s="304"/>
      <c r="P60" s="304"/>
      <c r="Q60" s="304"/>
      <c r="R60" s="304"/>
      <c r="S60" s="304"/>
      <c r="T60" s="304"/>
    </row>
    <row r="61" spans="2:20">
      <c r="B61" s="320" t="s">
        <v>1352</v>
      </c>
      <c r="C61" s="304" t="s">
        <v>1352</v>
      </c>
      <c r="D61" s="304" t="s">
        <v>2870</v>
      </c>
      <c r="E61" s="304" t="s">
        <v>2871</v>
      </c>
      <c r="F61" s="304" t="s">
        <v>2872</v>
      </c>
      <c r="G61" s="304"/>
      <c r="H61" s="304" t="s">
        <v>2873</v>
      </c>
      <c r="I61" s="304" t="s">
        <v>2874</v>
      </c>
      <c r="J61" s="304" t="s">
        <v>2875</v>
      </c>
      <c r="K61" s="304" t="s">
        <v>2876</v>
      </c>
      <c r="L61" s="304" t="s">
        <v>1427</v>
      </c>
      <c r="M61" s="304" t="s">
        <v>2877</v>
      </c>
      <c r="N61" s="304" t="s">
        <v>2878</v>
      </c>
      <c r="O61" s="304" t="s">
        <v>2879</v>
      </c>
      <c r="P61" s="304" t="s">
        <v>2880</v>
      </c>
      <c r="Q61" s="304" t="s">
        <v>2881</v>
      </c>
      <c r="R61" s="304" t="s">
        <v>2882</v>
      </c>
      <c r="S61" s="304" t="s">
        <v>2883</v>
      </c>
      <c r="T61" s="304" t="s">
        <v>2884</v>
      </c>
    </row>
    <row r="62" spans="2:20">
      <c r="B62" s="320" t="s">
        <v>2060</v>
      </c>
      <c r="C62" s="304"/>
      <c r="D62" s="304"/>
      <c r="E62" s="304"/>
      <c r="F62" s="304"/>
      <c r="G62" s="304"/>
      <c r="H62" s="304"/>
      <c r="I62" s="304"/>
      <c r="J62" s="304"/>
      <c r="K62" s="304" t="s">
        <v>2885</v>
      </c>
      <c r="L62" s="304"/>
      <c r="M62" s="304"/>
      <c r="N62" s="304"/>
      <c r="O62" s="304"/>
      <c r="P62" s="304"/>
      <c r="Q62" s="304"/>
      <c r="R62" s="304"/>
      <c r="S62" s="304"/>
      <c r="T62" s="304"/>
    </row>
    <row r="63" spans="2:20">
      <c r="B63" s="320" t="s">
        <v>732</v>
      </c>
      <c r="C63" s="304" t="s">
        <v>732</v>
      </c>
      <c r="D63" s="304" t="s">
        <v>2886</v>
      </c>
      <c r="E63" s="304" t="s">
        <v>2887</v>
      </c>
      <c r="F63" s="304" t="s">
        <v>2888</v>
      </c>
      <c r="G63" s="304" t="s">
        <v>2889</v>
      </c>
      <c r="H63" s="304" t="s">
        <v>2890</v>
      </c>
      <c r="I63" s="304" t="s">
        <v>2891</v>
      </c>
      <c r="J63" s="304" t="s">
        <v>2892</v>
      </c>
      <c r="K63" s="304"/>
      <c r="L63" s="304"/>
      <c r="M63" s="304"/>
      <c r="N63" s="304" t="s">
        <v>2893</v>
      </c>
      <c r="O63" s="304" t="s">
        <v>2894</v>
      </c>
      <c r="P63" s="304" t="s">
        <v>2895</v>
      </c>
      <c r="Q63" s="304" t="s">
        <v>2896</v>
      </c>
      <c r="R63" s="304" t="s">
        <v>2897</v>
      </c>
      <c r="S63" s="304" t="s">
        <v>2898</v>
      </c>
      <c r="T63" s="304" t="s">
        <v>2899</v>
      </c>
    </row>
    <row r="64" spans="2:20">
      <c r="B64" s="320" t="s">
        <v>790</v>
      </c>
      <c r="C64" s="304" t="s">
        <v>790</v>
      </c>
      <c r="D64" s="304" t="s">
        <v>2900</v>
      </c>
      <c r="E64" s="304" t="s">
        <v>2901</v>
      </c>
      <c r="F64" s="304" t="s">
        <v>2902</v>
      </c>
      <c r="G64" s="304"/>
      <c r="H64" s="304" t="s">
        <v>2903</v>
      </c>
      <c r="I64" s="304" t="s">
        <v>2904</v>
      </c>
      <c r="J64" s="304" t="s">
        <v>2905</v>
      </c>
      <c r="K64" s="304" t="s">
        <v>2906</v>
      </c>
      <c r="L64" s="304" t="s">
        <v>1417</v>
      </c>
      <c r="M64" s="304"/>
      <c r="N64" s="304" t="s">
        <v>2907</v>
      </c>
      <c r="O64" s="304" t="s">
        <v>2908</v>
      </c>
      <c r="P64" s="304" t="s">
        <v>2909</v>
      </c>
      <c r="Q64" s="304" t="s">
        <v>2910</v>
      </c>
      <c r="R64" s="304" t="s">
        <v>2911</v>
      </c>
      <c r="S64" s="304" t="s">
        <v>2912</v>
      </c>
      <c r="T64" s="304" t="s">
        <v>2913</v>
      </c>
    </row>
    <row r="65" spans="2:20">
      <c r="B65" s="320" t="s">
        <v>1368</v>
      </c>
      <c r="C65" s="304" t="s">
        <v>1368</v>
      </c>
      <c r="D65" s="304" t="s">
        <v>2914</v>
      </c>
      <c r="E65" s="304"/>
      <c r="F65" s="304" t="s">
        <v>2915</v>
      </c>
      <c r="G65" s="304" t="s">
        <v>2916</v>
      </c>
      <c r="H65" s="304" t="s">
        <v>2917</v>
      </c>
      <c r="I65" s="304" t="s">
        <v>2918</v>
      </c>
      <c r="J65" s="304" t="s">
        <v>2919</v>
      </c>
      <c r="K65" s="304"/>
      <c r="L65" s="304"/>
      <c r="M65" s="304"/>
      <c r="N65" s="304" t="s">
        <v>2920</v>
      </c>
      <c r="O65" s="304" t="s">
        <v>2921</v>
      </c>
      <c r="P65" s="304" t="s">
        <v>2922</v>
      </c>
      <c r="Q65" s="304"/>
      <c r="R65" s="304" t="s">
        <v>2923</v>
      </c>
      <c r="S65" s="304" t="s">
        <v>2924</v>
      </c>
      <c r="T65" s="304" t="s">
        <v>2925</v>
      </c>
    </row>
    <row r="66" spans="2:20">
      <c r="B66" s="320" t="s">
        <v>868</v>
      </c>
      <c r="C66" s="304" t="s">
        <v>868</v>
      </c>
      <c r="D66" s="304"/>
      <c r="E66" s="304"/>
      <c r="F66" s="304" t="s">
        <v>2926</v>
      </c>
      <c r="G66" s="304"/>
      <c r="H66" s="304" t="s">
        <v>2927</v>
      </c>
      <c r="I66" s="304" t="s">
        <v>2928</v>
      </c>
      <c r="J66" s="304"/>
      <c r="K66" s="304"/>
      <c r="L66" s="304"/>
      <c r="M66" s="304"/>
      <c r="N66" s="304"/>
      <c r="O66" s="304"/>
      <c r="P66" s="304" t="s">
        <v>2929</v>
      </c>
      <c r="Q66" s="304"/>
      <c r="R66" s="304"/>
      <c r="S66" s="304"/>
      <c r="T66" s="304"/>
    </row>
    <row r="67" spans="2:20">
      <c r="B67" s="320" t="s">
        <v>1421</v>
      </c>
      <c r="C67" s="304" t="s">
        <v>1421</v>
      </c>
      <c r="D67" s="304"/>
      <c r="E67" s="304"/>
      <c r="F67" s="304" t="s">
        <v>2930</v>
      </c>
      <c r="G67" s="304"/>
      <c r="H67" s="304" t="s">
        <v>2931</v>
      </c>
      <c r="I67" s="304"/>
      <c r="J67" s="304"/>
      <c r="K67" s="304"/>
      <c r="L67" s="304"/>
      <c r="M67" s="304"/>
      <c r="N67" s="304"/>
      <c r="O67" s="304"/>
      <c r="P67" s="304" t="s">
        <v>2932</v>
      </c>
      <c r="Q67" s="304"/>
      <c r="R67" s="304"/>
      <c r="S67" s="304" t="s">
        <v>2933</v>
      </c>
      <c r="T67" s="304"/>
    </row>
    <row r="68" spans="2:20">
      <c r="B68" s="320" t="s">
        <v>835</v>
      </c>
      <c r="C68" s="304" t="s">
        <v>835</v>
      </c>
      <c r="D68" s="304" t="s">
        <v>2934</v>
      </c>
      <c r="E68" s="304" t="s">
        <v>2935</v>
      </c>
      <c r="F68" s="304" t="s">
        <v>2936</v>
      </c>
      <c r="G68" s="304"/>
      <c r="H68" s="304" t="s">
        <v>2937</v>
      </c>
      <c r="I68" s="304" t="s">
        <v>2938</v>
      </c>
      <c r="J68" s="304" t="s">
        <v>2939</v>
      </c>
      <c r="K68" s="304"/>
      <c r="L68" s="304"/>
      <c r="M68" s="304"/>
      <c r="N68" s="304" t="s">
        <v>2940</v>
      </c>
      <c r="O68" s="304" t="s">
        <v>2941</v>
      </c>
      <c r="P68" s="304" t="s">
        <v>2942</v>
      </c>
      <c r="Q68" s="304" t="s">
        <v>2943</v>
      </c>
      <c r="R68" s="304" t="s">
        <v>2944</v>
      </c>
      <c r="S68" s="304" t="s">
        <v>2945</v>
      </c>
      <c r="T68" s="304" t="s">
        <v>2946</v>
      </c>
    </row>
    <row r="69" spans="2:20">
      <c r="B69" s="320" t="s">
        <v>1419</v>
      </c>
      <c r="C69" s="304" t="s">
        <v>1419</v>
      </c>
      <c r="D69" s="304"/>
      <c r="E69" s="304"/>
      <c r="F69" s="304"/>
      <c r="G69" s="304"/>
      <c r="H69" s="304"/>
      <c r="I69" s="304"/>
      <c r="J69" s="304"/>
      <c r="K69" s="304"/>
      <c r="L69" s="304"/>
      <c r="M69" s="304"/>
      <c r="N69" s="304"/>
      <c r="O69" s="304"/>
      <c r="P69" s="304"/>
      <c r="Q69" s="304"/>
      <c r="R69" s="304"/>
      <c r="S69" s="304"/>
      <c r="T69" s="304" t="s">
        <v>2947</v>
      </c>
    </row>
    <row r="70" spans="2:20">
      <c r="B70" s="320" t="s">
        <v>1402</v>
      </c>
      <c r="C70" s="304" t="s">
        <v>1402</v>
      </c>
      <c r="D70" s="304"/>
      <c r="E70" s="304"/>
      <c r="F70" s="304" t="s">
        <v>2948</v>
      </c>
      <c r="G70" s="304"/>
      <c r="H70" s="304" t="s">
        <v>2949</v>
      </c>
      <c r="I70" s="304" t="s">
        <v>2950</v>
      </c>
      <c r="J70" s="304"/>
      <c r="K70" s="304"/>
      <c r="L70" s="304"/>
      <c r="M70" s="304"/>
      <c r="N70" s="304" t="s">
        <v>2951</v>
      </c>
      <c r="O70" s="304" t="s">
        <v>2952</v>
      </c>
      <c r="P70" s="304" t="s">
        <v>2953</v>
      </c>
      <c r="Q70" s="304" t="s">
        <v>2954</v>
      </c>
      <c r="R70" s="304" t="s">
        <v>2955</v>
      </c>
      <c r="S70" s="304"/>
      <c r="T70" s="304" t="s">
        <v>2956</v>
      </c>
    </row>
    <row r="71" spans="2:20">
      <c r="B71" s="320" t="s">
        <v>1350</v>
      </c>
      <c r="C71" s="304" t="s">
        <v>1350</v>
      </c>
      <c r="D71" s="304" t="s">
        <v>2957</v>
      </c>
      <c r="E71" s="304" t="s">
        <v>2958</v>
      </c>
      <c r="F71" s="304" t="s">
        <v>2959</v>
      </c>
      <c r="G71" s="304"/>
      <c r="H71" s="304" t="s">
        <v>2960</v>
      </c>
      <c r="I71" s="304" t="s">
        <v>2961</v>
      </c>
      <c r="J71" s="304" t="s">
        <v>2962</v>
      </c>
      <c r="K71" s="304"/>
      <c r="L71" s="304"/>
      <c r="M71" s="304"/>
      <c r="N71" s="304" t="s">
        <v>2963</v>
      </c>
      <c r="O71" s="304" t="s">
        <v>2964</v>
      </c>
      <c r="P71" s="304" t="s">
        <v>2965</v>
      </c>
      <c r="Q71" s="304" t="s">
        <v>2966</v>
      </c>
      <c r="R71" s="304" t="s">
        <v>2967</v>
      </c>
      <c r="S71" s="304" t="s">
        <v>2968</v>
      </c>
      <c r="T71" s="304"/>
    </row>
    <row r="72" spans="2:20">
      <c r="B72" s="320" t="s">
        <v>889</v>
      </c>
      <c r="C72" s="304" t="s">
        <v>889</v>
      </c>
      <c r="D72" s="304" t="s">
        <v>2969</v>
      </c>
      <c r="E72" s="304" t="s">
        <v>2970</v>
      </c>
      <c r="F72" s="304" t="s">
        <v>2971</v>
      </c>
      <c r="G72" s="304" t="s">
        <v>2972</v>
      </c>
      <c r="H72" s="304" t="s">
        <v>2973</v>
      </c>
      <c r="I72" s="304" t="s">
        <v>2974</v>
      </c>
      <c r="J72" s="304" t="s">
        <v>2975</v>
      </c>
      <c r="K72" s="304"/>
      <c r="L72" s="304"/>
      <c r="M72" s="304"/>
      <c r="N72" s="304" t="s">
        <v>2976</v>
      </c>
      <c r="O72" s="304" t="s">
        <v>2977</v>
      </c>
      <c r="P72" s="304" t="s">
        <v>2978</v>
      </c>
      <c r="Q72" s="304" t="s">
        <v>2979</v>
      </c>
      <c r="R72" s="304"/>
      <c r="S72" s="304" t="s">
        <v>2980</v>
      </c>
      <c r="T72" s="304" t="s">
        <v>2981</v>
      </c>
    </row>
    <row r="73" spans="2:20">
      <c r="B73" s="320" t="s">
        <v>1381</v>
      </c>
      <c r="C73" s="304" t="s">
        <v>1381</v>
      </c>
      <c r="D73" s="304" t="s">
        <v>2982</v>
      </c>
      <c r="E73" s="304" t="s">
        <v>2983</v>
      </c>
      <c r="F73" s="304" t="s">
        <v>2984</v>
      </c>
      <c r="G73" s="304"/>
      <c r="H73" s="304" t="s">
        <v>2985</v>
      </c>
      <c r="I73" s="304" t="s">
        <v>2986</v>
      </c>
      <c r="J73" s="304"/>
      <c r="K73" s="304"/>
      <c r="L73" s="304"/>
      <c r="M73" s="304"/>
      <c r="N73" s="304" t="s">
        <v>2987</v>
      </c>
      <c r="O73" s="304" t="s">
        <v>2988</v>
      </c>
      <c r="P73" s="304" t="s">
        <v>2989</v>
      </c>
      <c r="Q73" s="304"/>
      <c r="R73" s="304"/>
      <c r="S73" s="304"/>
      <c r="T73" s="304"/>
    </row>
    <row r="74" spans="2:20">
      <c r="B74" s="320" t="s">
        <v>1389</v>
      </c>
      <c r="C74" s="304" t="s">
        <v>1389</v>
      </c>
      <c r="D74" s="304"/>
      <c r="E74" s="304"/>
      <c r="F74" s="304"/>
      <c r="G74" s="304"/>
      <c r="H74" s="304"/>
      <c r="I74" s="304" t="s">
        <v>2990</v>
      </c>
      <c r="J74" s="304"/>
      <c r="K74" s="304"/>
      <c r="L74" s="304"/>
      <c r="M74" s="304"/>
      <c r="N74" s="304" t="s">
        <v>2991</v>
      </c>
      <c r="O74" s="304" t="s">
        <v>2992</v>
      </c>
      <c r="P74" s="304"/>
      <c r="Q74" s="304" t="s">
        <v>2993</v>
      </c>
      <c r="R74" s="304" t="s">
        <v>2994</v>
      </c>
      <c r="S74" s="304" t="s">
        <v>2995</v>
      </c>
      <c r="T74" s="304" t="s">
        <v>2996</v>
      </c>
    </row>
    <row r="75" spans="2:20">
      <c r="B75" s="320" t="s">
        <v>921</v>
      </c>
      <c r="C75" s="304" t="s">
        <v>921</v>
      </c>
      <c r="D75" s="304" t="s">
        <v>2997</v>
      </c>
      <c r="E75" s="304" t="s">
        <v>2998</v>
      </c>
      <c r="F75" s="304" t="s">
        <v>2999</v>
      </c>
      <c r="G75" s="304"/>
      <c r="H75" s="304" t="s">
        <v>3000</v>
      </c>
      <c r="I75" s="304" t="s">
        <v>3001</v>
      </c>
      <c r="J75" s="304" t="s">
        <v>3002</v>
      </c>
      <c r="K75" s="304" t="s">
        <v>3003</v>
      </c>
      <c r="L75" s="304"/>
      <c r="M75" s="304"/>
      <c r="N75" s="304" t="s">
        <v>3004</v>
      </c>
      <c r="O75" s="304" t="s">
        <v>3005</v>
      </c>
      <c r="P75" s="304" t="s">
        <v>3006</v>
      </c>
      <c r="Q75" s="304" t="s">
        <v>3007</v>
      </c>
      <c r="R75" s="304" t="s">
        <v>3008</v>
      </c>
      <c r="S75" s="304" t="s">
        <v>3009</v>
      </c>
      <c r="T75" s="304" t="s">
        <v>3010</v>
      </c>
    </row>
    <row r="76" spans="2:20">
      <c r="B76" s="320" t="s">
        <v>760</v>
      </c>
      <c r="C76" s="304" t="s">
        <v>760</v>
      </c>
      <c r="D76" s="304" t="s">
        <v>3011</v>
      </c>
      <c r="E76" s="304" t="s">
        <v>3012</v>
      </c>
      <c r="F76" s="304" t="s">
        <v>3013</v>
      </c>
      <c r="G76" s="304" t="s">
        <v>3014</v>
      </c>
      <c r="H76" s="304" t="s">
        <v>3015</v>
      </c>
      <c r="I76" s="304" t="s">
        <v>3016</v>
      </c>
      <c r="J76" s="304" t="s">
        <v>3017</v>
      </c>
      <c r="K76" s="304"/>
      <c r="L76" s="304"/>
      <c r="M76" s="304"/>
      <c r="N76" s="304" t="s">
        <v>3018</v>
      </c>
      <c r="O76" s="304" t="s">
        <v>3019</v>
      </c>
      <c r="P76" s="304" t="s">
        <v>3020</v>
      </c>
      <c r="Q76" s="304" t="s">
        <v>3021</v>
      </c>
      <c r="R76" s="304" t="s">
        <v>3022</v>
      </c>
      <c r="S76" s="304" t="s">
        <v>3023</v>
      </c>
      <c r="T76" s="304" t="s">
        <v>3024</v>
      </c>
    </row>
    <row r="77" spans="2:20">
      <c r="B77" s="320" t="s">
        <v>1331</v>
      </c>
      <c r="C77" s="304" t="s">
        <v>1331</v>
      </c>
      <c r="D77" s="304" t="s">
        <v>3025</v>
      </c>
      <c r="E77" s="304"/>
      <c r="F77" s="304" t="s">
        <v>3026</v>
      </c>
      <c r="G77" s="304"/>
      <c r="H77" s="304" t="s">
        <v>3027</v>
      </c>
      <c r="I77" s="304" t="s">
        <v>3028</v>
      </c>
      <c r="J77" s="304" t="s">
        <v>3029</v>
      </c>
      <c r="K77" s="304"/>
      <c r="L77" s="304"/>
      <c r="M77" s="304"/>
      <c r="N77" s="304" t="s">
        <v>3030</v>
      </c>
      <c r="O77" s="304" t="s">
        <v>3031</v>
      </c>
      <c r="P77" s="304" t="s">
        <v>3032</v>
      </c>
      <c r="Q77" s="304" t="s">
        <v>3033</v>
      </c>
      <c r="R77" s="304" t="s">
        <v>3034</v>
      </c>
      <c r="S77" s="304" t="s">
        <v>3035</v>
      </c>
      <c r="T77" s="304" t="s">
        <v>3036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2C74-81B9-4F21-92B0-0C611E5926EB}">
  <sheetPr>
    <tabColor rgb="FF92D050"/>
  </sheetPr>
  <dimension ref="B2:AN85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79" sqref="C79"/>
    </sheetView>
  </sheetViews>
  <sheetFormatPr defaultColWidth="16.125" defaultRowHeight="25.5"/>
  <cols>
    <col min="1" max="1" width="1.25" style="1" customWidth="1"/>
    <col min="2" max="2" width="9.75" style="1" bestFit="1" customWidth="1"/>
    <col min="3" max="3" width="10.5" style="1" bestFit="1" customWidth="1"/>
    <col min="4" max="40" width="11.625" style="1" customWidth="1"/>
    <col min="41" max="16384" width="16.125" style="1"/>
  </cols>
  <sheetData>
    <row r="2" spans="2:40" s="227" customFormat="1" ht="30">
      <c r="B2" s="664" t="s">
        <v>1935</v>
      </c>
      <c r="C2" s="665"/>
      <c r="D2" s="666"/>
      <c r="E2" s="667"/>
      <c r="F2" s="667"/>
      <c r="G2" s="392" t="s">
        <v>3258</v>
      </c>
      <c r="H2" s="389" t="s">
        <v>1499</v>
      </c>
      <c r="I2" s="392" t="s">
        <v>3288</v>
      </c>
      <c r="J2" s="389" t="s">
        <v>1494</v>
      </c>
      <c r="K2" s="392" t="s">
        <v>3261</v>
      </c>
      <c r="L2" s="389" t="s">
        <v>1945</v>
      </c>
      <c r="M2" s="392" t="s">
        <v>3263</v>
      </c>
      <c r="N2" s="389" t="s">
        <v>1487</v>
      </c>
      <c r="O2" s="392" t="s">
        <v>3265</v>
      </c>
      <c r="P2" s="389" t="s">
        <v>1196</v>
      </c>
      <c r="Q2" s="392" t="s">
        <v>3267</v>
      </c>
      <c r="R2" s="389" t="s">
        <v>1495</v>
      </c>
      <c r="S2" s="392" t="s">
        <v>3269</v>
      </c>
      <c r="T2" s="389" t="s">
        <v>1946</v>
      </c>
      <c r="U2" s="392" t="s">
        <v>3271</v>
      </c>
      <c r="V2" s="389" t="s">
        <v>1500</v>
      </c>
      <c r="W2" s="392" t="s">
        <v>3273</v>
      </c>
      <c r="X2" s="389" t="s">
        <v>1490</v>
      </c>
      <c r="Y2" s="392" t="s">
        <v>3275</v>
      </c>
      <c r="Z2" s="389" t="s">
        <v>3300</v>
      </c>
      <c r="AA2" s="392" t="s">
        <v>3277</v>
      </c>
      <c r="AB2" s="389" t="s">
        <v>1947</v>
      </c>
      <c r="AC2" s="392" t="s">
        <v>3278</v>
      </c>
      <c r="AD2" s="389" t="s">
        <v>3301</v>
      </c>
      <c r="AE2" s="392" t="s">
        <v>1950</v>
      </c>
      <c r="AF2" s="389" t="s">
        <v>1948</v>
      </c>
      <c r="AG2" s="392" t="s">
        <v>3281</v>
      </c>
      <c r="AH2" s="389" t="s">
        <v>1492</v>
      </c>
      <c r="AI2" s="392" t="s">
        <v>3283</v>
      </c>
      <c r="AJ2" s="389" t="s">
        <v>1949</v>
      </c>
      <c r="AK2" s="392" t="s">
        <v>3285</v>
      </c>
      <c r="AL2" s="389" t="s">
        <v>1491</v>
      </c>
      <c r="AM2" s="392" t="s">
        <v>3287</v>
      </c>
      <c r="AN2" s="389" t="s">
        <v>1187</v>
      </c>
    </row>
    <row r="3" spans="2:40" ht="30">
      <c r="B3" s="394"/>
      <c r="C3" s="395"/>
      <c r="D3" s="390" t="s">
        <v>1936</v>
      </c>
      <c r="E3" s="662" t="s">
        <v>0</v>
      </c>
      <c r="F3" s="663"/>
      <c r="G3" s="668" t="s">
        <v>1</v>
      </c>
      <c r="H3" s="669"/>
      <c r="I3" s="662" t="s">
        <v>2</v>
      </c>
      <c r="J3" s="663"/>
      <c r="K3" s="662" t="s">
        <v>3</v>
      </c>
      <c r="L3" s="663"/>
      <c r="M3" s="662" t="s">
        <v>4</v>
      </c>
      <c r="N3" s="663"/>
      <c r="O3" s="662" t="s">
        <v>5</v>
      </c>
      <c r="P3" s="663"/>
      <c r="Q3" s="662" t="s">
        <v>6</v>
      </c>
      <c r="R3" s="663"/>
      <c r="S3" s="662" t="s">
        <v>7</v>
      </c>
      <c r="T3" s="663"/>
      <c r="U3" s="662" t="s">
        <v>8</v>
      </c>
      <c r="V3" s="663"/>
      <c r="W3" s="662" t="s">
        <v>9</v>
      </c>
      <c r="X3" s="663"/>
      <c r="Y3" s="662" t="s">
        <v>10</v>
      </c>
      <c r="Z3" s="663"/>
      <c r="AA3" s="662" t="s">
        <v>11</v>
      </c>
      <c r="AB3" s="663"/>
      <c r="AC3" s="662" t="s">
        <v>12</v>
      </c>
      <c r="AD3" s="663"/>
      <c r="AE3" s="662" t="s">
        <v>13</v>
      </c>
      <c r="AF3" s="663"/>
      <c r="AG3" s="662" t="s">
        <v>14</v>
      </c>
      <c r="AH3" s="663"/>
      <c r="AI3" s="662" t="s">
        <v>15</v>
      </c>
      <c r="AJ3" s="663"/>
      <c r="AK3" s="662" t="s">
        <v>16</v>
      </c>
      <c r="AL3" s="663"/>
      <c r="AM3" s="662" t="s">
        <v>17</v>
      </c>
      <c r="AN3" s="663"/>
    </row>
    <row r="4" spans="2:40">
      <c r="B4" s="396" t="s">
        <v>19</v>
      </c>
      <c r="C4" s="397" t="s">
        <v>18</v>
      </c>
      <c r="D4" s="391" t="s">
        <v>18</v>
      </c>
      <c r="E4" s="393" t="s">
        <v>19</v>
      </c>
      <c r="F4" s="2" t="str">
        <f t="shared" ref="F4:F35" si="0" xml:space="preserve"> IF(E4="", "", _xlfn.CONCAT(E$2,$C4))</f>
        <v>a</v>
      </c>
      <c r="G4" s="393" t="s">
        <v>3257</v>
      </c>
      <c r="H4" s="2" t="str">
        <f t="shared" ref="H4:H35" si="1" xml:space="preserve"> IF(G4="", "", _xlfn.CONCAT(H$2,$C4))</f>
        <v>ha</v>
      </c>
      <c r="I4" s="393" t="s">
        <v>3259</v>
      </c>
      <c r="J4" s="2" t="str">
        <f t="shared" ref="J4:J35" si="2" xml:space="preserve"> IF(I4="", "", _xlfn.CONCAT(J$2,$C4))</f>
        <v>pa</v>
      </c>
      <c r="K4" s="393" t="s">
        <v>3260</v>
      </c>
      <c r="L4" s="2" t="str">
        <f t="shared" ref="L4:L35" si="3" xml:space="preserve"> IF(K4="", "", _xlfn.CONCAT(L$2,$C4))</f>
        <v>pha</v>
      </c>
      <c r="M4" s="393" t="s">
        <v>3262</v>
      </c>
      <c r="N4" s="2" t="str">
        <f t="shared" ref="N4:N35" si="4" xml:space="preserve"> IF(M4="", "", _xlfn.CONCAT(N$2,$C4))</f>
        <v>ba</v>
      </c>
      <c r="O4" s="393" t="s">
        <v>3264</v>
      </c>
      <c r="P4" s="2" t="str">
        <f t="shared" ref="P4:P35" si="5" xml:space="preserve"> IF(O4="", "", _xlfn.CONCAT(P$2,$C4))</f>
        <v>ma</v>
      </c>
      <c r="Q4" s="393" t="s">
        <v>3266</v>
      </c>
      <c r="R4" s="2" t="str">
        <f t="shared" ref="R4:R35" si="6" xml:space="preserve"> IF(Q4="", "", _xlfn.CONCAT(R$2,$C4))</f>
        <v>ta</v>
      </c>
      <c r="S4" s="393" t="s">
        <v>3268</v>
      </c>
      <c r="T4" s="2" t="str">
        <f t="shared" ref="T4:T35" si="7" xml:space="preserve"> IF(S4="", "", _xlfn.CONCAT(T$2,$C4))</f>
        <v>tha</v>
      </c>
      <c r="U4" s="393" t="s">
        <v>3270</v>
      </c>
      <c r="V4" s="2" t="str">
        <f t="shared" ref="V4:V35" si="8" xml:space="preserve"> IF(U4="", "", _xlfn.CONCAT(V$2,$C4))</f>
        <v>na</v>
      </c>
      <c r="W4" s="393" t="s">
        <v>3272</v>
      </c>
      <c r="X4" s="2" t="str">
        <f t="shared" ref="X4:X35" si="9" xml:space="preserve"> IF(W4="", "", _xlfn.CONCAT(X$2,$C4))</f>
        <v>la</v>
      </c>
      <c r="Y4" s="393" t="s">
        <v>3274</v>
      </c>
      <c r="Z4" s="2" t="str">
        <f xml:space="preserve"> IF(Y4="", "", IF(LEFT(Y4)="ㄗ", _xlfn.CONCAT("z", $C4), IF(OR(LEFT(Y4,2)="ㄐㄧ", LEFT(Y4,2)="ㄐㆪ"), _xlfn.CONCAT("j",$C4), _xlfn.CONCAT("j",$C4))))</f>
        <v>za</v>
      </c>
      <c r="AA4" s="393" t="s">
        <v>3276</v>
      </c>
      <c r="AB4" s="2" t="str">
        <f xml:space="preserve"> IF(AA4="", "", IF(LEFT(AA4)="ㄘ", _xlfn.CONCAT("c", $C4), IF(OR(LEFT(AA4,2)="ㄑㄧ", LEFT(AA4,2)="ㄑㆪ"), _xlfn.CONCAT("c",$C4), _xlfn.CONCAT("c",$C4))))</f>
        <v>ca</v>
      </c>
      <c r="AC4" s="393"/>
      <c r="AD4" s="2" t="str">
        <f xml:space="preserve"> IF(AC4="", "", IF(LEFT(AC4)="ㆡ", _xlfn.CONCAT("j", $C4), IF(OR(LEFT(AC4,2)="ㆢㄧ", LEFT(AC4,2)="ㆢㆪ"), _xlfn.CONCAT("j",$C4), _xlfn.CONCAT("j",$C4))))</f>
        <v/>
      </c>
      <c r="AE4" s="393" t="s">
        <v>3279</v>
      </c>
      <c r="AF4" s="2" t="str">
        <f xml:space="preserve"> IF(AE4="", "", IF(LEFT(AE4)="ㄙ", _xlfn.CONCAT("s", $C4), IF(OR(LEFT(AE4,2)="ㄒㄧ", LEFT(AE4,2)="ㄒㆪ"), _xlfn.CONCAT("s",$C4), _xlfn.CONCAT("s",$C4))))</f>
        <v>sa</v>
      </c>
      <c r="AG4" s="393" t="s">
        <v>3280</v>
      </c>
      <c r="AH4" s="2" t="str">
        <f t="shared" ref="AH4:AH35" si="10" xml:space="preserve"> IF(AG4="", "", _xlfn.CONCAT(AH$2,$C4))</f>
        <v>ka</v>
      </c>
      <c r="AI4" s="393" t="s">
        <v>3282</v>
      </c>
      <c r="AJ4" s="2" t="str">
        <f t="shared" ref="AJ4:AJ35" si="11" xml:space="preserve"> IF(AI4="", "", _xlfn.CONCAT(AJ$2,$C4))</f>
        <v>kha</v>
      </c>
      <c r="AK4" s="393" t="s">
        <v>3284</v>
      </c>
      <c r="AL4" s="2" t="str">
        <f t="shared" ref="AL4:AL35" si="12" xml:space="preserve"> IF(AK4="", "", _xlfn.CONCAT(AL$2,$C4))</f>
        <v>ga</v>
      </c>
      <c r="AM4" s="393" t="s">
        <v>3286</v>
      </c>
      <c r="AN4" s="2" t="str">
        <f t="shared" ref="AN4:AN35" si="13" xml:space="preserve"> IF(AM4="", "", _xlfn.CONCAT(AN$2,$C4))</f>
        <v>nga</v>
      </c>
    </row>
    <row r="5" spans="2:40">
      <c r="B5" s="396" t="s">
        <v>37</v>
      </c>
      <c r="C5" s="397" t="s">
        <v>1733</v>
      </c>
      <c r="D5" s="391" t="s">
        <v>36</v>
      </c>
      <c r="E5" s="393" t="s">
        <v>37</v>
      </c>
      <c r="F5" s="2" t="str">
        <f t="shared" si="0"/>
        <v>Na</v>
      </c>
      <c r="G5" s="393" t="s">
        <v>38</v>
      </c>
      <c r="H5" s="2" t="str">
        <f t="shared" si="1"/>
        <v>hNa</v>
      </c>
      <c r="I5" s="393"/>
      <c r="J5" s="2" t="str">
        <f t="shared" si="2"/>
        <v/>
      </c>
      <c r="K5" s="393" t="s">
        <v>39</v>
      </c>
      <c r="L5" s="2" t="str">
        <f t="shared" si="3"/>
        <v>phNa</v>
      </c>
      <c r="M5" s="393"/>
      <c r="N5" s="2" t="str">
        <f t="shared" si="4"/>
        <v/>
      </c>
      <c r="O5" s="393"/>
      <c r="P5" s="2" t="str">
        <f t="shared" si="5"/>
        <v/>
      </c>
      <c r="Q5" s="393" t="s">
        <v>40</v>
      </c>
      <c r="R5" s="2" t="str">
        <f t="shared" si="6"/>
        <v>tNa</v>
      </c>
      <c r="S5" s="393" t="s">
        <v>41</v>
      </c>
      <c r="T5" s="2" t="str">
        <f t="shared" si="7"/>
        <v>thNa</v>
      </c>
      <c r="U5" s="393"/>
      <c r="V5" s="2" t="str">
        <f t="shared" si="8"/>
        <v/>
      </c>
      <c r="W5" s="393"/>
      <c r="X5" s="2" t="str">
        <f t="shared" si="9"/>
        <v/>
      </c>
      <c r="Y5" s="393" t="s">
        <v>42</v>
      </c>
      <c r="Z5" s="2" t="str">
        <f t="shared" ref="Z5:Z68" si="14" xml:space="preserve"> IF(Y5="", "", IF(LEFT(Y5)="ㄗ", _xlfn.CONCAT("z", $C5), IF(OR(LEFT(Y5,2)="ㄐㄧ", LEFT(Y5,2)="ㄐㆪ"), _xlfn.CONCAT("j",$C5), _xlfn.CONCAT("j",$C5))))</f>
        <v>zNa</v>
      </c>
      <c r="AA5" s="393" t="s">
        <v>43</v>
      </c>
      <c r="AB5" s="2" t="str">
        <f t="shared" ref="AB5:AB68" si="15" xml:space="preserve"> IF(AA5="", "", IF(LEFT(AA5)="ㄘ", _xlfn.CONCAT("c", $C5), IF(OR(LEFT(AA5,2)="ㄑㄧ", LEFT(AA5,2)="ㄑㆪ"), _xlfn.CONCAT("c",$C5), _xlfn.CONCAT("c",$C5))))</f>
        <v>cNa</v>
      </c>
      <c r="AC5" s="393"/>
      <c r="AD5" s="2" t="str">
        <f t="shared" ref="AD5:AD68" si="16" xml:space="preserve"> IF(AC5="", "", IF(LEFT(AC5)="ㆡ", _xlfn.CONCAT("j", $C5), IF(OR(LEFT(AC5,2)="ㆢㄧ", LEFT(AC5,2)="ㆢㆪ"), _xlfn.CONCAT("j",$C5), _xlfn.CONCAT("j",$C5))))</f>
        <v/>
      </c>
      <c r="AE5" s="393" t="s">
        <v>44</v>
      </c>
      <c r="AF5" s="2" t="str">
        <f t="shared" ref="AF5:AF68" si="17" xml:space="preserve"> IF(AE5="", "", IF(LEFT(AE5)="ㄙ", _xlfn.CONCAT("s", $C5), IF(OR(LEFT(AE5,2)="ㄒㄧ", LEFT(AE5,2)="ㄒㆪ"), _xlfn.CONCAT("s",$C5), _xlfn.CONCAT("s",$C5))))</f>
        <v>sNa</v>
      </c>
      <c r="AG5" s="393" t="s">
        <v>45</v>
      </c>
      <c r="AH5" s="2" t="str">
        <f t="shared" si="10"/>
        <v>kNa</v>
      </c>
      <c r="AI5" s="393" t="s">
        <v>46</v>
      </c>
      <c r="AJ5" s="2" t="str">
        <f t="shared" si="11"/>
        <v>khNa</v>
      </c>
      <c r="AK5" s="393"/>
      <c r="AL5" s="2" t="str">
        <f t="shared" si="12"/>
        <v/>
      </c>
      <c r="AM5" s="393"/>
      <c r="AN5" s="2" t="str">
        <f t="shared" si="13"/>
        <v/>
      </c>
    </row>
    <row r="6" spans="2:40">
      <c r="B6" s="396" t="s">
        <v>48</v>
      </c>
      <c r="C6" s="397" t="s">
        <v>1157</v>
      </c>
      <c r="D6" s="391" t="s">
        <v>47</v>
      </c>
      <c r="E6" s="393" t="s">
        <v>48</v>
      </c>
      <c r="F6" s="2" t="str">
        <f t="shared" si="0"/>
        <v>ah</v>
      </c>
      <c r="G6" s="393" t="s">
        <v>49</v>
      </c>
      <c r="H6" s="2" t="str">
        <f t="shared" si="1"/>
        <v>hah</v>
      </c>
      <c r="I6" s="393" t="s">
        <v>50</v>
      </c>
      <c r="J6" s="2" t="str">
        <f t="shared" si="2"/>
        <v>pah</v>
      </c>
      <c r="K6" s="393" t="s">
        <v>51</v>
      </c>
      <c r="L6" s="2" t="str">
        <f t="shared" si="3"/>
        <v>phah</v>
      </c>
      <c r="M6" s="393" t="s">
        <v>52</v>
      </c>
      <c r="N6" s="2" t="str">
        <f t="shared" si="4"/>
        <v>bah</v>
      </c>
      <c r="O6" s="393" t="s">
        <v>53</v>
      </c>
      <c r="P6" s="2" t="str">
        <f t="shared" si="5"/>
        <v>mah</v>
      </c>
      <c r="Q6" s="393" t="s">
        <v>54</v>
      </c>
      <c r="R6" s="2" t="str">
        <f t="shared" si="6"/>
        <v>tah</v>
      </c>
      <c r="S6" s="393" t="s">
        <v>55</v>
      </c>
      <c r="T6" s="2" t="str">
        <f t="shared" si="7"/>
        <v>thah</v>
      </c>
      <c r="U6" s="393" t="s">
        <v>56</v>
      </c>
      <c r="V6" s="2" t="str">
        <f t="shared" si="8"/>
        <v>nah</v>
      </c>
      <c r="W6" s="393" t="s">
        <v>57</v>
      </c>
      <c r="X6" s="2" t="str">
        <f t="shared" si="9"/>
        <v>lah</v>
      </c>
      <c r="Y6" s="393" t="s">
        <v>58</v>
      </c>
      <c r="Z6" s="2" t="str">
        <f t="shared" si="14"/>
        <v>zah</v>
      </c>
      <c r="AA6" s="393" t="s">
        <v>59</v>
      </c>
      <c r="AB6" s="2" t="str">
        <f t="shared" si="15"/>
        <v>cah</v>
      </c>
      <c r="AC6" s="393"/>
      <c r="AD6" s="2" t="str">
        <f t="shared" si="16"/>
        <v/>
      </c>
      <c r="AE6" s="393" t="s">
        <v>60</v>
      </c>
      <c r="AF6" s="2" t="str">
        <f t="shared" si="17"/>
        <v>sah</v>
      </c>
      <c r="AG6" s="393" t="s">
        <v>61</v>
      </c>
      <c r="AH6" s="2" t="str">
        <f t="shared" si="10"/>
        <v>kah</v>
      </c>
      <c r="AI6" s="393" t="s">
        <v>62</v>
      </c>
      <c r="AJ6" s="2" t="str">
        <f t="shared" si="11"/>
        <v>khah</v>
      </c>
      <c r="AK6" s="393"/>
      <c r="AL6" s="2" t="str">
        <f t="shared" si="12"/>
        <v/>
      </c>
      <c r="AM6" s="393"/>
      <c r="AN6" s="2" t="str">
        <f t="shared" si="13"/>
        <v/>
      </c>
    </row>
    <row r="7" spans="2:40">
      <c r="B7" s="396" t="s">
        <v>64</v>
      </c>
      <c r="C7" s="397" t="s">
        <v>3289</v>
      </c>
      <c r="D7" s="391" t="s">
        <v>63</v>
      </c>
      <c r="E7" s="393" t="s">
        <v>64</v>
      </c>
      <c r="F7" s="2" t="str">
        <f t="shared" si="0"/>
        <v>Nah</v>
      </c>
      <c r="G7" s="393" t="s">
        <v>65</v>
      </c>
      <c r="H7" s="2" t="str">
        <f t="shared" si="1"/>
        <v>hNah</v>
      </c>
      <c r="I7" s="393"/>
      <c r="J7" s="2" t="str">
        <f t="shared" si="2"/>
        <v/>
      </c>
      <c r="K7" s="393"/>
      <c r="L7" s="2" t="str">
        <f t="shared" si="3"/>
        <v/>
      </c>
      <c r="M7" s="393"/>
      <c r="N7" s="2" t="str">
        <f t="shared" si="4"/>
        <v/>
      </c>
      <c r="O7" s="393"/>
      <c r="P7" s="2" t="str">
        <f t="shared" si="5"/>
        <v/>
      </c>
      <c r="Q7" s="393"/>
      <c r="R7" s="2" t="str">
        <f t="shared" si="6"/>
        <v/>
      </c>
      <c r="S7" s="393"/>
      <c r="T7" s="2" t="str">
        <f t="shared" si="7"/>
        <v/>
      </c>
      <c r="U7" s="393"/>
      <c r="V7" s="2" t="str">
        <f t="shared" si="8"/>
        <v/>
      </c>
      <c r="W7" s="393"/>
      <c r="X7" s="2" t="str">
        <f t="shared" si="9"/>
        <v/>
      </c>
      <c r="Y7" s="393"/>
      <c r="Z7" s="2" t="str">
        <f t="shared" si="14"/>
        <v/>
      </c>
      <c r="AA7" s="393"/>
      <c r="AB7" s="2" t="str">
        <f t="shared" si="15"/>
        <v/>
      </c>
      <c r="AC7" s="393"/>
      <c r="AD7" s="2" t="str">
        <f t="shared" si="16"/>
        <v/>
      </c>
      <c r="AE7" s="393" t="s">
        <v>66</v>
      </c>
      <c r="AF7" s="2" t="str">
        <f t="shared" si="17"/>
        <v>sNah</v>
      </c>
      <c r="AG7" s="393"/>
      <c r="AH7" s="2" t="str">
        <f t="shared" si="10"/>
        <v/>
      </c>
      <c r="AI7" s="393"/>
      <c r="AJ7" s="2" t="str">
        <f t="shared" si="11"/>
        <v/>
      </c>
      <c r="AK7" s="393"/>
      <c r="AL7" s="2" t="str">
        <f t="shared" si="12"/>
        <v/>
      </c>
      <c r="AM7" s="393"/>
      <c r="AN7" s="2" t="str">
        <f t="shared" si="13"/>
        <v/>
      </c>
    </row>
    <row r="8" spans="2:40">
      <c r="B8" s="396" t="s">
        <v>68</v>
      </c>
      <c r="C8" s="397" t="s">
        <v>67</v>
      </c>
      <c r="D8" s="391" t="s">
        <v>67</v>
      </c>
      <c r="E8" s="393" t="s">
        <v>68</v>
      </c>
      <c r="F8" s="2" t="str">
        <f t="shared" si="0"/>
        <v>am</v>
      </c>
      <c r="G8" s="393" t="s">
        <v>69</v>
      </c>
      <c r="H8" s="2" t="str">
        <f t="shared" si="1"/>
        <v>ham</v>
      </c>
      <c r="I8" s="393"/>
      <c r="J8" s="2" t="str">
        <f t="shared" si="2"/>
        <v/>
      </c>
      <c r="K8" s="393"/>
      <c r="L8" s="2" t="str">
        <f t="shared" si="3"/>
        <v/>
      </c>
      <c r="M8" s="393"/>
      <c r="N8" s="2" t="str">
        <f t="shared" si="4"/>
        <v/>
      </c>
      <c r="O8" s="393"/>
      <c r="P8" s="2" t="str">
        <f t="shared" si="5"/>
        <v/>
      </c>
      <c r="Q8" s="393" t="s">
        <v>70</v>
      </c>
      <c r="R8" s="2" t="str">
        <f t="shared" si="6"/>
        <v>tam</v>
      </c>
      <c r="S8" s="393" t="s">
        <v>71</v>
      </c>
      <c r="T8" s="2" t="str">
        <f t="shared" si="7"/>
        <v>tham</v>
      </c>
      <c r="U8" s="393"/>
      <c r="V8" s="2" t="str">
        <f t="shared" si="8"/>
        <v/>
      </c>
      <c r="W8" s="393" t="s">
        <v>72</v>
      </c>
      <c r="X8" s="2" t="str">
        <f t="shared" si="9"/>
        <v>lam</v>
      </c>
      <c r="Y8" s="393" t="s">
        <v>73</v>
      </c>
      <c r="Z8" s="2" t="str">
        <f t="shared" si="14"/>
        <v>zam</v>
      </c>
      <c r="AA8" s="393" t="s">
        <v>74</v>
      </c>
      <c r="AB8" s="2" t="str">
        <f t="shared" si="15"/>
        <v>cam</v>
      </c>
      <c r="AC8" s="393"/>
      <c r="AD8" s="2" t="str">
        <f t="shared" si="16"/>
        <v/>
      </c>
      <c r="AE8" s="393" t="s">
        <v>75</v>
      </c>
      <c r="AF8" s="2" t="str">
        <f t="shared" si="17"/>
        <v>sam</v>
      </c>
      <c r="AG8" s="393" t="s">
        <v>76</v>
      </c>
      <c r="AH8" s="2" t="str">
        <f t="shared" si="10"/>
        <v>kam</v>
      </c>
      <c r="AI8" s="393" t="s">
        <v>77</v>
      </c>
      <c r="AJ8" s="2" t="str">
        <f t="shared" si="11"/>
        <v>kham</v>
      </c>
      <c r="AK8" s="393" t="s">
        <v>78</v>
      </c>
      <c r="AL8" s="2" t="str">
        <f t="shared" si="12"/>
        <v>gam</v>
      </c>
      <c r="AM8" s="393"/>
      <c r="AN8" s="2" t="str">
        <f t="shared" si="13"/>
        <v/>
      </c>
    </row>
    <row r="9" spans="2:40">
      <c r="B9" s="396" t="s">
        <v>80</v>
      </c>
      <c r="C9" s="397" t="s">
        <v>79</v>
      </c>
      <c r="D9" s="391" t="s">
        <v>79</v>
      </c>
      <c r="E9" s="393" t="s">
        <v>80</v>
      </c>
      <c r="F9" s="2" t="str">
        <f t="shared" si="0"/>
        <v>an</v>
      </c>
      <c r="G9" s="393" t="s">
        <v>81</v>
      </c>
      <c r="H9" s="2" t="str">
        <f t="shared" si="1"/>
        <v>han</v>
      </c>
      <c r="I9" s="393" t="s">
        <v>82</v>
      </c>
      <c r="J9" s="2" t="str">
        <f t="shared" si="2"/>
        <v>pan</v>
      </c>
      <c r="K9" s="393" t="s">
        <v>83</v>
      </c>
      <c r="L9" s="2" t="str">
        <f t="shared" si="3"/>
        <v>phan</v>
      </c>
      <c r="M9" s="393" t="s">
        <v>84</v>
      </c>
      <c r="N9" s="2" t="str">
        <f t="shared" si="4"/>
        <v>ban</v>
      </c>
      <c r="O9" s="393"/>
      <c r="P9" s="2" t="str">
        <f t="shared" si="5"/>
        <v/>
      </c>
      <c r="Q9" s="393" t="s">
        <v>85</v>
      </c>
      <c r="R9" s="2" t="str">
        <f t="shared" si="6"/>
        <v>tan</v>
      </c>
      <c r="S9" s="393" t="s">
        <v>86</v>
      </c>
      <c r="T9" s="2" t="str">
        <f t="shared" si="7"/>
        <v>than</v>
      </c>
      <c r="U9" s="393"/>
      <c r="V9" s="2" t="str">
        <f t="shared" si="8"/>
        <v/>
      </c>
      <c r="W9" s="393" t="s">
        <v>87</v>
      </c>
      <c r="X9" s="2" t="str">
        <f t="shared" si="9"/>
        <v>lan</v>
      </c>
      <c r="Y9" s="393" t="s">
        <v>88</v>
      </c>
      <c r="Z9" s="2" t="str">
        <f t="shared" si="14"/>
        <v>zan</v>
      </c>
      <c r="AA9" s="393" t="s">
        <v>89</v>
      </c>
      <c r="AB9" s="2" t="str">
        <f t="shared" si="15"/>
        <v>can</v>
      </c>
      <c r="AC9" s="393"/>
      <c r="AD9" s="2" t="str">
        <f t="shared" si="16"/>
        <v/>
      </c>
      <c r="AE9" s="393" t="s">
        <v>90</v>
      </c>
      <c r="AF9" s="2" t="str">
        <f t="shared" si="17"/>
        <v>san</v>
      </c>
      <c r="AG9" s="393" t="s">
        <v>91</v>
      </c>
      <c r="AH9" s="2" t="str">
        <f t="shared" si="10"/>
        <v>kan</v>
      </c>
      <c r="AI9" s="393" t="s">
        <v>92</v>
      </c>
      <c r="AJ9" s="2" t="str">
        <f t="shared" si="11"/>
        <v>khan</v>
      </c>
      <c r="AK9" s="393" t="s">
        <v>93</v>
      </c>
      <c r="AL9" s="2" t="str">
        <f t="shared" si="12"/>
        <v>gan</v>
      </c>
      <c r="AM9" s="393"/>
      <c r="AN9" s="2" t="str">
        <f t="shared" si="13"/>
        <v/>
      </c>
    </row>
    <row r="10" spans="2:40">
      <c r="B10" s="396" t="s">
        <v>95</v>
      </c>
      <c r="C10" s="397" t="s">
        <v>1369</v>
      </c>
      <c r="D10" s="391" t="s">
        <v>94</v>
      </c>
      <c r="E10" s="393" t="s">
        <v>95</v>
      </c>
      <c r="F10" s="2" t="str">
        <f t="shared" si="0"/>
        <v>ang</v>
      </c>
      <c r="G10" s="393" t="s">
        <v>96</v>
      </c>
      <c r="H10" s="2" t="str">
        <f t="shared" si="1"/>
        <v>hang</v>
      </c>
      <c r="I10" s="393" t="s">
        <v>97</v>
      </c>
      <c r="J10" s="2" t="str">
        <f t="shared" si="2"/>
        <v>pang</v>
      </c>
      <c r="K10" s="393" t="s">
        <v>98</v>
      </c>
      <c r="L10" s="2" t="str">
        <f t="shared" si="3"/>
        <v>phang</v>
      </c>
      <c r="M10" s="393" t="s">
        <v>99</v>
      </c>
      <c r="N10" s="2" t="str">
        <f t="shared" si="4"/>
        <v>bang</v>
      </c>
      <c r="O10" s="393"/>
      <c r="P10" s="2" t="str">
        <f t="shared" si="5"/>
        <v/>
      </c>
      <c r="Q10" s="393" t="s">
        <v>100</v>
      </c>
      <c r="R10" s="2" t="str">
        <f t="shared" si="6"/>
        <v>tang</v>
      </c>
      <c r="S10" s="393" t="s">
        <v>101</v>
      </c>
      <c r="T10" s="2" t="str">
        <f t="shared" si="7"/>
        <v>thang</v>
      </c>
      <c r="U10" s="393"/>
      <c r="V10" s="2" t="str">
        <f t="shared" si="8"/>
        <v/>
      </c>
      <c r="W10" s="393" t="s">
        <v>102</v>
      </c>
      <c r="X10" s="2" t="str">
        <f t="shared" si="9"/>
        <v>lang</v>
      </c>
      <c r="Y10" s="393" t="s">
        <v>103</v>
      </c>
      <c r="Z10" s="2" t="str">
        <f t="shared" si="14"/>
        <v>zang</v>
      </c>
      <c r="AA10" s="393" t="s">
        <v>104</v>
      </c>
      <c r="AB10" s="2" t="str">
        <f t="shared" si="15"/>
        <v>cang</v>
      </c>
      <c r="AC10" s="393"/>
      <c r="AD10" s="2" t="str">
        <f t="shared" si="16"/>
        <v/>
      </c>
      <c r="AE10" s="393" t="s">
        <v>105</v>
      </c>
      <c r="AF10" s="2" t="str">
        <f t="shared" si="17"/>
        <v>sang</v>
      </c>
      <c r="AG10" s="393" t="s">
        <v>106</v>
      </c>
      <c r="AH10" s="2" t="str">
        <f t="shared" si="10"/>
        <v>kang</v>
      </c>
      <c r="AI10" s="393" t="s">
        <v>107</v>
      </c>
      <c r="AJ10" s="2" t="str">
        <f t="shared" si="11"/>
        <v>khang</v>
      </c>
      <c r="AK10" s="393" t="s">
        <v>108</v>
      </c>
      <c r="AL10" s="2" t="str">
        <f t="shared" si="12"/>
        <v>gang</v>
      </c>
      <c r="AM10" s="393"/>
      <c r="AN10" s="2" t="str">
        <f t="shared" si="13"/>
        <v/>
      </c>
    </row>
    <row r="11" spans="2:40">
      <c r="B11" s="396" t="s">
        <v>110</v>
      </c>
      <c r="C11" s="397" t="s">
        <v>1367</v>
      </c>
      <c r="D11" s="391" t="s">
        <v>109</v>
      </c>
      <c r="E11" s="393" t="s">
        <v>110</v>
      </c>
      <c r="F11" s="2" t="str">
        <f t="shared" si="0"/>
        <v>ap</v>
      </c>
      <c r="G11" s="393" t="s">
        <v>111</v>
      </c>
      <c r="H11" s="2" t="str">
        <f t="shared" si="1"/>
        <v>hap</v>
      </c>
      <c r="I11" s="393"/>
      <c r="J11" s="2" t="str">
        <f t="shared" si="2"/>
        <v/>
      </c>
      <c r="K11" s="393"/>
      <c r="L11" s="2" t="str">
        <f t="shared" si="3"/>
        <v/>
      </c>
      <c r="M11" s="393"/>
      <c r="N11" s="2" t="str">
        <f t="shared" si="4"/>
        <v/>
      </c>
      <c r="O11" s="393"/>
      <c r="P11" s="2" t="str">
        <f t="shared" si="5"/>
        <v/>
      </c>
      <c r="Q11" s="393" t="s">
        <v>112</v>
      </c>
      <c r="R11" s="2" t="str">
        <f t="shared" si="6"/>
        <v>tap</v>
      </c>
      <c r="S11" s="393" t="s">
        <v>113</v>
      </c>
      <c r="T11" s="2" t="str">
        <f t="shared" si="7"/>
        <v>thap</v>
      </c>
      <c r="U11" s="393"/>
      <c r="V11" s="2" t="str">
        <f t="shared" si="8"/>
        <v/>
      </c>
      <c r="W11" s="393" t="s">
        <v>114</v>
      </c>
      <c r="X11" s="2" t="str">
        <f t="shared" si="9"/>
        <v>lap</v>
      </c>
      <c r="Y11" s="393" t="s">
        <v>115</v>
      </c>
      <c r="Z11" s="2" t="str">
        <f t="shared" si="14"/>
        <v>zap</v>
      </c>
      <c r="AA11" s="393" t="s">
        <v>116</v>
      </c>
      <c r="AB11" s="2" t="str">
        <f t="shared" si="15"/>
        <v>cap</v>
      </c>
      <c r="AC11" s="393"/>
      <c r="AD11" s="2" t="str">
        <f t="shared" si="16"/>
        <v/>
      </c>
      <c r="AE11" s="393" t="s">
        <v>117</v>
      </c>
      <c r="AF11" s="2" t="str">
        <f t="shared" si="17"/>
        <v>sap</v>
      </c>
      <c r="AG11" s="393" t="s">
        <v>118</v>
      </c>
      <c r="AH11" s="2" t="str">
        <f t="shared" si="10"/>
        <v>kap</v>
      </c>
      <c r="AI11" s="393" t="s">
        <v>119</v>
      </c>
      <c r="AJ11" s="2" t="str">
        <f t="shared" si="11"/>
        <v>khap</v>
      </c>
      <c r="AK11" s="393"/>
      <c r="AL11" s="2" t="str">
        <f t="shared" si="12"/>
        <v/>
      </c>
      <c r="AM11" s="393"/>
      <c r="AN11" s="2" t="str">
        <f t="shared" si="13"/>
        <v/>
      </c>
    </row>
    <row r="12" spans="2:40">
      <c r="B12" s="396" t="s">
        <v>121</v>
      </c>
      <c r="C12" s="397" t="s">
        <v>1340</v>
      </c>
      <c r="D12" s="391" t="s">
        <v>120</v>
      </c>
      <c r="E12" s="393" t="s">
        <v>121</v>
      </c>
      <c r="F12" s="2" t="str">
        <f t="shared" si="0"/>
        <v>at</v>
      </c>
      <c r="G12" s="393" t="s">
        <v>122</v>
      </c>
      <c r="H12" s="2" t="str">
        <f t="shared" si="1"/>
        <v>hat</v>
      </c>
      <c r="I12" s="393" t="s">
        <v>123</v>
      </c>
      <c r="J12" s="2" t="str">
        <f t="shared" si="2"/>
        <v>pat</v>
      </c>
      <c r="K12" s="393" t="s">
        <v>124</v>
      </c>
      <c r="L12" s="2" t="str">
        <f t="shared" si="3"/>
        <v>phat</v>
      </c>
      <c r="M12" s="393" t="s">
        <v>125</v>
      </c>
      <c r="N12" s="2" t="str">
        <f t="shared" si="4"/>
        <v>bat</v>
      </c>
      <c r="O12" s="393"/>
      <c r="P12" s="2" t="str">
        <f t="shared" si="5"/>
        <v/>
      </c>
      <c r="Q12" s="393" t="s">
        <v>126</v>
      </c>
      <c r="R12" s="2" t="str">
        <f t="shared" si="6"/>
        <v>tat</v>
      </c>
      <c r="S12" s="393" t="s">
        <v>127</v>
      </c>
      <c r="T12" s="2" t="str">
        <f t="shared" si="7"/>
        <v>that</v>
      </c>
      <c r="U12" s="393"/>
      <c r="V12" s="2" t="str">
        <f t="shared" si="8"/>
        <v/>
      </c>
      <c r="W12" s="393" t="s">
        <v>128</v>
      </c>
      <c r="X12" s="2" t="str">
        <f t="shared" si="9"/>
        <v>lat</v>
      </c>
      <c r="Y12" s="393" t="s">
        <v>129</v>
      </c>
      <c r="Z12" s="2" t="str">
        <f t="shared" si="14"/>
        <v>zat</v>
      </c>
      <c r="AA12" s="393" t="s">
        <v>130</v>
      </c>
      <c r="AB12" s="2" t="str">
        <f t="shared" si="15"/>
        <v>cat</v>
      </c>
      <c r="AC12" s="393"/>
      <c r="AD12" s="2" t="str">
        <f t="shared" si="16"/>
        <v/>
      </c>
      <c r="AE12" s="393" t="s">
        <v>131</v>
      </c>
      <c r="AF12" s="2" t="str">
        <f t="shared" si="17"/>
        <v>sat</v>
      </c>
      <c r="AG12" s="393" t="s">
        <v>132</v>
      </c>
      <c r="AH12" s="2" t="str">
        <f t="shared" si="10"/>
        <v>kat</v>
      </c>
      <c r="AI12" s="393" t="s">
        <v>133</v>
      </c>
      <c r="AJ12" s="2" t="str">
        <f t="shared" si="11"/>
        <v>khat</v>
      </c>
      <c r="AK12" s="393"/>
      <c r="AL12" s="2" t="str">
        <f t="shared" si="12"/>
        <v/>
      </c>
      <c r="AM12" s="393"/>
      <c r="AN12" s="2" t="str">
        <f t="shared" si="13"/>
        <v/>
      </c>
    </row>
    <row r="13" spans="2:40">
      <c r="B13" s="396" t="s">
        <v>135</v>
      </c>
      <c r="C13" s="397" t="s">
        <v>1340</v>
      </c>
      <c r="D13" s="391" t="s">
        <v>134</v>
      </c>
      <c r="E13" s="393" t="s">
        <v>135</v>
      </c>
      <c r="F13" s="2" t="str">
        <f t="shared" si="0"/>
        <v>at</v>
      </c>
      <c r="G13" s="393" t="s">
        <v>136</v>
      </c>
      <c r="H13" s="2" t="str">
        <f t="shared" si="1"/>
        <v>hat</v>
      </c>
      <c r="I13" s="393" t="s">
        <v>137</v>
      </c>
      <c r="J13" s="2" t="str">
        <f t="shared" si="2"/>
        <v>pat</v>
      </c>
      <c r="K13" s="393" t="s">
        <v>138</v>
      </c>
      <c r="L13" s="2" t="str">
        <f t="shared" si="3"/>
        <v>phat</v>
      </c>
      <c r="M13" s="393" t="s">
        <v>139</v>
      </c>
      <c r="N13" s="2" t="str">
        <f t="shared" si="4"/>
        <v>bat</v>
      </c>
      <c r="O13" s="393"/>
      <c r="P13" s="2" t="str">
        <f t="shared" si="5"/>
        <v/>
      </c>
      <c r="Q13" s="393" t="s">
        <v>140</v>
      </c>
      <c r="R13" s="2" t="str">
        <f t="shared" si="6"/>
        <v>tat</v>
      </c>
      <c r="S13" s="393" t="s">
        <v>141</v>
      </c>
      <c r="T13" s="2" t="str">
        <f t="shared" si="7"/>
        <v>that</v>
      </c>
      <c r="U13" s="393"/>
      <c r="V13" s="2" t="str">
        <f t="shared" si="8"/>
        <v/>
      </c>
      <c r="W13" s="393" t="s">
        <v>142</v>
      </c>
      <c r="X13" s="2" t="str">
        <f t="shared" si="9"/>
        <v>lat</v>
      </c>
      <c r="Y13" s="393" t="s">
        <v>143</v>
      </c>
      <c r="Z13" s="2" t="str">
        <f t="shared" si="14"/>
        <v>zat</v>
      </c>
      <c r="AA13" s="393" t="s">
        <v>144</v>
      </c>
      <c r="AB13" s="2" t="str">
        <f t="shared" si="15"/>
        <v>cat</v>
      </c>
      <c r="AC13" s="393"/>
      <c r="AD13" s="2" t="str">
        <f t="shared" si="16"/>
        <v/>
      </c>
      <c r="AE13" s="393" t="s">
        <v>145</v>
      </c>
      <c r="AF13" s="2" t="str">
        <f t="shared" si="17"/>
        <v>sat</v>
      </c>
      <c r="AG13" s="393" t="s">
        <v>146</v>
      </c>
      <c r="AH13" s="2" t="str">
        <f t="shared" si="10"/>
        <v>kat</v>
      </c>
      <c r="AI13" s="393" t="s">
        <v>147</v>
      </c>
      <c r="AJ13" s="2" t="str">
        <f t="shared" si="11"/>
        <v>khat</v>
      </c>
      <c r="AK13" s="393" t="s">
        <v>148</v>
      </c>
      <c r="AL13" s="2" t="str">
        <f t="shared" si="12"/>
        <v>gat</v>
      </c>
      <c r="AM13" s="393"/>
      <c r="AN13" s="2" t="str">
        <f t="shared" si="13"/>
        <v/>
      </c>
    </row>
    <row r="14" spans="2:40">
      <c r="B14" s="396" t="s">
        <v>150</v>
      </c>
      <c r="C14" s="397" t="s">
        <v>1363</v>
      </c>
      <c r="D14" s="391" t="s">
        <v>149</v>
      </c>
      <c r="E14" s="393" t="s">
        <v>150</v>
      </c>
      <c r="F14" s="2" t="str">
        <f t="shared" si="0"/>
        <v>ai</v>
      </c>
      <c r="G14" s="393" t="s">
        <v>151</v>
      </c>
      <c r="H14" s="2" t="str">
        <f t="shared" si="1"/>
        <v>hai</v>
      </c>
      <c r="I14" s="393" t="s">
        <v>152</v>
      </c>
      <c r="J14" s="2" t="str">
        <f t="shared" si="2"/>
        <v>pai</v>
      </c>
      <c r="K14" s="393" t="s">
        <v>153</v>
      </c>
      <c r="L14" s="2" t="str">
        <f t="shared" si="3"/>
        <v>phai</v>
      </c>
      <c r="M14" s="393" t="s">
        <v>154</v>
      </c>
      <c r="N14" s="2" t="str">
        <f t="shared" si="4"/>
        <v>bai</v>
      </c>
      <c r="O14" s="393" t="s">
        <v>155</v>
      </c>
      <c r="P14" s="2" t="str">
        <f t="shared" si="5"/>
        <v>mai</v>
      </c>
      <c r="Q14" s="393" t="s">
        <v>156</v>
      </c>
      <c r="R14" s="2" t="str">
        <f t="shared" si="6"/>
        <v>tai</v>
      </c>
      <c r="S14" s="393" t="s">
        <v>157</v>
      </c>
      <c r="T14" s="2" t="str">
        <f t="shared" si="7"/>
        <v>thai</v>
      </c>
      <c r="U14" s="393" t="s">
        <v>158</v>
      </c>
      <c r="V14" s="2" t="str">
        <f t="shared" si="8"/>
        <v>nai</v>
      </c>
      <c r="W14" s="393" t="s">
        <v>159</v>
      </c>
      <c r="X14" s="2" t="str">
        <f t="shared" si="9"/>
        <v>lai</v>
      </c>
      <c r="Y14" s="393" t="s">
        <v>160</v>
      </c>
      <c r="Z14" s="2" t="str">
        <f t="shared" si="14"/>
        <v>zai</v>
      </c>
      <c r="AA14" s="393" t="s">
        <v>161</v>
      </c>
      <c r="AB14" s="2" t="str">
        <f t="shared" si="15"/>
        <v>cai</v>
      </c>
      <c r="AC14" s="393"/>
      <c r="AD14" s="2" t="str">
        <f t="shared" si="16"/>
        <v/>
      </c>
      <c r="AE14" s="393" t="s">
        <v>162</v>
      </c>
      <c r="AF14" s="2" t="str">
        <f t="shared" si="17"/>
        <v>sai</v>
      </c>
      <c r="AG14" s="393" t="s">
        <v>163</v>
      </c>
      <c r="AH14" s="2" t="str">
        <f t="shared" si="10"/>
        <v>kai</v>
      </c>
      <c r="AI14" s="393" t="s">
        <v>164</v>
      </c>
      <c r="AJ14" s="2" t="str">
        <f t="shared" si="11"/>
        <v>khai</v>
      </c>
      <c r="AK14" s="393" t="s">
        <v>165</v>
      </c>
      <c r="AL14" s="2" t="str">
        <f t="shared" si="12"/>
        <v>gai</v>
      </c>
      <c r="AM14" s="393" t="s">
        <v>166</v>
      </c>
      <c r="AN14" s="2" t="str">
        <f t="shared" si="13"/>
        <v>ngai</v>
      </c>
    </row>
    <row r="15" spans="2:40">
      <c r="B15" s="396" t="s">
        <v>168</v>
      </c>
      <c r="C15" s="397" t="s">
        <v>3290</v>
      </c>
      <c r="D15" s="391" t="s">
        <v>167</v>
      </c>
      <c r="E15" s="393" t="s">
        <v>168</v>
      </c>
      <c r="F15" s="2" t="str">
        <f t="shared" si="0"/>
        <v>Nai</v>
      </c>
      <c r="G15" s="393" t="s">
        <v>169</v>
      </c>
      <c r="H15" s="2" t="str">
        <f t="shared" si="1"/>
        <v>hNai</v>
      </c>
      <c r="I15" s="393"/>
      <c r="J15" s="2" t="str">
        <f t="shared" si="2"/>
        <v/>
      </c>
      <c r="K15" s="393" t="s">
        <v>170</v>
      </c>
      <c r="L15" s="2" t="str">
        <f t="shared" si="3"/>
        <v>phNai</v>
      </c>
      <c r="M15" s="393"/>
      <c r="N15" s="2" t="str">
        <f t="shared" si="4"/>
        <v/>
      </c>
      <c r="O15" s="393"/>
      <c r="P15" s="2" t="str">
        <f t="shared" si="5"/>
        <v/>
      </c>
      <c r="Q15" s="393" t="s">
        <v>171</v>
      </c>
      <c r="R15" s="2" t="str">
        <f t="shared" si="6"/>
        <v>tNai</v>
      </c>
      <c r="S15" s="393"/>
      <c r="T15" s="2" t="str">
        <f t="shared" si="7"/>
        <v/>
      </c>
      <c r="U15" s="393"/>
      <c r="V15" s="2" t="str">
        <f t="shared" si="8"/>
        <v/>
      </c>
      <c r="W15" s="393"/>
      <c r="X15" s="2" t="str">
        <f t="shared" si="9"/>
        <v/>
      </c>
      <c r="Y15" s="393" t="s">
        <v>172</v>
      </c>
      <c r="Z15" s="2" t="str">
        <f t="shared" si="14"/>
        <v>zNai</v>
      </c>
      <c r="AA15" s="393"/>
      <c r="AB15" s="2" t="str">
        <f t="shared" si="15"/>
        <v/>
      </c>
      <c r="AC15" s="393"/>
      <c r="AD15" s="2" t="str">
        <f t="shared" si="16"/>
        <v/>
      </c>
      <c r="AE15" s="393"/>
      <c r="AF15" s="2" t="str">
        <f t="shared" si="17"/>
        <v/>
      </c>
      <c r="AG15" s="393" t="s">
        <v>173</v>
      </c>
      <c r="AH15" s="2" t="str">
        <f t="shared" si="10"/>
        <v>kNai</v>
      </c>
      <c r="AI15" s="393" t="s">
        <v>174</v>
      </c>
      <c r="AJ15" s="2" t="str">
        <f t="shared" si="11"/>
        <v>khNai</v>
      </c>
      <c r="AK15" s="393"/>
      <c r="AL15" s="2" t="str">
        <f t="shared" si="12"/>
        <v/>
      </c>
      <c r="AM15" s="393"/>
      <c r="AN15" s="2" t="str">
        <f t="shared" si="13"/>
        <v/>
      </c>
    </row>
    <row r="16" spans="2:40">
      <c r="B16" s="396" t="s">
        <v>176</v>
      </c>
      <c r="C16" s="397" t="s">
        <v>2065</v>
      </c>
      <c r="D16" s="391" t="s">
        <v>175</v>
      </c>
      <c r="E16" s="393" t="s">
        <v>176</v>
      </c>
      <c r="F16" s="2" t="str">
        <f t="shared" si="0"/>
        <v>aih</v>
      </c>
      <c r="G16" s="393" t="s">
        <v>177</v>
      </c>
      <c r="H16" s="2" t="str">
        <f t="shared" si="1"/>
        <v>haih</v>
      </c>
      <c r="I16" s="393"/>
      <c r="J16" s="2" t="str">
        <f t="shared" si="2"/>
        <v/>
      </c>
      <c r="K16" s="393"/>
      <c r="L16" s="2" t="str">
        <f t="shared" si="3"/>
        <v/>
      </c>
      <c r="M16" s="393"/>
      <c r="N16" s="2" t="str">
        <f t="shared" si="4"/>
        <v/>
      </c>
      <c r="O16" s="393"/>
      <c r="P16" s="2" t="str">
        <f t="shared" si="5"/>
        <v/>
      </c>
      <c r="Q16" s="393"/>
      <c r="R16" s="2" t="str">
        <f t="shared" si="6"/>
        <v/>
      </c>
      <c r="S16" s="393"/>
      <c r="T16" s="2" t="str">
        <f t="shared" si="7"/>
        <v/>
      </c>
      <c r="U16" s="393"/>
      <c r="V16" s="2" t="str">
        <f t="shared" si="8"/>
        <v/>
      </c>
      <c r="W16" s="393" t="s">
        <v>178</v>
      </c>
      <c r="X16" s="2" t="str">
        <f t="shared" si="9"/>
        <v>laih</v>
      </c>
      <c r="Y16" s="393"/>
      <c r="Z16" s="2" t="str">
        <f t="shared" si="14"/>
        <v/>
      </c>
      <c r="AA16" s="393"/>
      <c r="AB16" s="2" t="str">
        <f t="shared" si="15"/>
        <v/>
      </c>
      <c r="AC16" s="393"/>
      <c r="AD16" s="2" t="str">
        <f t="shared" si="16"/>
        <v/>
      </c>
      <c r="AE16" s="393" t="s">
        <v>179</v>
      </c>
      <c r="AF16" s="2" t="str">
        <f t="shared" si="17"/>
        <v>saih</v>
      </c>
      <c r="AG16" s="393"/>
      <c r="AH16" s="2" t="str">
        <f t="shared" si="10"/>
        <v/>
      </c>
      <c r="AI16" s="393"/>
      <c r="AJ16" s="2" t="str">
        <f t="shared" si="11"/>
        <v/>
      </c>
      <c r="AK16" s="393"/>
      <c r="AL16" s="2" t="str">
        <f t="shared" si="12"/>
        <v/>
      </c>
      <c r="AM16" s="393"/>
      <c r="AN16" s="2" t="str">
        <f t="shared" si="13"/>
        <v/>
      </c>
    </row>
    <row r="17" spans="2:40">
      <c r="B17" s="396" t="s">
        <v>181</v>
      </c>
      <c r="C17" s="397" t="s">
        <v>180</v>
      </c>
      <c r="D17" s="391" t="s">
        <v>180</v>
      </c>
      <c r="E17" s="393" t="s">
        <v>181</v>
      </c>
      <c r="F17" s="2" t="str">
        <f t="shared" si="0"/>
        <v>au</v>
      </c>
      <c r="G17" s="393" t="s">
        <v>182</v>
      </c>
      <c r="H17" s="2" t="str">
        <f t="shared" si="1"/>
        <v>hau</v>
      </c>
      <c r="I17" s="393" t="s">
        <v>183</v>
      </c>
      <c r="J17" s="2" t="str">
        <f t="shared" si="2"/>
        <v>pau</v>
      </c>
      <c r="K17" s="393" t="s">
        <v>184</v>
      </c>
      <c r="L17" s="2" t="str">
        <f t="shared" si="3"/>
        <v>phau</v>
      </c>
      <c r="M17" s="393" t="s">
        <v>185</v>
      </c>
      <c r="N17" s="2" t="str">
        <f t="shared" si="4"/>
        <v>bau</v>
      </c>
      <c r="O17" s="393" t="s">
        <v>186</v>
      </c>
      <c r="P17" s="2" t="str">
        <f t="shared" si="5"/>
        <v>mau</v>
      </c>
      <c r="Q17" s="393" t="s">
        <v>187</v>
      </c>
      <c r="R17" s="2" t="str">
        <f t="shared" si="6"/>
        <v>tau</v>
      </c>
      <c r="S17" s="393" t="s">
        <v>188</v>
      </c>
      <c r="T17" s="2" t="str">
        <f t="shared" si="7"/>
        <v>thau</v>
      </c>
      <c r="U17" s="393" t="s">
        <v>189</v>
      </c>
      <c r="V17" s="2" t="str">
        <f t="shared" si="8"/>
        <v>nau</v>
      </c>
      <c r="W17" s="393" t="s">
        <v>190</v>
      </c>
      <c r="X17" s="2" t="str">
        <f t="shared" si="9"/>
        <v>lau</v>
      </c>
      <c r="Y17" s="393" t="s">
        <v>191</v>
      </c>
      <c r="Z17" s="2" t="str">
        <f t="shared" si="14"/>
        <v>zau</v>
      </c>
      <c r="AA17" s="393" t="s">
        <v>192</v>
      </c>
      <c r="AB17" s="2" t="str">
        <f t="shared" si="15"/>
        <v>cau</v>
      </c>
      <c r="AC17" s="393"/>
      <c r="AD17" s="2" t="str">
        <f t="shared" si="16"/>
        <v/>
      </c>
      <c r="AE17" s="393" t="s">
        <v>193</v>
      </c>
      <c r="AF17" s="2" t="str">
        <f t="shared" si="17"/>
        <v>sau</v>
      </c>
      <c r="AG17" s="393" t="s">
        <v>194</v>
      </c>
      <c r="AH17" s="2" t="str">
        <f t="shared" si="10"/>
        <v>kau</v>
      </c>
      <c r="AI17" s="393" t="s">
        <v>195</v>
      </c>
      <c r="AJ17" s="2" t="str">
        <f t="shared" si="11"/>
        <v>khau</v>
      </c>
      <c r="AK17" s="393" t="s">
        <v>196</v>
      </c>
      <c r="AL17" s="2" t="str">
        <f t="shared" si="12"/>
        <v>gau</v>
      </c>
      <c r="AM17" s="393" t="s">
        <v>197</v>
      </c>
      <c r="AN17" s="2" t="str">
        <f t="shared" si="13"/>
        <v>ngau</v>
      </c>
    </row>
    <row r="18" spans="2:40">
      <c r="B18" s="396" t="s">
        <v>199</v>
      </c>
      <c r="C18" s="397" t="s">
        <v>1375</v>
      </c>
      <c r="D18" s="391" t="s">
        <v>198</v>
      </c>
      <c r="E18" s="393" t="s">
        <v>199</v>
      </c>
      <c r="F18" s="2" t="str">
        <f t="shared" si="0"/>
        <v>auh</v>
      </c>
      <c r="G18" s="393"/>
      <c r="H18" s="2" t="str">
        <f t="shared" si="1"/>
        <v/>
      </c>
      <c r="I18" s="393"/>
      <c r="J18" s="2" t="str">
        <f t="shared" si="2"/>
        <v/>
      </c>
      <c r="K18" s="393" t="s">
        <v>200</v>
      </c>
      <c r="L18" s="2" t="str">
        <f t="shared" si="3"/>
        <v>phauh</v>
      </c>
      <c r="M18" s="393"/>
      <c r="N18" s="2" t="str">
        <f t="shared" si="4"/>
        <v/>
      </c>
      <c r="O18" s="393" t="s">
        <v>201</v>
      </c>
      <c r="P18" s="2" t="str">
        <f t="shared" si="5"/>
        <v>mauh</v>
      </c>
      <c r="Q18" s="393" t="s">
        <v>202</v>
      </c>
      <c r="R18" s="2" t="str">
        <f t="shared" si="6"/>
        <v>tauh</v>
      </c>
      <c r="S18" s="393"/>
      <c r="T18" s="2" t="str">
        <f t="shared" si="7"/>
        <v/>
      </c>
      <c r="U18" s="393" t="s">
        <v>203</v>
      </c>
      <c r="V18" s="2" t="str">
        <f t="shared" si="8"/>
        <v>nauh</v>
      </c>
      <c r="W18" s="393" t="s">
        <v>204</v>
      </c>
      <c r="X18" s="2" t="str">
        <f t="shared" si="9"/>
        <v>lauh</v>
      </c>
      <c r="Y18" s="393"/>
      <c r="Z18" s="2" t="str">
        <f t="shared" si="14"/>
        <v/>
      </c>
      <c r="AA18" s="393" t="s">
        <v>205</v>
      </c>
      <c r="AB18" s="2" t="str">
        <f t="shared" si="15"/>
        <v>cauh</v>
      </c>
      <c r="AC18" s="393"/>
      <c r="AD18" s="2" t="str">
        <f t="shared" si="16"/>
        <v/>
      </c>
      <c r="AE18" s="393"/>
      <c r="AF18" s="2" t="str">
        <f t="shared" si="17"/>
        <v/>
      </c>
      <c r="AG18" s="393" t="s">
        <v>206</v>
      </c>
      <c r="AH18" s="2" t="str">
        <f t="shared" si="10"/>
        <v>kauh</v>
      </c>
      <c r="AI18" s="393"/>
      <c r="AJ18" s="2" t="str">
        <f t="shared" si="11"/>
        <v/>
      </c>
      <c r="AK18" s="393"/>
      <c r="AL18" s="2" t="str">
        <f t="shared" si="12"/>
        <v/>
      </c>
      <c r="AM18" s="393" t="s">
        <v>207</v>
      </c>
      <c r="AN18" s="2" t="str">
        <f t="shared" si="13"/>
        <v>ngauh</v>
      </c>
    </row>
    <row r="19" spans="2:40">
      <c r="B19" s="396" t="s">
        <v>209</v>
      </c>
      <c r="C19" s="397" t="s">
        <v>208</v>
      </c>
      <c r="D19" s="391" t="s">
        <v>208</v>
      </c>
      <c r="E19" s="393" t="s">
        <v>209</v>
      </c>
      <c r="F19" s="2" t="str">
        <f t="shared" si="0"/>
        <v>e</v>
      </c>
      <c r="G19" s="393" t="s">
        <v>210</v>
      </c>
      <c r="H19" s="2" t="str">
        <f t="shared" si="1"/>
        <v>he</v>
      </c>
      <c r="I19" s="393" t="s">
        <v>211</v>
      </c>
      <c r="J19" s="2" t="str">
        <f t="shared" si="2"/>
        <v>pe</v>
      </c>
      <c r="K19" s="393" t="s">
        <v>212</v>
      </c>
      <c r="L19" s="2" t="str">
        <f t="shared" si="3"/>
        <v>phe</v>
      </c>
      <c r="M19" s="393" t="s">
        <v>213</v>
      </c>
      <c r="N19" s="2" t="str">
        <f t="shared" si="4"/>
        <v>be</v>
      </c>
      <c r="O19" s="393" t="s">
        <v>214</v>
      </c>
      <c r="P19" s="2" t="str">
        <f t="shared" si="5"/>
        <v>me</v>
      </c>
      <c r="Q19" s="393" t="s">
        <v>215</v>
      </c>
      <c r="R19" s="2" t="str">
        <f t="shared" si="6"/>
        <v>te</v>
      </c>
      <c r="S19" s="393" t="s">
        <v>216</v>
      </c>
      <c r="T19" s="2" t="str">
        <f t="shared" si="7"/>
        <v>the</v>
      </c>
      <c r="U19" s="393" t="s">
        <v>217</v>
      </c>
      <c r="V19" s="2" t="str">
        <f t="shared" si="8"/>
        <v>ne</v>
      </c>
      <c r="W19" s="393" t="s">
        <v>218</v>
      </c>
      <c r="X19" s="2" t="str">
        <f t="shared" si="9"/>
        <v>le</v>
      </c>
      <c r="Y19" s="393" t="s">
        <v>219</v>
      </c>
      <c r="Z19" s="2" t="str">
        <f t="shared" si="14"/>
        <v>ze</v>
      </c>
      <c r="AA19" s="393" t="s">
        <v>220</v>
      </c>
      <c r="AB19" s="2" t="str">
        <f t="shared" si="15"/>
        <v>ce</v>
      </c>
      <c r="AC19" s="393"/>
      <c r="AD19" s="2" t="str">
        <f t="shared" si="16"/>
        <v/>
      </c>
      <c r="AE19" s="393" t="s">
        <v>221</v>
      </c>
      <c r="AF19" s="2" t="str">
        <f t="shared" si="17"/>
        <v>se</v>
      </c>
      <c r="AG19" s="393" t="s">
        <v>222</v>
      </c>
      <c r="AH19" s="2" t="str">
        <f t="shared" si="10"/>
        <v>ke</v>
      </c>
      <c r="AI19" s="393" t="s">
        <v>223</v>
      </c>
      <c r="AJ19" s="2" t="str">
        <f t="shared" si="11"/>
        <v>khe</v>
      </c>
      <c r="AK19" s="393" t="s">
        <v>224</v>
      </c>
      <c r="AL19" s="2" t="str">
        <f t="shared" si="12"/>
        <v>ge</v>
      </c>
      <c r="AM19" s="393" t="s">
        <v>225</v>
      </c>
      <c r="AN19" s="2" t="str">
        <f t="shared" si="13"/>
        <v>nge</v>
      </c>
    </row>
    <row r="20" spans="2:40">
      <c r="B20" s="396" t="s">
        <v>227</v>
      </c>
      <c r="C20" s="397" t="s">
        <v>1725</v>
      </c>
      <c r="D20" s="391" t="s">
        <v>226</v>
      </c>
      <c r="E20" s="393" t="s">
        <v>227</v>
      </c>
      <c r="F20" s="2" t="str">
        <f t="shared" si="0"/>
        <v>Ne</v>
      </c>
      <c r="G20" s="393" t="s">
        <v>228</v>
      </c>
      <c r="H20" s="2" t="str">
        <f t="shared" si="1"/>
        <v>hNe</v>
      </c>
      <c r="I20" s="393" t="s">
        <v>229</v>
      </c>
      <c r="J20" s="2" t="str">
        <f t="shared" si="2"/>
        <v>pNe</v>
      </c>
      <c r="K20" s="393" t="s">
        <v>230</v>
      </c>
      <c r="L20" s="2" t="str">
        <f t="shared" si="3"/>
        <v>phNe</v>
      </c>
      <c r="M20" s="393"/>
      <c r="N20" s="2" t="str">
        <f t="shared" si="4"/>
        <v/>
      </c>
      <c r="O20" s="393"/>
      <c r="P20" s="2" t="str">
        <f t="shared" si="5"/>
        <v/>
      </c>
      <c r="Q20" s="393" t="s">
        <v>231</v>
      </c>
      <c r="R20" s="2" t="str">
        <f t="shared" si="6"/>
        <v>tNe</v>
      </c>
      <c r="S20" s="393" t="s">
        <v>232</v>
      </c>
      <c r="T20" s="2" t="str">
        <f t="shared" si="7"/>
        <v>thNe</v>
      </c>
      <c r="U20" s="393"/>
      <c r="V20" s="2" t="str">
        <f t="shared" si="8"/>
        <v/>
      </c>
      <c r="W20" s="393"/>
      <c r="X20" s="2" t="str">
        <f t="shared" si="9"/>
        <v/>
      </c>
      <c r="Y20" s="393" t="s">
        <v>233</v>
      </c>
      <c r="Z20" s="2" t="str">
        <f t="shared" si="14"/>
        <v>zNe</v>
      </c>
      <c r="AA20" s="393" t="s">
        <v>234</v>
      </c>
      <c r="AB20" s="2" t="str">
        <f t="shared" si="15"/>
        <v>cNe</v>
      </c>
      <c r="AC20" s="393"/>
      <c r="AD20" s="2" t="str">
        <f t="shared" si="16"/>
        <v/>
      </c>
      <c r="AE20" s="393" t="s">
        <v>235</v>
      </c>
      <c r="AF20" s="2" t="str">
        <f t="shared" si="17"/>
        <v>sNe</v>
      </c>
      <c r="AG20" s="393" t="s">
        <v>236</v>
      </c>
      <c r="AH20" s="2" t="str">
        <f t="shared" si="10"/>
        <v>kNe</v>
      </c>
      <c r="AI20" s="393" t="s">
        <v>237</v>
      </c>
      <c r="AJ20" s="2" t="str">
        <f t="shared" si="11"/>
        <v>khNe</v>
      </c>
      <c r="AK20" s="393"/>
      <c r="AL20" s="2" t="str">
        <f t="shared" si="12"/>
        <v/>
      </c>
      <c r="AM20" s="393"/>
      <c r="AN20" s="2" t="str">
        <f t="shared" si="13"/>
        <v/>
      </c>
    </row>
    <row r="21" spans="2:40">
      <c r="B21" s="396" t="s">
        <v>239</v>
      </c>
      <c r="C21" s="397" t="s">
        <v>1191</v>
      </c>
      <c r="D21" s="391" t="s">
        <v>238</v>
      </c>
      <c r="E21" s="393" t="s">
        <v>239</v>
      </c>
      <c r="F21" s="2" t="str">
        <f t="shared" si="0"/>
        <v>eh</v>
      </c>
      <c r="G21" s="393" t="s">
        <v>240</v>
      </c>
      <c r="H21" s="2" t="str">
        <f t="shared" si="1"/>
        <v>heh</v>
      </c>
      <c r="I21" s="393" t="s">
        <v>241</v>
      </c>
      <c r="J21" s="2" t="str">
        <f t="shared" si="2"/>
        <v>peh</v>
      </c>
      <c r="K21" s="393" t="s">
        <v>242</v>
      </c>
      <c r="L21" s="2" t="str">
        <f t="shared" si="3"/>
        <v>pheh</v>
      </c>
      <c r="M21" s="393" t="s">
        <v>243</v>
      </c>
      <c r="N21" s="2" t="str">
        <f t="shared" si="4"/>
        <v>beh</v>
      </c>
      <c r="O21" s="393" t="s">
        <v>244</v>
      </c>
      <c r="P21" s="2" t="str">
        <f t="shared" si="5"/>
        <v>meh</v>
      </c>
      <c r="Q21" s="393" t="s">
        <v>245</v>
      </c>
      <c r="R21" s="2" t="str">
        <f t="shared" si="6"/>
        <v>teh</v>
      </c>
      <c r="S21" s="393" t="s">
        <v>246</v>
      </c>
      <c r="T21" s="2" t="str">
        <f t="shared" si="7"/>
        <v>theh</v>
      </c>
      <c r="U21" s="393" t="s">
        <v>247</v>
      </c>
      <c r="V21" s="2" t="str">
        <f t="shared" si="8"/>
        <v>neh</v>
      </c>
      <c r="W21" s="393" t="s">
        <v>248</v>
      </c>
      <c r="X21" s="2" t="str">
        <f t="shared" si="9"/>
        <v>leh</v>
      </c>
      <c r="Y21" s="393" t="s">
        <v>249</v>
      </c>
      <c r="Z21" s="2" t="str">
        <f t="shared" si="14"/>
        <v>zeh</v>
      </c>
      <c r="AA21" s="393" t="s">
        <v>250</v>
      </c>
      <c r="AB21" s="2" t="str">
        <f t="shared" si="15"/>
        <v>ceh</v>
      </c>
      <c r="AC21" s="393"/>
      <c r="AD21" s="2" t="str">
        <f t="shared" si="16"/>
        <v/>
      </c>
      <c r="AE21" s="393" t="s">
        <v>251</v>
      </c>
      <c r="AF21" s="2" t="str">
        <f t="shared" si="17"/>
        <v>seh</v>
      </c>
      <c r="AG21" s="393" t="s">
        <v>252</v>
      </c>
      <c r="AH21" s="2" t="str">
        <f t="shared" si="10"/>
        <v>keh</v>
      </c>
      <c r="AI21" s="393" t="s">
        <v>253</v>
      </c>
      <c r="AJ21" s="2" t="str">
        <f t="shared" si="11"/>
        <v>kheh</v>
      </c>
      <c r="AK21" s="393" t="s">
        <v>254</v>
      </c>
      <c r="AL21" s="2" t="str">
        <f t="shared" si="12"/>
        <v>geh</v>
      </c>
      <c r="AM21" s="393" t="s">
        <v>255</v>
      </c>
      <c r="AN21" s="2" t="str">
        <f t="shared" si="13"/>
        <v>ngeh</v>
      </c>
    </row>
    <row r="22" spans="2:40">
      <c r="B22" s="396" t="s">
        <v>257</v>
      </c>
      <c r="C22" s="397" t="s">
        <v>3291</v>
      </c>
      <c r="D22" s="391" t="s">
        <v>256</v>
      </c>
      <c r="E22" s="393" t="s">
        <v>257</v>
      </c>
      <c r="F22" s="2" t="str">
        <f t="shared" si="0"/>
        <v>Neh</v>
      </c>
      <c r="G22" s="393" t="s">
        <v>258</v>
      </c>
      <c r="H22" s="2" t="str">
        <f t="shared" si="1"/>
        <v>hNeh</v>
      </c>
      <c r="I22" s="393"/>
      <c r="J22" s="2" t="str">
        <f t="shared" si="2"/>
        <v/>
      </c>
      <c r="K22" s="393"/>
      <c r="L22" s="2" t="str">
        <f t="shared" si="3"/>
        <v/>
      </c>
      <c r="M22" s="393"/>
      <c r="N22" s="2" t="str">
        <f t="shared" si="4"/>
        <v/>
      </c>
      <c r="O22" s="393"/>
      <c r="P22" s="2" t="str">
        <f t="shared" si="5"/>
        <v/>
      </c>
      <c r="Q22" s="393"/>
      <c r="R22" s="2" t="str">
        <f t="shared" si="6"/>
        <v/>
      </c>
      <c r="S22" s="393"/>
      <c r="T22" s="2" t="str">
        <f t="shared" si="7"/>
        <v/>
      </c>
      <c r="U22" s="393"/>
      <c r="V22" s="2" t="str">
        <f t="shared" si="8"/>
        <v/>
      </c>
      <c r="W22" s="393"/>
      <c r="X22" s="2" t="str">
        <f t="shared" si="9"/>
        <v/>
      </c>
      <c r="Y22" s="393"/>
      <c r="Z22" s="2" t="str">
        <f t="shared" si="14"/>
        <v/>
      </c>
      <c r="AA22" s="393"/>
      <c r="AB22" s="2" t="str">
        <f t="shared" si="15"/>
        <v/>
      </c>
      <c r="AC22" s="393"/>
      <c r="AD22" s="2" t="str">
        <f t="shared" si="16"/>
        <v/>
      </c>
      <c r="AE22" s="393"/>
      <c r="AF22" s="2" t="str">
        <f t="shared" si="17"/>
        <v/>
      </c>
      <c r="AG22" s="393"/>
      <c r="AH22" s="2" t="str">
        <f t="shared" si="10"/>
        <v/>
      </c>
      <c r="AI22" s="393" t="s">
        <v>259</v>
      </c>
      <c r="AJ22" s="2" t="str">
        <f t="shared" si="11"/>
        <v>khNeh</v>
      </c>
      <c r="AK22" s="393"/>
      <c r="AL22" s="2" t="str">
        <f t="shared" si="12"/>
        <v/>
      </c>
      <c r="AM22" s="393"/>
      <c r="AN22" s="2" t="str">
        <f t="shared" si="13"/>
        <v/>
      </c>
    </row>
    <row r="23" spans="2:40">
      <c r="B23" s="396" t="s">
        <v>261</v>
      </c>
      <c r="C23" s="397" t="s">
        <v>260</v>
      </c>
      <c r="D23" s="391" t="s">
        <v>260</v>
      </c>
      <c r="E23" s="393" t="s">
        <v>261</v>
      </c>
      <c r="F23" s="2" t="str">
        <f t="shared" si="0"/>
        <v>i</v>
      </c>
      <c r="G23" s="393" t="s">
        <v>262</v>
      </c>
      <c r="H23" s="2" t="str">
        <f t="shared" si="1"/>
        <v>hi</v>
      </c>
      <c r="I23" s="393" t="s">
        <v>263</v>
      </c>
      <c r="J23" s="2" t="str">
        <f t="shared" si="2"/>
        <v>pi</v>
      </c>
      <c r="K23" s="393" t="s">
        <v>264</v>
      </c>
      <c r="L23" s="2" t="str">
        <f t="shared" si="3"/>
        <v>phi</v>
      </c>
      <c r="M23" s="393" t="s">
        <v>265</v>
      </c>
      <c r="N23" s="2" t="str">
        <f t="shared" si="4"/>
        <v>bi</v>
      </c>
      <c r="O23" s="393" t="s">
        <v>266</v>
      </c>
      <c r="P23" s="2" t="str">
        <f t="shared" si="5"/>
        <v>mi</v>
      </c>
      <c r="Q23" s="393" t="s">
        <v>267</v>
      </c>
      <c r="R23" s="2" t="str">
        <f t="shared" si="6"/>
        <v>ti</v>
      </c>
      <c r="S23" s="393" t="s">
        <v>268</v>
      </c>
      <c r="T23" s="2" t="str">
        <f t="shared" si="7"/>
        <v>thi</v>
      </c>
      <c r="U23" s="393" t="s">
        <v>269</v>
      </c>
      <c r="V23" s="2" t="str">
        <f t="shared" si="8"/>
        <v>ni</v>
      </c>
      <c r="W23" s="393" t="s">
        <v>270</v>
      </c>
      <c r="X23" s="2" t="str">
        <f t="shared" si="9"/>
        <v>li</v>
      </c>
      <c r="Y23" s="393" t="s">
        <v>271</v>
      </c>
      <c r="Z23" s="2" t="str">
        <f t="shared" si="14"/>
        <v>ji</v>
      </c>
      <c r="AA23" s="393" t="s">
        <v>272</v>
      </c>
      <c r="AB23" s="2" t="str">
        <f t="shared" si="15"/>
        <v>ci</v>
      </c>
      <c r="AC23" s="393" t="s">
        <v>273</v>
      </c>
      <c r="AD23" s="2" t="str">
        <f t="shared" si="16"/>
        <v>ji</v>
      </c>
      <c r="AE23" s="393" t="s">
        <v>274</v>
      </c>
      <c r="AF23" s="2" t="str">
        <f t="shared" si="17"/>
        <v>si</v>
      </c>
      <c r="AG23" s="393" t="s">
        <v>275</v>
      </c>
      <c r="AH23" s="2" t="str">
        <f t="shared" si="10"/>
        <v>ki</v>
      </c>
      <c r="AI23" s="393" t="s">
        <v>276</v>
      </c>
      <c r="AJ23" s="2" t="str">
        <f t="shared" si="11"/>
        <v>khi</v>
      </c>
      <c r="AK23" s="393" t="s">
        <v>277</v>
      </c>
      <c r="AL23" s="2" t="str">
        <f t="shared" si="12"/>
        <v>gi</v>
      </c>
      <c r="AM23" s="393" t="s">
        <v>278</v>
      </c>
      <c r="AN23" s="2" t="str">
        <f t="shared" si="13"/>
        <v>ngi</v>
      </c>
    </row>
    <row r="24" spans="2:40">
      <c r="B24" s="396" t="s">
        <v>280</v>
      </c>
      <c r="C24" s="397" t="s">
        <v>1743</v>
      </c>
      <c r="D24" s="391" t="s">
        <v>279</v>
      </c>
      <c r="E24" s="393" t="s">
        <v>280</v>
      </c>
      <c r="F24" s="2" t="str">
        <f t="shared" si="0"/>
        <v>Ni</v>
      </c>
      <c r="G24" s="393" t="s">
        <v>281</v>
      </c>
      <c r="H24" s="2" t="str">
        <f t="shared" si="1"/>
        <v>hNi</v>
      </c>
      <c r="I24" s="393" t="s">
        <v>282</v>
      </c>
      <c r="J24" s="2" t="str">
        <f t="shared" si="2"/>
        <v>pNi</v>
      </c>
      <c r="K24" s="393" t="s">
        <v>283</v>
      </c>
      <c r="L24" s="2" t="str">
        <f t="shared" si="3"/>
        <v>phNi</v>
      </c>
      <c r="M24" s="393"/>
      <c r="N24" s="2" t="str">
        <f t="shared" si="4"/>
        <v/>
      </c>
      <c r="O24" s="393"/>
      <c r="P24" s="2" t="str">
        <f t="shared" si="5"/>
        <v/>
      </c>
      <c r="Q24" s="393" t="s">
        <v>284</v>
      </c>
      <c r="R24" s="2" t="str">
        <f t="shared" si="6"/>
        <v>tNi</v>
      </c>
      <c r="S24" s="393" t="s">
        <v>285</v>
      </c>
      <c r="T24" s="2" t="str">
        <f t="shared" si="7"/>
        <v>thNi</v>
      </c>
      <c r="U24" s="393"/>
      <c r="V24" s="2" t="str">
        <f t="shared" si="8"/>
        <v/>
      </c>
      <c r="W24" s="393"/>
      <c r="X24" s="2" t="str">
        <f t="shared" si="9"/>
        <v/>
      </c>
      <c r="Y24" s="393" t="s">
        <v>286</v>
      </c>
      <c r="Z24" s="2" t="str">
        <f t="shared" si="14"/>
        <v>jNi</v>
      </c>
      <c r="AA24" s="393" t="s">
        <v>287</v>
      </c>
      <c r="AB24" s="2" t="str">
        <f t="shared" si="15"/>
        <v>cNi</v>
      </c>
      <c r="AC24" s="393"/>
      <c r="AD24" s="2" t="str">
        <f t="shared" si="16"/>
        <v/>
      </c>
      <c r="AE24" s="393" t="s">
        <v>288</v>
      </c>
      <c r="AF24" s="2" t="str">
        <f t="shared" si="17"/>
        <v>sNi</v>
      </c>
      <c r="AG24" s="393" t="s">
        <v>289</v>
      </c>
      <c r="AH24" s="2" t="str">
        <f t="shared" si="10"/>
        <v>kNi</v>
      </c>
      <c r="AI24" s="393" t="s">
        <v>290</v>
      </c>
      <c r="AJ24" s="2" t="str">
        <f t="shared" si="11"/>
        <v>khNi</v>
      </c>
      <c r="AK24" s="393"/>
      <c r="AL24" s="2" t="str">
        <f t="shared" si="12"/>
        <v/>
      </c>
      <c r="AM24" s="393"/>
      <c r="AN24" s="2" t="str">
        <f t="shared" si="13"/>
        <v/>
      </c>
    </row>
    <row r="25" spans="2:40">
      <c r="B25" s="396" t="s">
        <v>292</v>
      </c>
      <c r="C25" s="397" t="s">
        <v>1160</v>
      </c>
      <c r="D25" s="391" t="s">
        <v>291</v>
      </c>
      <c r="E25" s="393" t="s">
        <v>292</v>
      </c>
      <c r="F25" s="2" t="str">
        <f t="shared" si="0"/>
        <v>ih</v>
      </c>
      <c r="G25" s="393"/>
      <c r="H25" s="2" t="str">
        <f t="shared" si="1"/>
        <v/>
      </c>
      <c r="I25" s="393" t="s">
        <v>293</v>
      </c>
      <c r="J25" s="2" t="str">
        <f t="shared" si="2"/>
        <v>pih</v>
      </c>
      <c r="K25" s="393" t="s">
        <v>294</v>
      </c>
      <c r="L25" s="2" t="str">
        <f t="shared" si="3"/>
        <v>phih</v>
      </c>
      <c r="M25" s="393" t="s">
        <v>295</v>
      </c>
      <c r="N25" s="2" t="str">
        <f t="shared" si="4"/>
        <v>bih</v>
      </c>
      <c r="O25" s="393" t="s">
        <v>296</v>
      </c>
      <c r="P25" s="2" t="str">
        <f t="shared" si="5"/>
        <v>mih</v>
      </c>
      <c r="Q25" s="393" t="s">
        <v>297</v>
      </c>
      <c r="R25" s="2" t="str">
        <f t="shared" si="6"/>
        <v>tih</v>
      </c>
      <c r="S25" s="393" t="s">
        <v>298</v>
      </c>
      <c r="T25" s="2" t="str">
        <f t="shared" si="7"/>
        <v>thih</v>
      </c>
      <c r="U25" s="393" t="s">
        <v>299</v>
      </c>
      <c r="V25" s="2" t="str">
        <f t="shared" si="8"/>
        <v>nih</v>
      </c>
      <c r="W25" s="393" t="s">
        <v>300</v>
      </c>
      <c r="X25" s="2" t="str">
        <f t="shared" si="9"/>
        <v>lih</v>
      </c>
      <c r="Y25" s="393" t="s">
        <v>301</v>
      </c>
      <c r="Z25" s="2" t="str">
        <f t="shared" si="14"/>
        <v>jih</v>
      </c>
      <c r="AA25" s="393" t="s">
        <v>302</v>
      </c>
      <c r="AB25" s="2" t="str">
        <f t="shared" si="15"/>
        <v>cih</v>
      </c>
      <c r="AC25" s="393"/>
      <c r="AD25" s="2" t="str">
        <f t="shared" si="16"/>
        <v/>
      </c>
      <c r="AE25" s="393" t="s">
        <v>303</v>
      </c>
      <c r="AF25" s="2" t="str">
        <f t="shared" si="17"/>
        <v>sih</v>
      </c>
      <c r="AG25" s="393" t="s">
        <v>304</v>
      </c>
      <c r="AH25" s="2" t="str">
        <f t="shared" si="10"/>
        <v>kih</v>
      </c>
      <c r="AI25" s="393" t="s">
        <v>305</v>
      </c>
      <c r="AJ25" s="2" t="str">
        <f t="shared" si="11"/>
        <v>khih</v>
      </c>
      <c r="AK25" s="393"/>
      <c r="AL25" s="2" t="str">
        <f t="shared" si="12"/>
        <v/>
      </c>
      <c r="AM25" s="393"/>
      <c r="AN25" s="2" t="str">
        <f t="shared" si="13"/>
        <v/>
      </c>
    </row>
    <row r="26" spans="2:40">
      <c r="B26" s="396" t="s">
        <v>307</v>
      </c>
      <c r="C26" s="397" t="s">
        <v>306</v>
      </c>
      <c r="D26" s="391" t="s">
        <v>306</v>
      </c>
      <c r="E26" s="393" t="s">
        <v>307</v>
      </c>
      <c r="F26" s="2" t="str">
        <f t="shared" si="0"/>
        <v>im</v>
      </c>
      <c r="G26" s="393" t="s">
        <v>308</v>
      </c>
      <c r="H26" s="2" t="str">
        <f t="shared" si="1"/>
        <v>him</v>
      </c>
      <c r="I26" s="393"/>
      <c r="J26" s="2" t="str">
        <f t="shared" si="2"/>
        <v/>
      </c>
      <c r="K26" s="393"/>
      <c r="L26" s="2" t="str">
        <f t="shared" si="3"/>
        <v/>
      </c>
      <c r="M26" s="393"/>
      <c r="N26" s="2" t="str">
        <f t="shared" si="4"/>
        <v/>
      </c>
      <c r="O26" s="393"/>
      <c r="P26" s="2" t="str">
        <f t="shared" si="5"/>
        <v/>
      </c>
      <c r="Q26" s="393" t="s">
        <v>309</v>
      </c>
      <c r="R26" s="2" t="str">
        <f t="shared" si="6"/>
        <v>tim</v>
      </c>
      <c r="S26" s="393" t="s">
        <v>310</v>
      </c>
      <c r="T26" s="2" t="str">
        <f t="shared" si="7"/>
        <v>thim</v>
      </c>
      <c r="U26" s="393"/>
      <c r="V26" s="2" t="str">
        <f t="shared" si="8"/>
        <v/>
      </c>
      <c r="W26" s="393" t="s">
        <v>311</v>
      </c>
      <c r="X26" s="2" t="str">
        <f t="shared" si="9"/>
        <v>lim</v>
      </c>
      <c r="Y26" s="393" t="s">
        <v>312</v>
      </c>
      <c r="Z26" s="2" t="str">
        <f t="shared" si="14"/>
        <v>jim</v>
      </c>
      <c r="AA26" s="393" t="s">
        <v>313</v>
      </c>
      <c r="AB26" s="2" t="str">
        <f t="shared" si="15"/>
        <v>cim</v>
      </c>
      <c r="AC26" s="393" t="s">
        <v>314</v>
      </c>
      <c r="AD26" s="2" t="str">
        <f t="shared" si="16"/>
        <v>jim</v>
      </c>
      <c r="AE26" s="393" t="s">
        <v>315</v>
      </c>
      <c r="AF26" s="2" t="str">
        <f t="shared" si="17"/>
        <v>sim</v>
      </c>
      <c r="AG26" s="393" t="s">
        <v>316</v>
      </c>
      <c r="AH26" s="2" t="str">
        <f t="shared" si="10"/>
        <v>kim</v>
      </c>
      <c r="AI26" s="393" t="s">
        <v>317</v>
      </c>
      <c r="AJ26" s="2" t="str">
        <f t="shared" si="11"/>
        <v>khim</v>
      </c>
      <c r="AK26" s="393" t="s">
        <v>318</v>
      </c>
      <c r="AL26" s="2" t="str">
        <f t="shared" si="12"/>
        <v>gim</v>
      </c>
      <c r="AM26" s="393"/>
      <c r="AN26" s="2" t="str">
        <f t="shared" si="13"/>
        <v/>
      </c>
    </row>
    <row r="27" spans="2:40">
      <c r="B27" s="396" t="s">
        <v>320</v>
      </c>
      <c r="C27" s="397" t="s">
        <v>319</v>
      </c>
      <c r="D27" s="391" t="s">
        <v>319</v>
      </c>
      <c r="E27" s="393" t="s">
        <v>320</v>
      </c>
      <c r="F27" s="2" t="str">
        <f t="shared" si="0"/>
        <v>in</v>
      </c>
      <c r="G27" s="393" t="s">
        <v>321</v>
      </c>
      <c r="H27" s="2" t="str">
        <f t="shared" si="1"/>
        <v>hin</v>
      </c>
      <c r="I27" s="393" t="s">
        <v>322</v>
      </c>
      <c r="J27" s="2" t="str">
        <f t="shared" si="2"/>
        <v>pin</v>
      </c>
      <c r="K27" s="393" t="s">
        <v>323</v>
      </c>
      <c r="L27" s="2" t="str">
        <f t="shared" si="3"/>
        <v>phin</v>
      </c>
      <c r="M27" s="393" t="s">
        <v>324</v>
      </c>
      <c r="N27" s="2" t="str">
        <f t="shared" si="4"/>
        <v>bin</v>
      </c>
      <c r="O27" s="393"/>
      <c r="P27" s="2" t="str">
        <f t="shared" si="5"/>
        <v/>
      </c>
      <c r="Q27" s="393" t="s">
        <v>325</v>
      </c>
      <c r="R27" s="2" t="str">
        <f t="shared" si="6"/>
        <v>tin</v>
      </c>
      <c r="S27" s="393" t="s">
        <v>326</v>
      </c>
      <c r="T27" s="2" t="str">
        <f t="shared" si="7"/>
        <v>thin</v>
      </c>
      <c r="U27" s="393"/>
      <c r="V27" s="2" t="str">
        <f t="shared" si="8"/>
        <v/>
      </c>
      <c r="W27" s="393" t="s">
        <v>327</v>
      </c>
      <c r="X27" s="2" t="str">
        <f t="shared" si="9"/>
        <v>lin</v>
      </c>
      <c r="Y27" s="393" t="s">
        <v>328</v>
      </c>
      <c r="Z27" s="2" t="str">
        <f t="shared" si="14"/>
        <v>jin</v>
      </c>
      <c r="AA27" s="393" t="s">
        <v>329</v>
      </c>
      <c r="AB27" s="2" t="str">
        <f t="shared" si="15"/>
        <v>cin</v>
      </c>
      <c r="AC27" s="393" t="s">
        <v>330</v>
      </c>
      <c r="AD27" s="2" t="str">
        <f t="shared" si="16"/>
        <v>jin</v>
      </c>
      <c r="AE27" s="393" t="s">
        <v>331</v>
      </c>
      <c r="AF27" s="2" t="str">
        <f t="shared" si="17"/>
        <v>sin</v>
      </c>
      <c r="AG27" s="393" t="s">
        <v>332</v>
      </c>
      <c r="AH27" s="2" t="str">
        <f t="shared" si="10"/>
        <v>kin</v>
      </c>
      <c r="AI27" s="393" t="s">
        <v>333</v>
      </c>
      <c r="AJ27" s="2" t="str">
        <f t="shared" si="11"/>
        <v>khin</v>
      </c>
      <c r="AK27" s="393" t="s">
        <v>334</v>
      </c>
      <c r="AL27" s="2" t="str">
        <f t="shared" si="12"/>
        <v>gin</v>
      </c>
      <c r="AM27" s="393"/>
      <c r="AN27" s="2" t="str">
        <f t="shared" si="13"/>
        <v/>
      </c>
    </row>
    <row r="28" spans="2:40">
      <c r="B28" s="396" t="s">
        <v>336</v>
      </c>
      <c r="C28" s="397" t="s">
        <v>1346</v>
      </c>
      <c r="D28" s="391" t="s">
        <v>335</v>
      </c>
      <c r="E28" s="393" t="s">
        <v>336</v>
      </c>
      <c r="F28" s="2" t="str">
        <f t="shared" si="0"/>
        <v>ing</v>
      </c>
      <c r="G28" s="393" t="s">
        <v>337</v>
      </c>
      <c r="H28" s="2" t="str">
        <f t="shared" si="1"/>
        <v>hing</v>
      </c>
      <c r="I28" s="393" t="s">
        <v>338</v>
      </c>
      <c r="J28" s="2" t="str">
        <f t="shared" si="2"/>
        <v>ping</v>
      </c>
      <c r="K28" s="393" t="s">
        <v>339</v>
      </c>
      <c r="L28" s="2" t="str">
        <f t="shared" si="3"/>
        <v>phing</v>
      </c>
      <c r="M28" s="393" t="s">
        <v>340</v>
      </c>
      <c r="N28" s="2" t="str">
        <f t="shared" si="4"/>
        <v>bing</v>
      </c>
      <c r="O28" s="393"/>
      <c r="P28" s="2" t="str">
        <f t="shared" si="5"/>
        <v/>
      </c>
      <c r="Q28" s="393" t="s">
        <v>341</v>
      </c>
      <c r="R28" s="2" t="str">
        <f t="shared" si="6"/>
        <v>ting</v>
      </c>
      <c r="S28" s="393" t="s">
        <v>342</v>
      </c>
      <c r="T28" s="2" t="str">
        <f t="shared" si="7"/>
        <v>thing</v>
      </c>
      <c r="U28" s="393"/>
      <c r="V28" s="2" t="str">
        <f t="shared" si="8"/>
        <v/>
      </c>
      <c r="W28" s="393" t="s">
        <v>343</v>
      </c>
      <c r="X28" s="2" t="str">
        <f t="shared" si="9"/>
        <v>ling</v>
      </c>
      <c r="Y28" s="393" t="s">
        <v>344</v>
      </c>
      <c r="Z28" s="2" t="str">
        <f t="shared" si="14"/>
        <v>jing</v>
      </c>
      <c r="AA28" s="393" t="s">
        <v>345</v>
      </c>
      <c r="AB28" s="2" t="str">
        <f t="shared" si="15"/>
        <v>cing</v>
      </c>
      <c r="AC28" s="393"/>
      <c r="AD28" s="2" t="str">
        <f t="shared" si="16"/>
        <v/>
      </c>
      <c r="AE28" s="393" t="s">
        <v>346</v>
      </c>
      <c r="AF28" s="2" t="str">
        <f t="shared" si="17"/>
        <v>sing</v>
      </c>
      <c r="AG28" s="393" t="s">
        <v>347</v>
      </c>
      <c r="AH28" s="2" t="str">
        <f t="shared" si="10"/>
        <v>king</v>
      </c>
      <c r="AI28" s="393" t="s">
        <v>348</v>
      </c>
      <c r="AJ28" s="2" t="str">
        <f t="shared" si="11"/>
        <v>khing</v>
      </c>
      <c r="AK28" s="393" t="s">
        <v>349</v>
      </c>
      <c r="AL28" s="2" t="str">
        <f t="shared" si="12"/>
        <v>ging</v>
      </c>
      <c r="AM28" s="393"/>
      <c r="AN28" s="2" t="str">
        <f t="shared" si="13"/>
        <v/>
      </c>
    </row>
    <row r="29" spans="2:40">
      <c r="B29" s="396" t="s">
        <v>351</v>
      </c>
      <c r="C29" s="397" t="s">
        <v>1334</v>
      </c>
      <c r="D29" s="391" t="s">
        <v>350</v>
      </c>
      <c r="E29" s="393" t="s">
        <v>351</v>
      </c>
      <c r="F29" s="2" t="str">
        <f t="shared" si="0"/>
        <v>ip</v>
      </c>
      <c r="G29" s="393" t="s">
        <v>352</v>
      </c>
      <c r="H29" s="2" t="str">
        <f t="shared" si="1"/>
        <v>hip</v>
      </c>
      <c r="I29" s="393"/>
      <c r="J29" s="2" t="str">
        <f t="shared" si="2"/>
        <v/>
      </c>
      <c r="K29" s="393"/>
      <c r="L29" s="2" t="str">
        <f t="shared" si="3"/>
        <v/>
      </c>
      <c r="M29" s="393"/>
      <c r="N29" s="2" t="str">
        <f t="shared" si="4"/>
        <v/>
      </c>
      <c r="O29" s="393"/>
      <c r="P29" s="2" t="str">
        <f t="shared" si="5"/>
        <v/>
      </c>
      <c r="Q29" s="393"/>
      <c r="R29" s="2" t="str">
        <f t="shared" si="6"/>
        <v/>
      </c>
      <c r="S29" s="393"/>
      <c r="T29" s="2" t="str">
        <f t="shared" si="7"/>
        <v/>
      </c>
      <c r="U29" s="393"/>
      <c r="V29" s="2" t="str">
        <f t="shared" si="8"/>
        <v/>
      </c>
      <c r="W29" s="393" t="s">
        <v>353</v>
      </c>
      <c r="X29" s="2" t="str">
        <f t="shared" si="9"/>
        <v>lip</v>
      </c>
      <c r="Y29" s="393" t="s">
        <v>354</v>
      </c>
      <c r="Z29" s="2" t="str">
        <f t="shared" si="14"/>
        <v>jip</v>
      </c>
      <c r="AA29" s="393" t="s">
        <v>355</v>
      </c>
      <c r="AB29" s="2" t="str">
        <f t="shared" si="15"/>
        <v>cip</v>
      </c>
      <c r="AC29" s="393" t="s">
        <v>356</v>
      </c>
      <c r="AD29" s="2" t="str">
        <f t="shared" si="16"/>
        <v>jip</v>
      </c>
      <c r="AE29" s="393" t="s">
        <v>357</v>
      </c>
      <c r="AF29" s="2" t="str">
        <f t="shared" si="17"/>
        <v>sip</v>
      </c>
      <c r="AG29" s="393" t="s">
        <v>358</v>
      </c>
      <c r="AH29" s="2" t="str">
        <f t="shared" si="10"/>
        <v>kip</v>
      </c>
      <c r="AI29" s="393" t="s">
        <v>359</v>
      </c>
      <c r="AJ29" s="2" t="str">
        <f t="shared" si="11"/>
        <v>khip</v>
      </c>
      <c r="AK29" s="393"/>
      <c r="AL29" s="2" t="str">
        <f t="shared" si="12"/>
        <v/>
      </c>
      <c r="AM29" s="393"/>
      <c r="AN29" s="2" t="str">
        <f t="shared" si="13"/>
        <v/>
      </c>
    </row>
    <row r="30" spans="2:40">
      <c r="B30" s="396" t="s">
        <v>361</v>
      </c>
      <c r="C30" s="397" t="s">
        <v>1364</v>
      </c>
      <c r="D30" s="391" t="s">
        <v>360</v>
      </c>
      <c r="E30" s="393" t="s">
        <v>361</v>
      </c>
      <c r="F30" s="2" t="str">
        <f t="shared" si="0"/>
        <v>it</v>
      </c>
      <c r="G30" s="393" t="s">
        <v>362</v>
      </c>
      <c r="H30" s="2" t="str">
        <f t="shared" si="1"/>
        <v>hit</v>
      </c>
      <c r="I30" s="393" t="s">
        <v>363</v>
      </c>
      <c r="J30" s="2" t="str">
        <f t="shared" si="2"/>
        <v>pit</v>
      </c>
      <c r="K30" s="393" t="s">
        <v>364</v>
      </c>
      <c r="L30" s="2" t="str">
        <f t="shared" si="3"/>
        <v>phit</v>
      </c>
      <c r="M30" s="393" t="s">
        <v>365</v>
      </c>
      <c r="N30" s="2" t="str">
        <f t="shared" si="4"/>
        <v>bit</v>
      </c>
      <c r="O30" s="393"/>
      <c r="P30" s="2" t="str">
        <f t="shared" si="5"/>
        <v/>
      </c>
      <c r="Q30" s="393" t="s">
        <v>366</v>
      </c>
      <c r="R30" s="2" t="str">
        <f t="shared" si="6"/>
        <v>tit</v>
      </c>
      <c r="S30" s="393" t="s">
        <v>367</v>
      </c>
      <c r="T30" s="2" t="str">
        <f t="shared" si="7"/>
        <v>thit</v>
      </c>
      <c r="U30" s="393"/>
      <c r="V30" s="2" t="str">
        <f t="shared" si="8"/>
        <v/>
      </c>
      <c r="W30" s="393" t="s">
        <v>368</v>
      </c>
      <c r="X30" s="2" t="str">
        <f t="shared" si="9"/>
        <v>lit</v>
      </c>
      <c r="Y30" s="393" t="s">
        <v>369</v>
      </c>
      <c r="Z30" s="2" t="str">
        <f t="shared" si="14"/>
        <v>jit</v>
      </c>
      <c r="AA30" s="393" t="s">
        <v>370</v>
      </c>
      <c r="AB30" s="2" t="str">
        <f t="shared" si="15"/>
        <v>cit</v>
      </c>
      <c r="AC30" s="393" t="s">
        <v>371</v>
      </c>
      <c r="AD30" s="2" t="str">
        <f t="shared" si="16"/>
        <v>jit</v>
      </c>
      <c r="AE30" s="393" t="s">
        <v>372</v>
      </c>
      <c r="AF30" s="2" t="str">
        <f t="shared" si="17"/>
        <v>sit</v>
      </c>
      <c r="AG30" s="393" t="s">
        <v>373</v>
      </c>
      <c r="AH30" s="2" t="str">
        <f t="shared" si="10"/>
        <v>kit</v>
      </c>
      <c r="AI30" s="393" t="s">
        <v>374</v>
      </c>
      <c r="AJ30" s="2" t="str">
        <f t="shared" si="11"/>
        <v>khit</v>
      </c>
      <c r="AK30" s="393"/>
      <c r="AL30" s="2" t="str">
        <f t="shared" si="12"/>
        <v/>
      </c>
      <c r="AM30" s="393"/>
      <c r="AN30" s="2" t="str">
        <f t="shared" si="13"/>
        <v/>
      </c>
    </row>
    <row r="31" spans="2:40">
      <c r="B31" s="396" t="s">
        <v>376</v>
      </c>
      <c r="C31" s="397" t="s">
        <v>3292</v>
      </c>
      <c r="D31" s="391" t="s">
        <v>375</v>
      </c>
      <c r="E31" s="393" t="s">
        <v>376</v>
      </c>
      <c r="F31" s="2" t="str">
        <f t="shared" si="0"/>
        <v>iek</v>
      </c>
      <c r="G31" s="393" t="s">
        <v>377</v>
      </c>
      <c r="H31" s="2" t="str">
        <f t="shared" si="1"/>
        <v>hiek</v>
      </c>
      <c r="I31" s="393" t="s">
        <v>378</v>
      </c>
      <c r="J31" s="2" t="str">
        <f t="shared" si="2"/>
        <v>piek</v>
      </c>
      <c r="K31" s="393" t="s">
        <v>379</v>
      </c>
      <c r="L31" s="2" t="str">
        <f t="shared" si="3"/>
        <v>phiek</v>
      </c>
      <c r="M31" s="393" t="s">
        <v>380</v>
      </c>
      <c r="N31" s="2" t="str">
        <f t="shared" si="4"/>
        <v>biek</v>
      </c>
      <c r="O31" s="393"/>
      <c r="P31" s="2" t="str">
        <f t="shared" si="5"/>
        <v/>
      </c>
      <c r="Q31" s="393" t="s">
        <v>381</v>
      </c>
      <c r="R31" s="2" t="str">
        <f t="shared" si="6"/>
        <v>tiek</v>
      </c>
      <c r="S31" s="393" t="s">
        <v>382</v>
      </c>
      <c r="T31" s="2" t="str">
        <f t="shared" si="7"/>
        <v>thiek</v>
      </c>
      <c r="U31" s="393"/>
      <c r="V31" s="2" t="str">
        <f t="shared" si="8"/>
        <v/>
      </c>
      <c r="W31" s="393" t="s">
        <v>383</v>
      </c>
      <c r="X31" s="2" t="str">
        <f t="shared" si="9"/>
        <v>liek</v>
      </c>
      <c r="Y31" s="393" t="s">
        <v>384</v>
      </c>
      <c r="Z31" s="2" t="str">
        <f t="shared" si="14"/>
        <v>jiek</v>
      </c>
      <c r="AA31" s="393" t="s">
        <v>385</v>
      </c>
      <c r="AB31" s="2" t="str">
        <f t="shared" si="15"/>
        <v>ciek</v>
      </c>
      <c r="AC31" s="393" t="s">
        <v>386</v>
      </c>
      <c r="AD31" s="2" t="str">
        <f t="shared" si="16"/>
        <v>jiek</v>
      </c>
      <c r="AE31" s="393" t="s">
        <v>387</v>
      </c>
      <c r="AF31" s="2" t="str">
        <f t="shared" si="17"/>
        <v>siek</v>
      </c>
      <c r="AG31" s="393" t="s">
        <v>388</v>
      </c>
      <c r="AH31" s="2" t="str">
        <f t="shared" si="10"/>
        <v>kiek</v>
      </c>
      <c r="AI31" s="393" t="s">
        <v>389</v>
      </c>
      <c r="AJ31" s="2" t="str">
        <f t="shared" si="11"/>
        <v>khiek</v>
      </c>
      <c r="AK31" s="393" t="s">
        <v>390</v>
      </c>
      <c r="AL31" s="2" t="str">
        <f t="shared" si="12"/>
        <v>giek</v>
      </c>
      <c r="AM31" s="393"/>
      <c r="AN31" s="2" t="str">
        <f t="shared" si="13"/>
        <v/>
      </c>
    </row>
    <row r="32" spans="2:40">
      <c r="B32" s="396" t="s">
        <v>392</v>
      </c>
      <c r="C32" s="397" t="s">
        <v>1376</v>
      </c>
      <c r="D32" s="391" t="s">
        <v>391</v>
      </c>
      <c r="E32" s="393" t="s">
        <v>392</v>
      </c>
      <c r="F32" s="2" t="str">
        <f t="shared" si="0"/>
        <v>ia</v>
      </c>
      <c r="G32" s="393" t="s">
        <v>393</v>
      </c>
      <c r="H32" s="2" t="str">
        <f t="shared" si="1"/>
        <v>hia</v>
      </c>
      <c r="I32" s="393"/>
      <c r="J32" s="2" t="str">
        <f t="shared" si="2"/>
        <v/>
      </c>
      <c r="K32" s="393"/>
      <c r="L32" s="2" t="str">
        <f t="shared" si="3"/>
        <v/>
      </c>
      <c r="M32" s="393"/>
      <c r="N32" s="2" t="str">
        <f t="shared" si="4"/>
        <v/>
      </c>
      <c r="O32" s="393" t="s">
        <v>394</v>
      </c>
      <c r="P32" s="2" t="str">
        <f t="shared" si="5"/>
        <v>mia</v>
      </c>
      <c r="Q32" s="393" t="s">
        <v>395</v>
      </c>
      <c r="R32" s="2" t="str">
        <f t="shared" si="6"/>
        <v>tia</v>
      </c>
      <c r="S32" s="393"/>
      <c r="T32" s="2" t="str">
        <f t="shared" si="7"/>
        <v/>
      </c>
      <c r="U32" s="393" t="s">
        <v>396</v>
      </c>
      <c r="V32" s="2" t="str">
        <f t="shared" si="8"/>
        <v>nia</v>
      </c>
      <c r="W32" s="393" t="s">
        <v>397</v>
      </c>
      <c r="X32" s="2" t="str">
        <f t="shared" si="9"/>
        <v>lia</v>
      </c>
      <c r="Y32" s="393" t="s">
        <v>398</v>
      </c>
      <c r="Z32" s="2" t="str">
        <f t="shared" si="14"/>
        <v>jia</v>
      </c>
      <c r="AA32" s="393" t="s">
        <v>399</v>
      </c>
      <c r="AB32" s="2" t="str">
        <f t="shared" si="15"/>
        <v>cia</v>
      </c>
      <c r="AC32" s="393" t="s">
        <v>400</v>
      </c>
      <c r="AD32" s="2" t="str">
        <f t="shared" si="16"/>
        <v>jia</v>
      </c>
      <c r="AE32" s="393" t="s">
        <v>401</v>
      </c>
      <c r="AF32" s="2" t="str">
        <f t="shared" si="17"/>
        <v>sia</v>
      </c>
      <c r="AG32" s="393" t="s">
        <v>402</v>
      </c>
      <c r="AH32" s="2" t="str">
        <f t="shared" si="10"/>
        <v>kia</v>
      </c>
      <c r="AI32" s="393" t="s">
        <v>403</v>
      </c>
      <c r="AJ32" s="2" t="str">
        <f t="shared" si="11"/>
        <v>khia</v>
      </c>
      <c r="AK32" s="393" t="s">
        <v>404</v>
      </c>
      <c r="AL32" s="2" t="str">
        <f t="shared" si="12"/>
        <v>gia</v>
      </c>
      <c r="AM32" s="393" t="s">
        <v>405</v>
      </c>
      <c r="AN32" s="2" t="str">
        <f t="shared" si="13"/>
        <v>ngia</v>
      </c>
    </row>
    <row r="33" spans="2:40">
      <c r="B33" s="396" t="s">
        <v>407</v>
      </c>
      <c r="C33" s="397" t="s">
        <v>1689</v>
      </c>
      <c r="D33" s="391" t="s">
        <v>406</v>
      </c>
      <c r="E33" s="393" t="s">
        <v>407</v>
      </c>
      <c r="F33" s="2" t="str">
        <f t="shared" si="0"/>
        <v>Nia</v>
      </c>
      <c r="G33" s="393" t="s">
        <v>408</v>
      </c>
      <c r="H33" s="2" t="str">
        <f t="shared" si="1"/>
        <v>hNia</v>
      </c>
      <c r="I33" s="393" t="s">
        <v>409</v>
      </c>
      <c r="J33" s="2" t="str">
        <f t="shared" si="2"/>
        <v>pNia</v>
      </c>
      <c r="K33" s="393" t="s">
        <v>410</v>
      </c>
      <c r="L33" s="2" t="str">
        <f t="shared" si="3"/>
        <v>phNia</v>
      </c>
      <c r="M33" s="393"/>
      <c r="N33" s="2" t="str">
        <f t="shared" si="4"/>
        <v/>
      </c>
      <c r="O33" s="393"/>
      <c r="P33" s="2" t="str">
        <f t="shared" si="5"/>
        <v/>
      </c>
      <c r="Q33" s="393" t="s">
        <v>411</v>
      </c>
      <c r="R33" s="2" t="str">
        <f t="shared" si="6"/>
        <v>tNia</v>
      </c>
      <c r="S33" s="393" t="s">
        <v>412</v>
      </c>
      <c r="T33" s="2" t="str">
        <f t="shared" si="7"/>
        <v>thNia</v>
      </c>
      <c r="U33" s="393"/>
      <c r="V33" s="2" t="str">
        <f t="shared" si="8"/>
        <v/>
      </c>
      <c r="W33" s="393"/>
      <c r="X33" s="2" t="str">
        <f t="shared" si="9"/>
        <v/>
      </c>
      <c r="Y33" s="393" t="s">
        <v>413</v>
      </c>
      <c r="Z33" s="2" t="str">
        <f t="shared" si="14"/>
        <v>jNia</v>
      </c>
      <c r="AA33" s="393" t="s">
        <v>414</v>
      </c>
      <c r="AB33" s="2" t="str">
        <f t="shared" si="15"/>
        <v>cNia</v>
      </c>
      <c r="AC33" s="393"/>
      <c r="AD33" s="2" t="str">
        <f t="shared" si="16"/>
        <v/>
      </c>
      <c r="AE33" s="393" t="s">
        <v>415</v>
      </c>
      <c r="AF33" s="2" t="str">
        <f t="shared" si="17"/>
        <v>sNia</v>
      </c>
      <c r="AG33" s="393" t="s">
        <v>416</v>
      </c>
      <c r="AH33" s="2" t="str">
        <f t="shared" si="10"/>
        <v>kNia</v>
      </c>
      <c r="AI33" s="393" t="s">
        <v>417</v>
      </c>
      <c r="AJ33" s="2" t="str">
        <f t="shared" si="11"/>
        <v>khNia</v>
      </c>
      <c r="AK33" s="393"/>
      <c r="AL33" s="2" t="str">
        <f t="shared" si="12"/>
        <v/>
      </c>
      <c r="AM33" s="393"/>
      <c r="AN33" s="2" t="str">
        <f t="shared" si="13"/>
        <v/>
      </c>
    </row>
    <row r="34" spans="2:40">
      <c r="B34" s="396" t="s">
        <v>419</v>
      </c>
      <c r="C34" s="397" t="s">
        <v>1379</v>
      </c>
      <c r="D34" s="391" t="s">
        <v>418</v>
      </c>
      <c r="E34" s="393" t="s">
        <v>419</v>
      </c>
      <c r="F34" s="2" t="str">
        <f t="shared" si="0"/>
        <v>iah</v>
      </c>
      <c r="G34" s="393" t="s">
        <v>420</v>
      </c>
      <c r="H34" s="2" t="str">
        <f t="shared" si="1"/>
        <v>hiah</v>
      </c>
      <c r="I34" s="393" t="s">
        <v>421</v>
      </c>
      <c r="J34" s="2" t="str">
        <f t="shared" si="2"/>
        <v>piah</v>
      </c>
      <c r="K34" s="393" t="s">
        <v>422</v>
      </c>
      <c r="L34" s="2" t="str">
        <f t="shared" si="3"/>
        <v>phiah</v>
      </c>
      <c r="M34" s="393"/>
      <c r="N34" s="2" t="str">
        <f t="shared" si="4"/>
        <v/>
      </c>
      <c r="O34" s="393"/>
      <c r="P34" s="2" t="str">
        <f t="shared" si="5"/>
        <v/>
      </c>
      <c r="Q34" s="393" t="s">
        <v>423</v>
      </c>
      <c r="R34" s="2" t="str">
        <f t="shared" si="6"/>
        <v>tiah</v>
      </c>
      <c r="S34" s="393" t="s">
        <v>424</v>
      </c>
      <c r="T34" s="2" t="str">
        <f t="shared" si="7"/>
        <v>thiah</v>
      </c>
      <c r="U34" s="393"/>
      <c r="V34" s="2" t="str">
        <f t="shared" si="8"/>
        <v/>
      </c>
      <c r="W34" s="393" t="s">
        <v>425</v>
      </c>
      <c r="X34" s="2" t="str">
        <f t="shared" si="9"/>
        <v>liah</v>
      </c>
      <c r="Y34" s="393" t="s">
        <v>426</v>
      </c>
      <c r="Z34" s="2" t="str">
        <f t="shared" si="14"/>
        <v>jiah</v>
      </c>
      <c r="AA34" s="393" t="s">
        <v>427</v>
      </c>
      <c r="AB34" s="2" t="str">
        <f t="shared" si="15"/>
        <v>ciah</v>
      </c>
      <c r="AC34" s="393" t="s">
        <v>428</v>
      </c>
      <c r="AD34" s="2" t="str">
        <f t="shared" si="16"/>
        <v>jiah</v>
      </c>
      <c r="AE34" s="393" t="s">
        <v>429</v>
      </c>
      <c r="AF34" s="2" t="str">
        <f t="shared" si="17"/>
        <v>siah</v>
      </c>
      <c r="AG34" s="393" t="s">
        <v>430</v>
      </c>
      <c r="AH34" s="2" t="str">
        <f t="shared" si="10"/>
        <v>kiah</v>
      </c>
      <c r="AI34" s="393" t="s">
        <v>431</v>
      </c>
      <c r="AJ34" s="2" t="str">
        <f t="shared" si="11"/>
        <v>khiah</v>
      </c>
      <c r="AK34" s="393" t="s">
        <v>432</v>
      </c>
      <c r="AL34" s="2" t="str">
        <f t="shared" si="12"/>
        <v>giah</v>
      </c>
      <c r="AM34" s="393"/>
      <c r="AN34" s="2" t="str">
        <f t="shared" si="13"/>
        <v/>
      </c>
    </row>
    <row r="35" spans="2:40">
      <c r="B35" s="396" t="s">
        <v>434</v>
      </c>
      <c r="C35" s="397" t="s">
        <v>3293</v>
      </c>
      <c r="D35" s="391" t="s">
        <v>433</v>
      </c>
      <c r="E35" s="393" t="s">
        <v>434</v>
      </c>
      <c r="F35" s="2" t="str">
        <f t="shared" si="0"/>
        <v>Niah</v>
      </c>
      <c r="G35" s="393" t="s">
        <v>435</v>
      </c>
      <c r="H35" s="2" t="str">
        <f t="shared" si="1"/>
        <v>hNiah</v>
      </c>
      <c r="I35" s="393"/>
      <c r="J35" s="2" t="str">
        <f t="shared" si="2"/>
        <v/>
      </c>
      <c r="K35" s="393"/>
      <c r="L35" s="2" t="str">
        <f t="shared" si="3"/>
        <v/>
      </c>
      <c r="M35" s="393"/>
      <c r="N35" s="2" t="str">
        <f t="shared" si="4"/>
        <v/>
      </c>
      <c r="O35" s="393"/>
      <c r="P35" s="2" t="str">
        <f t="shared" si="5"/>
        <v/>
      </c>
      <c r="Q35" s="393"/>
      <c r="R35" s="2" t="str">
        <f t="shared" si="6"/>
        <v/>
      </c>
      <c r="S35" s="393"/>
      <c r="T35" s="2" t="str">
        <f t="shared" si="7"/>
        <v/>
      </c>
      <c r="U35" s="393"/>
      <c r="V35" s="2" t="str">
        <f t="shared" si="8"/>
        <v/>
      </c>
      <c r="W35" s="393"/>
      <c r="X35" s="2" t="str">
        <f t="shared" si="9"/>
        <v/>
      </c>
      <c r="Y35" s="393"/>
      <c r="Z35" s="2" t="str">
        <f t="shared" si="14"/>
        <v/>
      </c>
      <c r="AA35" s="393"/>
      <c r="AB35" s="2" t="str">
        <f t="shared" si="15"/>
        <v/>
      </c>
      <c r="AC35" s="393"/>
      <c r="AD35" s="2" t="str">
        <f t="shared" si="16"/>
        <v/>
      </c>
      <c r="AE35" s="393" t="s">
        <v>436</v>
      </c>
      <c r="AF35" s="2" t="str">
        <f t="shared" si="17"/>
        <v>sNiah</v>
      </c>
      <c r="AG35" s="393"/>
      <c r="AH35" s="2" t="str">
        <f t="shared" si="10"/>
        <v/>
      </c>
      <c r="AI35" s="393"/>
      <c r="AJ35" s="2" t="str">
        <f t="shared" si="11"/>
        <v/>
      </c>
      <c r="AK35" s="393"/>
      <c r="AL35" s="2" t="str">
        <f t="shared" si="12"/>
        <v/>
      </c>
      <c r="AM35" s="393"/>
      <c r="AN35" s="2" t="str">
        <f t="shared" si="13"/>
        <v/>
      </c>
    </row>
    <row r="36" spans="2:40">
      <c r="B36" s="396" t="s">
        <v>438</v>
      </c>
      <c r="C36" s="397" t="s">
        <v>1371</v>
      </c>
      <c r="D36" s="391" t="s">
        <v>437</v>
      </c>
      <c r="E36" s="393" t="s">
        <v>438</v>
      </c>
      <c r="F36" s="2" t="str">
        <f t="shared" ref="F36:F67" si="18" xml:space="preserve"> IF(E36="", "", _xlfn.CONCAT(E$2,$C36))</f>
        <v>iam</v>
      </c>
      <c r="G36" s="393" t="s">
        <v>439</v>
      </c>
      <c r="H36" s="2" t="str">
        <f t="shared" ref="H36:H67" si="19" xml:space="preserve"> IF(G36="", "", _xlfn.CONCAT(H$2,$C36))</f>
        <v>hiam</v>
      </c>
      <c r="I36" s="393"/>
      <c r="J36" s="2" t="str">
        <f t="shared" ref="J36:J67" si="20" xml:space="preserve"> IF(I36="", "", _xlfn.CONCAT(J$2,$C36))</f>
        <v/>
      </c>
      <c r="K36" s="393"/>
      <c r="L36" s="2" t="str">
        <f t="shared" ref="L36:L67" si="21" xml:space="preserve"> IF(K36="", "", _xlfn.CONCAT(L$2,$C36))</f>
        <v/>
      </c>
      <c r="M36" s="393"/>
      <c r="N36" s="2" t="str">
        <f t="shared" ref="N36:N67" si="22" xml:space="preserve"> IF(M36="", "", _xlfn.CONCAT(N$2,$C36))</f>
        <v/>
      </c>
      <c r="O36" s="393"/>
      <c r="P36" s="2" t="str">
        <f t="shared" ref="P36:P67" si="23" xml:space="preserve"> IF(O36="", "", _xlfn.CONCAT(P$2,$C36))</f>
        <v/>
      </c>
      <c r="Q36" s="393" t="s">
        <v>440</v>
      </c>
      <c r="R36" s="2" t="str">
        <f t="shared" ref="R36:R67" si="24" xml:space="preserve"> IF(Q36="", "", _xlfn.CONCAT(R$2,$C36))</f>
        <v>tiam</v>
      </c>
      <c r="S36" s="393" t="s">
        <v>441</v>
      </c>
      <c r="T36" s="2" t="str">
        <f t="shared" ref="T36:T67" si="25" xml:space="preserve"> IF(S36="", "", _xlfn.CONCAT(T$2,$C36))</f>
        <v>thiam</v>
      </c>
      <c r="U36" s="393"/>
      <c r="V36" s="2" t="str">
        <f t="shared" ref="V36:V67" si="26" xml:space="preserve"> IF(U36="", "", _xlfn.CONCAT(V$2,$C36))</f>
        <v/>
      </c>
      <c r="W36" s="393" t="s">
        <v>442</v>
      </c>
      <c r="X36" s="2" t="str">
        <f t="shared" ref="X36:X67" si="27" xml:space="preserve"> IF(W36="", "", _xlfn.CONCAT(X$2,$C36))</f>
        <v>liam</v>
      </c>
      <c r="Y36" s="393" t="s">
        <v>443</v>
      </c>
      <c r="Z36" s="2" t="str">
        <f t="shared" si="14"/>
        <v>jiam</v>
      </c>
      <c r="AA36" s="393" t="s">
        <v>444</v>
      </c>
      <c r="AB36" s="2" t="str">
        <f t="shared" si="15"/>
        <v>ciam</v>
      </c>
      <c r="AC36" s="393" t="s">
        <v>445</v>
      </c>
      <c r="AD36" s="2" t="str">
        <f t="shared" si="16"/>
        <v>jiam</v>
      </c>
      <c r="AE36" s="393" t="s">
        <v>446</v>
      </c>
      <c r="AF36" s="2" t="str">
        <f t="shared" si="17"/>
        <v>siam</v>
      </c>
      <c r="AG36" s="393" t="s">
        <v>447</v>
      </c>
      <c r="AH36" s="2" t="str">
        <f t="shared" ref="AH36:AH67" si="28" xml:space="preserve"> IF(AG36="", "", _xlfn.CONCAT(AH$2,$C36))</f>
        <v>kiam</v>
      </c>
      <c r="AI36" s="393" t="s">
        <v>448</v>
      </c>
      <c r="AJ36" s="2" t="str">
        <f t="shared" ref="AJ36:AJ67" si="29" xml:space="preserve"> IF(AI36="", "", _xlfn.CONCAT(AJ$2,$C36))</f>
        <v>khiam</v>
      </c>
      <c r="AK36" s="393" t="s">
        <v>449</v>
      </c>
      <c r="AL36" s="2" t="str">
        <f t="shared" ref="AL36:AL67" si="30" xml:space="preserve"> IF(AK36="", "", _xlfn.CONCAT(AL$2,$C36))</f>
        <v>giam</v>
      </c>
      <c r="AM36" s="393"/>
      <c r="AN36" s="2" t="str">
        <f t="shared" ref="AN36:AN67" si="31" xml:space="preserve"> IF(AM36="", "", _xlfn.CONCAT(AN$2,$C36))</f>
        <v/>
      </c>
    </row>
    <row r="37" spans="2:40">
      <c r="B37" s="396" t="s">
        <v>451</v>
      </c>
      <c r="C37" s="397" t="s">
        <v>1332</v>
      </c>
      <c r="D37" s="391" t="s">
        <v>450</v>
      </c>
      <c r="E37" s="393" t="s">
        <v>451</v>
      </c>
      <c r="F37" s="2" t="str">
        <f t="shared" si="18"/>
        <v>ian</v>
      </c>
      <c r="G37" s="393" t="s">
        <v>452</v>
      </c>
      <c r="H37" s="2" t="str">
        <f t="shared" si="19"/>
        <v>hian</v>
      </c>
      <c r="I37" s="393" t="s">
        <v>453</v>
      </c>
      <c r="J37" s="2" t="str">
        <f t="shared" si="20"/>
        <v>pian</v>
      </c>
      <c r="K37" s="393" t="s">
        <v>454</v>
      </c>
      <c r="L37" s="2" t="str">
        <f t="shared" si="21"/>
        <v>phian</v>
      </c>
      <c r="M37" s="393" t="s">
        <v>455</v>
      </c>
      <c r="N37" s="2" t="str">
        <f t="shared" si="22"/>
        <v>bian</v>
      </c>
      <c r="O37" s="393"/>
      <c r="P37" s="2" t="str">
        <f t="shared" si="23"/>
        <v/>
      </c>
      <c r="Q37" s="393" t="s">
        <v>456</v>
      </c>
      <c r="R37" s="2" t="str">
        <f t="shared" si="24"/>
        <v>tian</v>
      </c>
      <c r="S37" s="393" t="s">
        <v>457</v>
      </c>
      <c r="T37" s="2" t="str">
        <f t="shared" si="25"/>
        <v>thian</v>
      </c>
      <c r="U37" s="393"/>
      <c r="V37" s="2" t="str">
        <f t="shared" si="26"/>
        <v/>
      </c>
      <c r="W37" s="393" t="s">
        <v>458</v>
      </c>
      <c r="X37" s="2" t="str">
        <f t="shared" si="27"/>
        <v>lian</v>
      </c>
      <c r="Y37" s="393" t="s">
        <v>459</v>
      </c>
      <c r="Z37" s="2" t="str">
        <f t="shared" si="14"/>
        <v>jian</v>
      </c>
      <c r="AA37" s="393" t="s">
        <v>460</v>
      </c>
      <c r="AB37" s="2" t="str">
        <f t="shared" si="15"/>
        <v>cian</v>
      </c>
      <c r="AC37" s="393" t="s">
        <v>461</v>
      </c>
      <c r="AD37" s="2" t="str">
        <f t="shared" si="16"/>
        <v>jian</v>
      </c>
      <c r="AE37" s="393" t="s">
        <v>462</v>
      </c>
      <c r="AF37" s="2" t="str">
        <f t="shared" si="17"/>
        <v>sian</v>
      </c>
      <c r="AG37" s="393" t="s">
        <v>463</v>
      </c>
      <c r="AH37" s="2" t="str">
        <f t="shared" si="28"/>
        <v>kian</v>
      </c>
      <c r="AI37" s="393" t="s">
        <v>464</v>
      </c>
      <c r="AJ37" s="2" t="str">
        <f t="shared" si="29"/>
        <v>khian</v>
      </c>
      <c r="AK37" s="393" t="s">
        <v>465</v>
      </c>
      <c r="AL37" s="2" t="str">
        <f t="shared" si="30"/>
        <v>gian</v>
      </c>
      <c r="AM37" s="393"/>
      <c r="AN37" s="2" t="str">
        <f t="shared" si="31"/>
        <v/>
      </c>
    </row>
    <row r="38" spans="2:40">
      <c r="B38" s="396" t="s">
        <v>467</v>
      </c>
      <c r="C38" s="397" t="s">
        <v>1365</v>
      </c>
      <c r="D38" s="391" t="s">
        <v>466</v>
      </c>
      <c r="E38" s="393" t="s">
        <v>467</v>
      </c>
      <c r="F38" s="2" t="str">
        <f t="shared" si="18"/>
        <v>iang</v>
      </c>
      <c r="G38" s="393" t="s">
        <v>468</v>
      </c>
      <c r="H38" s="2" t="str">
        <f t="shared" si="19"/>
        <v>hiang</v>
      </c>
      <c r="I38" s="393" t="s">
        <v>469</v>
      </c>
      <c r="J38" s="2" t="str">
        <f t="shared" si="20"/>
        <v>piang</v>
      </c>
      <c r="K38" s="393" t="s">
        <v>470</v>
      </c>
      <c r="L38" s="2" t="str">
        <f t="shared" si="21"/>
        <v>phiang</v>
      </c>
      <c r="M38" s="393"/>
      <c r="N38" s="2" t="str">
        <f t="shared" si="22"/>
        <v/>
      </c>
      <c r="O38" s="393"/>
      <c r="P38" s="2" t="str">
        <f t="shared" si="23"/>
        <v/>
      </c>
      <c r="Q38" s="393"/>
      <c r="R38" s="2" t="str">
        <f t="shared" si="24"/>
        <v/>
      </c>
      <c r="S38" s="393"/>
      <c r="T38" s="2" t="str">
        <f t="shared" si="25"/>
        <v/>
      </c>
      <c r="U38" s="393"/>
      <c r="V38" s="2" t="str">
        <f t="shared" si="26"/>
        <v/>
      </c>
      <c r="W38" s="393" t="s">
        <v>471</v>
      </c>
      <c r="X38" s="2" t="str">
        <f t="shared" si="27"/>
        <v>liang</v>
      </c>
      <c r="Y38" s="393" t="s">
        <v>472</v>
      </c>
      <c r="Z38" s="2" t="str">
        <f t="shared" si="14"/>
        <v>jiang</v>
      </c>
      <c r="AA38" s="393" t="s">
        <v>473</v>
      </c>
      <c r="AB38" s="2" t="str">
        <f t="shared" si="15"/>
        <v>ciang</v>
      </c>
      <c r="AC38" s="393" t="s">
        <v>474</v>
      </c>
      <c r="AD38" s="2" t="str">
        <f t="shared" si="16"/>
        <v>jiang</v>
      </c>
      <c r="AE38" s="393" t="s">
        <v>475</v>
      </c>
      <c r="AF38" s="2" t="str">
        <f t="shared" si="17"/>
        <v>siang</v>
      </c>
      <c r="AG38" s="393" t="s">
        <v>476</v>
      </c>
      <c r="AH38" s="2" t="str">
        <f t="shared" si="28"/>
        <v>kiang</v>
      </c>
      <c r="AI38" s="393" t="s">
        <v>477</v>
      </c>
      <c r="AJ38" s="2" t="str">
        <f t="shared" si="29"/>
        <v>khiang</v>
      </c>
      <c r="AK38" s="393" t="s">
        <v>478</v>
      </c>
      <c r="AL38" s="2" t="str">
        <f t="shared" si="30"/>
        <v>giang</v>
      </c>
      <c r="AM38" s="393"/>
      <c r="AN38" s="2" t="str">
        <f t="shared" si="31"/>
        <v/>
      </c>
    </row>
    <row r="39" spans="2:40">
      <c r="B39" s="396" t="s">
        <v>480</v>
      </c>
      <c r="C39" s="397" t="s">
        <v>1374</v>
      </c>
      <c r="D39" s="391" t="s">
        <v>479</v>
      </c>
      <c r="E39" s="393" t="s">
        <v>480</v>
      </c>
      <c r="F39" s="2" t="str">
        <f t="shared" si="18"/>
        <v>iap</v>
      </c>
      <c r="G39" s="393" t="s">
        <v>481</v>
      </c>
      <c r="H39" s="2" t="str">
        <f t="shared" si="19"/>
        <v>hiap</v>
      </c>
      <c r="I39" s="393"/>
      <c r="J39" s="2" t="str">
        <f t="shared" si="20"/>
        <v/>
      </c>
      <c r="K39" s="393"/>
      <c r="L39" s="2" t="str">
        <f t="shared" si="21"/>
        <v/>
      </c>
      <c r="M39" s="393"/>
      <c r="N39" s="2" t="str">
        <f t="shared" si="22"/>
        <v/>
      </c>
      <c r="O39" s="393"/>
      <c r="P39" s="2" t="str">
        <f t="shared" si="23"/>
        <v/>
      </c>
      <c r="Q39" s="393" t="s">
        <v>482</v>
      </c>
      <c r="R39" s="2" t="str">
        <f t="shared" si="24"/>
        <v>tiap</v>
      </c>
      <c r="S39" s="393" t="s">
        <v>483</v>
      </c>
      <c r="T39" s="2" t="str">
        <f t="shared" si="25"/>
        <v>thiap</v>
      </c>
      <c r="U39" s="393"/>
      <c r="V39" s="2" t="str">
        <f t="shared" si="26"/>
        <v/>
      </c>
      <c r="W39" s="393" t="s">
        <v>484</v>
      </c>
      <c r="X39" s="2" t="str">
        <f t="shared" si="27"/>
        <v>liap</v>
      </c>
      <c r="Y39" s="393" t="s">
        <v>485</v>
      </c>
      <c r="Z39" s="2" t="str">
        <f t="shared" si="14"/>
        <v>jiap</v>
      </c>
      <c r="AA39" s="393" t="s">
        <v>486</v>
      </c>
      <c r="AB39" s="2" t="str">
        <f t="shared" si="15"/>
        <v>ciap</v>
      </c>
      <c r="AC39" s="393" t="s">
        <v>487</v>
      </c>
      <c r="AD39" s="2" t="str">
        <f t="shared" si="16"/>
        <v>jiap</v>
      </c>
      <c r="AE39" s="393" t="s">
        <v>488</v>
      </c>
      <c r="AF39" s="2" t="str">
        <f t="shared" si="17"/>
        <v>siap</v>
      </c>
      <c r="AG39" s="393" t="s">
        <v>489</v>
      </c>
      <c r="AH39" s="2" t="str">
        <f t="shared" si="28"/>
        <v>kiap</v>
      </c>
      <c r="AI39" s="393" t="s">
        <v>490</v>
      </c>
      <c r="AJ39" s="2" t="str">
        <f t="shared" si="29"/>
        <v>khiap</v>
      </c>
      <c r="AK39" s="393" t="s">
        <v>491</v>
      </c>
      <c r="AL39" s="2" t="str">
        <f t="shared" si="30"/>
        <v>giap</v>
      </c>
      <c r="AM39" s="393"/>
      <c r="AN39" s="2" t="str">
        <f t="shared" si="31"/>
        <v/>
      </c>
    </row>
    <row r="40" spans="2:40">
      <c r="B40" s="396" t="s">
        <v>493</v>
      </c>
      <c r="C40" s="397" t="s">
        <v>1333</v>
      </c>
      <c r="D40" s="391" t="s">
        <v>492</v>
      </c>
      <c r="E40" s="393" t="s">
        <v>493</v>
      </c>
      <c r="F40" s="2" t="str">
        <f t="shared" si="18"/>
        <v>iat</v>
      </c>
      <c r="G40" s="393" t="s">
        <v>494</v>
      </c>
      <c r="H40" s="2" t="str">
        <f t="shared" si="19"/>
        <v>hiat</v>
      </c>
      <c r="I40" s="393" t="s">
        <v>495</v>
      </c>
      <c r="J40" s="2" t="str">
        <f t="shared" si="20"/>
        <v>piat</v>
      </c>
      <c r="K40" s="393" t="s">
        <v>496</v>
      </c>
      <c r="L40" s="2" t="str">
        <f t="shared" si="21"/>
        <v>phiat</v>
      </c>
      <c r="M40" s="393" t="s">
        <v>497</v>
      </c>
      <c r="N40" s="2" t="str">
        <f t="shared" si="22"/>
        <v>biat</v>
      </c>
      <c r="O40" s="393"/>
      <c r="P40" s="2" t="str">
        <f t="shared" si="23"/>
        <v/>
      </c>
      <c r="Q40" s="393" t="s">
        <v>498</v>
      </c>
      <c r="R40" s="2" t="str">
        <f t="shared" si="24"/>
        <v>tiat</v>
      </c>
      <c r="S40" s="393" t="s">
        <v>499</v>
      </c>
      <c r="T40" s="2" t="str">
        <f t="shared" si="25"/>
        <v>thiat</v>
      </c>
      <c r="U40" s="393"/>
      <c r="V40" s="2" t="str">
        <f t="shared" si="26"/>
        <v/>
      </c>
      <c r="W40" s="393" t="s">
        <v>500</v>
      </c>
      <c r="X40" s="2" t="str">
        <f t="shared" si="27"/>
        <v>liat</v>
      </c>
      <c r="Y40" s="393" t="s">
        <v>501</v>
      </c>
      <c r="Z40" s="2" t="str">
        <f t="shared" si="14"/>
        <v>jiat</v>
      </c>
      <c r="AA40" s="393" t="s">
        <v>502</v>
      </c>
      <c r="AB40" s="2" t="str">
        <f t="shared" si="15"/>
        <v>ciat</v>
      </c>
      <c r="AC40" s="393" t="s">
        <v>503</v>
      </c>
      <c r="AD40" s="2" t="str">
        <f t="shared" si="16"/>
        <v>jiat</v>
      </c>
      <c r="AE40" s="393" t="s">
        <v>504</v>
      </c>
      <c r="AF40" s="2" t="str">
        <f t="shared" si="17"/>
        <v>siat</v>
      </c>
      <c r="AG40" s="393" t="s">
        <v>505</v>
      </c>
      <c r="AH40" s="2" t="str">
        <f t="shared" si="28"/>
        <v>kiat</v>
      </c>
      <c r="AI40" s="393" t="s">
        <v>506</v>
      </c>
      <c r="AJ40" s="2" t="str">
        <f t="shared" si="29"/>
        <v>khiat</v>
      </c>
      <c r="AK40" s="393" t="s">
        <v>507</v>
      </c>
      <c r="AL40" s="2" t="str">
        <f t="shared" si="30"/>
        <v>giat</v>
      </c>
      <c r="AM40" s="393"/>
      <c r="AN40" s="2" t="str">
        <f t="shared" si="31"/>
        <v/>
      </c>
    </row>
    <row r="41" spans="2:40">
      <c r="B41" s="396" t="s">
        <v>509</v>
      </c>
      <c r="C41" s="397" t="s">
        <v>1366</v>
      </c>
      <c r="D41" s="391" t="s">
        <v>508</v>
      </c>
      <c r="E41" s="393" t="s">
        <v>509</v>
      </c>
      <c r="F41" s="2" t="str">
        <f t="shared" si="18"/>
        <v>iak</v>
      </c>
      <c r="G41" s="393"/>
      <c r="H41" s="2" t="str">
        <f t="shared" si="19"/>
        <v/>
      </c>
      <c r="I41" s="393" t="s">
        <v>510</v>
      </c>
      <c r="J41" s="2" t="str">
        <f t="shared" si="20"/>
        <v>piak</v>
      </c>
      <c r="K41" s="393" t="s">
        <v>511</v>
      </c>
      <c r="L41" s="2" t="str">
        <f t="shared" si="21"/>
        <v>phiak</v>
      </c>
      <c r="M41" s="393"/>
      <c r="N41" s="2" t="str">
        <f t="shared" si="22"/>
        <v/>
      </c>
      <c r="O41" s="393"/>
      <c r="P41" s="2" t="str">
        <f t="shared" si="23"/>
        <v/>
      </c>
      <c r="Q41" s="393" t="s">
        <v>512</v>
      </c>
      <c r="R41" s="2" t="str">
        <f t="shared" si="24"/>
        <v>tiak</v>
      </c>
      <c r="S41" s="393"/>
      <c r="T41" s="2" t="str">
        <f t="shared" si="25"/>
        <v/>
      </c>
      <c r="U41" s="393"/>
      <c r="V41" s="2" t="str">
        <f t="shared" si="26"/>
        <v/>
      </c>
      <c r="W41" s="393"/>
      <c r="X41" s="2" t="str">
        <f t="shared" si="27"/>
        <v/>
      </c>
      <c r="Y41" s="393"/>
      <c r="Z41" s="2" t="str">
        <f t="shared" si="14"/>
        <v/>
      </c>
      <c r="AA41" s="393" t="s">
        <v>513</v>
      </c>
      <c r="AB41" s="2" t="str">
        <f t="shared" si="15"/>
        <v>ciak</v>
      </c>
      <c r="AC41" s="393"/>
      <c r="AD41" s="2" t="str">
        <f t="shared" si="16"/>
        <v/>
      </c>
      <c r="AE41" s="393" t="s">
        <v>514</v>
      </c>
      <c r="AF41" s="2" t="str">
        <f t="shared" si="17"/>
        <v>siak</v>
      </c>
      <c r="AG41" s="393"/>
      <c r="AH41" s="2" t="str">
        <f t="shared" si="28"/>
        <v/>
      </c>
      <c r="AI41" s="393" t="s">
        <v>515</v>
      </c>
      <c r="AJ41" s="2" t="str">
        <f t="shared" si="29"/>
        <v>khiak</v>
      </c>
      <c r="AK41" s="393"/>
      <c r="AL41" s="2" t="str">
        <f t="shared" si="30"/>
        <v/>
      </c>
      <c r="AM41" s="393"/>
      <c r="AN41" s="2" t="str">
        <f t="shared" si="31"/>
        <v/>
      </c>
    </row>
    <row r="42" spans="2:40">
      <c r="B42" s="396" t="s">
        <v>517</v>
      </c>
      <c r="C42" s="397" t="s">
        <v>1354</v>
      </c>
      <c r="D42" s="391" t="s">
        <v>516</v>
      </c>
      <c r="E42" s="393" t="s">
        <v>517</v>
      </c>
      <c r="F42" s="2" t="str">
        <f t="shared" si="18"/>
        <v>iau</v>
      </c>
      <c r="G42" s="393" t="s">
        <v>518</v>
      </c>
      <c r="H42" s="2" t="str">
        <f t="shared" si="19"/>
        <v>hiau</v>
      </c>
      <c r="I42" s="393" t="s">
        <v>519</v>
      </c>
      <c r="J42" s="2" t="str">
        <f t="shared" si="20"/>
        <v>piau</v>
      </c>
      <c r="K42" s="393" t="s">
        <v>520</v>
      </c>
      <c r="L42" s="2" t="str">
        <f t="shared" si="21"/>
        <v>phiau</v>
      </c>
      <c r="M42" s="393" t="s">
        <v>521</v>
      </c>
      <c r="N42" s="2" t="str">
        <f t="shared" si="22"/>
        <v>biau</v>
      </c>
      <c r="O42" s="393" t="s">
        <v>522</v>
      </c>
      <c r="P42" s="2" t="str">
        <f t="shared" si="23"/>
        <v>miau</v>
      </c>
      <c r="Q42" s="393" t="s">
        <v>523</v>
      </c>
      <c r="R42" s="2" t="str">
        <f t="shared" si="24"/>
        <v>tiau</v>
      </c>
      <c r="S42" s="393" t="s">
        <v>524</v>
      </c>
      <c r="T42" s="2" t="str">
        <f t="shared" si="25"/>
        <v>thiau</v>
      </c>
      <c r="U42" s="393" t="s">
        <v>525</v>
      </c>
      <c r="V42" s="2" t="str">
        <f t="shared" si="26"/>
        <v>niau</v>
      </c>
      <c r="W42" s="393" t="s">
        <v>526</v>
      </c>
      <c r="X42" s="2" t="str">
        <f t="shared" si="27"/>
        <v>liau</v>
      </c>
      <c r="Y42" s="393" t="s">
        <v>527</v>
      </c>
      <c r="Z42" s="2" t="str">
        <f t="shared" si="14"/>
        <v>jiau</v>
      </c>
      <c r="AA42" s="393" t="s">
        <v>528</v>
      </c>
      <c r="AB42" s="2" t="str">
        <f t="shared" si="15"/>
        <v>ciau</v>
      </c>
      <c r="AC42" s="393" t="s">
        <v>529</v>
      </c>
      <c r="AD42" s="2" t="str">
        <f t="shared" si="16"/>
        <v>jiau</v>
      </c>
      <c r="AE42" s="393" t="s">
        <v>530</v>
      </c>
      <c r="AF42" s="2" t="str">
        <f t="shared" si="17"/>
        <v>siau</v>
      </c>
      <c r="AG42" s="393" t="s">
        <v>531</v>
      </c>
      <c r="AH42" s="2" t="str">
        <f t="shared" si="28"/>
        <v>kiau</v>
      </c>
      <c r="AI42" s="393" t="s">
        <v>532</v>
      </c>
      <c r="AJ42" s="2" t="str">
        <f t="shared" si="29"/>
        <v>khiau</v>
      </c>
      <c r="AK42" s="393" t="s">
        <v>533</v>
      </c>
      <c r="AL42" s="2" t="str">
        <f t="shared" si="30"/>
        <v>giau</v>
      </c>
      <c r="AM42" s="393" t="s">
        <v>534</v>
      </c>
      <c r="AN42" s="2" t="str">
        <f t="shared" si="31"/>
        <v>ngiau</v>
      </c>
    </row>
    <row r="43" spans="2:40">
      <c r="B43" s="396" t="s">
        <v>536</v>
      </c>
      <c r="C43" s="397" t="s">
        <v>3294</v>
      </c>
      <c r="D43" s="391" t="s">
        <v>535</v>
      </c>
      <c r="E43" s="393" t="s">
        <v>536</v>
      </c>
      <c r="F43" s="2" t="str">
        <f t="shared" si="18"/>
        <v>Niau</v>
      </c>
      <c r="G43" s="393"/>
      <c r="H43" s="2" t="str">
        <f t="shared" si="19"/>
        <v/>
      </c>
      <c r="I43" s="393"/>
      <c r="J43" s="2" t="str">
        <f t="shared" si="20"/>
        <v/>
      </c>
      <c r="K43" s="393"/>
      <c r="L43" s="2" t="str">
        <f t="shared" si="21"/>
        <v/>
      </c>
      <c r="M43" s="393"/>
      <c r="N43" s="2" t="str">
        <f t="shared" si="22"/>
        <v/>
      </c>
      <c r="O43" s="393"/>
      <c r="P43" s="2" t="str">
        <f t="shared" si="23"/>
        <v/>
      </c>
      <c r="Q43" s="393"/>
      <c r="R43" s="2" t="str">
        <f t="shared" si="24"/>
        <v/>
      </c>
      <c r="S43" s="393"/>
      <c r="T43" s="2" t="str">
        <f t="shared" si="25"/>
        <v/>
      </c>
      <c r="U43" s="393"/>
      <c r="V43" s="2" t="str">
        <f t="shared" si="26"/>
        <v/>
      </c>
      <c r="W43" s="393"/>
      <c r="X43" s="2" t="str">
        <f t="shared" si="27"/>
        <v/>
      </c>
      <c r="Y43" s="393"/>
      <c r="Z43" s="2" t="str">
        <f t="shared" si="14"/>
        <v/>
      </c>
      <c r="AA43" s="393"/>
      <c r="AB43" s="2" t="str">
        <f t="shared" si="15"/>
        <v/>
      </c>
      <c r="AC43" s="393"/>
      <c r="AD43" s="2" t="str">
        <f t="shared" si="16"/>
        <v/>
      </c>
      <c r="AE43" s="393"/>
      <c r="AF43" s="2" t="str">
        <f t="shared" si="17"/>
        <v/>
      </c>
      <c r="AG43" s="393"/>
      <c r="AH43" s="2" t="str">
        <f t="shared" si="28"/>
        <v/>
      </c>
      <c r="AI43" s="393"/>
      <c r="AJ43" s="2" t="str">
        <f t="shared" si="29"/>
        <v/>
      </c>
      <c r="AK43" s="393"/>
      <c r="AL43" s="2" t="str">
        <f t="shared" si="30"/>
        <v/>
      </c>
      <c r="AM43" s="393"/>
      <c r="AN43" s="2" t="str">
        <f t="shared" si="31"/>
        <v/>
      </c>
    </row>
    <row r="44" spans="2:40">
      <c r="B44" s="396" t="s">
        <v>538</v>
      </c>
      <c r="C44" s="397" t="s">
        <v>1358</v>
      </c>
      <c r="D44" s="391" t="s">
        <v>537</v>
      </c>
      <c r="E44" s="393" t="s">
        <v>538</v>
      </c>
      <c r="F44" s="2" t="str">
        <f t="shared" si="18"/>
        <v>iauh</v>
      </c>
      <c r="G44" s="393" t="s">
        <v>539</v>
      </c>
      <c r="H44" s="2" t="str">
        <f t="shared" si="19"/>
        <v>hiauh</v>
      </c>
      <c r="I44" s="393"/>
      <c r="J44" s="2" t="str">
        <f t="shared" si="20"/>
        <v/>
      </c>
      <c r="K44" s="393"/>
      <c r="L44" s="2" t="str">
        <f t="shared" si="21"/>
        <v/>
      </c>
      <c r="M44" s="393"/>
      <c r="N44" s="2" t="str">
        <f t="shared" si="22"/>
        <v/>
      </c>
      <c r="O44" s="393"/>
      <c r="P44" s="2" t="str">
        <f t="shared" si="23"/>
        <v/>
      </c>
      <c r="Q44" s="393"/>
      <c r="R44" s="2" t="str">
        <f t="shared" si="24"/>
        <v/>
      </c>
      <c r="S44" s="393"/>
      <c r="T44" s="2" t="str">
        <f t="shared" si="25"/>
        <v/>
      </c>
      <c r="U44" s="393"/>
      <c r="V44" s="2" t="str">
        <f t="shared" si="26"/>
        <v/>
      </c>
      <c r="W44" s="393"/>
      <c r="X44" s="2" t="str">
        <f t="shared" si="27"/>
        <v/>
      </c>
      <c r="Y44" s="393"/>
      <c r="Z44" s="2" t="str">
        <f t="shared" si="14"/>
        <v/>
      </c>
      <c r="AA44" s="393"/>
      <c r="AB44" s="2" t="str">
        <f t="shared" si="15"/>
        <v/>
      </c>
      <c r="AC44" s="393"/>
      <c r="AD44" s="2" t="str">
        <f t="shared" si="16"/>
        <v/>
      </c>
      <c r="AE44" s="393"/>
      <c r="AF44" s="2" t="str">
        <f t="shared" si="17"/>
        <v/>
      </c>
      <c r="AG44" s="393"/>
      <c r="AH44" s="2" t="str">
        <f t="shared" si="28"/>
        <v/>
      </c>
      <c r="AI44" s="393" t="s">
        <v>540</v>
      </c>
      <c r="AJ44" s="2" t="str">
        <f t="shared" si="29"/>
        <v>khiauh</v>
      </c>
      <c r="AK44" s="393"/>
      <c r="AL44" s="2" t="str">
        <f t="shared" si="30"/>
        <v/>
      </c>
      <c r="AM44" s="393" t="s">
        <v>541</v>
      </c>
      <c r="AN44" s="2" t="str">
        <f t="shared" si="31"/>
        <v>ngiauh</v>
      </c>
    </row>
    <row r="45" spans="2:40">
      <c r="B45" s="396" t="s">
        <v>543</v>
      </c>
      <c r="C45" s="397" t="s">
        <v>1171</v>
      </c>
      <c r="D45" s="391" t="s">
        <v>542</v>
      </c>
      <c r="E45" s="393" t="s">
        <v>543</v>
      </c>
      <c r="F45" s="2" t="str">
        <f t="shared" si="18"/>
        <v>io</v>
      </c>
      <c r="G45" s="393" t="s">
        <v>544</v>
      </c>
      <c r="H45" s="2" t="str">
        <f t="shared" si="19"/>
        <v>hio</v>
      </c>
      <c r="I45" s="393" t="s">
        <v>545</v>
      </c>
      <c r="J45" s="2" t="str">
        <f t="shared" si="20"/>
        <v>pio</v>
      </c>
      <c r="K45" s="393" t="s">
        <v>546</v>
      </c>
      <c r="L45" s="2" t="str">
        <f t="shared" si="21"/>
        <v>phio</v>
      </c>
      <c r="M45" s="393" t="s">
        <v>547</v>
      </c>
      <c r="N45" s="2" t="str">
        <f t="shared" si="22"/>
        <v>bio</v>
      </c>
      <c r="O45" s="393"/>
      <c r="P45" s="2" t="str">
        <f t="shared" si="23"/>
        <v/>
      </c>
      <c r="Q45" s="393" t="s">
        <v>548</v>
      </c>
      <c r="R45" s="2" t="str">
        <f t="shared" si="24"/>
        <v>tio</v>
      </c>
      <c r="S45" s="393" t="s">
        <v>549</v>
      </c>
      <c r="T45" s="2" t="str">
        <f t="shared" si="25"/>
        <v>thio</v>
      </c>
      <c r="U45" s="393"/>
      <c r="V45" s="2" t="str">
        <f t="shared" si="26"/>
        <v/>
      </c>
      <c r="W45" s="393" t="s">
        <v>550</v>
      </c>
      <c r="X45" s="2" t="str">
        <f t="shared" si="27"/>
        <v>lio</v>
      </c>
      <c r="Y45" s="393" t="s">
        <v>551</v>
      </c>
      <c r="Z45" s="2" t="str">
        <f t="shared" si="14"/>
        <v>jio</v>
      </c>
      <c r="AA45" s="393" t="s">
        <v>552</v>
      </c>
      <c r="AB45" s="2" t="str">
        <f t="shared" si="15"/>
        <v>cio</v>
      </c>
      <c r="AC45" s="393" t="s">
        <v>553</v>
      </c>
      <c r="AD45" s="2" t="str">
        <f t="shared" si="16"/>
        <v>jio</v>
      </c>
      <c r="AE45" s="393" t="s">
        <v>554</v>
      </c>
      <c r="AF45" s="2" t="str">
        <f t="shared" si="17"/>
        <v>sio</v>
      </c>
      <c r="AG45" s="393" t="s">
        <v>555</v>
      </c>
      <c r="AH45" s="2" t="str">
        <f t="shared" si="28"/>
        <v>kio</v>
      </c>
      <c r="AI45" s="393" t="s">
        <v>556</v>
      </c>
      <c r="AJ45" s="2" t="str">
        <f t="shared" si="29"/>
        <v>khio</v>
      </c>
      <c r="AK45" s="393" t="s">
        <v>557</v>
      </c>
      <c r="AL45" s="2" t="str">
        <f t="shared" si="30"/>
        <v>gio</v>
      </c>
      <c r="AM45" s="393"/>
      <c r="AN45" s="2" t="str">
        <f t="shared" si="31"/>
        <v/>
      </c>
    </row>
    <row r="46" spans="2:40">
      <c r="B46" s="396" t="s">
        <v>559</v>
      </c>
      <c r="C46" s="397" t="s">
        <v>1969</v>
      </c>
      <c r="D46" s="391" t="s">
        <v>558</v>
      </c>
      <c r="E46" s="393" t="s">
        <v>559</v>
      </c>
      <c r="F46" s="2" t="str">
        <f t="shared" si="18"/>
        <v>ioo</v>
      </c>
      <c r="G46" s="393" t="s">
        <v>560</v>
      </c>
      <c r="H46" s="2" t="str">
        <f t="shared" si="19"/>
        <v>hioo</v>
      </c>
      <c r="I46" s="393"/>
      <c r="J46" s="2" t="str">
        <f t="shared" si="20"/>
        <v/>
      </c>
      <c r="K46" s="393"/>
      <c r="L46" s="2" t="str">
        <f t="shared" si="21"/>
        <v/>
      </c>
      <c r="M46" s="393"/>
      <c r="N46" s="2" t="str">
        <f t="shared" si="22"/>
        <v/>
      </c>
      <c r="O46" s="393"/>
      <c r="P46" s="2" t="str">
        <f t="shared" si="23"/>
        <v/>
      </c>
      <c r="Q46" s="393" t="s">
        <v>561</v>
      </c>
      <c r="R46" s="2" t="str">
        <f t="shared" si="24"/>
        <v>tioo</v>
      </c>
      <c r="S46" s="393"/>
      <c r="T46" s="2" t="str">
        <f t="shared" si="25"/>
        <v/>
      </c>
      <c r="U46" s="393"/>
      <c r="V46" s="2" t="str">
        <f t="shared" si="26"/>
        <v/>
      </c>
      <c r="W46" s="393"/>
      <c r="X46" s="2" t="str">
        <f t="shared" si="27"/>
        <v/>
      </c>
      <c r="Y46" s="393" t="s">
        <v>562</v>
      </c>
      <c r="Z46" s="2" t="str">
        <f t="shared" si="14"/>
        <v>jioo</v>
      </c>
      <c r="AA46" s="393" t="s">
        <v>563</v>
      </c>
      <c r="AB46" s="2" t="str">
        <f t="shared" si="15"/>
        <v>cioo</v>
      </c>
      <c r="AC46" s="393"/>
      <c r="AD46" s="2" t="str">
        <f t="shared" si="16"/>
        <v/>
      </c>
      <c r="AE46" s="393" t="s">
        <v>564</v>
      </c>
      <c r="AF46" s="2" t="str">
        <f t="shared" si="17"/>
        <v>sioo</v>
      </c>
      <c r="AG46" s="393" t="s">
        <v>565</v>
      </c>
      <c r="AH46" s="2" t="str">
        <f t="shared" si="28"/>
        <v>kioo</v>
      </c>
      <c r="AI46" s="393" t="s">
        <v>566</v>
      </c>
      <c r="AJ46" s="2" t="str">
        <f t="shared" si="29"/>
        <v>khioo</v>
      </c>
      <c r="AK46" s="393"/>
      <c r="AL46" s="2" t="str">
        <f t="shared" si="30"/>
        <v/>
      </c>
      <c r="AM46" s="393"/>
      <c r="AN46" s="2" t="str">
        <f t="shared" si="31"/>
        <v/>
      </c>
    </row>
    <row r="47" spans="2:40">
      <c r="B47" s="396" t="s">
        <v>568</v>
      </c>
      <c r="C47" s="397" t="s">
        <v>1174</v>
      </c>
      <c r="D47" s="391" t="s">
        <v>567</v>
      </c>
      <c r="E47" s="393" t="s">
        <v>568</v>
      </c>
      <c r="F47" s="2" t="str">
        <f t="shared" si="18"/>
        <v>ioh</v>
      </c>
      <c r="G47" s="393" t="s">
        <v>569</v>
      </c>
      <c r="H47" s="2" t="str">
        <f t="shared" si="19"/>
        <v>hioh</v>
      </c>
      <c r="I47" s="393"/>
      <c r="J47" s="2" t="str">
        <f t="shared" si="20"/>
        <v/>
      </c>
      <c r="K47" s="393"/>
      <c r="L47" s="2" t="str">
        <f t="shared" si="21"/>
        <v/>
      </c>
      <c r="M47" s="393"/>
      <c r="N47" s="2" t="str">
        <f t="shared" si="22"/>
        <v/>
      </c>
      <c r="O47" s="393"/>
      <c r="P47" s="2" t="str">
        <f t="shared" si="23"/>
        <v/>
      </c>
      <c r="Q47" s="393" t="s">
        <v>570</v>
      </c>
      <c r="R47" s="2" t="str">
        <f t="shared" si="24"/>
        <v>tioh</v>
      </c>
      <c r="S47" s="393"/>
      <c r="T47" s="2" t="str">
        <f t="shared" si="25"/>
        <v/>
      </c>
      <c r="U47" s="393"/>
      <c r="V47" s="2" t="str">
        <f t="shared" si="26"/>
        <v/>
      </c>
      <c r="W47" s="393" t="s">
        <v>571</v>
      </c>
      <c r="X47" s="2" t="str">
        <f t="shared" si="27"/>
        <v>lioh</v>
      </c>
      <c r="Y47" s="393" t="s">
        <v>572</v>
      </c>
      <c r="Z47" s="2" t="str">
        <f t="shared" si="14"/>
        <v>jioh</v>
      </c>
      <c r="AA47" s="393" t="s">
        <v>573</v>
      </c>
      <c r="AB47" s="2" t="str">
        <f t="shared" si="15"/>
        <v>cioh</v>
      </c>
      <c r="AC47" s="393"/>
      <c r="AD47" s="2" t="str">
        <f t="shared" si="16"/>
        <v/>
      </c>
      <c r="AE47" s="393" t="s">
        <v>574</v>
      </c>
      <c r="AF47" s="2" t="str">
        <f t="shared" si="17"/>
        <v>sioh</v>
      </c>
      <c r="AG47" s="393" t="s">
        <v>575</v>
      </c>
      <c r="AH47" s="2" t="str">
        <f t="shared" si="28"/>
        <v>kioh</v>
      </c>
      <c r="AI47" s="393" t="s">
        <v>576</v>
      </c>
      <c r="AJ47" s="2" t="str">
        <f t="shared" si="29"/>
        <v>khioh</v>
      </c>
      <c r="AK47" s="393" t="s">
        <v>577</v>
      </c>
      <c r="AL47" s="2" t="str">
        <f t="shared" si="30"/>
        <v>gioh</v>
      </c>
      <c r="AM47" s="393"/>
      <c r="AN47" s="2" t="str">
        <f t="shared" si="31"/>
        <v/>
      </c>
    </row>
    <row r="48" spans="2:40">
      <c r="B48" s="396" t="s">
        <v>579</v>
      </c>
      <c r="C48" s="397" t="s">
        <v>1359</v>
      </c>
      <c r="D48" s="391" t="s">
        <v>578</v>
      </c>
      <c r="E48" s="393" t="s">
        <v>579</v>
      </c>
      <c r="F48" s="2" t="str">
        <f t="shared" si="18"/>
        <v>iong</v>
      </c>
      <c r="G48" s="393" t="s">
        <v>580</v>
      </c>
      <c r="H48" s="2" t="str">
        <f t="shared" si="19"/>
        <v>hiong</v>
      </c>
      <c r="I48" s="393"/>
      <c r="J48" s="2" t="str">
        <f t="shared" si="20"/>
        <v/>
      </c>
      <c r="K48" s="393"/>
      <c r="L48" s="2" t="str">
        <f t="shared" si="21"/>
        <v/>
      </c>
      <c r="M48" s="393"/>
      <c r="N48" s="2" t="str">
        <f t="shared" si="22"/>
        <v/>
      </c>
      <c r="O48" s="393"/>
      <c r="P48" s="2" t="str">
        <f t="shared" si="23"/>
        <v/>
      </c>
      <c r="Q48" s="393" t="s">
        <v>581</v>
      </c>
      <c r="R48" s="2" t="str">
        <f t="shared" si="24"/>
        <v>tiong</v>
      </c>
      <c r="S48" s="393" t="s">
        <v>582</v>
      </c>
      <c r="T48" s="2" t="str">
        <f t="shared" si="25"/>
        <v>thiong</v>
      </c>
      <c r="U48" s="393"/>
      <c r="V48" s="2" t="str">
        <f t="shared" si="26"/>
        <v/>
      </c>
      <c r="W48" s="393" t="s">
        <v>583</v>
      </c>
      <c r="X48" s="2" t="str">
        <f t="shared" si="27"/>
        <v>liong</v>
      </c>
      <c r="Y48" s="393" t="s">
        <v>584</v>
      </c>
      <c r="Z48" s="2" t="str">
        <f t="shared" si="14"/>
        <v>jiong</v>
      </c>
      <c r="AA48" s="393" t="s">
        <v>585</v>
      </c>
      <c r="AB48" s="2" t="str">
        <f t="shared" si="15"/>
        <v>ciong</v>
      </c>
      <c r="AC48" s="393" t="s">
        <v>586</v>
      </c>
      <c r="AD48" s="2" t="str">
        <f t="shared" si="16"/>
        <v>jiong</v>
      </c>
      <c r="AE48" s="393" t="s">
        <v>587</v>
      </c>
      <c r="AF48" s="2" t="str">
        <f t="shared" si="17"/>
        <v>siong</v>
      </c>
      <c r="AG48" s="393" t="s">
        <v>588</v>
      </c>
      <c r="AH48" s="2" t="str">
        <f t="shared" si="28"/>
        <v>kiong</v>
      </c>
      <c r="AI48" s="393" t="s">
        <v>589</v>
      </c>
      <c r="AJ48" s="2" t="str">
        <f t="shared" si="29"/>
        <v>khiong</v>
      </c>
      <c r="AK48" s="393" t="s">
        <v>590</v>
      </c>
      <c r="AL48" s="2" t="str">
        <f t="shared" si="30"/>
        <v>giong</v>
      </c>
      <c r="AM48" s="393"/>
      <c r="AN48" s="2" t="str">
        <f t="shared" si="31"/>
        <v/>
      </c>
    </row>
    <row r="49" spans="2:40">
      <c r="B49" s="396" t="s">
        <v>592</v>
      </c>
      <c r="C49" s="397" t="s">
        <v>1360</v>
      </c>
      <c r="D49" s="391" t="s">
        <v>591</v>
      </c>
      <c r="E49" s="393" t="s">
        <v>592</v>
      </c>
      <c r="F49" s="2" t="str">
        <f t="shared" si="18"/>
        <v>iok</v>
      </c>
      <c r="G49" s="393" t="s">
        <v>593</v>
      </c>
      <c r="H49" s="2" t="str">
        <f t="shared" si="19"/>
        <v>hiok</v>
      </c>
      <c r="I49" s="393"/>
      <c r="J49" s="2" t="str">
        <f t="shared" si="20"/>
        <v/>
      </c>
      <c r="K49" s="393"/>
      <c r="L49" s="2" t="str">
        <f t="shared" si="21"/>
        <v/>
      </c>
      <c r="M49" s="393"/>
      <c r="N49" s="2" t="str">
        <f t="shared" si="22"/>
        <v/>
      </c>
      <c r="O49" s="393"/>
      <c r="P49" s="2" t="str">
        <f t="shared" si="23"/>
        <v/>
      </c>
      <c r="Q49" s="393" t="s">
        <v>594</v>
      </c>
      <c r="R49" s="2" t="str">
        <f t="shared" si="24"/>
        <v>tiok</v>
      </c>
      <c r="S49" s="393" t="s">
        <v>595</v>
      </c>
      <c r="T49" s="2" t="str">
        <f t="shared" si="25"/>
        <v>thiok</v>
      </c>
      <c r="U49" s="393"/>
      <c r="V49" s="2" t="str">
        <f t="shared" si="26"/>
        <v/>
      </c>
      <c r="W49" s="393" t="s">
        <v>596</v>
      </c>
      <c r="X49" s="2" t="str">
        <f t="shared" si="27"/>
        <v>liok</v>
      </c>
      <c r="Y49" s="393" t="s">
        <v>597</v>
      </c>
      <c r="Z49" s="2" t="str">
        <f t="shared" si="14"/>
        <v>jiok</v>
      </c>
      <c r="AA49" s="393" t="s">
        <v>598</v>
      </c>
      <c r="AB49" s="2" t="str">
        <f t="shared" si="15"/>
        <v>ciok</v>
      </c>
      <c r="AC49" s="393" t="s">
        <v>599</v>
      </c>
      <c r="AD49" s="2" t="str">
        <f t="shared" si="16"/>
        <v>jiok</v>
      </c>
      <c r="AE49" s="393" t="s">
        <v>600</v>
      </c>
      <c r="AF49" s="2" t="str">
        <f t="shared" si="17"/>
        <v>siok</v>
      </c>
      <c r="AG49" s="393" t="s">
        <v>601</v>
      </c>
      <c r="AH49" s="2" t="str">
        <f t="shared" si="28"/>
        <v>kiok</v>
      </c>
      <c r="AI49" s="393" t="s">
        <v>602</v>
      </c>
      <c r="AJ49" s="2" t="str">
        <f t="shared" si="29"/>
        <v>khiok</v>
      </c>
      <c r="AK49" s="393" t="s">
        <v>603</v>
      </c>
      <c r="AL49" s="2" t="str">
        <f t="shared" si="30"/>
        <v>giok</v>
      </c>
      <c r="AM49" s="393"/>
      <c r="AN49" s="2" t="str">
        <f t="shared" si="31"/>
        <v/>
      </c>
    </row>
    <row r="50" spans="2:40">
      <c r="B50" s="396" t="s">
        <v>605</v>
      </c>
      <c r="C50" s="397" t="s">
        <v>604</v>
      </c>
      <c r="D50" s="391" t="s">
        <v>604</v>
      </c>
      <c r="E50" s="393" t="s">
        <v>605</v>
      </c>
      <c r="F50" s="2" t="str">
        <f t="shared" si="18"/>
        <v>iu</v>
      </c>
      <c r="G50" s="393" t="s">
        <v>606</v>
      </c>
      <c r="H50" s="2" t="str">
        <f t="shared" si="19"/>
        <v>hiu</v>
      </c>
      <c r="I50" s="393" t="s">
        <v>607</v>
      </c>
      <c r="J50" s="2" t="str">
        <f t="shared" si="20"/>
        <v>piu</v>
      </c>
      <c r="K50" s="393"/>
      <c r="L50" s="2" t="str">
        <f t="shared" si="21"/>
        <v/>
      </c>
      <c r="M50" s="393" t="s">
        <v>608</v>
      </c>
      <c r="N50" s="2" t="str">
        <f t="shared" si="22"/>
        <v>biu</v>
      </c>
      <c r="O50" s="393"/>
      <c r="P50" s="2" t="str">
        <f t="shared" si="23"/>
        <v/>
      </c>
      <c r="Q50" s="393" t="s">
        <v>609</v>
      </c>
      <c r="R50" s="2" t="str">
        <f t="shared" si="24"/>
        <v>tiu</v>
      </c>
      <c r="S50" s="393" t="s">
        <v>610</v>
      </c>
      <c r="T50" s="2" t="str">
        <f t="shared" si="25"/>
        <v>thiu</v>
      </c>
      <c r="U50" s="393" t="s">
        <v>611</v>
      </c>
      <c r="V50" s="2" t="str">
        <f t="shared" si="26"/>
        <v>niu</v>
      </c>
      <c r="W50" s="393" t="s">
        <v>612</v>
      </c>
      <c r="X50" s="2" t="str">
        <f t="shared" si="27"/>
        <v>liu</v>
      </c>
      <c r="Y50" s="393" t="s">
        <v>613</v>
      </c>
      <c r="Z50" s="2" t="str">
        <f t="shared" si="14"/>
        <v>jiu</v>
      </c>
      <c r="AA50" s="393" t="s">
        <v>614</v>
      </c>
      <c r="AB50" s="2" t="str">
        <f t="shared" si="15"/>
        <v>ciu</v>
      </c>
      <c r="AC50" s="393" t="s">
        <v>615</v>
      </c>
      <c r="AD50" s="2" t="str">
        <f t="shared" si="16"/>
        <v>jiu</v>
      </c>
      <c r="AE50" s="393" t="s">
        <v>616</v>
      </c>
      <c r="AF50" s="2" t="str">
        <f t="shared" si="17"/>
        <v>siu</v>
      </c>
      <c r="AG50" s="393" t="s">
        <v>617</v>
      </c>
      <c r="AH50" s="2" t="str">
        <f t="shared" si="28"/>
        <v>kiu</v>
      </c>
      <c r="AI50" s="393" t="s">
        <v>618</v>
      </c>
      <c r="AJ50" s="2" t="str">
        <f t="shared" si="29"/>
        <v>khiu</v>
      </c>
      <c r="AK50" s="393" t="s">
        <v>619</v>
      </c>
      <c r="AL50" s="2" t="str">
        <f t="shared" si="30"/>
        <v>giu</v>
      </c>
      <c r="AM50" s="393" t="s">
        <v>620</v>
      </c>
      <c r="AN50" s="2" t="str">
        <f t="shared" si="31"/>
        <v>ngiu</v>
      </c>
    </row>
    <row r="51" spans="2:40">
      <c r="B51" s="396" t="s">
        <v>622</v>
      </c>
      <c r="C51" s="397" t="s">
        <v>1705</v>
      </c>
      <c r="D51" s="391" t="s">
        <v>621</v>
      </c>
      <c r="E51" s="393" t="s">
        <v>622</v>
      </c>
      <c r="F51" s="2" t="str">
        <f t="shared" si="18"/>
        <v>Niu</v>
      </c>
      <c r="G51" s="393" t="s">
        <v>623</v>
      </c>
      <c r="H51" s="2" t="str">
        <f t="shared" si="19"/>
        <v>hNiu</v>
      </c>
      <c r="I51" s="393"/>
      <c r="J51" s="2" t="str">
        <f t="shared" si="20"/>
        <v/>
      </c>
      <c r="K51" s="393"/>
      <c r="L51" s="2" t="str">
        <f t="shared" si="21"/>
        <v/>
      </c>
      <c r="M51" s="393"/>
      <c r="N51" s="2" t="str">
        <f t="shared" si="22"/>
        <v/>
      </c>
      <c r="O51" s="393"/>
      <c r="P51" s="2" t="str">
        <f t="shared" si="23"/>
        <v/>
      </c>
      <c r="Q51" s="393" t="s">
        <v>624</v>
      </c>
      <c r="R51" s="2" t="str">
        <f t="shared" si="24"/>
        <v>tNiu</v>
      </c>
      <c r="S51" s="393"/>
      <c r="T51" s="2" t="str">
        <f t="shared" si="25"/>
        <v/>
      </c>
      <c r="U51" s="393"/>
      <c r="V51" s="2" t="str">
        <f t="shared" si="26"/>
        <v/>
      </c>
      <c r="W51" s="393"/>
      <c r="X51" s="2" t="str">
        <f t="shared" si="27"/>
        <v/>
      </c>
      <c r="Y51" s="393" t="s">
        <v>625</v>
      </c>
      <c r="Z51" s="2" t="str">
        <f t="shared" si="14"/>
        <v>jNiu</v>
      </c>
      <c r="AA51" s="393" t="s">
        <v>626</v>
      </c>
      <c r="AB51" s="2" t="str">
        <f t="shared" si="15"/>
        <v>cNiu</v>
      </c>
      <c r="AC51" s="393"/>
      <c r="AD51" s="2" t="str">
        <f t="shared" si="16"/>
        <v/>
      </c>
      <c r="AE51" s="393" t="s">
        <v>627</v>
      </c>
      <c r="AF51" s="2" t="str">
        <f t="shared" si="17"/>
        <v>sNiu</v>
      </c>
      <c r="AG51" s="393" t="s">
        <v>628</v>
      </c>
      <c r="AH51" s="2" t="str">
        <f t="shared" si="28"/>
        <v>kNiu</v>
      </c>
      <c r="AI51" s="393" t="s">
        <v>629</v>
      </c>
      <c r="AJ51" s="2" t="str">
        <f t="shared" si="29"/>
        <v>khNiu</v>
      </c>
      <c r="AK51" s="393"/>
      <c r="AL51" s="2" t="str">
        <f t="shared" si="30"/>
        <v/>
      </c>
      <c r="AM51" s="393"/>
      <c r="AN51" s="2" t="str">
        <f t="shared" si="31"/>
        <v/>
      </c>
    </row>
    <row r="52" spans="2:40">
      <c r="B52" s="396" t="s">
        <v>631</v>
      </c>
      <c r="C52" s="397" t="s">
        <v>1163</v>
      </c>
      <c r="D52" s="391" t="s">
        <v>630</v>
      </c>
      <c r="E52" s="393" t="s">
        <v>631</v>
      </c>
      <c r="F52" s="2" t="str">
        <f t="shared" si="18"/>
        <v>iuh</v>
      </c>
      <c r="G52" s="393" t="s">
        <v>632</v>
      </c>
      <c r="H52" s="2" t="str">
        <f t="shared" si="19"/>
        <v>hiuh</v>
      </c>
      <c r="I52" s="393"/>
      <c r="J52" s="2" t="str">
        <f t="shared" si="20"/>
        <v/>
      </c>
      <c r="K52" s="393"/>
      <c r="L52" s="2" t="str">
        <f t="shared" si="21"/>
        <v/>
      </c>
      <c r="M52" s="393"/>
      <c r="N52" s="2" t="str">
        <f t="shared" si="22"/>
        <v/>
      </c>
      <c r="O52" s="393"/>
      <c r="P52" s="2" t="str">
        <f t="shared" si="23"/>
        <v/>
      </c>
      <c r="Q52" s="393"/>
      <c r="R52" s="2" t="str">
        <f t="shared" si="24"/>
        <v/>
      </c>
      <c r="S52" s="393"/>
      <c r="T52" s="2" t="str">
        <f t="shared" si="25"/>
        <v/>
      </c>
      <c r="U52" s="393"/>
      <c r="V52" s="2" t="str">
        <f t="shared" si="26"/>
        <v/>
      </c>
      <c r="W52" s="393"/>
      <c r="X52" s="2" t="str">
        <f t="shared" si="27"/>
        <v/>
      </c>
      <c r="Y52" s="393"/>
      <c r="Z52" s="2" t="str">
        <f t="shared" si="14"/>
        <v/>
      </c>
      <c r="AA52" s="393"/>
      <c r="AB52" s="2" t="str">
        <f t="shared" si="15"/>
        <v/>
      </c>
      <c r="AC52" s="393"/>
      <c r="AD52" s="2" t="str">
        <f t="shared" si="16"/>
        <v/>
      </c>
      <c r="AE52" s="393"/>
      <c r="AF52" s="2" t="str">
        <f t="shared" si="17"/>
        <v/>
      </c>
      <c r="AG52" s="393"/>
      <c r="AH52" s="2" t="str">
        <f t="shared" si="28"/>
        <v/>
      </c>
      <c r="AI52" s="393"/>
      <c r="AJ52" s="2" t="str">
        <f t="shared" si="29"/>
        <v/>
      </c>
      <c r="AK52" s="393"/>
      <c r="AL52" s="2" t="str">
        <f t="shared" si="30"/>
        <v/>
      </c>
      <c r="AM52" s="393"/>
      <c r="AN52" s="2" t="str">
        <f t="shared" si="31"/>
        <v/>
      </c>
    </row>
    <row r="53" spans="2:40">
      <c r="B53" s="396" t="s">
        <v>634</v>
      </c>
      <c r="C53" s="397" t="s">
        <v>3082</v>
      </c>
      <c r="D53" s="391" t="s">
        <v>633</v>
      </c>
      <c r="E53" s="393" t="s">
        <v>634</v>
      </c>
      <c r="F53" s="2" t="str">
        <f t="shared" si="18"/>
        <v>or</v>
      </c>
      <c r="G53" s="393" t="s">
        <v>635</v>
      </c>
      <c r="H53" s="2" t="str">
        <f t="shared" si="19"/>
        <v>hor</v>
      </c>
      <c r="I53" s="393" t="s">
        <v>636</v>
      </c>
      <c r="J53" s="2" t="str">
        <f t="shared" si="20"/>
        <v>por</v>
      </c>
      <c r="K53" s="393" t="s">
        <v>637</v>
      </c>
      <c r="L53" s="2" t="str">
        <f t="shared" si="21"/>
        <v>phor</v>
      </c>
      <c r="M53" s="393" t="s">
        <v>638</v>
      </c>
      <c r="N53" s="2" t="str">
        <f t="shared" si="22"/>
        <v>bor</v>
      </c>
      <c r="O53" s="393"/>
      <c r="P53" s="2" t="str">
        <f t="shared" si="23"/>
        <v/>
      </c>
      <c r="Q53" s="393" t="s">
        <v>639</v>
      </c>
      <c r="R53" s="2" t="str">
        <f t="shared" si="24"/>
        <v>tor</v>
      </c>
      <c r="S53" s="393" t="s">
        <v>640</v>
      </c>
      <c r="T53" s="2" t="str">
        <f t="shared" si="25"/>
        <v>thor</v>
      </c>
      <c r="U53" s="393"/>
      <c r="V53" s="2" t="str">
        <f t="shared" si="26"/>
        <v/>
      </c>
      <c r="W53" s="393" t="s">
        <v>641</v>
      </c>
      <c r="X53" s="2" t="str">
        <f t="shared" si="27"/>
        <v>lor</v>
      </c>
      <c r="Y53" s="393" t="s">
        <v>642</v>
      </c>
      <c r="Z53" s="2" t="str">
        <f t="shared" si="14"/>
        <v>zor</v>
      </c>
      <c r="AA53" s="393" t="s">
        <v>643</v>
      </c>
      <c r="AB53" s="2" t="str">
        <f t="shared" si="15"/>
        <v>cor</v>
      </c>
      <c r="AC53" s="393"/>
      <c r="AD53" s="2" t="str">
        <f t="shared" si="16"/>
        <v/>
      </c>
      <c r="AE53" s="393" t="s">
        <v>644</v>
      </c>
      <c r="AF53" s="2" t="str">
        <f t="shared" si="17"/>
        <v>sor</v>
      </c>
      <c r="AG53" s="393" t="s">
        <v>645</v>
      </c>
      <c r="AH53" s="2" t="str">
        <f t="shared" si="28"/>
        <v>kor</v>
      </c>
      <c r="AI53" s="393" t="s">
        <v>646</v>
      </c>
      <c r="AJ53" s="2" t="str">
        <f t="shared" si="29"/>
        <v>khor</v>
      </c>
      <c r="AK53" s="393" t="s">
        <v>647</v>
      </c>
      <c r="AL53" s="2" t="str">
        <f t="shared" si="30"/>
        <v>gor</v>
      </c>
      <c r="AM53" s="393"/>
      <c r="AN53" s="2" t="str">
        <f t="shared" si="31"/>
        <v/>
      </c>
    </row>
    <row r="54" spans="2:40">
      <c r="B54" s="396" t="s">
        <v>649</v>
      </c>
      <c r="C54" s="397" t="s">
        <v>1352</v>
      </c>
      <c r="D54" s="391" t="s">
        <v>648</v>
      </c>
      <c r="E54" s="393" t="s">
        <v>649</v>
      </c>
      <c r="F54" s="2" t="str">
        <f t="shared" si="18"/>
        <v>oo</v>
      </c>
      <c r="G54" s="393" t="s">
        <v>650</v>
      </c>
      <c r="H54" s="2" t="str">
        <f t="shared" si="19"/>
        <v>hoo</v>
      </c>
      <c r="I54" s="393" t="s">
        <v>651</v>
      </c>
      <c r="J54" s="2" t="str">
        <f t="shared" si="20"/>
        <v>poo</v>
      </c>
      <c r="K54" s="393" t="s">
        <v>652</v>
      </c>
      <c r="L54" s="2" t="str">
        <f t="shared" si="21"/>
        <v>phoo</v>
      </c>
      <c r="M54" s="393" t="s">
        <v>653</v>
      </c>
      <c r="N54" s="2" t="str">
        <f t="shared" si="22"/>
        <v>boo</v>
      </c>
      <c r="O54" s="393" t="s">
        <v>654</v>
      </c>
      <c r="P54" s="2" t="str">
        <f t="shared" si="23"/>
        <v>moo</v>
      </c>
      <c r="Q54" s="393" t="s">
        <v>655</v>
      </c>
      <c r="R54" s="2" t="str">
        <f t="shared" si="24"/>
        <v>too</v>
      </c>
      <c r="S54" s="393" t="s">
        <v>656</v>
      </c>
      <c r="T54" s="2" t="str">
        <f t="shared" si="25"/>
        <v>thoo</v>
      </c>
      <c r="U54" s="393" t="s">
        <v>657</v>
      </c>
      <c r="V54" s="2" t="str">
        <f t="shared" si="26"/>
        <v>noo</v>
      </c>
      <c r="W54" s="393" t="s">
        <v>658</v>
      </c>
      <c r="X54" s="2" t="str">
        <f t="shared" si="27"/>
        <v>loo</v>
      </c>
      <c r="Y54" s="393" t="s">
        <v>659</v>
      </c>
      <c r="Z54" s="2" t="str">
        <f t="shared" si="14"/>
        <v>zoo</v>
      </c>
      <c r="AA54" s="393" t="s">
        <v>660</v>
      </c>
      <c r="AB54" s="2" t="str">
        <f t="shared" si="15"/>
        <v>coo</v>
      </c>
      <c r="AC54" s="393"/>
      <c r="AD54" s="2" t="str">
        <f t="shared" si="16"/>
        <v/>
      </c>
      <c r="AE54" s="393" t="s">
        <v>661</v>
      </c>
      <c r="AF54" s="2" t="str">
        <f t="shared" si="17"/>
        <v>soo</v>
      </c>
      <c r="AG54" s="393" t="s">
        <v>662</v>
      </c>
      <c r="AH54" s="2" t="str">
        <f t="shared" si="28"/>
        <v>koo</v>
      </c>
      <c r="AI54" s="393" t="s">
        <v>663</v>
      </c>
      <c r="AJ54" s="2" t="str">
        <f t="shared" si="29"/>
        <v>khoo</v>
      </c>
      <c r="AK54" s="393" t="s">
        <v>664</v>
      </c>
      <c r="AL54" s="2" t="str">
        <f t="shared" si="30"/>
        <v>goo</v>
      </c>
      <c r="AM54" s="393" t="s">
        <v>665</v>
      </c>
      <c r="AN54" s="2" t="str">
        <f t="shared" si="31"/>
        <v>ngoo</v>
      </c>
    </row>
    <row r="55" spans="2:40">
      <c r="B55" s="396" t="s">
        <v>667</v>
      </c>
      <c r="C55" s="397" t="s">
        <v>3295</v>
      </c>
      <c r="D55" s="391" t="s">
        <v>666</v>
      </c>
      <c r="E55" s="393" t="s">
        <v>667</v>
      </c>
      <c r="F55" s="2" t="str">
        <f t="shared" si="18"/>
        <v>Noo</v>
      </c>
      <c r="G55" s="393" t="s">
        <v>668</v>
      </c>
      <c r="H55" s="2" t="str">
        <f t="shared" si="19"/>
        <v>hNoo</v>
      </c>
      <c r="I55" s="393"/>
      <c r="J55" s="2" t="str">
        <f t="shared" si="20"/>
        <v/>
      </c>
      <c r="K55" s="393"/>
      <c r="L55" s="2" t="str">
        <f t="shared" si="21"/>
        <v/>
      </c>
      <c r="M55" s="393"/>
      <c r="N55" s="2" t="str">
        <f t="shared" si="22"/>
        <v/>
      </c>
      <c r="O55" s="393"/>
      <c r="P55" s="2" t="str">
        <f t="shared" si="23"/>
        <v/>
      </c>
      <c r="Q55" s="393"/>
      <c r="R55" s="2" t="str">
        <f t="shared" si="24"/>
        <v/>
      </c>
      <c r="S55" s="393"/>
      <c r="T55" s="2" t="str">
        <f t="shared" si="25"/>
        <v/>
      </c>
      <c r="U55" s="393"/>
      <c r="V55" s="2" t="str">
        <f t="shared" si="26"/>
        <v/>
      </c>
      <c r="W55" s="393"/>
      <c r="X55" s="2" t="str">
        <f t="shared" si="27"/>
        <v/>
      </c>
      <c r="Y55" s="393"/>
      <c r="Z55" s="2" t="str">
        <f t="shared" si="14"/>
        <v/>
      </c>
      <c r="AA55" s="393"/>
      <c r="AB55" s="2" t="str">
        <f t="shared" si="15"/>
        <v/>
      </c>
      <c r="AC55" s="393"/>
      <c r="AD55" s="2" t="str">
        <f t="shared" si="16"/>
        <v/>
      </c>
      <c r="AE55" s="393"/>
      <c r="AF55" s="2" t="str">
        <f t="shared" si="17"/>
        <v/>
      </c>
      <c r="AG55" s="393" t="s">
        <v>669</v>
      </c>
      <c r="AH55" s="2" t="str">
        <f t="shared" si="28"/>
        <v>kNoo</v>
      </c>
      <c r="AI55" s="393"/>
      <c r="AJ55" s="2" t="str">
        <f t="shared" si="29"/>
        <v/>
      </c>
      <c r="AK55" s="393"/>
      <c r="AL55" s="2" t="str">
        <f t="shared" si="30"/>
        <v/>
      </c>
      <c r="AM55" s="393"/>
      <c r="AN55" s="2" t="str">
        <f t="shared" si="31"/>
        <v/>
      </c>
    </row>
    <row r="56" spans="2:40">
      <c r="B56" s="396" t="s">
        <v>671</v>
      </c>
      <c r="C56" s="397" t="s">
        <v>1362</v>
      </c>
      <c r="D56" s="391" t="s">
        <v>670</v>
      </c>
      <c r="E56" s="393" t="s">
        <v>671</v>
      </c>
      <c r="F56" s="2" t="str">
        <f t="shared" si="18"/>
        <v>oh</v>
      </c>
      <c r="G56" s="393" t="s">
        <v>672</v>
      </c>
      <c r="H56" s="2" t="str">
        <f t="shared" si="19"/>
        <v>hoh</v>
      </c>
      <c r="I56" s="393" t="s">
        <v>673</v>
      </c>
      <c r="J56" s="2" t="str">
        <f t="shared" si="20"/>
        <v>poh</v>
      </c>
      <c r="K56" s="393" t="s">
        <v>674</v>
      </c>
      <c r="L56" s="2" t="str">
        <f t="shared" si="21"/>
        <v>phoh</v>
      </c>
      <c r="M56" s="393" t="s">
        <v>675</v>
      </c>
      <c r="N56" s="2" t="str">
        <f t="shared" si="22"/>
        <v>boh</v>
      </c>
      <c r="O56" s="393"/>
      <c r="P56" s="2" t="str">
        <f t="shared" si="23"/>
        <v/>
      </c>
      <c r="Q56" s="393" t="s">
        <v>676</v>
      </c>
      <c r="R56" s="2" t="str">
        <f t="shared" si="24"/>
        <v>toh</v>
      </c>
      <c r="S56" s="393" t="s">
        <v>677</v>
      </c>
      <c r="T56" s="2" t="str">
        <f t="shared" si="25"/>
        <v>thoh</v>
      </c>
      <c r="U56" s="393"/>
      <c r="V56" s="2" t="str">
        <f t="shared" si="26"/>
        <v/>
      </c>
      <c r="W56" s="393" t="s">
        <v>678</v>
      </c>
      <c r="X56" s="2" t="str">
        <f t="shared" si="27"/>
        <v>loh</v>
      </c>
      <c r="Y56" s="393" t="s">
        <v>679</v>
      </c>
      <c r="Z56" s="2" t="str">
        <f t="shared" si="14"/>
        <v>zoh</v>
      </c>
      <c r="AA56" s="393" t="s">
        <v>680</v>
      </c>
      <c r="AB56" s="2" t="str">
        <f t="shared" si="15"/>
        <v>coh</v>
      </c>
      <c r="AC56" s="393"/>
      <c r="AD56" s="2" t="str">
        <f t="shared" si="16"/>
        <v/>
      </c>
      <c r="AE56" s="393" t="s">
        <v>681</v>
      </c>
      <c r="AF56" s="2" t="str">
        <f t="shared" si="17"/>
        <v>soh</v>
      </c>
      <c r="AG56" s="393" t="s">
        <v>682</v>
      </c>
      <c r="AH56" s="2" t="str">
        <f t="shared" si="28"/>
        <v>koh</v>
      </c>
      <c r="AI56" s="393"/>
      <c r="AJ56" s="2" t="str">
        <f t="shared" si="29"/>
        <v/>
      </c>
      <c r="AK56" s="393"/>
      <c r="AL56" s="2" t="str">
        <f t="shared" si="30"/>
        <v/>
      </c>
      <c r="AM56" s="393"/>
      <c r="AN56" s="2" t="str">
        <f t="shared" si="31"/>
        <v/>
      </c>
    </row>
    <row r="57" spans="2:40">
      <c r="B57" s="396" t="s">
        <v>684</v>
      </c>
      <c r="C57" s="397" t="s">
        <v>2060</v>
      </c>
      <c r="D57" s="391" t="s">
        <v>683</v>
      </c>
      <c r="E57" s="393" t="s">
        <v>684</v>
      </c>
      <c r="F57" s="2" t="str">
        <f t="shared" si="18"/>
        <v>ooh</v>
      </c>
      <c r="G57" s="393" t="s">
        <v>685</v>
      </c>
      <c r="H57" s="2" t="str">
        <f t="shared" si="19"/>
        <v>hooh</v>
      </c>
      <c r="I57" s="393"/>
      <c r="J57" s="2" t="str">
        <f t="shared" si="20"/>
        <v/>
      </c>
      <c r="K57" s="393"/>
      <c r="L57" s="2" t="str">
        <f t="shared" si="21"/>
        <v/>
      </c>
      <c r="M57" s="393"/>
      <c r="N57" s="2" t="str">
        <f t="shared" si="22"/>
        <v/>
      </c>
      <c r="O57" s="393" t="s">
        <v>686</v>
      </c>
      <c r="P57" s="2" t="str">
        <f t="shared" si="23"/>
        <v>mooh</v>
      </c>
      <c r="Q57" s="393" t="s">
        <v>687</v>
      </c>
      <c r="R57" s="2" t="str">
        <f t="shared" si="24"/>
        <v>tooh</v>
      </c>
      <c r="S57" s="393"/>
      <c r="T57" s="2" t="str">
        <f t="shared" si="25"/>
        <v/>
      </c>
      <c r="U57" s="393"/>
      <c r="V57" s="2" t="str">
        <f t="shared" si="26"/>
        <v/>
      </c>
      <c r="W57" s="393" t="s">
        <v>688</v>
      </c>
      <c r="X57" s="2" t="str">
        <f t="shared" si="27"/>
        <v>looh</v>
      </c>
      <c r="Y57" s="393"/>
      <c r="Z57" s="2" t="str">
        <f t="shared" si="14"/>
        <v/>
      </c>
      <c r="AA57" s="393"/>
      <c r="AB57" s="2" t="str">
        <f t="shared" si="15"/>
        <v/>
      </c>
      <c r="AC57" s="393"/>
      <c r="AD57" s="2" t="str">
        <f t="shared" si="16"/>
        <v/>
      </c>
      <c r="AE57" s="393"/>
      <c r="AF57" s="2" t="str">
        <f t="shared" si="17"/>
        <v/>
      </c>
      <c r="AG57" s="393" t="s">
        <v>689</v>
      </c>
      <c r="AH57" s="2" t="str">
        <f t="shared" si="28"/>
        <v>kooh</v>
      </c>
      <c r="AI57" s="393"/>
      <c r="AJ57" s="2" t="str">
        <f t="shared" si="29"/>
        <v/>
      </c>
      <c r="AK57" s="393"/>
      <c r="AL57" s="2" t="str">
        <f t="shared" si="30"/>
        <v/>
      </c>
      <c r="AM57" s="393"/>
      <c r="AN57" s="2" t="str">
        <f t="shared" si="31"/>
        <v/>
      </c>
    </row>
    <row r="58" spans="2:40">
      <c r="B58" s="396" t="s">
        <v>691</v>
      </c>
      <c r="C58" s="397" t="s">
        <v>3296</v>
      </c>
      <c r="D58" s="391" t="s">
        <v>690</v>
      </c>
      <c r="E58" s="393" t="s">
        <v>691</v>
      </c>
      <c r="F58" s="2" t="str">
        <f t="shared" si="18"/>
        <v>o?</v>
      </c>
      <c r="G58" s="393" t="s">
        <v>692</v>
      </c>
      <c r="H58" s="2" t="str">
        <f t="shared" si="19"/>
        <v>ho?</v>
      </c>
      <c r="I58" s="393"/>
      <c r="J58" s="2" t="str">
        <f t="shared" si="20"/>
        <v/>
      </c>
      <c r="K58" s="393"/>
      <c r="L58" s="2" t="str">
        <f t="shared" si="21"/>
        <v/>
      </c>
      <c r="M58" s="393"/>
      <c r="N58" s="2" t="str">
        <f t="shared" si="22"/>
        <v/>
      </c>
      <c r="O58" s="393"/>
      <c r="P58" s="2" t="str">
        <f t="shared" si="23"/>
        <v/>
      </c>
      <c r="Q58" s="393"/>
      <c r="R58" s="2" t="str">
        <f t="shared" si="24"/>
        <v/>
      </c>
      <c r="S58" s="393"/>
      <c r="T58" s="2" t="str">
        <f t="shared" si="25"/>
        <v/>
      </c>
      <c r="U58" s="393"/>
      <c r="V58" s="2" t="str">
        <f t="shared" si="26"/>
        <v/>
      </c>
      <c r="W58" s="393"/>
      <c r="X58" s="2" t="str">
        <f t="shared" si="27"/>
        <v/>
      </c>
      <c r="Y58" s="393"/>
      <c r="Z58" s="2" t="str">
        <f t="shared" si="14"/>
        <v/>
      </c>
      <c r="AA58" s="393"/>
      <c r="AB58" s="2" t="str">
        <f t="shared" si="15"/>
        <v/>
      </c>
      <c r="AC58" s="393"/>
      <c r="AD58" s="2" t="str">
        <f t="shared" si="16"/>
        <v/>
      </c>
      <c r="AE58" s="393"/>
      <c r="AF58" s="2" t="str">
        <f t="shared" si="17"/>
        <v/>
      </c>
      <c r="AG58" s="393"/>
      <c r="AH58" s="2" t="str">
        <f t="shared" si="28"/>
        <v/>
      </c>
      <c r="AI58" s="393"/>
      <c r="AJ58" s="2" t="str">
        <f t="shared" si="29"/>
        <v/>
      </c>
      <c r="AK58" s="393"/>
      <c r="AL58" s="2" t="str">
        <f t="shared" si="30"/>
        <v/>
      </c>
      <c r="AM58" s="393"/>
      <c r="AN58" s="2" t="str">
        <f t="shared" si="31"/>
        <v/>
      </c>
    </row>
    <row r="59" spans="2:40">
      <c r="B59" s="396" t="s">
        <v>694</v>
      </c>
      <c r="C59" s="397" t="s">
        <v>1426</v>
      </c>
      <c r="D59" s="391" t="s">
        <v>693</v>
      </c>
      <c r="E59" s="393" t="s">
        <v>694</v>
      </c>
      <c r="F59" s="2" t="str">
        <f t="shared" si="18"/>
        <v>om</v>
      </c>
      <c r="G59" s="393"/>
      <c r="H59" s="2" t="str">
        <f t="shared" si="19"/>
        <v/>
      </c>
      <c r="I59" s="393"/>
      <c r="J59" s="2" t="str">
        <f t="shared" si="20"/>
        <v/>
      </c>
      <c r="K59" s="393"/>
      <c r="L59" s="2" t="str">
        <f t="shared" si="21"/>
        <v/>
      </c>
      <c r="M59" s="393"/>
      <c r="N59" s="2" t="str">
        <f t="shared" si="22"/>
        <v/>
      </c>
      <c r="O59" s="393"/>
      <c r="P59" s="2" t="str">
        <f t="shared" si="23"/>
        <v/>
      </c>
      <c r="Q59" s="393" t="s">
        <v>695</v>
      </c>
      <c r="R59" s="2" t="str">
        <f t="shared" si="24"/>
        <v>tom</v>
      </c>
      <c r="S59" s="393"/>
      <c r="T59" s="2" t="str">
        <f t="shared" si="25"/>
        <v/>
      </c>
      <c r="U59" s="393"/>
      <c r="V59" s="2" t="str">
        <f t="shared" si="26"/>
        <v/>
      </c>
      <c r="W59" s="393"/>
      <c r="X59" s="2" t="str">
        <f t="shared" si="27"/>
        <v/>
      </c>
      <c r="Y59" s="393"/>
      <c r="Z59" s="2" t="str">
        <f t="shared" si="14"/>
        <v/>
      </c>
      <c r="AA59" s="393"/>
      <c r="AB59" s="2" t="str">
        <f t="shared" si="15"/>
        <v/>
      </c>
      <c r="AC59" s="393"/>
      <c r="AD59" s="2" t="str">
        <f t="shared" si="16"/>
        <v/>
      </c>
      <c r="AE59" s="393" t="s">
        <v>696</v>
      </c>
      <c r="AF59" s="2" t="str">
        <f t="shared" si="17"/>
        <v>som</v>
      </c>
      <c r="AG59" s="393"/>
      <c r="AH59" s="2" t="str">
        <f t="shared" si="28"/>
        <v/>
      </c>
      <c r="AI59" s="393"/>
      <c r="AJ59" s="2" t="str">
        <f t="shared" si="29"/>
        <v/>
      </c>
      <c r="AK59" s="393"/>
      <c r="AL59" s="2" t="str">
        <f t="shared" si="30"/>
        <v/>
      </c>
      <c r="AM59" s="393"/>
      <c r="AN59" s="2" t="str">
        <f t="shared" si="31"/>
        <v/>
      </c>
    </row>
    <row r="60" spans="2:40">
      <c r="B60" s="396" t="s">
        <v>698</v>
      </c>
      <c r="C60" s="397" t="s">
        <v>1341</v>
      </c>
      <c r="D60" s="391" t="s">
        <v>697</v>
      </c>
      <c r="E60" s="393" t="s">
        <v>698</v>
      </c>
      <c r="F60" s="2" t="str">
        <f t="shared" si="18"/>
        <v>ong</v>
      </c>
      <c r="G60" s="393" t="s">
        <v>699</v>
      </c>
      <c r="H60" s="2" t="str">
        <f t="shared" si="19"/>
        <v>hong</v>
      </c>
      <c r="I60" s="393" t="s">
        <v>700</v>
      </c>
      <c r="J60" s="2" t="str">
        <f t="shared" si="20"/>
        <v>pong</v>
      </c>
      <c r="K60" s="393" t="s">
        <v>701</v>
      </c>
      <c r="L60" s="2" t="str">
        <f t="shared" si="21"/>
        <v>phong</v>
      </c>
      <c r="M60" s="393" t="s">
        <v>702</v>
      </c>
      <c r="N60" s="2" t="str">
        <f t="shared" si="22"/>
        <v>bong</v>
      </c>
      <c r="O60" s="393"/>
      <c r="P60" s="2" t="str">
        <f t="shared" si="23"/>
        <v/>
      </c>
      <c r="Q60" s="393" t="s">
        <v>703</v>
      </c>
      <c r="R60" s="2" t="str">
        <f t="shared" si="24"/>
        <v>tong</v>
      </c>
      <c r="S60" s="393" t="s">
        <v>704</v>
      </c>
      <c r="T60" s="2" t="str">
        <f t="shared" si="25"/>
        <v>thong</v>
      </c>
      <c r="U60" s="393"/>
      <c r="V60" s="2" t="str">
        <f t="shared" si="26"/>
        <v/>
      </c>
      <c r="W60" s="393" t="s">
        <v>705</v>
      </c>
      <c r="X60" s="2" t="str">
        <f t="shared" si="27"/>
        <v>long</v>
      </c>
      <c r="Y60" s="393" t="s">
        <v>706</v>
      </c>
      <c r="Z60" s="2" t="str">
        <f t="shared" si="14"/>
        <v>zong</v>
      </c>
      <c r="AA60" s="393" t="s">
        <v>707</v>
      </c>
      <c r="AB60" s="2" t="str">
        <f t="shared" si="15"/>
        <v>cong</v>
      </c>
      <c r="AC60" s="393"/>
      <c r="AD60" s="2" t="str">
        <f t="shared" si="16"/>
        <v/>
      </c>
      <c r="AE60" s="393" t="s">
        <v>708</v>
      </c>
      <c r="AF60" s="2" t="str">
        <f t="shared" si="17"/>
        <v>song</v>
      </c>
      <c r="AG60" s="393" t="s">
        <v>709</v>
      </c>
      <c r="AH60" s="2" t="str">
        <f t="shared" si="28"/>
        <v>kong</v>
      </c>
      <c r="AI60" s="393" t="s">
        <v>710</v>
      </c>
      <c r="AJ60" s="2" t="str">
        <f t="shared" si="29"/>
        <v>khong</v>
      </c>
      <c r="AK60" s="393" t="s">
        <v>711</v>
      </c>
      <c r="AL60" s="2" t="str">
        <f t="shared" si="30"/>
        <v>gong</v>
      </c>
      <c r="AM60" s="393"/>
      <c r="AN60" s="2" t="str">
        <f t="shared" si="31"/>
        <v/>
      </c>
    </row>
    <row r="61" spans="2:40">
      <c r="B61" s="396" t="s">
        <v>713</v>
      </c>
      <c r="C61" s="397" t="s">
        <v>1430</v>
      </c>
      <c r="D61" s="391" t="s">
        <v>712</v>
      </c>
      <c r="E61" s="393" t="s">
        <v>713</v>
      </c>
      <c r="F61" s="2" t="str">
        <f t="shared" si="18"/>
        <v>op</v>
      </c>
      <c r="G61" s="393" t="s">
        <v>714</v>
      </c>
      <c r="H61" s="2" t="str">
        <f t="shared" si="19"/>
        <v>hop</v>
      </c>
      <c r="I61" s="393"/>
      <c r="J61" s="2" t="str">
        <f t="shared" si="20"/>
        <v/>
      </c>
      <c r="K61" s="393"/>
      <c r="L61" s="2" t="str">
        <f t="shared" si="21"/>
        <v/>
      </c>
      <c r="M61" s="393"/>
      <c r="N61" s="2" t="str">
        <f t="shared" si="22"/>
        <v/>
      </c>
      <c r="O61" s="393"/>
      <c r="P61" s="2" t="str">
        <f t="shared" si="23"/>
        <v/>
      </c>
      <c r="Q61" s="393"/>
      <c r="R61" s="2" t="str">
        <f t="shared" si="24"/>
        <v/>
      </c>
      <c r="S61" s="393"/>
      <c r="T61" s="2" t="str">
        <f t="shared" si="25"/>
        <v/>
      </c>
      <c r="U61" s="393"/>
      <c r="V61" s="2" t="str">
        <f t="shared" si="26"/>
        <v/>
      </c>
      <c r="W61" s="393" t="s">
        <v>715</v>
      </c>
      <c r="X61" s="2" t="str">
        <f t="shared" si="27"/>
        <v>lop</v>
      </c>
      <c r="Y61" s="393"/>
      <c r="Z61" s="2" t="str">
        <f t="shared" si="14"/>
        <v/>
      </c>
      <c r="AA61" s="393"/>
      <c r="AB61" s="2" t="str">
        <f t="shared" si="15"/>
        <v/>
      </c>
      <c r="AC61" s="393"/>
      <c r="AD61" s="2" t="str">
        <f t="shared" si="16"/>
        <v/>
      </c>
      <c r="AE61" s="393"/>
      <c r="AF61" s="2" t="str">
        <f t="shared" si="17"/>
        <v/>
      </c>
      <c r="AG61" s="393" t="s">
        <v>716</v>
      </c>
      <c r="AH61" s="2" t="str">
        <f t="shared" si="28"/>
        <v>kop</v>
      </c>
      <c r="AI61" s="393"/>
      <c r="AJ61" s="2" t="str">
        <f t="shared" si="29"/>
        <v/>
      </c>
      <c r="AK61" s="393"/>
      <c r="AL61" s="2" t="str">
        <f t="shared" si="30"/>
        <v/>
      </c>
      <c r="AM61" s="393"/>
      <c r="AN61" s="2" t="str">
        <f t="shared" si="31"/>
        <v/>
      </c>
    </row>
    <row r="62" spans="2:40">
      <c r="B62" s="396" t="s">
        <v>718</v>
      </c>
      <c r="C62" s="397" t="s">
        <v>1342</v>
      </c>
      <c r="D62" s="391" t="s">
        <v>717</v>
      </c>
      <c r="E62" s="393" t="s">
        <v>718</v>
      </c>
      <c r="F62" s="2" t="str">
        <f t="shared" si="18"/>
        <v>ok</v>
      </c>
      <c r="G62" s="393" t="s">
        <v>719</v>
      </c>
      <c r="H62" s="2" t="str">
        <f t="shared" si="19"/>
        <v>hok</v>
      </c>
      <c r="I62" s="393" t="s">
        <v>720</v>
      </c>
      <c r="J62" s="2" t="str">
        <f t="shared" si="20"/>
        <v>pok</v>
      </c>
      <c r="K62" s="393" t="s">
        <v>721</v>
      </c>
      <c r="L62" s="2" t="str">
        <f t="shared" si="21"/>
        <v>phok</v>
      </c>
      <c r="M62" s="393" t="s">
        <v>722</v>
      </c>
      <c r="N62" s="2" t="str">
        <f t="shared" si="22"/>
        <v>bok</v>
      </c>
      <c r="O62" s="393"/>
      <c r="P62" s="2" t="str">
        <f t="shared" si="23"/>
        <v/>
      </c>
      <c r="Q62" s="393" t="s">
        <v>723</v>
      </c>
      <c r="R62" s="2" t="str">
        <f t="shared" si="24"/>
        <v>tok</v>
      </c>
      <c r="S62" s="393" t="s">
        <v>724</v>
      </c>
      <c r="T62" s="2" t="str">
        <f t="shared" si="25"/>
        <v>thok</v>
      </c>
      <c r="U62" s="393"/>
      <c r="V62" s="2" t="str">
        <f t="shared" si="26"/>
        <v/>
      </c>
      <c r="W62" s="393" t="s">
        <v>725</v>
      </c>
      <c r="X62" s="2" t="str">
        <f t="shared" si="27"/>
        <v>lok</v>
      </c>
      <c r="Y62" s="393" t="s">
        <v>726</v>
      </c>
      <c r="Z62" s="2" t="str">
        <f t="shared" si="14"/>
        <v>zok</v>
      </c>
      <c r="AA62" s="393" t="s">
        <v>727</v>
      </c>
      <c r="AB62" s="2" t="str">
        <f t="shared" si="15"/>
        <v>cok</v>
      </c>
      <c r="AC62" s="393"/>
      <c r="AD62" s="2" t="str">
        <f t="shared" si="16"/>
        <v/>
      </c>
      <c r="AE62" s="393" t="s">
        <v>728</v>
      </c>
      <c r="AF62" s="2" t="str">
        <f t="shared" si="17"/>
        <v>sok</v>
      </c>
      <c r="AG62" s="393" t="s">
        <v>729</v>
      </c>
      <c r="AH62" s="2" t="str">
        <f t="shared" si="28"/>
        <v>kok</v>
      </c>
      <c r="AI62" s="393" t="s">
        <v>730</v>
      </c>
      <c r="AJ62" s="2" t="str">
        <f t="shared" si="29"/>
        <v>khok</v>
      </c>
      <c r="AK62" s="393" t="s">
        <v>731</v>
      </c>
      <c r="AL62" s="2" t="str">
        <f t="shared" si="30"/>
        <v>gok</v>
      </c>
      <c r="AM62" s="393"/>
      <c r="AN62" s="2" t="str">
        <f t="shared" si="31"/>
        <v/>
      </c>
    </row>
    <row r="63" spans="2:40">
      <c r="B63" s="396" t="s">
        <v>733</v>
      </c>
      <c r="C63" s="397" t="s">
        <v>732</v>
      </c>
      <c r="D63" s="391" t="s">
        <v>732</v>
      </c>
      <c r="E63" s="393" t="s">
        <v>733</v>
      </c>
      <c r="F63" s="2" t="str">
        <f t="shared" si="18"/>
        <v>u</v>
      </c>
      <c r="G63" s="393" t="s">
        <v>734</v>
      </c>
      <c r="H63" s="2" t="str">
        <f t="shared" si="19"/>
        <v>hu</v>
      </c>
      <c r="I63" s="393" t="s">
        <v>735</v>
      </c>
      <c r="J63" s="2" t="str">
        <f t="shared" si="20"/>
        <v>pu</v>
      </c>
      <c r="K63" s="393" t="s">
        <v>736</v>
      </c>
      <c r="L63" s="2" t="str">
        <f t="shared" si="21"/>
        <v>phu</v>
      </c>
      <c r="M63" s="393" t="s">
        <v>737</v>
      </c>
      <c r="N63" s="2" t="str">
        <f t="shared" si="22"/>
        <v>bu</v>
      </c>
      <c r="O63" s="393"/>
      <c r="P63" s="2" t="str">
        <f t="shared" si="23"/>
        <v/>
      </c>
      <c r="Q63" s="393" t="s">
        <v>738</v>
      </c>
      <c r="R63" s="2" t="str">
        <f t="shared" si="24"/>
        <v>tu</v>
      </c>
      <c r="S63" s="393" t="s">
        <v>739</v>
      </c>
      <c r="T63" s="2" t="str">
        <f t="shared" si="25"/>
        <v>thu</v>
      </c>
      <c r="U63" s="393"/>
      <c r="V63" s="2" t="str">
        <f t="shared" si="26"/>
        <v/>
      </c>
      <c r="W63" s="393" t="s">
        <v>740</v>
      </c>
      <c r="X63" s="2" t="str">
        <f t="shared" si="27"/>
        <v>lu</v>
      </c>
      <c r="Y63" s="393" t="s">
        <v>741</v>
      </c>
      <c r="Z63" s="2" t="str">
        <f t="shared" si="14"/>
        <v>zu</v>
      </c>
      <c r="AA63" s="393" t="s">
        <v>742</v>
      </c>
      <c r="AB63" s="2" t="str">
        <f t="shared" si="15"/>
        <v>cu</v>
      </c>
      <c r="AC63" s="393" t="s">
        <v>743</v>
      </c>
      <c r="AD63" s="2" t="str">
        <f t="shared" si="16"/>
        <v>ju</v>
      </c>
      <c r="AE63" s="393" t="s">
        <v>744</v>
      </c>
      <c r="AF63" s="2" t="str">
        <f t="shared" si="17"/>
        <v>su</v>
      </c>
      <c r="AG63" s="393" t="s">
        <v>745</v>
      </c>
      <c r="AH63" s="2" t="str">
        <f t="shared" si="28"/>
        <v>ku</v>
      </c>
      <c r="AI63" s="393" t="s">
        <v>746</v>
      </c>
      <c r="AJ63" s="2" t="str">
        <f t="shared" si="29"/>
        <v>khu</v>
      </c>
      <c r="AK63" s="393" t="s">
        <v>747</v>
      </c>
      <c r="AL63" s="2" t="str">
        <f t="shared" si="30"/>
        <v>gu</v>
      </c>
      <c r="AM63" s="393"/>
      <c r="AN63" s="2" t="str">
        <f t="shared" si="31"/>
        <v/>
      </c>
    </row>
    <row r="64" spans="2:40">
      <c r="B64" s="396" t="s">
        <v>749</v>
      </c>
      <c r="C64" s="397" t="s">
        <v>1389</v>
      </c>
      <c r="D64" s="391" t="s">
        <v>748</v>
      </c>
      <c r="E64" s="393" t="s">
        <v>749</v>
      </c>
      <c r="F64" s="2" t="str">
        <f t="shared" si="18"/>
        <v>uh</v>
      </c>
      <c r="G64" s="393"/>
      <c r="H64" s="2" t="str">
        <f t="shared" si="19"/>
        <v/>
      </c>
      <c r="I64" s="393" t="s">
        <v>750</v>
      </c>
      <c r="J64" s="2" t="str">
        <f t="shared" si="20"/>
        <v>puh</v>
      </c>
      <c r="K64" s="393" t="s">
        <v>751</v>
      </c>
      <c r="L64" s="2" t="str">
        <f t="shared" si="21"/>
        <v>phuh</v>
      </c>
      <c r="M64" s="393" t="s">
        <v>752</v>
      </c>
      <c r="N64" s="2" t="str">
        <f t="shared" si="22"/>
        <v>buh</v>
      </c>
      <c r="O64" s="393"/>
      <c r="P64" s="2" t="str">
        <f t="shared" si="23"/>
        <v/>
      </c>
      <c r="Q64" s="393" t="s">
        <v>753</v>
      </c>
      <c r="R64" s="2" t="str">
        <f t="shared" si="24"/>
        <v>tuh</v>
      </c>
      <c r="S64" s="393" t="s">
        <v>754</v>
      </c>
      <c r="T64" s="2" t="str">
        <f t="shared" si="25"/>
        <v>thuh</v>
      </c>
      <c r="U64" s="393"/>
      <c r="V64" s="2" t="str">
        <f t="shared" si="26"/>
        <v/>
      </c>
      <c r="W64" s="393" t="s">
        <v>755</v>
      </c>
      <c r="X64" s="2" t="str">
        <f t="shared" si="27"/>
        <v>luh</v>
      </c>
      <c r="Y64" s="393" t="s">
        <v>756</v>
      </c>
      <c r="Z64" s="2" t="str">
        <f t="shared" si="14"/>
        <v>zuh</v>
      </c>
      <c r="AA64" s="393" t="s">
        <v>757</v>
      </c>
      <c r="AB64" s="2" t="str">
        <f t="shared" si="15"/>
        <v>cuh</v>
      </c>
      <c r="AC64" s="393"/>
      <c r="AD64" s="2" t="str">
        <f t="shared" si="16"/>
        <v/>
      </c>
      <c r="AE64" s="393" t="s">
        <v>758</v>
      </c>
      <c r="AF64" s="2" t="str">
        <f t="shared" si="17"/>
        <v>suh</v>
      </c>
      <c r="AG64" s="393"/>
      <c r="AH64" s="2" t="str">
        <f t="shared" si="28"/>
        <v/>
      </c>
      <c r="AI64" s="393" t="s">
        <v>759</v>
      </c>
      <c r="AJ64" s="2" t="str">
        <f t="shared" si="29"/>
        <v>khuh</v>
      </c>
      <c r="AK64" s="393"/>
      <c r="AL64" s="2" t="str">
        <f t="shared" si="30"/>
        <v/>
      </c>
      <c r="AM64" s="393"/>
      <c r="AN64" s="2" t="str">
        <f t="shared" si="31"/>
        <v/>
      </c>
    </row>
    <row r="65" spans="2:40">
      <c r="B65" s="396" t="s">
        <v>761</v>
      </c>
      <c r="C65" s="397" t="s">
        <v>760</v>
      </c>
      <c r="D65" s="391" t="s">
        <v>760</v>
      </c>
      <c r="E65" s="393" t="s">
        <v>761</v>
      </c>
      <c r="F65" s="2" t="str">
        <f t="shared" si="18"/>
        <v>un</v>
      </c>
      <c r="G65" s="393" t="s">
        <v>762</v>
      </c>
      <c r="H65" s="2" t="str">
        <f t="shared" si="19"/>
        <v>hun</v>
      </c>
      <c r="I65" s="393" t="s">
        <v>763</v>
      </c>
      <c r="J65" s="2" t="str">
        <f t="shared" si="20"/>
        <v>pun</v>
      </c>
      <c r="K65" s="393" t="s">
        <v>764</v>
      </c>
      <c r="L65" s="2" t="str">
        <f t="shared" si="21"/>
        <v>phun</v>
      </c>
      <c r="M65" s="393" t="s">
        <v>765</v>
      </c>
      <c r="N65" s="2" t="str">
        <f t="shared" si="22"/>
        <v>bun</v>
      </c>
      <c r="O65" s="393"/>
      <c r="P65" s="2" t="str">
        <f t="shared" si="23"/>
        <v/>
      </c>
      <c r="Q65" s="393" t="s">
        <v>766</v>
      </c>
      <c r="R65" s="2" t="str">
        <f t="shared" si="24"/>
        <v>tun</v>
      </c>
      <c r="S65" s="393" t="s">
        <v>767</v>
      </c>
      <c r="T65" s="2" t="str">
        <f t="shared" si="25"/>
        <v>thun</v>
      </c>
      <c r="U65" s="393"/>
      <c r="V65" s="2" t="str">
        <f t="shared" si="26"/>
        <v/>
      </c>
      <c r="W65" s="393" t="s">
        <v>768</v>
      </c>
      <c r="X65" s="2" t="str">
        <f t="shared" si="27"/>
        <v>lun</v>
      </c>
      <c r="Y65" s="393" t="s">
        <v>769</v>
      </c>
      <c r="Z65" s="2" t="str">
        <f t="shared" si="14"/>
        <v>zun</v>
      </c>
      <c r="AA65" s="393" t="s">
        <v>770</v>
      </c>
      <c r="AB65" s="2" t="str">
        <f t="shared" si="15"/>
        <v>cun</v>
      </c>
      <c r="AC65" s="393" t="s">
        <v>771</v>
      </c>
      <c r="AD65" s="2" t="str">
        <f t="shared" si="16"/>
        <v>jun</v>
      </c>
      <c r="AE65" s="393" t="s">
        <v>772</v>
      </c>
      <c r="AF65" s="2" t="str">
        <f t="shared" si="17"/>
        <v>sun</v>
      </c>
      <c r="AG65" s="393" t="s">
        <v>773</v>
      </c>
      <c r="AH65" s="2" t="str">
        <f t="shared" si="28"/>
        <v>kun</v>
      </c>
      <c r="AI65" s="393" t="s">
        <v>774</v>
      </c>
      <c r="AJ65" s="2" t="str">
        <f t="shared" si="29"/>
        <v>khun</v>
      </c>
      <c r="AK65" s="393" t="s">
        <v>775</v>
      </c>
      <c r="AL65" s="2" t="str">
        <f t="shared" si="30"/>
        <v>gun</v>
      </c>
      <c r="AM65" s="393"/>
      <c r="AN65" s="2" t="str">
        <f t="shared" si="31"/>
        <v/>
      </c>
    </row>
    <row r="66" spans="2:40">
      <c r="B66" s="396" t="s">
        <v>777</v>
      </c>
      <c r="C66" s="397" t="s">
        <v>1331</v>
      </c>
      <c r="D66" s="391" t="s">
        <v>776</v>
      </c>
      <c r="E66" s="393" t="s">
        <v>777</v>
      </c>
      <c r="F66" s="2" t="str">
        <f t="shared" si="18"/>
        <v>ut</v>
      </c>
      <c r="G66" s="393" t="s">
        <v>778</v>
      </c>
      <c r="H66" s="2" t="str">
        <f t="shared" si="19"/>
        <v>hut</v>
      </c>
      <c r="I66" s="393" t="s">
        <v>779</v>
      </c>
      <c r="J66" s="2" t="str">
        <f t="shared" si="20"/>
        <v>put</v>
      </c>
      <c r="K66" s="393" t="s">
        <v>780</v>
      </c>
      <c r="L66" s="2" t="str">
        <f t="shared" si="21"/>
        <v>phut</v>
      </c>
      <c r="M66" s="393" t="s">
        <v>781</v>
      </c>
      <c r="N66" s="2" t="str">
        <f t="shared" si="22"/>
        <v>but</v>
      </c>
      <c r="O66" s="393"/>
      <c r="P66" s="2" t="str">
        <f t="shared" si="23"/>
        <v/>
      </c>
      <c r="Q66" s="393" t="s">
        <v>782</v>
      </c>
      <c r="R66" s="2" t="str">
        <f t="shared" si="24"/>
        <v>tut</v>
      </c>
      <c r="S66" s="393" t="s">
        <v>783</v>
      </c>
      <c r="T66" s="2" t="str">
        <f t="shared" si="25"/>
        <v>thut</v>
      </c>
      <c r="U66" s="393"/>
      <c r="V66" s="2" t="str">
        <f t="shared" si="26"/>
        <v/>
      </c>
      <c r="W66" s="393" t="s">
        <v>784</v>
      </c>
      <c r="X66" s="2" t="str">
        <f t="shared" si="27"/>
        <v>lut</v>
      </c>
      <c r="Y66" s="393" t="s">
        <v>785</v>
      </c>
      <c r="Z66" s="2" t="str">
        <f t="shared" si="14"/>
        <v>zut</v>
      </c>
      <c r="AA66" s="393" t="s">
        <v>786</v>
      </c>
      <c r="AB66" s="2" t="str">
        <f t="shared" si="15"/>
        <v>cut</v>
      </c>
      <c r="AC66" s="393"/>
      <c r="AD66" s="2" t="str">
        <f t="shared" si="16"/>
        <v/>
      </c>
      <c r="AE66" s="393" t="s">
        <v>787</v>
      </c>
      <c r="AF66" s="2" t="str">
        <f t="shared" si="17"/>
        <v>sut</v>
      </c>
      <c r="AG66" s="393" t="s">
        <v>788</v>
      </c>
      <c r="AH66" s="2" t="str">
        <f t="shared" si="28"/>
        <v>kut</v>
      </c>
      <c r="AI66" s="393" t="s">
        <v>789</v>
      </c>
      <c r="AJ66" s="2" t="str">
        <f t="shared" si="29"/>
        <v>khut</v>
      </c>
      <c r="AK66" s="393"/>
      <c r="AL66" s="2" t="str">
        <f t="shared" si="30"/>
        <v/>
      </c>
      <c r="AM66" s="393"/>
      <c r="AN66" s="2" t="str">
        <f t="shared" si="31"/>
        <v/>
      </c>
    </row>
    <row r="67" spans="2:40">
      <c r="B67" s="396" t="s">
        <v>791</v>
      </c>
      <c r="C67" s="397" t="s">
        <v>790</v>
      </c>
      <c r="D67" s="391" t="s">
        <v>790</v>
      </c>
      <c r="E67" s="393" t="s">
        <v>791</v>
      </c>
      <c r="F67" s="2" t="str">
        <f t="shared" si="18"/>
        <v>ua</v>
      </c>
      <c r="G67" s="393" t="s">
        <v>792</v>
      </c>
      <c r="H67" s="2" t="str">
        <f t="shared" si="19"/>
        <v>hua</v>
      </c>
      <c r="I67" s="393" t="s">
        <v>793</v>
      </c>
      <c r="J67" s="2" t="str">
        <f t="shared" si="20"/>
        <v>pua</v>
      </c>
      <c r="K67" s="393" t="s">
        <v>794</v>
      </c>
      <c r="L67" s="2" t="str">
        <f t="shared" si="21"/>
        <v>phua</v>
      </c>
      <c r="M67" s="393" t="s">
        <v>795</v>
      </c>
      <c r="N67" s="2" t="str">
        <f t="shared" si="22"/>
        <v>bua</v>
      </c>
      <c r="O67" s="393" t="s">
        <v>796</v>
      </c>
      <c r="P67" s="2" t="str">
        <f t="shared" si="23"/>
        <v>mua</v>
      </c>
      <c r="Q67" s="393" t="s">
        <v>797</v>
      </c>
      <c r="R67" s="2" t="str">
        <f t="shared" si="24"/>
        <v>tua</v>
      </c>
      <c r="S67" s="393" t="s">
        <v>798</v>
      </c>
      <c r="T67" s="2" t="str">
        <f t="shared" si="25"/>
        <v>thua</v>
      </c>
      <c r="U67" s="393" t="s">
        <v>799</v>
      </c>
      <c r="V67" s="2" t="str">
        <f t="shared" si="26"/>
        <v>nua</v>
      </c>
      <c r="W67" s="393" t="s">
        <v>800</v>
      </c>
      <c r="X67" s="2" t="str">
        <f t="shared" si="27"/>
        <v>lua</v>
      </c>
      <c r="Y67" s="393" t="s">
        <v>801</v>
      </c>
      <c r="Z67" s="2" t="str">
        <f t="shared" si="14"/>
        <v>zua</v>
      </c>
      <c r="AA67" s="393" t="s">
        <v>802</v>
      </c>
      <c r="AB67" s="2" t="str">
        <f t="shared" si="15"/>
        <v>cua</v>
      </c>
      <c r="AC67" s="393" t="s">
        <v>803</v>
      </c>
      <c r="AD67" s="2" t="str">
        <f t="shared" si="16"/>
        <v>jua</v>
      </c>
      <c r="AE67" s="393" t="s">
        <v>804</v>
      </c>
      <c r="AF67" s="2" t="str">
        <f t="shared" si="17"/>
        <v>sua</v>
      </c>
      <c r="AG67" s="393" t="s">
        <v>805</v>
      </c>
      <c r="AH67" s="2" t="str">
        <f t="shared" si="28"/>
        <v>kua</v>
      </c>
      <c r="AI67" s="393" t="s">
        <v>806</v>
      </c>
      <c r="AJ67" s="2" t="str">
        <f t="shared" si="29"/>
        <v>khua</v>
      </c>
      <c r="AK67" s="393" t="s">
        <v>807</v>
      </c>
      <c r="AL67" s="2" t="str">
        <f t="shared" si="30"/>
        <v>gua</v>
      </c>
      <c r="AM67" s="393"/>
      <c r="AN67" s="2" t="str">
        <f t="shared" si="31"/>
        <v/>
      </c>
    </row>
    <row r="68" spans="2:40">
      <c r="B68" s="396" t="s">
        <v>809</v>
      </c>
      <c r="C68" s="397" t="s">
        <v>1686</v>
      </c>
      <c r="D68" s="391" t="s">
        <v>808</v>
      </c>
      <c r="E68" s="393" t="s">
        <v>809</v>
      </c>
      <c r="F68" s="2" t="str">
        <f t="shared" ref="F68:F85" si="32" xml:space="preserve"> IF(E68="", "", _xlfn.CONCAT(E$2,$C68))</f>
        <v>Nua</v>
      </c>
      <c r="G68" s="393" t="s">
        <v>810</v>
      </c>
      <c r="H68" s="2" t="str">
        <f t="shared" ref="H68:H85" si="33" xml:space="preserve"> IF(G68="", "", _xlfn.CONCAT(H$2,$C68))</f>
        <v>hNua</v>
      </c>
      <c r="I68" s="393" t="s">
        <v>811</v>
      </c>
      <c r="J68" s="2" t="str">
        <f t="shared" ref="J68:J85" si="34" xml:space="preserve"> IF(I68="", "", _xlfn.CONCAT(J$2,$C68))</f>
        <v>pNua</v>
      </c>
      <c r="K68" s="393" t="s">
        <v>812</v>
      </c>
      <c r="L68" s="2" t="str">
        <f t="shared" ref="L68:L85" si="35" xml:space="preserve"> IF(K68="", "", _xlfn.CONCAT(L$2,$C68))</f>
        <v>phNua</v>
      </c>
      <c r="M68" s="393"/>
      <c r="N68" s="2" t="str">
        <f t="shared" ref="N68:N85" si="36" xml:space="preserve"> IF(M68="", "", _xlfn.CONCAT(N$2,$C68))</f>
        <v/>
      </c>
      <c r="O68" s="393"/>
      <c r="P68" s="2" t="str">
        <f t="shared" ref="P68:P85" si="37" xml:space="preserve"> IF(O68="", "", _xlfn.CONCAT(P$2,$C68))</f>
        <v/>
      </c>
      <c r="Q68" s="393" t="s">
        <v>813</v>
      </c>
      <c r="R68" s="2" t="str">
        <f t="shared" ref="R68:R85" si="38" xml:space="preserve"> IF(Q68="", "", _xlfn.CONCAT(R$2,$C68))</f>
        <v>tNua</v>
      </c>
      <c r="S68" s="393" t="s">
        <v>814</v>
      </c>
      <c r="T68" s="2" t="str">
        <f t="shared" ref="T68:T85" si="39" xml:space="preserve"> IF(S68="", "", _xlfn.CONCAT(T$2,$C68))</f>
        <v>thNua</v>
      </c>
      <c r="U68" s="393"/>
      <c r="V68" s="2" t="str">
        <f t="shared" ref="V68:V85" si="40" xml:space="preserve"> IF(U68="", "", _xlfn.CONCAT(V$2,$C68))</f>
        <v/>
      </c>
      <c r="W68" s="393"/>
      <c r="X68" s="2" t="str">
        <f t="shared" ref="X68:X85" si="41" xml:space="preserve"> IF(W68="", "", _xlfn.CONCAT(X$2,$C68))</f>
        <v/>
      </c>
      <c r="Y68" s="393" t="s">
        <v>815</v>
      </c>
      <c r="Z68" s="2" t="str">
        <f t="shared" si="14"/>
        <v>zNua</v>
      </c>
      <c r="AA68" s="393" t="s">
        <v>816</v>
      </c>
      <c r="AB68" s="2" t="str">
        <f t="shared" si="15"/>
        <v>cNua</v>
      </c>
      <c r="AC68" s="393"/>
      <c r="AD68" s="2" t="str">
        <f t="shared" si="16"/>
        <v/>
      </c>
      <c r="AE68" s="393" t="s">
        <v>817</v>
      </c>
      <c r="AF68" s="2" t="str">
        <f t="shared" si="17"/>
        <v>sNua</v>
      </c>
      <c r="AG68" s="393" t="s">
        <v>818</v>
      </c>
      <c r="AH68" s="2" t="str">
        <f t="shared" ref="AH68:AH85" si="42" xml:space="preserve"> IF(AG68="", "", _xlfn.CONCAT(AH$2,$C68))</f>
        <v>kNua</v>
      </c>
      <c r="AI68" s="393" t="s">
        <v>819</v>
      </c>
      <c r="AJ68" s="2" t="str">
        <f t="shared" ref="AJ68:AJ85" si="43" xml:space="preserve"> IF(AI68="", "", _xlfn.CONCAT(AJ$2,$C68))</f>
        <v>khNua</v>
      </c>
      <c r="AK68" s="393"/>
      <c r="AL68" s="2" t="str">
        <f t="shared" ref="AL68:AL85" si="44" xml:space="preserve"> IF(AK68="", "", _xlfn.CONCAT(AL$2,$C68))</f>
        <v/>
      </c>
      <c r="AM68" s="393"/>
      <c r="AN68" s="2" t="str">
        <f t="shared" ref="AN68:AN85" si="45" xml:space="preserve"> IF(AM68="", "", _xlfn.CONCAT(AN$2,$C68))</f>
        <v/>
      </c>
    </row>
    <row r="69" spans="2:40">
      <c r="B69" s="396" t="s">
        <v>821</v>
      </c>
      <c r="C69" s="397" t="s">
        <v>1368</v>
      </c>
      <c r="D69" s="391" t="s">
        <v>820</v>
      </c>
      <c r="E69" s="393" t="s">
        <v>821</v>
      </c>
      <c r="F69" s="2" t="str">
        <f t="shared" si="32"/>
        <v>uah</v>
      </c>
      <c r="G69" s="393" t="s">
        <v>822</v>
      </c>
      <c r="H69" s="2" t="str">
        <f t="shared" si="33"/>
        <v>huah</v>
      </c>
      <c r="I69" s="393" t="s">
        <v>823</v>
      </c>
      <c r="J69" s="2" t="str">
        <f t="shared" si="34"/>
        <v>puah</v>
      </c>
      <c r="K69" s="393" t="s">
        <v>824</v>
      </c>
      <c r="L69" s="2" t="str">
        <f t="shared" si="35"/>
        <v>phuah</v>
      </c>
      <c r="M69" s="393" t="s">
        <v>825</v>
      </c>
      <c r="N69" s="2" t="str">
        <f t="shared" si="36"/>
        <v>buah</v>
      </c>
      <c r="O69" s="393"/>
      <c r="P69" s="2" t="str">
        <f t="shared" si="37"/>
        <v/>
      </c>
      <c r="Q69" s="393" t="s">
        <v>826</v>
      </c>
      <c r="R69" s="2" t="str">
        <f t="shared" si="38"/>
        <v>tuah</v>
      </c>
      <c r="S69" s="393" t="s">
        <v>827</v>
      </c>
      <c r="T69" s="2" t="str">
        <f t="shared" si="39"/>
        <v>thuah</v>
      </c>
      <c r="U69" s="393"/>
      <c r="V69" s="2" t="str">
        <f t="shared" si="40"/>
        <v/>
      </c>
      <c r="W69" s="393" t="s">
        <v>828</v>
      </c>
      <c r="X69" s="2" t="str">
        <f t="shared" si="41"/>
        <v>luah</v>
      </c>
      <c r="Y69" s="393" t="s">
        <v>829</v>
      </c>
      <c r="Z69" s="2" t="str">
        <f t="shared" ref="Z69:Z85" si="46" xml:space="preserve"> IF(Y69="", "", IF(LEFT(Y69)="ㄗ", _xlfn.CONCAT("z", $C69), IF(OR(LEFT(Y69,2)="ㄐㄧ", LEFT(Y69,2)="ㄐㆪ"), _xlfn.CONCAT("j",$C69), _xlfn.CONCAT("j",$C69))))</f>
        <v>zuah</v>
      </c>
      <c r="AA69" s="393" t="s">
        <v>830</v>
      </c>
      <c r="AB69" s="2" t="str">
        <f t="shared" ref="AB69:AB85" si="47" xml:space="preserve"> IF(AA69="", "", IF(LEFT(AA69)="ㄘ", _xlfn.CONCAT("c", $C69), IF(OR(LEFT(AA69,2)="ㄑㄧ", LEFT(AA69,2)="ㄑㆪ"), _xlfn.CONCAT("c",$C69), _xlfn.CONCAT("c",$C69))))</f>
        <v>cuah</v>
      </c>
      <c r="AC69" s="393" t="s">
        <v>831</v>
      </c>
      <c r="AD69" s="2" t="str">
        <f t="shared" ref="AD69:AD85" si="48" xml:space="preserve"> IF(AC69="", "", IF(LEFT(AC69)="ㆡ", _xlfn.CONCAT("j", $C69), IF(OR(LEFT(AC69,2)="ㆢㄧ", LEFT(AC69,2)="ㆢㆪ"), _xlfn.CONCAT("j",$C69), _xlfn.CONCAT("j",$C69))))</f>
        <v>juah</v>
      </c>
      <c r="AE69" s="393" t="s">
        <v>832</v>
      </c>
      <c r="AF69" s="2" t="str">
        <f t="shared" ref="AF69:AF85" si="49" xml:space="preserve"> IF(AE69="", "", IF(LEFT(AE69)="ㄙ", _xlfn.CONCAT("s", $C69), IF(OR(LEFT(AE69,2)="ㄒㄧ", LEFT(AE69,2)="ㄒㆪ"), _xlfn.CONCAT("s",$C69), _xlfn.CONCAT("s",$C69))))</f>
        <v>suah</v>
      </c>
      <c r="AG69" s="393" t="s">
        <v>833</v>
      </c>
      <c r="AH69" s="2" t="str">
        <f t="shared" si="42"/>
        <v>kuah</v>
      </c>
      <c r="AI69" s="393" t="s">
        <v>834</v>
      </c>
      <c r="AJ69" s="2" t="str">
        <f t="shared" si="43"/>
        <v>khuah</v>
      </c>
      <c r="AK69" s="393"/>
      <c r="AL69" s="2" t="str">
        <f t="shared" si="44"/>
        <v/>
      </c>
      <c r="AM69" s="393"/>
      <c r="AN69" s="2" t="str">
        <f t="shared" si="45"/>
        <v/>
      </c>
    </row>
    <row r="70" spans="2:40">
      <c r="B70" s="396" t="s">
        <v>836</v>
      </c>
      <c r="C70" s="397" t="s">
        <v>835</v>
      </c>
      <c r="D70" s="391" t="s">
        <v>835</v>
      </c>
      <c r="E70" s="393" t="s">
        <v>836</v>
      </c>
      <c r="F70" s="2" t="str">
        <f t="shared" si="32"/>
        <v>uan</v>
      </c>
      <c r="G70" s="393" t="s">
        <v>837</v>
      </c>
      <c r="H70" s="2" t="str">
        <f t="shared" si="33"/>
        <v>huan</v>
      </c>
      <c r="I70" s="393" t="s">
        <v>838</v>
      </c>
      <c r="J70" s="2" t="str">
        <f t="shared" si="34"/>
        <v>puan</v>
      </c>
      <c r="K70" s="393" t="s">
        <v>839</v>
      </c>
      <c r="L70" s="2" t="str">
        <f t="shared" si="35"/>
        <v>phuan</v>
      </c>
      <c r="M70" s="393" t="s">
        <v>840</v>
      </c>
      <c r="N70" s="2" t="str">
        <f t="shared" si="36"/>
        <v>buan</v>
      </c>
      <c r="O70" s="393"/>
      <c r="P70" s="2" t="str">
        <f t="shared" si="37"/>
        <v/>
      </c>
      <c r="Q70" s="393" t="s">
        <v>841</v>
      </c>
      <c r="R70" s="2" t="str">
        <f t="shared" si="38"/>
        <v>tuan</v>
      </c>
      <c r="S70" s="393" t="s">
        <v>842</v>
      </c>
      <c r="T70" s="2" t="str">
        <f t="shared" si="39"/>
        <v>thuan</v>
      </c>
      <c r="U70" s="393"/>
      <c r="V70" s="2" t="str">
        <f t="shared" si="40"/>
        <v/>
      </c>
      <c r="W70" s="393" t="s">
        <v>843</v>
      </c>
      <c r="X70" s="2" t="str">
        <f t="shared" si="41"/>
        <v>luan</v>
      </c>
      <c r="Y70" s="393" t="s">
        <v>844</v>
      </c>
      <c r="Z70" s="2" t="str">
        <f t="shared" si="46"/>
        <v>zuan</v>
      </c>
      <c r="AA70" s="393" t="s">
        <v>845</v>
      </c>
      <c r="AB70" s="2" t="str">
        <f t="shared" si="47"/>
        <v>cuan</v>
      </c>
      <c r="AC70" s="393"/>
      <c r="AD70" s="2" t="str">
        <f t="shared" si="48"/>
        <v/>
      </c>
      <c r="AE70" s="393" t="s">
        <v>846</v>
      </c>
      <c r="AF70" s="2" t="str">
        <f t="shared" si="49"/>
        <v>suan</v>
      </c>
      <c r="AG70" s="393" t="s">
        <v>847</v>
      </c>
      <c r="AH70" s="2" t="str">
        <f t="shared" si="42"/>
        <v>kuan</v>
      </c>
      <c r="AI70" s="393" t="s">
        <v>848</v>
      </c>
      <c r="AJ70" s="2" t="str">
        <f t="shared" si="43"/>
        <v>khuan</v>
      </c>
      <c r="AK70" s="393" t="s">
        <v>849</v>
      </c>
      <c r="AL70" s="2" t="str">
        <f t="shared" si="44"/>
        <v>guan</v>
      </c>
      <c r="AM70" s="393"/>
      <c r="AN70" s="2" t="str">
        <f t="shared" si="45"/>
        <v/>
      </c>
    </row>
    <row r="71" spans="2:40">
      <c r="B71" s="396" t="s">
        <v>851</v>
      </c>
      <c r="C71" s="397" t="s">
        <v>1419</v>
      </c>
      <c r="D71" s="391" t="s">
        <v>850</v>
      </c>
      <c r="E71" s="393" t="s">
        <v>851</v>
      </c>
      <c r="F71" s="2" t="str">
        <f t="shared" si="32"/>
        <v>uang</v>
      </c>
      <c r="G71" s="393" t="s">
        <v>852</v>
      </c>
      <c r="H71" s="2" t="str">
        <f t="shared" si="33"/>
        <v>huang</v>
      </c>
      <c r="I71" s="393"/>
      <c r="J71" s="2" t="str">
        <f t="shared" si="34"/>
        <v/>
      </c>
      <c r="K71" s="393"/>
      <c r="L71" s="2" t="str">
        <f t="shared" si="35"/>
        <v/>
      </c>
      <c r="M71" s="393"/>
      <c r="N71" s="2" t="str">
        <f t="shared" si="36"/>
        <v/>
      </c>
      <c r="O71" s="393"/>
      <c r="P71" s="2" t="str">
        <f t="shared" si="37"/>
        <v/>
      </c>
      <c r="Q71" s="393"/>
      <c r="R71" s="2" t="str">
        <f t="shared" si="38"/>
        <v/>
      </c>
      <c r="S71" s="393"/>
      <c r="T71" s="2" t="str">
        <f t="shared" si="39"/>
        <v/>
      </c>
      <c r="U71" s="393"/>
      <c r="V71" s="2" t="str">
        <f t="shared" si="40"/>
        <v/>
      </c>
      <c r="W71" s="393"/>
      <c r="X71" s="2" t="str">
        <f t="shared" si="41"/>
        <v/>
      </c>
      <c r="Y71" s="393"/>
      <c r="Z71" s="2" t="str">
        <f t="shared" si="46"/>
        <v/>
      </c>
      <c r="AA71" s="393" t="s">
        <v>853</v>
      </c>
      <c r="AB71" s="2" t="str">
        <f t="shared" si="47"/>
        <v>cuang</v>
      </c>
      <c r="AC71" s="393"/>
      <c r="AD71" s="2" t="str">
        <f t="shared" si="48"/>
        <v/>
      </c>
      <c r="AE71" s="393"/>
      <c r="AF71" s="2" t="str">
        <f t="shared" si="49"/>
        <v/>
      </c>
      <c r="AG71" s="393"/>
      <c r="AH71" s="2" t="str">
        <f t="shared" si="42"/>
        <v/>
      </c>
      <c r="AI71" s="393"/>
      <c r="AJ71" s="2" t="str">
        <f t="shared" si="43"/>
        <v/>
      </c>
      <c r="AK71" s="393"/>
      <c r="AL71" s="2" t="str">
        <f t="shared" si="44"/>
        <v/>
      </c>
      <c r="AM71" s="393"/>
      <c r="AN71" s="2" t="str">
        <f t="shared" si="45"/>
        <v/>
      </c>
    </row>
    <row r="72" spans="2:40">
      <c r="B72" s="396" t="s">
        <v>855</v>
      </c>
      <c r="C72" s="397" t="s">
        <v>1350</v>
      </c>
      <c r="D72" s="391" t="s">
        <v>854</v>
      </c>
      <c r="E72" s="393" t="s">
        <v>855</v>
      </c>
      <c r="F72" s="2" t="str">
        <f t="shared" si="32"/>
        <v>uat</v>
      </c>
      <c r="G72" s="393" t="s">
        <v>856</v>
      </c>
      <c r="H72" s="2" t="str">
        <f t="shared" si="33"/>
        <v>huat</v>
      </c>
      <c r="I72" s="393" t="s">
        <v>857</v>
      </c>
      <c r="J72" s="2" t="str">
        <f t="shared" si="34"/>
        <v>puat</v>
      </c>
      <c r="K72" s="393" t="s">
        <v>858</v>
      </c>
      <c r="L72" s="2" t="str">
        <f t="shared" si="35"/>
        <v>phuat</v>
      </c>
      <c r="M72" s="393" t="s">
        <v>859</v>
      </c>
      <c r="N72" s="2" t="str">
        <f t="shared" si="36"/>
        <v>buat</v>
      </c>
      <c r="O72" s="393"/>
      <c r="P72" s="2" t="str">
        <f t="shared" si="37"/>
        <v/>
      </c>
      <c r="Q72" s="393" t="s">
        <v>860</v>
      </c>
      <c r="R72" s="2" t="str">
        <f t="shared" si="38"/>
        <v>tuat</v>
      </c>
      <c r="S72" s="393" t="s">
        <v>861</v>
      </c>
      <c r="T72" s="2" t="str">
        <f t="shared" si="39"/>
        <v>thuat</v>
      </c>
      <c r="U72" s="393"/>
      <c r="V72" s="2" t="str">
        <f t="shared" si="40"/>
        <v/>
      </c>
      <c r="W72" s="393" t="s">
        <v>862</v>
      </c>
      <c r="X72" s="2" t="str">
        <f t="shared" si="41"/>
        <v>luat</v>
      </c>
      <c r="Y72" s="393" t="s">
        <v>863</v>
      </c>
      <c r="Z72" s="2" t="str">
        <f t="shared" si="46"/>
        <v>zuat</v>
      </c>
      <c r="AA72" s="393"/>
      <c r="AB72" s="2" t="str">
        <f t="shared" si="47"/>
        <v/>
      </c>
      <c r="AC72" s="393"/>
      <c r="AD72" s="2" t="str">
        <f t="shared" si="48"/>
        <v/>
      </c>
      <c r="AE72" s="393" t="s">
        <v>864</v>
      </c>
      <c r="AF72" s="2" t="str">
        <f t="shared" si="49"/>
        <v>suat</v>
      </c>
      <c r="AG72" s="393" t="s">
        <v>865</v>
      </c>
      <c r="AH72" s="2" t="str">
        <f t="shared" si="42"/>
        <v>kuat</v>
      </c>
      <c r="AI72" s="393" t="s">
        <v>866</v>
      </c>
      <c r="AJ72" s="2" t="str">
        <f t="shared" si="43"/>
        <v>khuat</v>
      </c>
      <c r="AK72" s="393" t="s">
        <v>867</v>
      </c>
      <c r="AL72" s="2" t="str">
        <f t="shared" si="44"/>
        <v>guat</v>
      </c>
      <c r="AM72" s="393"/>
      <c r="AN72" s="2" t="str">
        <f t="shared" si="45"/>
        <v/>
      </c>
    </row>
    <row r="73" spans="2:40">
      <c r="B73" s="396" t="s">
        <v>869</v>
      </c>
      <c r="C73" s="397" t="s">
        <v>868</v>
      </c>
      <c r="D73" s="391" t="s">
        <v>868</v>
      </c>
      <c r="E73" s="393" t="s">
        <v>869</v>
      </c>
      <c r="F73" s="2" t="str">
        <f t="shared" si="32"/>
        <v>uai</v>
      </c>
      <c r="G73" s="393" t="s">
        <v>870</v>
      </c>
      <c r="H73" s="2" t="str">
        <f t="shared" si="33"/>
        <v>huai</v>
      </c>
      <c r="I73" s="393"/>
      <c r="J73" s="2" t="str">
        <f t="shared" si="34"/>
        <v/>
      </c>
      <c r="K73" s="393"/>
      <c r="L73" s="2" t="str">
        <f t="shared" si="35"/>
        <v/>
      </c>
      <c r="M73" s="393"/>
      <c r="N73" s="2" t="str">
        <f t="shared" si="36"/>
        <v/>
      </c>
      <c r="O73" s="393"/>
      <c r="P73" s="2" t="str">
        <f t="shared" si="37"/>
        <v/>
      </c>
      <c r="Q73" s="393"/>
      <c r="R73" s="2" t="str">
        <f t="shared" si="38"/>
        <v/>
      </c>
      <c r="S73" s="393"/>
      <c r="T73" s="2" t="str">
        <f t="shared" si="39"/>
        <v/>
      </c>
      <c r="U73" s="393"/>
      <c r="V73" s="2" t="str">
        <f t="shared" si="40"/>
        <v/>
      </c>
      <c r="W73" s="393"/>
      <c r="X73" s="2" t="str">
        <f t="shared" si="41"/>
        <v/>
      </c>
      <c r="Y73" s="393"/>
      <c r="Z73" s="2" t="str">
        <f t="shared" si="46"/>
        <v/>
      </c>
      <c r="AA73" s="393"/>
      <c r="AB73" s="2" t="str">
        <f t="shared" si="47"/>
        <v/>
      </c>
      <c r="AC73" s="393"/>
      <c r="AD73" s="2" t="str">
        <f t="shared" si="48"/>
        <v/>
      </c>
      <c r="AE73" s="393" t="s">
        <v>871</v>
      </c>
      <c r="AF73" s="2" t="str">
        <f t="shared" si="49"/>
        <v>suai</v>
      </c>
      <c r="AG73" s="393" t="s">
        <v>872</v>
      </c>
      <c r="AH73" s="2" t="str">
        <f t="shared" si="42"/>
        <v>kuai</v>
      </c>
      <c r="AI73" s="393" t="s">
        <v>873</v>
      </c>
      <c r="AJ73" s="2" t="str">
        <f t="shared" si="43"/>
        <v>khuai</v>
      </c>
      <c r="AK73" s="393"/>
      <c r="AL73" s="2" t="str">
        <f t="shared" si="44"/>
        <v/>
      </c>
      <c r="AM73" s="393"/>
      <c r="AN73" s="2" t="str">
        <f t="shared" si="45"/>
        <v/>
      </c>
    </row>
    <row r="74" spans="2:40">
      <c r="B74" s="396" t="s">
        <v>875</v>
      </c>
      <c r="C74" s="397" t="s">
        <v>3297</v>
      </c>
      <c r="D74" s="391" t="s">
        <v>874</v>
      </c>
      <c r="E74" s="393" t="s">
        <v>875</v>
      </c>
      <c r="F74" s="2" t="str">
        <f t="shared" si="32"/>
        <v>Nuai</v>
      </c>
      <c r="G74" s="393" t="s">
        <v>876</v>
      </c>
      <c r="H74" s="2" t="str">
        <f t="shared" si="33"/>
        <v>hNuai</v>
      </c>
      <c r="I74" s="393"/>
      <c r="J74" s="2" t="str">
        <f t="shared" si="34"/>
        <v/>
      </c>
      <c r="K74" s="393"/>
      <c r="L74" s="2" t="str">
        <f t="shared" si="35"/>
        <v/>
      </c>
      <c r="M74" s="393"/>
      <c r="N74" s="2" t="str">
        <f t="shared" si="36"/>
        <v/>
      </c>
      <c r="O74" s="393"/>
      <c r="P74" s="2" t="str">
        <f t="shared" si="37"/>
        <v/>
      </c>
      <c r="Q74" s="393"/>
      <c r="R74" s="2" t="str">
        <f t="shared" si="38"/>
        <v/>
      </c>
      <c r="S74" s="393"/>
      <c r="T74" s="2" t="str">
        <f t="shared" si="39"/>
        <v/>
      </c>
      <c r="U74" s="393"/>
      <c r="V74" s="2" t="str">
        <f t="shared" si="40"/>
        <v/>
      </c>
      <c r="W74" s="393"/>
      <c r="X74" s="2" t="str">
        <f t="shared" si="41"/>
        <v/>
      </c>
      <c r="Y74" s="393" t="s">
        <v>877</v>
      </c>
      <c r="Z74" s="2" t="str">
        <f t="shared" si="46"/>
        <v>zNuai</v>
      </c>
      <c r="AA74" s="393"/>
      <c r="AB74" s="2" t="str">
        <f t="shared" si="47"/>
        <v/>
      </c>
      <c r="AC74" s="393"/>
      <c r="AD74" s="2" t="str">
        <f t="shared" si="48"/>
        <v/>
      </c>
      <c r="AE74" s="393" t="s">
        <v>878</v>
      </c>
      <c r="AF74" s="2" t="str">
        <f t="shared" si="49"/>
        <v>sNuai</v>
      </c>
      <c r="AG74" s="393" t="s">
        <v>879</v>
      </c>
      <c r="AH74" s="2" t="str">
        <f t="shared" si="42"/>
        <v>kNuai</v>
      </c>
      <c r="AI74" s="393"/>
      <c r="AJ74" s="2" t="str">
        <f t="shared" si="43"/>
        <v/>
      </c>
      <c r="AK74" s="393"/>
      <c r="AL74" s="2" t="str">
        <f t="shared" si="44"/>
        <v/>
      </c>
      <c r="AM74" s="393"/>
      <c r="AN74" s="2" t="str">
        <f t="shared" si="45"/>
        <v/>
      </c>
    </row>
    <row r="75" spans="2:40">
      <c r="B75" s="396" t="s">
        <v>881</v>
      </c>
      <c r="C75" s="397" t="s">
        <v>1344</v>
      </c>
      <c r="D75" s="391" t="s">
        <v>880</v>
      </c>
      <c r="E75" s="393" t="s">
        <v>881</v>
      </c>
      <c r="F75" s="2" t="str">
        <f t="shared" si="32"/>
        <v>uaih</v>
      </c>
      <c r="G75" s="393"/>
      <c r="H75" s="2" t="str">
        <f t="shared" si="33"/>
        <v/>
      </c>
      <c r="I75" s="393"/>
      <c r="J75" s="2" t="str">
        <f t="shared" si="34"/>
        <v/>
      </c>
      <c r="K75" s="393"/>
      <c r="L75" s="2" t="str">
        <f t="shared" si="35"/>
        <v/>
      </c>
      <c r="M75" s="393" t="s">
        <v>882</v>
      </c>
      <c r="N75" s="2" t="str">
        <f t="shared" si="36"/>
        <v>buaih</v>
      </c>
      <c r="O75" s="393"/>
      <c r="P75" s="2" t="str">
        <f t="shared" si="37"/>
        <v/>
      </c>
      <c r="Q75" s="393"/>
      <c r="R75" s="2" t="str">
        <f t="shared" si="38"/>
        <v/>
      </c>
      <c r="S75" s="393"/>
      <c r="T75" s="2" t="str">
        <f t="shared" si="39"/>
        <v/>
      </c>
      <c r="U75" s="393"/>
      <c r="V75" s="2" t="str">
        <f t="shared" si="40"/>
        <v/>
      </c>
      <c r="W75" s="393" t="s">
        <v>883</v>
      </c>
      <c r="X75" s="2" t="str">
        <f t="shared" si="41"/>
        <v>luaih</v>
      </c>
      <c r="Y75" s="393"/>
      <c r="Z75" s="2" t="str">
        <f t="shared" si="46"/>
        <v/>
      </c>
      <c r="AA75" s="393" t="s">
        <v>884</v>
      </c>
      <c r="AB75" s="2" t="str">
        <f t="shared" si="47"/>
        <v>cuaih</v>
      </c>
      <c r="AC75" s="393"/>
      <c r="AD75" s="2" t="str">
        <f t="shared" si="48"/>
        <v/>
      </c>
      <c r="AE75" s="393"/>
      <c r="AF75" s="2" t="str">
        <f t="shared" si="49"/>
        <v/>
      </c>
      <c r="AG75" s="393" t="s">
        <v>885</v>
      </c>
      <c r="AH75" s="2" t="str">
        <f t="shared" si="42"/>
        <v>kuaih</v>
      </c>
      <c r="AI75" s="393"/>
      <c r="AJ75" s="2" t="str">
        <f t="shared" si="43"/>
        <v/>
      </c>
      <c r="AK75" s="393"/>
      <c r="AL75" s="2" t="str">
        <f t="shared" si="44"/>
        <v/>
      </c>
      <c r="AM75" s="393"/>
      <c r="AN75" s="2" t="str">
        <f t="shared" si="45"/>
        <v/>
      </c>
    </row>
    <row r="76" spans="2:40">
      <c r="B76" s="396" t="s">
        <v>887</v>
      </c>
      <c r="C76" s="397" t="s">
        <v>3298</v>
      </c>
      <c r="D76" s="391" t="s">
        <v>886</v>
      </c>
      <c r="E76" s="393" t="s">
        <v>887</v>
      </c>
      <c r="F76" s="2" t="str">
        <f t="shared" si="32"/>
        <v>Nuaih</v>
      </c>
      <c r="G76" s="393"/>
      <c r="H76" s="2" t="str">
        <f t="shared" si="33"/>
        <v/>
      </c>
      <c r="I76" s="393"/>
      <c r="J76" s="2" t="str">
        <f t="shared" si="34"/>
        <v/>
      </c>
      <c r="K76" s="393"/>
      <c r="L76" s="2" t="str">
        <f t="shared" si="35"/>
        <v/>
      </c>
      <c r="M76" s="393"/>
      <c r="N76" s="2" t="str">
        <f t="shared" si="36"/>
        <v/>
      </c>
      <c r="O76" s="393"/>
      <c r="P76" s="2" t="str">
        <f t="shared" si="37"/>
        <v/>
      </c>
      <c r="Q76" s="393"/>
      <c r="R76" s="2" t="str">
        <f t="shared" si="38"/>
        <v/>
      </c>
      <c r="S76" s="393"/>
      <c r="T76" s="2" t="str">
        <f t="shared" si="39"/>
        <v/>
      </c>
      <c r="U76" s="393"/>
      <c r="V76" s="2" t="str">
        <f t="shared" si="40"/>
        <v/>
      </c>
      <c r="W76" s="393"/>
      <c r="X76" s="2" t="str">
        <f t="shared" si="41"/>
        <v/>
      </c>
      <c r="Y76" s="393"/>
      <c r="Z76" s="2" t="str">
        <f t="shared" si="46"/>
        <v/>
      </c>
      <c r="AA76" s="393"/>
      <c r="AB76" s="2" t="str">
        <f t="shared" si="47"/>
        <v/>
      </c>
      <c r="AC76" s="393"/>
      <c r="AD76" s="2" t="str">
        <f t="shared" si="48"/>
        <v/>
      </c>
      <c r="AE76" s="393"/>
      <c r="AF76" s="2" t="str">
        <f t="shared" si="49"/>
        <v/>
      </c>
      <c r="AG76" s="393" t="s">
        <v>888</v>
      </c>
      <c r="AH76" s="2" t="str">
        <f t="shared" si="42"/>
        <v>kNuaih</v>
      </c>
      <c r="AI76" s="393"/>
      <c r="AJ76" s="2" t="str">
        <f t="shared" si="43"/>
        <v/>
      </c>
      <c r="AK76" s="393"/>
      <c r="AL76" s="2" t="str">
        <f t="shared" si="44"/>
        <v/>
      </c>
      <c r="AM76" s="393"/>
      <c r="AN76" s="2" t="str">
        <f t="shared" si="45"/>
        <v/>
      </c>
    </row>
    <row r="77" spans="2:40">
      <c r="B77" s="396" t="s">
        <v>890</v>
      </c>
      <c r="C77" s="397" t="s">
        <v>889</v>
      </c>
      <c r="D77" s="391" t="s">
        <v>889</v>
      </c>
      <c r="E77" s="393" t="s">
        <v>890</v>
      </c>
      <c r="F77" s="2" t="str">
        <f t="shared" si="32"/>
        <v>ue</v>
      </c>
      <c r="G77" s="393" t="s">
        <v>891</v>
      </c>
      <c r="H77" s="2" t="str">
        <f t="shared" si="33"/>
        <v>hue</v>
      </c>
      <c r="I77" s="393" t="s">
        <v>892</v>
      </c>
      <c r="J77" s="2" t="str">
        <f t="shared" si="34"/>
        <v>pue</v>
      </c>
      <c r="K77" s="393" t="s">
        <v>893</v>
      </c>
      <c r="L77" s="2" t="str">
        <f t="shared" si="35"/>
        <v>phue</v>
      </c>
      <c r="M77" s="393" t="s">
        <v>894</v>
      </c>
      <c r="N77" s="2" t="str">
        <f t="shared" si="36"/>
        <v>bue</v>
      </c>
      <c r="O77" s="393" t="s">
        <v>895</v>
      </c>
      <c r="P77" s="2" t="str">
        <f t="shared" si="37"/>
        <v>mue</v>
      </c>
      <c r="Q77" s="393" t="s">
        <v>896</v>
      </c>
      <c r="R77" s="2" t="str">
        <f t="shared" si="38"/>
        <v>tue</v>
      </c>
      <c r="S77" s="393" t="s">
        <v>897</v>
      </c>
      <c r="T77" s="2" t="str">
        <f t="shared" si="39"/>
        <v>thue</v>
      </c>
      <c r="U77" s="393"/>
      <c r="V77" s="2" t="str">
        <f t="shared" si="40"/>
        <v/>
      </c>
      <c r="W77" s="393" t="s">
        <v>898</v>
      </c>
      <c r="X77" s="2" t="str">
        <f t="shared" si="41"/>
        <v>lue</v>
      </c>
      <c r="Y77" s="393" t="s">
        <v>899</v>
      </c>
      <c r="Z77" s="2" t="str">
        <f t="shared" si="46"/>
        <v>zue</v>
      </c>
      <c r="AA77" s="393" t="s">
        <v>900</v>
      </c>
      <c r="AB77" s="2" t="str">
        <f t="shared" si="47"/>
        <v>cue</v>
      </c>
      <c r="AC77" s="393" t="s">
        <v>901</v>
      </c>
      <c r="AD77" s="2" t="str">
        <f t="shared" si="48"/>
        <v>jue</v>
      </c>
      <c r="AE77" s="393" t="s">
        <v>902</v>
      </c>
      <c r="AF77" s="2" t="str">
        <f t="shared" si="49"/>
        <v>sue</v>
      </c>
      <c r="AG77" s="393" t="s">
        <v>903</v>
      </c>
      <c r="AH77" s="2" t="str">
        <f t="shared" si="42"/>
        <v>kue</v>
      </c>
      <c r="AI77" s="393" t="s">
        <v>904</v>
      </c>
      <c r="AJ77" s="2" t="str">
        <f t="shared" si="43"/>
        <v>khue</v>
      </c>
      <c r="AK77" s="393" t="s">
        <v>905</v>
      </c>
      <c r="AL77" s="2" t="str">
        <f t="shared" si="44"/>
        <v>gue</v>
      </c>
      <c r="AM77" s="393"/>
      <c r="AN77" s="2" t="str">
        <f t="shared" si="45"/>
        <v/>
      </c>
    </row>
    <row r="78" spans="2:40">
      <c r="B78" s="396" t="s">
        <v>907</v>
      </c>
      <c r="C78" s="397" t="s">
        <v>1381</v>
      </c>
      <c r="D78" s="391" t="s">
        <v>906</v>
      </c>
      <c r="E78" s="393" t="s">
        <v>907</v>
      </c>
      <c r="F78" s="2" t="str">
        <f t="shared" si="32"/>
        <v>ueh</v>
      </c>
      <c r="G78" s="393" t="s">
        <v>908</v>
      </c>
      <c r="H78" s="2" t="str">
        <f t="shared" si="33"/>
        <v>hueh</v>
      </c>
      <c r="I78" s="393" t="s">
        <v>909</v>
      </c>
      <c r="J78" s="2" t="str">
        <f t="shared" si="34"/>
        <v>pueh</v>
      </c>
      <c r="K78" s="393" t="s">
        <v>910</v>
      </c>
      <c r="L78" s="2" t="str">
        <f t="shared" si="35"/>
        <v>phueh</v>
      </c>
      <c r="M78" s="393" t="s">
        <v>911</v>
      </c>
      <c r="N78" s="2" t="str">
        <f t="shared" si="36"/>
        <v>bueh</v>
      </c>
      <c r="O78" s="393"/>
      <c r="P78" s="2" t="str">
        <f t="shared" si="37"/>
        <v/>
      </c>
      <c r="Q78" s="393"/>
      <c r="R78" s="2" t="str">
        <f t="shared" si="38"/>
        <v/>
      </c>
      <c r="S78" s="393" t="s">
        <v>912</v>
      </c>
      <c r="T78" s="2" t="str">
        <f t="shared" si="39"/>
        <v>thueh</v>
      </c>
      <c r="U78" s="393"/>
      <c r="V78" s="2" t="str">
        <f t="shared" si="40"/>
        <v/>
      </c>
      <c r="W78" s="393" t="s">
        <v>913</v>
      </c>
      <c r="X78" s="2" t="str">
        <f t="shared" si="41"/>
        <v>lueh</v>
      </c>
      <c r="Y78" s="393" t="s">
        <v>914</v>
      </c>
      <c r="Z78" s="2" t="str">
        <f t="shared" si="46"/>
        <v>zueh</v>
      </c>
      <c r="AA78" s="393" t="s">
        <v>915</v>
      </c>
      <c r="AB78" s="2" t="str">
        <f t="shared" si="47"/>
        <v>cueh</v>
      </c>
      <c r="AC78" s="393"/>
      <c r="AD78" s="2" t="str">
        <f t="shared" si="48"/>
        <v/>
      </c>
      <c r="AE78" s="393" t="s">
        <v>916</v>
      </c>
      <c r="AF78" s="2" t="str">
        <f t="shared" si="49"/>
        <v>sueh</v>
      </c>
      <c r="AG78" s="393" t="s">
        <v>917</v>
      </c>
      <c r="AH78" s="2" t="str">
        <f t="shared" si="42"/>
        <v>kueh</v>
      </c>
      <c r="AI78" s="393" t="s">
        <v>918</v>
      </c>
      <c r="AJ78" s="2" t="str">
        <f t="shared" si="43"/>
        <v>khueh</v>
      </c>
      <c r="AK78" s="393" t="s">
        <v>919</v>
      </c>
      <c r="AL78" s="2" t="str">
        <f t="shared" si="44"/>
        <v>gueh</v>
      </c>
      <c r="AM78" s="393" t="s">
        <v>920</v>
      </c>
      <c r="AN78" s="2" t="str">
        <f t="shared" si="45"/>
        <v>ngueh</v>
      </c>
    </row>
    <row r="79" spans="2:40">
      <c r="B79" s="396" t="s">
        <v>922</v>
      </c>
      <c r="C79" s="397" t="s">
        <v>921</v>
      </c>
      <c r="D79" s="391" t="s">
        <v>921</v>
      </c>
      <c r="E79" s="393" t="s">
        <v>922</v>
      </c>
      <c r="F79" s="2" t="str">
        <f t="shared" si="32"/>
        <v>ui</v>
      </c>
      <c r="G79" s="393" t="s">
        <v>923</v>
      </c>
      <c r="H79" s="2" t="str">
        <f t="shared" si="33"/>
        <v>hui</v>
      </c>
      <c r="I79" s="393" t="s">
        <v>924</v>
      </c>
      <c r="J79" s="2" t="str">
        <f t="shared" si="34"/>
        <v>pui</v>
      </c>
      <c r="K79" s="393" t="s">
        <v>925</v>
      </c>
      <c r="L79" s="2" t="str">
        <f t="shared" si="35"/>
        <v>phui</v>
      </c>
      <c r="M79" s="393" t="s">
        <v>926</v>
      </c>
      <c r="N79" s="2" t="str">
        <f t="shared" si="36"/>
        <v>bui</v>
      </c>
      <c r="O79" s="393" t="s">
        <v>927</v>
      </c>
      <c r="P79" s="2" t="str">
        <f t="shared" si="37"/>
        <v>mui</v>
      </c>
      <c r="Q79" s="393" t="s">
        <v>928</v>
      </c>
      <c r="R79" s="2" t="str">
        <f t="shared" si="38"/>
        <v>tui</v>
      </c>
      <c r="S79" s="393" t="s">
        <v>929</v>
      </c>
      <c r="T79" s="2" t="str">
        <f t="shared" si="39"/>
        <v>thui</v>
      </c>
      <c r="U79" s="393"/>
      <c r="V79" s="2" t="str">
        <f t="shared" si="40"/>
        <v/>
      </c>
      <c r="W79" s="393" t="s">
        <v>930</v>
      </c>
      <c r="X79" s="2" t="str">
        <f t="shared" si="41"/>
        <v>lui</v>
      </c>
      <c r="Y79" s="393" t="s">
        <v>931</v>
      </c>
      <c r="Z79" s="2" t="str">
        <f t="shared" si="46"/>
        <v>zui</v>
      </c>
      <c r="AA79" s="393" t="s">
        <v>932</v>
      </c>
      <c r="AB79" s="2" t="str">
        <f t="shared" si="47"/>
        <v>cui</v>
      </c>
      <c r="AC79" s="393"/>
      <c r="AD79" s="2" t="str">
        <f t="shared" si="48"/>
        <v/>
      </c>
      <c r="AE79" s="393" t="s">
        <v>933</v>
      </c>
      <c r="AF79" s="2" t="str">
        <f t="shared" si="49"/>
        <v>sui</v>
      </c>
      <c r="AG79" s="393" t="s">
        <v>934</v>
      </c>
      <c r="AH79" s="2" t="str">
        <f t="shared" si="42"/>
        <v>kui</v>
      </c>
      <c r="AI79" s="393" t="s">
        <v>935</v>
      </c>
      <c r="AJ79" s="2" t="str">
        <f t="shared" si="43"/>
        <v>khui</v>
      </c>
      <c r="AK79" s="393" t="s">
        <v>936</v>
      </c>
      <c r="AL79" s="2" t="str">
        <f t="shared" si="44"/>
        <v>gui</v>
      </c>
      <c r="AM79" s="393"/>
      <c r="AN79" s="2" t="str">
        <f t="shared" si="45"/>
        <v/>
      </c>
    </row>
    <row r="80" spans="2:40">
      <c r="B80" s="396" t="s">
        <v>938</v>
      </c>
      <c r="C80" s="397" t="s">
        <v>1713</v>
      </c>
      <c r="D80" s="391" t="s">
        <v>937</v>
      </c>
      <c r="E80" s="393" t="s">
        <v>938</v>
      </c>
      <c r="F80" s="2" t="str">
        <f t="shared" si="32"/>
        <v>Nui</v>
      </c>
      <c r="G80" s="393" t="s">
        <v>939</v>
      </c>
      <c r="H80" s="2" t="str">
        <f t="shared" si="33"/>
        <v>hNui</v>
      </c>
      <c r="I80" s="393" t="s">
        <v>940</v>
      </c>
      <c r="J80" s="2" t="str">
        <f t="shared" si="34"/>
        <v>pNui</v>
      </c>
      <c r="K80" s="393"/>
      <c r="L80" s="2" t="str">
        <f t="shared" si="35"/>
        <v/>
      </c>
      <c r="M80" s="393"/>
      <c r="N80" s="2" t="str">
        <f t="shared" si="36"/>
        <v/>
      </c>
      <c r="O80" s="393"/>
      <c r="P80" s="2" t="str">
        <f t="shared" si="37"/>
        <v/>
      </c>
      <c r="Q80" s="393"/>
      <c r="R80" s="2" t="str">
        <f t="shared" si="38"/>
        <v/>
      </c>
      <c r="S80" s="393"/>
      <c r="T80" s="2" t="str">
        <f t="shared" si="39"/>
        <v/>
      </c>
      <c r="U80" s="393"/>
      <c r="V80" s="2" t="str">
        <f t="shared" si="40"/>
        <v/>
      </c>
      <c r="W80" s="393"/>
      <c r="X80" s="2" t="str">
        <f t="shared" si="41"/>
        <v/>
      </c>
      <c r="Y80" s="393" t="s">
        <v>941</v>
      </c>
      <c r="Z80" s="2" t="str">
        <f t="shared" si="46"/>
        <v>zNui</v>
      </c>
      <c r="AA80" s="393" t="s">
        <v>942</v>
      </c>
      <c r="AB80" s="2" t="str">
        <f t="shared" si="47"/>
        <v>cNui</v>
      </c>
      <c r="AC80" s="393"/>
      <c r="AD80" s="2" t="str">
        <f t="shared" si="48"/>
        <v/>
      </c>
      <c r="AE80" s="393" t="s">
        <v>943</v>
      </c>
      <c r="AF80" s="2" t="str">
        <f t="shared" si="49"/>
        <v>sNui</v>
      </c>
      <c r="AG80" s="393" t="s">
        <v>944</v>
      </c>
      <c r="AH80" s="2" t="str">
        <f t="shared" si="42"/>
        <v>kNui</v>
      </c>
      <c r="AI80" s="393"/>
      <c r="AJ80" s="2" t="str">
        <f t="shared" si="43"/>
        <v/>
      </c>
      <c r="AK80" s="393"/>
      <c r="AL80" s="2" t="str">
        <f t="shared" si="44"/>
        <v/>
      </c>
      <c r="AM80" s="393"/>
      <c r="AN80" s="2" t="str">
        <f t="shared" si="45"/>
        <v/>
      </c>
    </row>
    <row r="81" spans="2:40">
      <c r="B81" s="396" t="s">
        <v>946</v>
      </c>
      <c r="C81" s="397" t="s">
        <v>3299</v>
      </c>
      <c r="D81" s="391" t="s">
        <v>945</v>
      </c>
      <c r="E81" s="393" t="s">
        <v>946</v>
      </c>
      <c r="F81" s="2" t="str">
        <f t="shared" si="32"/>
        <v>uih</v>
      </c>
      <c r="G81" s="393" t="s">
        <v>947</v>
      </c>
      <c r="H81" s="2" t="str">
        <f t="shared" si="33"/>
        <v>huih</v>
      </c>
      <c r="I81" s="393"/>
      <c r="J81" s="2" t="str">
        <f t="shared" si="34"/>
        <v/>
      </c>
      <c r="K81" s="393"/>
      <c r="L81" s="2" t="str">
        <f t="shared" si="35"/>
        <v/>
      </c>
      <c r="M81" s="393"/>
      <c r="N81" s="2" t="str">
        <f t="shared" si="36"/>
        <v/>
      </c>
      <c r="O81" s="393"/>
      <c r="P81" s="2" t="str">
        <f t="shared" si="37"/>
        <v/>
      </c>
      <c r="Q81" s="393"/>
      <c r="R81" s="2" t="str">
        <f t="shared" si="38"/>
        <v/>
      </c>
      <c r="S81" s="393"/>
      <c r="T81" s="2" t="str">
        <f t="shared" si="39"/>
        <v/>
      </c>
      <c r="U81" s="393"/>
      <c r="V81" s="2" t="str">
        <f t="shared" si="40"/>
        <v/>
      </c>
      <c r="W81" s="393"/>
      <c r="X81" s="2" t="str">
        <f t="shared" si="41"/>
        <v/>
      </c>
      <c r="Y81" s="393"/>
      <c r="Z81" s="2" t="str">
        <f t="shared" si="46"/>
        <v/>
      </c>
      <c r="AA81" s="393"/>
      <c r="AB81" s="2" t="str">
        <f t="shared" si="47"/>
        <v/>
      </c>
      <c r="AC81" s="393"/>
      <c r="AD81" s="2" t="str">
        <f t="shared" si="48"/>
        <v/>
      </c>
      <c r="AE81" s="393"/>
      <c r="AF81" s="2" t="str">
        <f t="shared" si="49"/>
        <v/>
      </c>
      <c r="AG81" s="393" t="s">
        <v>948</v>
      </c>
      <c r="AH81" s="2" t="str">
        <f t="shared" si="42"/>
        <v>kuih</v>
      </c>
      <c r="AI81" s="393"/>
      <c r="AJ81" s="2" t="str">
        <f t="shared" si="43"/>
        <v/>
      </c>
      <c r="AK81" s="393"/>
      <c r="AL81" s="2" t="str">
        <f t="shared" si="44"/>
        <v/>
      </c>
      <c r="AM81" s="393"/>
      <c r="AN81" s="2" t="str">
        <f t="shared" si="45"/>
        <v/>
      </c>
    </row>
    <row r="82" spans="2:40">
      <c r="B82" s="396" t="s">
        <v>950</v>
      </c>
      <c r="C82" s="397" t="s">
        <v>5</v>
      </c>
      <c r="D82" s="391" t="s">
        <v>949</v>
      </c>
      <c r="E82" s="393" t="s">
        <v>950</v>
      </c>
      <c r="F82" s="2" t="str">
        <f t="shared" si="32"/>
        <v>m</v>
      </c>
      <c r="G82" s="393" t="s">
        <v>951</v>
      </c>
      <c r="H82" s="2" t="str">
        <f t="shared" si="33"/>
        <v>hm</v>
      </c>
      <c r="I82" s="393"/>
      <c r="J82" s="2" t="str">
        <f t="shared" si="34"/>
        <v/>
      </c>
      <c r="K82" s="393"/>
      <c r="L82" s="2" t="str">
        <f t="shared" si="35"/>
        <v/>
      </c>
      <c r="M82" s="393"/>
      <c r="N82" s="2" t="str">
        <f t="shared" si="36"/>
        <v/>
      </c>
      <c r="O82" s="393"/>
      <c r="P82" s="2" t="str">
        <f t="shared" si="37"/>
        <v/>
      </c>
      <c r="Q82" s="393"/>
      <c r="R82" s="2" t="str">
        <f t="shared" si="38"/>
        <v/>
      </c>
      <c r="S82" s="393"/>
      <c r="T82" s="2" t="str">
        <f t="shared" si="39"/>
        <v/>
      </c>
      <c r="U82" s="393"/>
      <c r="V82" s="2" t="str">
        <f t="shared" si="40"/>
        <v/>
      </c>
      <c r="W82" s="393"/>
      <c r="X82" s="2" t="str">
        <f t="shared" si="41"/>
        <v/>
      </c>
      <c r="Y82" s="393"/>
      <c r="Z82" s="2" t="str">
        <f t="shared" si="46"/>
        <v/>
      </c>
      <c r="AA82" s="393"/>
      <c r="AB82" s="2" t="str">
        <f t="shared" si="47"/>
        <v/>
      </c>
      <c r="AC82" s="393"/>
      <c r="AD82" s="2" t="str">
        <f t="shared" si="48"/>
        <v/>
      </c>
      <c r="AE82" s="393"/>
      <c r="AF82" s="2" t="str">
        <f t="shared" si="49"/>
        <v/>
      </c>
      <c r="AG82" s="393"/>
      <c r="AH82" s="2" t="str">
        <f t="shared" si="42"/>
        <v/>
      </c>
      <c r="AI82" s="393"/>
      <c r="AJ82" s="2" t="str">
        <f t="shared" si="43"/>
        <v/>
      </c>
      <c r="AK82" s="393"/>
      <c r="AL82" s="2" t="str">
        <f t="shared" si="44"/>
        <v/>
      </c>
      <c r="AM82" s="393"/>
      <c r="AN82" s="2" t="str">
        <f t="shared" si="45"/>
        <v/>
      </c>
    </row>
    <row r="83" spans="2:40">
      <c r="B83" s="396" t="s">
        <v>953</v>
      </c>
      <c r="C83" s="397" t="s">
        <v>2066</v>
      </c>
      <c r="D83" s="391" t="s">
        <v>952</v>
      </c>
      <c r="E83" s="393" t="s">
        <v>953</v>
      </c>
      <c r="F83" s="2" t="str">
        <f t="shared" si="32"/>
        <v>mh</v>
      </c>
      <c r="G83" s="393" t="s">
        <v>954</v>
      </c>
      <c r="H83" s="2" t="str">
        <f t="shared" si="33"/>
        <v>hmh</v>
      </c>
      <c r="I83" s="393"/>
      <c r="J83" s="2" t="str">
        <f t="shared" si="34"/>
        <v/>
      </c>
      <c r="K83" s="393"/>
      <c r="L83" s="2" t="str">
        <f t="shared" si="35"/>
        <v/>
      </c>
      <c r="M83" s="393"/>
      <c r="N83" s="2" t="str">
        <f t="shared" si="36"/>
        <v/>
      </c>
      <c r="O83" s="393"/>
      <c r="P83" s="2" t="str">
        <f t="shared" si="37"/>
        <v/>
      </c>
      <c r="Q83" s="393"/>
      <c r="R83" s="2" t="str">
        <f t="shared" si="38"/>
        <v/>
      </c>
      <c r="S83" s="393"/>
      <c r="T83" s="2" t="str">
        <f t="shared" si="39"/>
        <v/>
      </c>
      <c r="U83" s="393"/>
      <c r="V83" s="2" t="str">
        <f t="shared" si="40"/>
        <v/>
      </c>
      <c r="W83" s="393"/>
      <c r="X83" s="2" t="str">
        <f t="shared" si="41"/>
        <v/>
      </c>
      <c r="Y83" s="393"/>
      <c r="Z83" s="2" t="str">
        <f t="shared" si="46"/>
        <v/>
      </c>
      <c r="AA83" s="393"/>
      <c r="AB83" s="2" t="str">
        <f t="shared" si="47"/>
        <v/>
      </c>
      <c r="AC83" s="393"/>
      <c r="AD83" s="2" t="str">
        <f t="shared" si="48"/>
        <v/>
      </c>
      <c r="AE83" s="393"/>
      <c r="AF83" s="2" t="str">
        <f t="shared" si="49"/>
        <v/>
      </c>
      <c r="AG83" s="393"/>
      <c r="AH83" s="2" t="str">
        <f t="shared" si="42"/>
        <v/>
      </c>
      <c r="AI83" s="393"/>
      <c r="AJ83" s="2" t="str">
        <f t="shared" si="43"/>
        <v/>
      </c>
      <c r="AK83" s="393"/>
      <c r="AL83" s="2" t="str">
        <f t="shared" si="44"/>
        <v/>
      </c>
      <c r="AM83" s="393"/>
      <c r="AN83" s="2" t="str">
        <f t="shared" si="45"/>
        <v/>
      </c>
    </row>
    <row r="84" spans="2:40">
      <c r="B84" s="396" t="s">
        <v>956</v>
      </c>
      <c r="C84" s="397" t="s">
        <v>1410</v>
      </c>
      <c r="D84" s="391" t="s">
        <v>955</v>
      </c>
      <c r="E84" s="393" t="s">
        <v>956</v>
      </c>
      <c r="F84" s="2" t="str">
        <f t="shared" si="32"/>
        <v>ng</v>
      </c>
      <c r="G84" s="393" t="s">
        <v>957</v>
      </c>
      <c r="H84" s="2" t="str">
        <f t="shared" si="33"/>
        <v>hng</v>
      </c>
      <c r="I84" s="393" t="s">
        <v>958</v>
      </c>
      <c r="J84" s="2" t="str">
        <f t="shared" si="34"/>
        <v>png</v>
      </c>
      <c r="K84" s="393"/>
      <c r="L84" s="2" t="str">
        <f t="shared" si="35"/>
        <v/>
      </c>
      <c r="M84" s="393"/>
      <c r="N84" s="2" t="str">
        <f t="shared" si="36"/>
        <v/>
      </c>
      <c r="O84" s="393" t="s">
        <v>959</v>
      </c>
      <c r="P84" s="2" t="str">
        <f t="shared" si="37"/>
        <v>mng</v>
      </c>
      <c r="Q84" s="393" t="s">
        <v>960</v>
      </c>
      <c r="R84" s="2" t="str">
        <f t="shared" si="38"/>
        <v>tng</v>
      </c>
      <c r="S84" s="393" t="s">
        <v>961</v>
      </c>
      <c r="T84" s="2" t="str">
        <f t="shared" si="39"/>
        <v>thng</v>
      </c>
      <c r="U84" s="393" t="s">
        <v>962</v>
      </c>
      <c r="V84" s="2" t="str">
        <f t="shared" si="40"/>
        <v>nng</v>
      </c>
      <c r="W84" s="393"/>
      <c r="X84" s="2" t="str">
        <f t="shared" si="41"/>
        <v/>
      </c>
      <c r="Y84" s="393" t="s">
        <v>963</v>
      </c>
      <c r="Z84" s="2" t="str">
        <f t="shared" si="46"/>
        <v>zng</v>
      </c>
      <c r="AA84" s="393" t="s">
        <v>964</v>
      </c>
      <c r="AB84" s="2" t="str">
        <f t="shared" si="47"/>
        <v>cng</v>
      </c>
      <c r="AC84" s="393"/>
      <c r="AD84" s="2" t="str">
        <f t="shared" si="48"/>
        <v/>
      </c>
      <c r="AE84" s="393" t="s">
        <v>965</v>
      </c>
      <c r="AF84" s="2" t="str">
        <f t="shared" si="49"/>
        <v>sng</v>
      </c>
      <c r="AG84" s="393" t="s">
        <v>966</v>
      </c>
      <c r="AH84" s="2" t="str">
        <f t="shared" si="42"/>
        <v>kng</v>
      </c>
      <c r="AI84" s="393" t="s">
        <v>967</v>
      </c>
      <c r="AJ84" s="2" t="str">
        <f t="shared" si="43"/>
        <v>khng</v>
      </c>
      <c r="AK84" s="393"/>
      <c r="AL84" s="2" t="str">
        <f t="shared" si="44"/>
        <v/>
      </c>
      <c r="AM84" s="393"/>
      <c r="AN84" s="2" t="str">
        <f t="shared" si="45"/>
        <v/>
      </c>
    </row>
    <row r="85" spans="2:40">
      <c r="B85" s="396" t="s">
        <v>969</v>
      </c>
      <c r="C85" s="397" t="s">
        <v>2067</v>
      </c>
      <c r="D85" s="391" t="s">
        <v>968</v>
      </c>
      <c r="E85" s="393" t="s">
        <v>969</v>
      </c>
      <c r="F85" s="2" t="str">
        <f t="shared" si="32"/>
        <v>ngh</v>
      </c>
      <c r="G85" s="393" t="s">
        <v>970</v>
      </c>
      <c r="H85" s="2" t="str">
        <f t="shared" si="33"/>
        <v>hngh</v>
      </c>
      <c r="I85" s="393"/>
      <c r="J85" s="2" t="str">
        <f t="shared" si="34"/>
        <v/>
      </c>
      <c r="K85" s="393" t="s">
        <v>971</v>
      </c>
      <c r="L85" s="2" t="str">
        <f t="shared" si="35"/>
        <v>phngh</v>
      </c>
      <c r="M85" s="393"/>
      <c r="N85" s="2" t="str">
        <f t="shared" si="36"/>
        <v/>
      </c>
      <c r="O85" s="393" t="s">
        <v>972</v>
      </c>
      <c r="P85" s="2" t="str">
        <f t="shared" si="37"/>
        <v>mngh</v>
      </c>
      <c r="Q85" s="393"/>
      <c r="R85" s="2" t="str">
        <f t="shared" si="38"/>
        <v/>
      </c>
      <c r="S85" s="393"/>
      <c r="T85" s="2" t="str">
        <f t="shared" si="39"/>
        <v/>
      </c>
      <c r="U85" s="393"/>
      <c r="V85" s="2" t="str">
        <f t="shared" si="40"/>
        <v/>
      </c>
      <c r="W85" s="393"/>
      <c r="X85" s="2" t="str">
        <f t="shared" si="41"/>
        <v/>
      </c>
      <c r="Y85" s="393"/>
      <c r="Z85" s="2" t="str">
        <f t="shared" si="46"/>
        <v/>
      </c>
      <c r="AA85" s="393" t="s">
        <v>973</v>
      </c>
      <c r="AB85" s="2" t="str">
        <f t="shared" si="47"/>
        <v>cngh</v>
      </c>
      <c r="AC85" s="393"/>
      <c r="AD85" s="2" t="str">
        <f t="shared" si="48"/>
        <v/>
      </c>
      <c r="AE85" s="393" t="s">
        <v>974</v>
      </c>
      <c r="AF85" s="2" t="str">
        <f t="shared" si="49"/>
        <v>sngh</v>
      </c>
      <c r="AG85" s="393"/>
      <c r="AH85" s="2" t="str">
        <f t="shared" si="42"/>
        <v/>
      </c>
      <c r="AI85" s="393" t="s">
        <v>975</v>
      </c>
      <c r="AJ85" s="2" t="str">
        <f t="shared" si="43"/>
        <v>khngh</v>
      </c>
      <c r="AK85" s="393"/>
      <c r="AL85" s="2" t="str">
        <f t="shared" si="44"/>
        <v/>
      </c>
      <c r="AM85" s="393"/>
      <c r="AN85" s="2" t="str">
        <f t="shared" si="45"/>
        <v/>
      </c>
    </row>
  </sheetData>
  <mergeCells count="20">
    <mergeCell ref="B2:D2"/>
    <mergeCell ref="E2:F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AI3:AJ3"/>
    <mergeCell ref="AK3:AL3"/>
    <mergeCell ref="AM3:AN3"/>
    <mergeCell ref="W3:X3"/>
    <mergeCell ref="Y3:Z3"/>
    <mergeCell ref="AA3:AB3"/>
    <mergeCell ref="AC3:AD3"/>
    <mergeCell ref="AE3:AF3"/>
    <mergeCell ref="AG3:AH3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D926-46AD-4EF7-9667-965CA60580B2}">
  <sheetPr>
    <tabColor rgb="FFFF0000"/>
  </sheetPr>
  <dimension ref="B1:CF92"/>
  <sheetViews>
    <sheetView zoomScale="80" zoomScaleNormal="80" workbookViewId="0">
      <pane ySplit="2" topLeftCell="A78" activePane="bottomLeft" state="frozen"/>
      <selection pane="bottomLeft" activeCell="M27" sqref="M27"/>
    </sheetView>
  </sheetViews>
  <sheetFormatPr defaultColWidth="13.625" defaultRowHeight="39" outlineLevelCol="2"/>
  <cols>
    <col min="1" max="1" width="8" style="123" customWidth="1"/>
    <col min="2" max="2" width="8.5" style="123" customWidth="1"/>
    <col min="3" max="4" width="16.25" style="127" customWidth="1"/>
    <col min="5" max="5" width="14.5" style="128" bestFit="1" customWidth="1"/>
    <col min="6" max="6" width="16.25" style="127" hidden="1" customWidth="1" outlineLevel="1"/>
    <col min="7" max="7" width="16.25" style="127" hidden="1" customWidth="1" outlineLevel="2"/>
    <col min="8" max="8" width="16.25" style="127" hidden="1" customWidth="1" outlineLevel="1" collapsed="1"/>
    <col min="9" max="11" width="16.25" style="127" hidden="1" customWidth="1" outlineLevel="1"/>
    <col min="12" max="12" width="16.25" style="124" hidden="1" customWidth="1" outlineLevel="1"/>
    <col min="13" max="13" width="16.25" style="125" customWidth="1" collapsed="1"/>
    <col min="14" max="14" width="16.25" style="125" customWidth="1"/>
    <col min="15" max="15" width="8" style="123" customWidth="1"/>
    <col min="16" max="16" width="8.5" style="123" customWidth="1"/>
    <col min="17" max="17" width="15.875" style="124" customWidth="1"/>
    <col min="18" max="18" width="15.875" style="125" customWidth="1"/>
    <col min="19" max="20" width="15.875" style="126" customWidth="1"/>
    <col min="21" max="21" width="8" style="123" customWidth="1"/>
    <col min="22" max="22" width="8.5" style="123" customWidth="1"/>
    <col min="23" max="24" width="15.875" style="126" customWidth="1"/>
    <col min="25" max="25" width="15.875" style="125" customWidth="1"/>
    <col min="26" max="26" width="15.875" style="124" customWidth="1"/>
    <col min="27" max="27" width="9.5" style="123" customWidth="1"/>
    <col min="28" max="28" width="10.625" style="123" customWidth="1"/>
    <col min="29" max="29" width="33.75" style="123" customWidth="1"/>
    <col min="30" max="16384" width="13.625" style="123"/>
  </cols>
  <sheetData>
    <row r="1" spans="2:84">
      <c r="B1" s="162" t="s">
        <v>1838</v>
      </c>
      <c r="G1" s="208"/>
      <c r="P1" s="162" t="s">
        <v>1753</v>
      </c>
      <c r="V1" s="162" t="s">
        <v>1837</v>
      </c>
    </row>
    <row r="2" spans="2:84" s="197" customFormat="1" ht="30.75" thickBot="1">
      <c r="B2" s="235" t="s">
        <v>1267</v>
      </c>
      <c r="C2" s="205" t="s">
        <v>1827</v>
      </c>
      <c r="D2" s="205" t="s">
        <v>1829</v>
      </c>
      <c r="E2" s="205" t="s">
        <v>1836</v>
      </c>
      <c r="F2" s="206" t="s">
        <v>1502</v>
      </c>
      <c r="G2" s="207" t="s">
        <v>1835</v>
      </c>
      <c r="H2" s="206" t="s">
        <v>1834</v>
      </c>
      <c r="I2" s="206" t="s">
        <v>1833</v>
      </c>
      <c r="J2" s="206" t="s">
        <v>1832</v>
      </c>
      <c r="K2" s="206" t="s">
        <v>1831</v>
      </c>
      <c r="L2" s="205" t="s">
        <v>1830</v>
      </c>
      <c r="M2" s="204" t="s">
        <v>1985</v>
      </c>
      <c r="N2" s="203" t="s">
        <v>1986</v>
      </c>
      <c r="P2" s="160" t="s">
        <v>1267</v>
      </c>
      <c r="Q2" s="159" t="s">
        <v>1829</v>
      </c>
      <c r="R2" s="158" t="s">
        <v>1828</v>
      </c>
      <c r="S2" s="157" t="s">
        <v>1581</v>
      </c>
      <c r="T2" s="157" t="s">
        <v>1580</v>
      </c>
      <c r="V2" s="160" t="s">
        <v>1267</v>
      </c>
      <c r="W2" s="202" t="s">
        <v>1822</v>
      </c>
      <c r="X2" s="201" t="s">
        <v>1827</v>
      </c>
      <c r="Y2" s="158" t="s">
        <v>1582</v>
      </c>
      <c r="Z2" s="159" t="s">
        <v>1583</v>
      </c>
      <c r="AC2" s="200" t="s">
        <v>1267</v>
      </c>
      <c r="AD2" s="198">
        <v>1</v>
      </c>
      <c r="AE2" s="198">
        <f t="shared" ref="AE2:CF2" si="0">AD2+1</f>
        <v>2</v>
      </c>
      <c r="AF2" s="198">
        <f t="shared" si="0"/>
        <v>3</v>
      </c>
      <c r="AG2" s="198">
        <f t="shared" si="0"/>
        <v>4</v>
      </c>
      <c r="AH2" s="199">
        <f t="shared" si="0"/>
        <v>5</v>
      </c>
      <c r="AI2" s="199">
        <f t="shared" si="0"/>
        <v>6</v>
      </c>
      <c r="AJ2" s="199">
        <f t="shared" si="0"/>
        <v>7</v>
      </c>
      <c r="AK2" s="199">
        <f t="shared" si="0"/>
        <v>8</v>
      </c>
      <c r="AL2" s="198">
        <f t="shared" si="0"/>
        <v>9</v>
      </c>
      <c r="AM2" s="198">
        <f t="shared" si="0"/>
        <v>10</v>
      </c>
      <c r="AN2" s="198">
        <f t="shared" si="0"/>
        <v>11</v>
      </c>
      <c r="AO2" s="198">
        <f t="shared" si="0"/>
        <v>12</v>
      </c>
      <c r="AP2" s="199">
        <f t="shared" si="0"/>
        <v>13</v>
      </c>
      <c r="AQ2" s="199">
        <f t="shared" si="0"/>
        <v>14</v>
      </c>
      <c r="AR2" s="199">
        <f t="shared" si="0"/>
        <v>15</v>
      </c>
      <c r="AS2" s="199">
        <f t="shared" si="0"/>
        <v>16</v>
      </c>
      <c r="AT2" s="198">
        <f t="shared" si="0"/>
        <v>17</v>
      </c>
      <c r="AU2" s="198">
        <f t="shared" si="0"/>
        <v>18</v>
      </c>
      <c r="AV2" s="198">
        <f t="shared" si="0"/>
        <v>19</v>
      </c>
      <c r="AW2" s="198">
        <f t="shared" si="0"/>
        <v>20</v>
      </c>
      <c r="AX2" s="199">
        <f t="shared" si="0"/>
        <v>21</v>
      </c>
      <c r="AY2" s="198">
        <f t="shared" si="0"/>
        <v>22</v>
      </c>
      <c r="AZ2" s="198">
        <f t="shared" si="0"/>
        <v>23</v>
      </c>
      <c r="BA2" s="198">
        <f t="shared" si="0"/>
        <v>24</v>
      </c>
      <c r="BB2" s="198">
        <f t="shared" si="0"/>
        <v>25</v>
      </c>
      <c r="BC2" s="198">
        <f t="shared" si="0"/>
        <v>26</v>
      </c>
      <c r="BD2" s="198">
        <f t="shared" si="0"/>
        <v>27</v>
      </c>
      <c r="BE2" s="198">
        <f t="shared" si="0"/>
        <v>28</v>
      </c>
      <c r="BF2" s="198">
        <f t="shared" si="0"/>
        <v>29</v>
      </c>
      <c r="BG2" s="198">
        <f t="shared" si="0"/>
        <v>30</v>
      </c>
      <c r="BH2" s="198">
        <f t="shared" si="0"/>
        <v>31</v>
      </c>
      <c r="BI2" s="198">
        <f t="shared" si="0"/>
        <v>32</v>
      </c>
      <c r="BJ2" s="198">
        <f t="shared" si="0"/>
        <v>33</v>
      </c>
      <c r="BK2" s="198">
        <f t="shared" si="0"/>
        <v>34</v>
      </c>
      <c r="BL2" s="198">
        <f t="shared" si="0"/>
        <v>35</v>
      </c>
      <c r="BM2" s="198">
        <f t="shared" si="0"/>
        <v>36</v>
      </c>
      <c r="BN2" s="198">
        <f t="shared" si="0"/>
        <v>37</v>
      </c>
      <c r="BO2" s="198">
        <f t="shared" si="0"/>
        <v>38</v>
      </c>
      <c r="BP2" s="198">
        <f t="shared" si="0"/>
        <v>39</v>
      </c>
      <c r="BQ2" s="198">
        <f t="shared" si="0"/>
        <v>40</v>
      </c>
      <c r="BR2" s="198">
        <f t="shared" si="0"/>
        <v>41</v>
      </c>
      <c r="BS2" s="198">
        <f t="shared" si="0"/>
        <v>42</v>
      </c>
      <c r="BT2" s="198">
        <f t="shared" si="0"/>
        <v>43</v>
      </c>
      <c r="BU2" s="198">
        <f t="shared" si="0"/>
        <v>44</v>
      </c>
      <c r="BV2" s="198">
        <f t="shared" si="0"/>
        <v>45</v>
      </c>
      <c r="BW2" s="198">
        <f t="shared" si="0"/>
        <v>46</v>
      </c>
      <c r="BX2" s="198">
        <f t="shared" si="0"/>
        <v>47</v>
      </c>
      <c r="BY2" s="198">
        <f t="shared" si="0"/>
        <v>48</v>
      </c>
      <c r="BZ2" s="198">
        <f t="shared" si="0"/>
        <v>49</v>
      </c>
      <c r="CA2" s="198">
        <f t="shared" si="0"/>
        <v>50</v>
      </c>
      <c r="CB2" s="198">
        <f t="shared" si="0"/>
        <v>51</v>
      </c>
      <c r="CC2" s="198">
        <f t="shared" si="0"/>
        <v>52</v>
      </c>
      <c r="CD2" s="198">
        <f t="shared" si="0"/>
        <v>53</v>
      </c>
      <c r="CE2" s="198">
        <f t="shared" si="0"/>
        <v>54</v>
      </c>
      <c r="CF2" s="198">
        <f t="shared" si="0"/>
        <v>55</v>
      </c>
    </row>
    <row r="3" spans="2:84" ht="58.5" thickTop="1">
      <c r="B3" s="236" cm="1">
        <f t="array" ref="B3" xml:space="preserve"> ROW() - ROW($2:$2)</f>
        <v>1</v>
      </c>
      <c r="C3" s="156" t="s">
        <v>1773</v>
      </c>
      <c r="D3" s="156" t="s">
        <v>1773</v>
      </c>
      <c r="E3" s="140" t="s">
        <v>1826</v>
      </c>
      <c r="F3" s="155" t="s">
        <v>1987</v>
      </c>
      <c r="G3" s="168" t="s">
        <v>3097</v>
      </c>
      <c r="H3" s="154" t="s">
        <v>1298</v>
      </c>
      <c r="I3" s="138" t="s">
        <v>4</v>
      </c>
      <c r="J3" s="138" t="s">
        <v>4</v>
      </c>
      <c r="K3" s="138" t="s">
        <v>1488</v>
      </c>
      <c r="L3" s="137" t="s">
        <v>1488</v>
      </c>
      <c r="M3" s="166" t="s">
        <v>1022</v>
      </c>
      <c r="N3" s="135" t="s">
        <v>1022</v>
      </c>
      <c r="P3" s="172">
        <v>1</v>
      </c>
      <c r="Q3" s="137" t="s">
        <v>260</v>
      </c>
      <c r="R3" s="136" t="s">
        <v>260</v>
      </c>
      <c r="S3" s="151" t="s">
        <v>261</v>
      </c>
      <c r="T3" s="151" t="s">
        <v>1823</v>
      </c>
      <c r="V3" s="141">
        <v>1</v>
      </c>
      <c r="W3" s="151" t="s">
        <v>1736</v>
      </c>
      <c r="X3" s="185" t="s">
        <v>18</v>
      </c>
      <c r="Y3" s="152" t="s">
        <v>18</v>
      </c>
      <c r="Z3" s="153" t="s">
        <v>18</v>
      </c>
      <c r="AC3" s="196" t="s">
        <v>1822</v>
      </c>
      <c r="AD3" s="195" t="str" cm="1">
        <f t="array" aca="1" ref="AD3" ca="1" xml:space="preserve"> INDIRECT( ADDRESS( ROW($E$2) + AD$2, COLUMN($E$2)) )</f>
        <v>ㆠ</v>
      </c>
      <c r="AE3" s="195" t="str" cm="1">
        <f t="array" aca="1" ref="AE3" ca="1" xml:space="preserve"> INDIRECT( ADDRESS( ROW($E$2) + AE$2, COLUMN($E$2)) )</f>
        <v>ㄅ</v>
      </c>
      <c r="AF3" s="195" t="str" cm="1">
        <f t="array" aca="1" ref="AF3" ca="1" xml:space="preserve"> INDIRECT( ADDRESS( ROW($E$2) + AF$2, COLUMN($E$2)) )</f>
        <v>ㄆ</v>
      </c>
      <c r="AG3" s="195" t="str" cm="1">
        <f t="array" aca="1" ref="AG3" ca="1" xml:space="preserve"> INDIRECT( ADDRESS( ROW($E$2) + AG$2, COLUMN($E$2)) )</f>
        <v>ㄇ</v>
      </c>
      <c r="AH3" s="195" t="str" cm="1">
        <f t="array" aca="1" ref="AH3" ca="1" xml:space="preserve"> INDIRECT( ADDRESS( ROW($E$2) + AH$2, COLUMN($E$2)) )</f>
        <v>ㄉ</v>
      </c>
      <c r="AI3" s="195" t="str" cm="1">
        <f t="array" aca="1" ref="AI3" ca="1" xml:space="preserve"> INDIRECT( ADDRESS( ROW($E$2) + AI$2, COLUMN($E$2)) )</f>
        <v>ㄊ</v>
      </c>
      <c r="AJ3" s="195" t="str" cm="1">
        <f t="array" aca="1" ref="AJ3" ca="1" xml:space="preserve"> INDIRECT( ADDRESS( ROW($E$2) + AJ$2, COLUMN($E$2)) )</f>
        <v>ㄋ</v>
      </c>
      <c r="AK3" s="195" t="str" cm="1">
        <f t="array" aca="1" ref="AK3" ca="1" xml:space="preserve"> INDIRECT( ADDRESS( ROW($E$2) + AK$2, COLUMN($E$2)) )</f>
        <v>ㄌ</v>
      </c>
      <c r="AL3" s="195" t="str" cm="1">
        <f t="array" aca="1" ref="AL3" ca="1" xml:space="preserve"> INDIRECT( ADDRESS( ROW($E$2) + AL$2, COLUMN($E$2)) )</f>
        <v>ㆣ</v>
      </c>
      <c r="AM3" s="195" t="str" cm="1">
        <f t="array" aca="1" ref="AM3" ca="1" xml:space="preserve"> INDIRECT( ADDRESS( ROW($E$2) + AM$2, COLUMN($E$2)) )</f>
        <v>ㄍ</v>
      </c>
      <c r="AN3" s="195" t="str" cm="1">
        <f t="array" aca="1" ref="AN3" ca="1" xml:space="preserve"> INDIRECT( ADDRESS( ROW($E$2) + AN$2, COLUMN($E$2)) )</f>
        <v>ㄎ</v>
      </c>
      <c r="AO3" s="195" t="str" cm="1">
        <f t="array" aca="1" ref="AO3" ca="1" xml:space="preserve"> INDIRECT( ADDRESS( ROW($E$2) + AO$2, COLUMN($E$2)) )</f>
        <v>ㄫ</v>
      </c>
      <c r="AP3" s="195" t="str" cm="1">
        <f t="array" aca="1" ref="AP3" ca="1" xml:space="preserve"> INDIRECT( ADDRESS( ROW($E$2) + AP$2, COLUMN($E$2)) )</f>
        <v>ㆡ</v>
      </c>
      <c r="AQ3" s="195" t="str" cm="1">
        <f t="array" aca="1" ref="AQ3" ca="1" xml:space="preserve"> INDIRECT( ADDRESS( ROW($E$2) + AQ$2, COLUMN($E$2)) )</f>
        <v>ㄗ</v>
      </c>
      <c r="AR3" s="195" t="str" cm="1">
        <f t="array" aca="1" ref="AR3" ca="1" xml:space="preserve"> INDIRECT( ADDRESS( ROW($E$2) + AR$2, COLUMN($E$2)) )</f>
        <v>ㄘ</v>
      </c>
      <c r="AS3" s="195" t="str" cm="1">
        <f t="array" aca="1" ref="AS3" ca="1" xml:space="preserve"> INDIRECT( ADDRESS( ROW($E$2) + AS$2, COLUMN($E$2)) )</f>
        <v>ㄙ</v>
      </c>
      <c r="AT3" s="195" t="str" cm="1">
        <f t="array" aca="1" ref="AT3" ca="1" xml:space="preserve"> INDIRECT( ADDRESS( ROW($E$2) + AT$2, COLUMN($E$2)) )</f>
        <v>ㆢ</v>
      </c>
      <c r="AU3" s="195" t="str" cm="1">
        <f t="array" aca="1" ref="AU3" ca="1" xml:space="preserve"> INDIRECT( ADDRESS( ROW($E$2) + AU$2, COLUMN($E$2)) )</f>
        <v>ㄐ</v>
      </c>
      <c r="AV3" s="195" t="str" cm="1">
        <f t="array" aca="1" ref="AV3" ca="1" xml:space="preserve"> INDIRECT( ADDRESS( ROW($E$2) + AV$2, COLUMN($E$2)) )</f>
        <v>ㄑ</v>
      </c>
      <c r="AW3" s="195" t="str" cm="1">
        <f t="array" aca="1" ref="AW3" ca="1" xml:space="preserve"> INDIRECT( ADDRESS( ROW($E$2) + AW$2, COLUMN($E$2)) )</f>
        <v>ㄒ</v>
      </c>
      <c r="AX3" s="195" t="str" cm="1">
        <f t="array" aca="1" ref="AX3" ca="1" xml:space="preserve"> INDIRECT( ADDRESS( ROW($E$2) + AX$2, COLUMN($E$2)) )</f>
        <v>ㄏ</v>
      </c>
      <c r="AY3" s="195" t="str" cm="1">
        <f t="array" aca="1" ref="AY3" ca="1" xml:space="preserve"> INDIRECT( ADDRESS( ROW($E$2) + AY$2, COLUMN($E$2)) )</f>
        <v>Ø</v>
      </c>
      <c r="AZ3" s="195" t="str" cm="1">
        <f t="array" aca="1" ref="AZ3" ca="1" xml:space="preserve"> INDIRECT( ADDRESS( ROW($E$2) + AZ$2, COLUMN($E$2)) )</f>
        <v>ㄚ</v>
      </c>
      <c r="BA3" s="195" t="str" cm="1">
        <f t="array" aca="1" ref="BA3" ca="1" xml:space="preserve"> INDIRECT( ADDRESS( ROW($E$2) + BA$2, COLUMN($E$2)) )</f>
        <v>ㆩ</v>
      </c>
      <c r="BB3" s="195" t="str" cm="1">
        <f t="array" aca="1" ref="BB3" ca="1" xml:space="preserve"> INDIRECT( ADDRESS( ROW($E$2) + BB$2, COLUMN($E$2)) )</f>
        <v>ㆰ</v>
      </c>
      <c r="BC3" s="195" t="str" cm="1">
        <f t="array" aca="1" ref="BC3" ca="1" xml:space="preserve"> INDIRECT( ADDRESS( ROW($E$2) + BC$2, COLUMN($E$2)) )</f>
        <v>ㄢ</v>
      </c>
      <c r="BD3" s="195" t="str" cm="1">
        <f t="array" aca="1" ref="BD3" ca="1" xml:space="preserve"> INDIRECT( ADDRESS( ROW($E$2) + BD$2, COLUMN($E$2)) )</f>
        <v>ㄤ</v>
      </c>
      <c r="BE3" s="195" t="str" cm="1">
        <f t="array" aca="1" ref="BE3" ca="1" xml:space="preserve"> INDIRECT( ADDRESS( ROW($E$2) + BE$2, COLUMN($E$2)) )</f>
        <v>ㄞ</v>
      </c>
      <c r="BF3" s="195" t="str" cm="1">
        <f t="array" aca="1" ref="BF3" ca="1" xml:space="preserve"> INDIRECT( ADDRESS( ROW($E$2) + BF$2, COLUMN($E$2)) )</f>
        <v>ㆮ</v>
      </c>
      <c r="BG3" s="195" t="str" cm="1">
        <f t="array" aca="1" ref="BG3" ca="1" xml:space="preserve"> INDIRECT( ADDRESS( ROW($E$2) + BG$2, COLUMN($E$2)) )</f>
        <v>ㄠ</v>
      </c>
      <c r="BH3" s="195" t="str" cm="1">
        <f t="array" aca="1" ref="BH3" ca="1" xml:space="preserve"> INDIRECT( ADDRESS( ROW($E$2) + BH$2, COLUMN($E$2)) )</f>
        <v>ㆯ</v>
      </c>
      <c r="BI3" s="195" t="str" cm="1">
        <f t="array" aca="1" ref="BI3" ca="1" xml:space="preserve"> INDIRECT( ADDRESS( ROW($E$2) + BI$2, COLUMN($E$2)) )</f>
        <v>ㆤ</v>
      </c>
      <c r="BJ3" s="195" t="str" cm="1">
        <f t="array" aca="1" ref="BJ3" ca="1" xml:space="preserve"> INDIRECT( ADDRESS( ROW($E$2) + BJ$2, COLUMN($E$2)) )</f>
        <v>ㆥ</v>
      </c>
      <c r="BK3" s="195" t="str" cm="1">
        <f t="array" aca="1" ref="BK3" ca="1" xml:space="preserve"> INDIRECT( ADDRESS( ROW($E$2) + BK$2, COLUMN($E$2)) )</f>
        <v>ㄧ</v>
      </c>
      <c r="BL3" s="195" t="str" cm="1">
        <f t="array" aca="1" ref="BL3" ca="1" xml:space="preserve"> INDIRECT( ADDRESS( ROW($E$2) + BL$2, COLUMN($E$2)) )</f>
        <v>ㆪ</v>
      </c>
      <c r="BM3" s="195" t="str" cm="1">
        <f t="array" aca="1" ref="BM3" ca="1" xml:space="preserve"> INDIRECT( ADDRESS( ROW($E$2) + BM$2, COLUMN($E$2)) )</f>
        <v>ㄧㆬ</v>
      </c>
      <c r="BN3" s="195" t="str" cm="1">
        <f t="array" aca="1" ref="BN3" ca="1" xml:space="preserve"> INDIRECT( ADDRESS( ROW($E$2) + BN$2, COLUMN($E$2)) )</f>
        <v>ㄧㄣ</v>
      </c>
      <c r="BO3" s="195" t="str" cm="1">
        <f t="array" aca="1" ref="BO3" ca="1" xml:space="preserve"> INDIRECT( ADDRESS( ROW($E$2) + BO$2, COLUMN($E$2)) )</f>
        <v>ㄧㄥ</v>
      </c>
      <c r="BP3" s="195" t="str" cm="1">
        <f t="array" aca="1" ref="BP3" ca="1" xml:space="preserve"> INDIRECT( ADDRESS( ROW($E$2) + BP$2, COLUMN($E$2)) )</f>
        <v>ㄧㆻ</v>
      </c>
      <c r="BQ3" s="195" t="str" cm="1">
        <f t="array" aca="1" ref="BQ3" ca="1" xml:space="preserve"> INDIRECT( ADDRESS( ROW($E$2) + BQ$2, COLUMN($E$2)) )</f>
        <v>ㄧㄥ</v>
      </c>
      <c r="BR3" s="195" t="str" cm="1">
        <f t="array" aca="1" ref="BR3" ca="1" xml:space="preserve"> INDIRECT( ADDRESS( ROW($E$2) + BR$2, COLUMN($E$2)) )</f>
        <v>ㄧㆤㆻ</v>
      </c>
      <c r="BS3" s="195" t="str" cm="1">
        <f t="array" aca="1" ref="BS3" ca="1" xml:space="preserve"> INDIRECT( ADDRESS( ROW($E$2) + BS$2, COLUMN($E$2)) )</f>
        <v>ㄧㄚ</v>
      </c>
      <c r="BT3" s="195" t="str" cm="1">
        <f t="array" aca="1" ref="BT3" ca="1" xml:space="preserve"> INDIRECT( ADDRESS( ROW($E$2) + BT$2, COLUMN($E$2)) )</f>
        <v>ㄧㆩ</v>
      </c>
      <c r="BU3" s="195" t="str" cm="1">
        <f t="array" aca="1" ref="BU3" ca="1" xml:space="preserve"> INDIRECT( ADDRESS( ROW($E$2) + BU$2, COLUMN($E$2)) )</f>
        <v>ㄧㆰ</v>
      </c>
      <c r="BV3" s="195" t="str" cm="1">
        <f t="array" aca="1" ref="BV3" ca="1" xml:space="preserve"> INDIRECT( ADDRESS( ROW($E$2) + BV$2, COLUMN($E$2)) )</f>
        <v>ㄧㄢ</v>
      </c>
      <c r="BW3" s="195" t="str" cm="1">
        <f t="array" aca="1" ref="BW3" ca="1" xml:space="preserve"> INDIRECT( ADDRESS( ROW($E$2) + BW$2, COLUMN($E$2)) )</f>
        <v>ㄧㄚㆵ</v>
      </c>
      <c r="BX3" s="195" t="str" cm="1">
        <f t="array" aca="1" ref="BX3" ca="1" xml:space="preserve"> INDIRECT( ADDRESS( ROW($E$2) + BX$2, COLUMN($E$2)) )</f>
        <v>ㄧㄤ</v>
      </c>
      <c r="BY3" s="195" t="str" cm="1">
        <f t="array" aca="1" ref="BY3" ca="1" xml:space="preserve"> INDIRECT( ADDRESS( ROW($E$2) + BY$2, COLUMN($E$2)) )</f>
        <v>ㄧㄠ</v>
      </c>
      <c r="BZ3" s="195" t="str" cm="1">
        <f t="array" aca="1" ref="BZ3" ca="1" xml:space="preserve"> INDIRECT( ADDRESS( ROW($E$2) + BZ$2, COLUMN($E$2)) )</f>
        <v>ㄧㆯ</v>
      </c>
      <c r="CA3" s="195" t="str" cm="1">
        <f t="array" aca="1" ref="CA3" ca="1" xml:space="preserve"> INDIRECT( ADDRESS( ROW($E$2) + CA$2, COLUMN($E$2)) )</f>
        <v>ㄧㄜ</v>
      </c>
      <c r="CB3" s="195" t="str" cm="1">
        <f t="array" aca="1" ref="CB3" ca="1" xml:space="preserve"> INDIRECT( ADDRESS( ROW($E$2) + CB$2, COLUMN($E$2)) )</f>
        <v>ㄧㆦ</v>
      </c>
      <c r="CC3" s="195" t="str" cm="1">
        <f t="array" aca="1" ref="CC3" ca="1" xml:space="preserve"> INDIRECT( ADDRESS( ROW($E$2) + CC$2, COLUMN($E$2)) )</f>
        <v>ㄧㆧ</v>
      </c>
      <c r="CD3" s="195" t="str" cm="1">
        <f t="array" aca="1" ref="CD3" ca="1" xml:space="preserve"> INDIRECT( ADDRESS( ROW($E$2) + CD$2, COLUMN($E$2)) )</f>
        <v>ㄧㆲ</v>
      </c>
      <c r="CE3" s="195" t="str" cm="1">
        <f t="array" aca="1" ref="CE3" ca="1" xml:space="preserve"> INDIRECT( ADDRESS( ROW($E$2) + CE$2, COLUMN($E$2)) )</f>
        <v>ㄧㄨ</v>
      </c>
      <c r="CF3" s="195" t="str" cm="1">
        <f t="array" aca="1" ref="CF3" ca="1" xml:space="preserve"> INDIRECT( ADDRESS( ROW($E$2) + CF$2, COLUMN($E$2)) )</f>
        <v>ㄧㆫ</v>
      </c>
    </row>
    <row r="4" spans="2:84" ht="57.75">
      <c r="B4" s="236" cm="1">
        <f t="array" ref="B4" xml:space="preserve"> ROW() - ROW($2:$2)</f>
        <v>2</v>
      </c>
      <c r="C4" s="156" t="s">
        <v>2</v>
      </c>
      <c r="D4" s="156" t="s">
        <v>2</v>
      </c>
      <c r="E4" s="140" t="s">
        <v>1018</v>
      </c>
      <c r="F4" s="155" t="s">
        <v>1988</v>
      </c>
      <c r="G4" s="168" t="s">
        <v>1988</v>
      </c>
      <c r="H4" s="154" t="s">
        <v>1251</v>
      </c>
      <c r="I4" s="138" t="s">
        <v>2</v>
      </c>
      <c r="J4" s="138" t="s">
        <v>2</v>
      </c>
      <c r="K4" s="138" t="s">
        <v>4</v>
      </c>
      <c r="L4" s="137" t="s">
        <v>4</v>
      </c>
      <c r="M4" s="136" t="s">
        <v>4</v>
      </c>
      <c r="N4" s="135" t="s">
        <v>1821</v>
      </c>
      <c r="P4" s="172">
        <v>2</v>
      </c>
      <c r="Q4" s="137" t="s">
        <v>732</v>
      </c>
      <c r="R4" s="136" t="s">
        <v>732</v>
      </c>
      <c r="S4" s="151" t="s">
        <v>733</v>
      </c>
      <c r="T4" s="151" t="s">
        <v>1820</v>
      </c>
      <c r="V4" s="141">
        <f t="shared" ref="V4:V12" si="1">V3+1</f>
        <v>2</v>
      </c>
      <c r="W4" s="151" t="s">
        <v>1815</v>
      </c>
      <c r="X4" s="185" t="s">
        <v>1390</v>
      </c>
      <c r="Y4" s="152" t="s">
        <v>18</v>
      </c>
      <c r="Z4" s="153" t="s">
        <v>1157</v>
      </c>
      <c r="AC4" s="194" t="s">
        <v>1819</v>
      </c>
      <c r="AD4" s="193" t="str" cm="1">
        <f t="array" aca="1" ref="AD4" ca="1" xml:space="preserve"> INDIRECT( ADDRESS( ROW($D$2) + AD$2, COLUMN($D$2)) )</f>
        <v>b</v>
      </c>
      <c r="AE4" s="193" t="str" cm="1">
        <f t="array" aca="1" ref="AE4" ca="1" xml:space="preserve"> INDIRECT( ADDRESS( ROW($D$2) + AE$2, COLUMN($D$2)) )</f>
        <v>p</v>
      </c>
      <c r="AF4" s="193" t="str" cm="1">
        <f t="array" aca="1" ref="AF4" ca="1" xml:space="preserve"> INDIRECT( ADDRESS( ROW($D$2) + AF$2, COLUMN($D$2)) )</f>
        <v>ph</v>
      </c>
      <c r="AG4" s="193" t="str" cm="1">
        <f t="array" aca="1" ref="AG4" ca="1" xml:space="preserve"> INDIRECT( ADDRESS( ROW($D$2) + AG$2, COLUMN($D$2)) )</f>
        <v>m</v>
      </c>
      <c r="AH4" s="193" t="str" cm="1">
        <f t="array" aca="1" ref="AH4" ca="1" xml:space="preserve"> INDIRECT( ADDRESS( ROW($D$2) + AH$2, COLUMN($D$2)) )</f>
        <v>t</v>
      </c>
      <c r="AI4" s="193" t="str" cm="1">
        <f t="array" aca="1" ref="AI4" ca="1" xml:space="preserve"> INDIRECT( ADDRESS( ROW($D$2) + AI$2, COLUMN($D$2)) )</f>
        <v>th</v>
      </c>
      <c r="AJ4" s="193" t="str" cm="1">
        <f t="array" aca="1" ref="AJ4" ca="1" xml:space="preserve"> INDIRECT( ADDRESS( ROW($D$2) + AJ$2, COLUMN($D$2)) )</f>
        <v>n</v>
      </c>
      <c r="AK4" s="193" t="str" cm="1">
        <f t="array" aca="1" ref="AK4" ca="1" xml:space="preserve"> INDIRECT( ADDRESS( ROW($D$2) + AK$2, COLUMN($D$2)) )</f>
        <v>l</v>
      </c>
      <c r="AL4" s="193" t="str" cm="1">
        <f t="array" aca="1" ref="AL4" ca="1" xml:space="preserve"> INDIRECT( ADDRESS( ROW($D$2) + AL$2, COLUMN($D$2)) )</f>
        <v>g</v>
      </c>
      <c r="AM4" s="193" t="str" cm="1">
        <f t="array" aca="1" ref="AM4" ca="1" xml:space="preserve"> INDIRECT( ADDRESS( ROW($D$2) + AM$2, COLUMN($D$2)) )</f>
        <v>k</v>
      </c>
      <c r="AN4" s="193" t="str" cm="1">
        <f t="array" aca="1" ref="AN4" ca="1" xml:space="preserve"> INDIRECT( ADDRESS( ROW($D$2) + AN$2, COLUMN($D$2)) )</f>
        <v>kh</v>
      </c>
      <c r="AO4" s="193" t="str" cm="1">
        <f t="array" aca="1" ref="AO4" ca="1" xml:space="preserve"> INDIRECT( ADDRESS( ROW($D$2) + AO$2, COLUMN($D$2)) )</f>
        <v>ng</v>
      </c>
      <c r="AP4" s="193" t="str" cm="1">
        <f t="array" aca="1" ref="AP4" ca="1" xml:space="preserve"> INDIRECT( ADDRESS( ROW($D$2) + AP$2, COLUMN($D$2)) )</f>
        <v>j</v>
      </c>
      <c r="AQ4" s="193" t="str" cm="1">
        <f t="array" aca="1" ref="AQ4" ca="1" xml:space="preserve"> INDIRECT( ADDRESS( ROW($D$2) + AQ$2, COLUMN($D$2)) )</f>
        <v>z</v>
      </c>
      <c r="AR4" s="193" t="str" cm="1">
        <f t="array" aca="1" ref="AR4" ca="1" xml:space="preserve"> INDIRECT( ADDRESS( ROW($D$2) + AR$2, COLUMN($D$2)) )</f>
        <v>c</v>
      </c>
      <c r="AS4" s="193" t="str" cm="1">
        <f t="array" aca="1" ref="AS4" ca="1" xml:space="preserve"> INDIRECT( ADDRESS( ROW($D$2) + AS$2, COLUMN($D$2)) )</f>
        <v>s</v>
      </c>
      <c r="AT4" s="193" t="str" cm="1">
        <f t="array" aca="1" ref="AT4" ca="1" xml:space="preserve"> INDIRECT( ADDRESS( ROW($D$2) + AT$2, COLUMN($D$2)) )</f>
        <v>ji</v>
      </c>
      <c r="AU4" s="193" t="str" cm="1">
        <f t="array" aca="1" ref="AU4" ca="1" xml:space="preserve"> INDIRECT( ADDRESS( ROW($D$2) + AU$2, COLUMN($D$2)) )</f>
        <v>zi</v>
      </c>
      <c r="AV4" s="193" t="str" cm="1">
        <f t="array" aca="1" ref="AV4" ca="1" xml:space="preserve"> INDIRECT( ADDRESS( ROW($D$2) + AV$2, COLUMN($D$2)) )</f>
        <v>ci</v>
      </c>
      <c r="AW4" s="193" t="str" cm="1">
        <f t="array" aca="1" ref="AW4" ca="1" xml:space="preserve"> INDIRECT( ADDRESS( ROW($D$2) + AW$2, COLUMN($D$2)) )</f>
        <v>si</v>
      </c>
      <c r="AX4" s="193" t="str" cm="1">
        <f t="array" aca="1" ref="AX4" ca="1" xml:space="preserve"> INDIRECT( ADDRESS( ROW($D$2) + AX$2, COLUMN($D$2)) )</f>
        <v>h</v>
      </c>
      <c r="AY4" s="193" t="str" cm="1">
        <f t="array" aca="1" ref="AY4" ca="1" xml:space="preserve"> INDIRECT( ADDRESS( ROW($D$2) + AY$2, COLUMN($D$2)) )</f>
        <v>Ø</v>
      </c>
      <c r="AZ4" s="193" t="str" cm="1">
        <f t="array" aca="1" ref="AZ4" ca="1" xml:space="preserve"> INDIRECT( ADDRESS( ROW($D$2) + AZ$2, COLUMN($D$2)) )</f>
        <v>a</v>
      </c>
      <c r="BA4" s="193" t="str" cm="1">
        <f t="array" aca="1" ref="BA4" ca="1" xml:space="preserve"> INDIRECT( ADDRESS( ROW($D$2) + BA$2, COLUMN($D$2)) )</f>
        <v>ann</v>
      </c>
      <c r="BB4" s="193" t="str" cm="1">
        <f t="array" aca="1" ref="BB4" ca="1" xml:space="preserve"> INDIRECT( ADDRESS( ROW($D$2) + BB$2, COLUMN($D$2)) )</f>
        <v>am</v>
      </c>
      <c r="BC4" s="193" t="str" cm="1">
        <f t="array" aca="1" ref="BC4" ca="1" xml:space="preserve"> INDIRECT( ADDRESS( ROW($D$2) + BC$2, COLUMN($D$2)) )</f>
        <v>an</v>
      </c>
      <c r="BD4" s="193" t="str" cm="1">
        <f t="array" aca="1" ref="BD4" ca="1" xml:space="preserve"> INDIRECT( ADDRESS( ROW($D$2) + BD$2, COLUMN($D$2)) )</f>
        <v>ang</v>
      </c>
      <c r="BE4" s="193" t="str" cm="1">
        <f t="array" aca="1" ref="BE4" ca="1" xml:space="preserve"> INDIRECT( ADDRESS( ROW($D$2) + BE$2, COLUMN($D$2)) )</f>
        <v>ai</v>
      </c>
      <c r="BF4" s="193" t="str" cm="1">
        <f t="array" aca="1" ref="BF4" ca="1" xml:space="preserve"> INDIRECT( ADDRESS( ROW($D$2) + BF$2, COLUMN($D$2)) )</f>
        <v>ainn</v>
      </c>
      <c r="BG4" s="193" t="str" cm="1">
        <f t="array" aca="1" ref="BG4" ca="1" xml:space="preserve"> INDIRECT( ADDRESS( ROW($D$2) + BG$2, COLUMN($D$2)) )</f>
        <v>au</v>
      </c>
      <c r="BH4" s="193" t="str" cm="1">
        <f t="array" aca="1" ref="BH4" ca="1" xml:space="preserve"> INDIRECT( ADDRESS( ROW($D$2) + BH$2, COLUMN($D$2)) )</f>
        <v>aunn</v>
      </c>
      <c r="BI4" s="193" t="str" cm="1">
        <f t="array" aca="1" ref="BI4" ca="1" xml:space="preserve"> INDIRECT( ADDRESS( ROW($D$2) + BI$2, COLUMN($D$2)) )</f>
        <v>e</v>
      </c>
      <c r="BJ4" s="193" t="str" cm="1">
        <f t="array" aca="1" ref="BJ4" ca="1" xml:space="preserve"> INDIRECT( ADDRESS( ROW($D$2) + BJ$2, COLUMN($D$2)) )</f>
        <v>enn</v>
      </c>
      <c r="BK4" s="193" t="str" cm="1">
        <f t="array" aca="1" ref="BK4" ca="1" xml:space="preserve"> INDIRECT( ADDRESS( ROW($D$2) + BK$2, COLUMN($D$2)) )</f>
        <v>i</v>
      </c>
      <c r="BL4" s="193" t="str" cm="1">
        <f t="array" aca="1" ref="BL4" ca="1" xml:space="preserve"> INDIRECT( ADDRESS( ROW($D$2) + BL$2, COLUMN($D$2)) )</f>
        <v>inn</v>
      </c>
      <c r="BM4" s="193" t="str" cm="1">
        <f t="array" aca="1" ref="BM4" ca="1" xml:space="preserve"> INDIRECT( ADDRESS( ROW($D$2) + BM$2, COLUMN($D$2)) )</f>
        <v>im</v>
      </c>
      <c r="BN4" s="193" t="str" cm="1">
        <f t="array" aca="1" ref="BN4" ca="1" xml:space="preserve"> INDIRECT( ADDRESS( ROW($D$2) + BN$2, COLUMN($D$2)) )</f>
        <v>in</v>
      </c>
      <c r="BO4" s="193" t="str" cm="1">
        <f t="array" aca="1" ref="BO4" ca="1" xml:space="preserve"> INDIRECT( ADDRESS( ROW($D$2) + BO$2, COLUMN($D$2)) )</f>
        <v>ing</v>
      </c>
      <c r="BP4" s="193" t="str" cm="1">
        <f t="array" aca="1" ref="BP4" ca="1" xml:space="preserve"> INDIRECT( ADDRESS( ROW($D$2) + BP$2, COLUMN($D$2)) )</f>
        <v>ik</v>
      </c>
      <c r="BQ4" s="193" t="str" cm="1">
        <f t="array" aca="1" ref="BQ4" ca="1" xml:space="preserve"> INDIRECT( ADDRESS( ROW($D$2) + BQ$2, COLUMN($D$2)) )</f>
        <v>ing</v>
      </c>
      <c r="BR4" s="193" t="str" cm="1">
        <f t="array" aca="1" ref="BR4" ca="1" xml:space="preserve"> INDIRECT( ADDRESS( ROW($D$2) + BR$2, COLUMN($D$2)) )</f>
        <v>iek</v>
      </c>
      <c r="BS4" s="193" t="str" cm="1">
        <f t="array" aca="1" ref="BS4" ca="1" xml:space="preserve"> INDIRECT( ADDRESS( ROW($D$2) + BS$2, COLUMN($D$2)) )</f>
        <v>ia</v>
      </c>
      <c r="BT4" s="193" t="str" cm="1">
        <f t="array" aca="1" ref="BT4" ca="1" xml:space="preserve"> INDIRECT( ADDRESS( ROW($D$2) + BT$2, COLUMN($D$2)) )</f>
        <v>iann</v>
      </c>
      <c r="BU4" s="193" t="str" cm="1">
        <f t="array" aca="1" ref="BU4" ca="1" xml:space="preserve"> INDIRECT( ADDRESS( ROW($D$2) + BU$2, COLUMN($D$2)) )</f>
        <v>iam</v>
      </c>
      <c r="BV4" s="193" t="str" cm="1">
        <f t="array" aca="1" ref="BV4" ca="1" xml:space="preserve"> INDIRECT( ADDRESS( ROW($D$2) + BV$2, COLUMN($D$2)) )</f>
        <v>ian</v>
      </c>
      <c r="BW4" s="193" t="str" cm="1">
        <f t="array" aca="1" ref="BW4" ca="1" xml:space="preserve"> INDIRECT( ADDRESS( ROW($D$2) + BW$2, COLUMN($D$2)) )</f>
        <v>iat</v>
      </c>
      <c r="BX4" s="193" t="str" cm="1">
        <f t="array" aca="1" ref="BX4" ca="1" xml:space="preserve"> INDIRECT( ADDRESS( ROW($D$2) + BX$2, COLUMN($D$2)) )</f>
        <v>iang</v>
      </c>
      <c r="BY4" s="193" t="str" cm="1">
        <f t="array" aca="1" ref="BY4" ca="1" xml:space="preserve"> INDIRECT( ADDRESS( ROW($D$2) + BY$2, COLUMN($D$2)) )</f>
        <v>iau</v>
      </c>
      <c r="BZ4" s="193" t="str" cm="1">
        <f t="array" aca="1" ref="BZ4" ca="1" xml:space="preserve"> INDIRECT( ADDRESS( ROW($D$2) + BZ$2, COLUMN($D$2)) )</f>
        <v>iaunn</v>
      </c>
      <c r="CA4" s="193" t="str" cm="1">
        <f t="array" aca="1" ref="CA4" ca="1" xml:space="preserve"> INDIRECT( ADDRESS( ROW($D$2) + CA$2, COLUMN($D$2)) )</f>
        <v>io</v>
      </c>
      <c r="CB4" s="193" t="str" cm="1">
        <f t="array" aca="1" ref="CB4" ca="1" xml:space="preserve"> INDIRECT( ADDRESS( ROW($D$2) + CB$2, COLUMN($D$2)) )</f>
        <v>ioo</v>
      </c>
      <c r="CC4" s="193" t="str" cm="1">
        <f t="array" aca="1" ref="CC4" ca="1" xml:space="preserve"> INDIRECT( ADDRESS( ROW($D$2) + CC$2, COLUMN($D$2)) )</f>
        <v>ionn</v>
      </c>
      <c r="CD4" s="193" t="str" cm="1">
        <f t="array" aca="1" ref="CD4" ca="1" xml:space="preserve"> INDIRECT( ADDRESS( ROW($D$2) + CD$2, COLUMN($D$2)) )</f>
        <v>iong</v>
      </c>
      <c r="CE4" s="193" t="str" cm="1">
        <f t="array" aca="1" ref="CE4" ca="1" xml:space="preserve"> INDIRECT( ADDRESS( ROW($D$2) + CE$2, COLUMN($D$2)) )</f>
        <v>iu</v>
      </c>
      <c r="CF4" s="193" t="str" cm="1">
        <f t="array" aca="1" ref="CF4" ca="1" xml:space="preserve"> INDIRECT( ADDRESS( ROW($D$2) + CF$2, COLUMN($D$2)) )</f>
        <v>iunn</v>
      </c>
    </row>
    <row r="5" spans="2:84" ht="57.75">
      <c r="B5" s="236" cm="1">
        <f t="array" ref="B5" xml:space="preserve"> ROW() - ROW($2:$2)</f>
        <v>3</v>
      </c>
      <c r="C5" s="156" t="s">
        <v>1818</v>
      </c>
      <c r="D5" s="156" t="s">
        <v>1817</v>
      </c>
      <c r="E5" s="140" t="s">
        <v>1816</v>
      </c>
      <c r="F5" s="155" t="s">
        <v>1989</v>
      </c>
      <c r="G5" s="168" t="s">
        <v>3053</v>
      </c>
      <c r="H5" s="154" t="s">
        <v>1261</v>
      </c>
      <c r="I5" s="138" t="s">
        <v>1263</v>
      </c>
      <c r="J5" s="138" t="s">
        <v>1263</v>
      </c>
      <c r="K5" s="138" t="s">
        <v>2</v>
      </c>
      <c r="L5" s="137" t="s">
        <v>2</v>
      </c>
      <c r="M5" s="192" t="s">
        <v>2</v>
      </c>
      <c r="N5" s="135" t="s">
        <v>18</v>
      </c>
      <c r="P5" s="172">
        <v>3</v>
      </c>
      <c r="Q5" s="137" t="s">
        <v>18</v>
      </c>
      <c r="R5" s="166" t="s">
        <v>18</v>
      </c>
      <c r="S5" s="151" t="s">
        <v>19</v>
      </c>
      <c r="T5" s="151" t="s">
        <v>1815</v>
      </c>
      <c r="V5" s="141">
        <f t="shared" si="1"/>
        <v>3</v>
      </c>
      <c r="W5" s="151" t="s">
        <v>1630</v>
      </c>
      <c r="X5" s="185" t="s">
        <v>1814</v>
      </c>
      <c r="Y5" s="164" t="s">
        <v>1733</v>
      </c>
      <c r="Z5" s="153" t="s">
        <v>1380</v>
      </c>
      <c r="AC5" s="191" t="s">
        <v>1813</v>
      </c>
      <c r="AD5" s="190" t="str" cm="1">
        <f t="array" aca="1" ref="AD5" ca="1" xml:space="preserve"> INDIRECT( ADDRESS( ROW($M$2) + AD$2, COLUMN($M$2)) )</f>
        <v/>
      </c>
      <c r="AE5" s="190" t="str" cm="1">
        <f t="array" aca="1" ref="AE5" ca="1" xml:space="preserve"> INDIRECT( ADDRESS( ROW($M$2) + AE$2, COLUMN($M$2)) )</f>
        <v>b</v>
      </c>
      <c r="AF5" s="190" t="str" cm="1">
        <f t="array" aca="1" ref="AF5" ca="1" xml:space="preserve"> INDIRECT( ADDRESS( ROW($M$2) + AF$2, COLUMN($M$2)) )</f>
        <v>p</v>
      </c>
      <c r="AG5" s="190" t="str" cm="1">
        <f t="array" aca="1" ref="AG5" ca="1" xml:space="preserve"> INDIRECT( ADDRESS( ROW($M$2) + AG$2, COLUMN($M$2)) )</f>
        <v>m</v>
      </c>
      <c r="AH5" s="190" t="str" cm="1">
        <f t="array" aca="1" ref="AH5" ca="1" xml:space="preserve"> INDIRECT( ADDRESS( ROW($M$2) + AH$2, COLUMN($M$2)) )</f>
        <v>d</v>
      </c>
      <c r="AI5" s="190" t="str" cm="1">
        <f t="array" aca="1" ref="AI5" ca="1" xml:space="preserve"> INDIRECT( ADDRESS( ROW($M$2) + AI$2, COLUMN($M$2)) )</f>
        <v>t</v>
      </c>
      <c r="AJ5" s="190" t="str" cm="1">
        <f t="array" aca="1" ref="AJ5" ca="1" xml:space="preserve"> INDIRECT( ADDRESS( ROW($M$2) + AJ$2, COLUMN($M$2)) )</f>
        <v>n</v>
      </c>
      <c r="AK5" s="190" t="str" cm="1">
        <f t="array" aca="1" ref="AK5" ca="1" xml:space="preserve"> INDIRECT( ADDRESS( ROW($M$2) + AK$2, COLUMN($M$2)) )</f>
        <v>l</v>
      </c>
      <c r="AL5" s="190" t="str" cm="1">
        <f t="array" aca="1" ref="AL5" ca="1" xml:space="preserve"> INDIRECT( ADDRESS( ROW($M$2) + AL$2, COLUMN($M$2)) )</f>
        <v>G</v>
      </c>
      <c r="AM5" s="190" t="str" cm="1">
        <f t="array" aca="1" ref="AM5" ca="1" xml:space="preserve"> INDIRECT( ADDRESS( ROW($M$2) + AM$2, COLUMN($M$2)) )</f>
        <v>g</v>
      </c>
      <c r="AN5" s="190" t="str" cm="1">
        <f t="array" aca="1" ref="AN5" ca="1" xml:space="preserve"> INDIRECT( ADDRESS( ROW($M$2) + AN$2, COLUMN($M$2)) )</f>
        <v>k</v>
      </c>
      <c r="AO5" s="190" t="str" cm="1">
        <f t="array" aca="1" ref="AO5" ca="1" xml:space="preserve"> INDIRECT( ADDRESS( ROW($M$2) + AO$2, COLUMN($M$2)) )</f>
        <v>w</v>
      </c>
      <c r="AP5" s="190" t="str" cm="1">
        <f t="array" aca="1" ref="AP5" ca="1" xml:space="preserve"> INDIRECT( ADDRESS( ROW($M$2) + AP$2, COLUMN($M$2)) )</f>
        <v>Z</v>
      </c>
      <c r="AQ5" s="190" t="str" cm="1">
        <f t="array" aca="1" ref="AQ5" ca="1" xml:space="preserve"> INDIRECT( ADDRESS( ROW($M$2) + AQ$2, COLUMN($M$2)) )</f>
        <v>z</v>
      </c>
      <c r="AR5" s="190" t="str" cm="1">
        <f t="array" aca="1" ref="AR5" ca="1" xml:space="preserve"> INDIRECT( ADDRESS( ROW($M$2) + AR$2, COLUMN($M$2)) )</f>
        <v>c</v>
      </c>
      <c r="AS5" s="190" t="str" cm="1">
        <f t="array" aca="1" ref="AS5" ca="1" xml:space="preserve"> INDIRECT( ADDRESS( ROW($M$2) + AS$2, COLUMN($M$2)) )</f>
        <v>s</v>
      </c>
      <c r="AT5" s="190" t="str" cm="1">
        <f t="array" aca="1" ref="AT5" ca="1" xml:space="preserve"> INDIRECT( ADDRESS( ROW($M$2) + AT$2, COLUMN($M$2)) )</f>
        <v>J</v>
      </c>
      <c r="AU5" s="190" t="str" cm="1">
        <f t="array" aca="1" ref="AU5" ca="1" xml:space="preserve"> INDIRECT( ADDRESS( ROW($M$2) + AU$2, COLUMN($M$2)) )</f>
        <v>j</v>
      </c>
      <c r="AV5" s="190" t="str" cm="1">
        <f t="array" aca="1" ref="AV5" ca="1" xml:space="preserve"> INDIRECT( ADDRESS( ROW($M$2) + AV$2, COLUMN($M$2)) )</f>
        <v>C</v>
      </c>
      <c r="AW5" s="190" t="str" cm="1">
        <f t="array" aca="1" ref="AW5" ca="1" xml:space="preserve"> INDIRECT( ADDRESS( ROW($M$2) + AW$2, COLUMN($M$2)) )</f>
        <v>S</v>
      </c>
      <c r="AX5" s="190" t="str" cm="1">
        <f t="array" aca="1" ref="AX5" ca="1" xml:space="preserve"> INDIRECT( ADDRESS( ROW($M$2) + AX$2, COLUMN($M$2)) )</f>
        <v>h</v>
      </c>
      <c r="AY5" s="190" t="str" cm="1">
        <f t="array" aca="1" ref="AY5" ca="1" xml:space="preserve"> INDIRECT( ADDRESS( ROW($M$2) + AY$2, COLUMN($M$2)) )</f>
        <v/>
      </c>
      <c r="AZ5" s="190" t="str" cm="1">
        <f t="array" aca="1" ref="AZ5" ca="1" xml:space="preserve"> INDIRECT( ADDRESS( ROW($M$2) + AZ$2, COLUMN($M$2)) )</f>
        <v>a</v>
      </c>
      <c r="BA5" s="190" t="str" cm="1">
        <f t="array" aca="1" ref="BA5" ca="1" xml:space="preserve"> INDIRECT( ADDRESS( ROW($M$2) + BA$2, COLUMN($M$2)) )</f>
        <v>A</v>
      </c>
      <c r="BB5" s="190" t="str" cm="1">
        <f t="array" aca="1" ref="BB5" ca="1" xml:space="preserve"> INDIRECT( ADDRESS( ROW($M$2) + BB$2, COLUMN($M$2)) )</f>
        <v>V</v>
      </c>
      <c r="BC5" s="190" t="str" cm="1">
        <f t="array" aca="1" ref="BC5" ca="1" xml:space="preserve"> INDIRECT( ADDRESS( ROW($M$2) + BC$2, COLUMN($M$2)) )</f>
        <v>@</v>
      </c>
      <c r="BD5" s="190" t="str" cm="1">
        <f t="array" aca="1" ref="BD5" ca="1" xml:space="preserve"> INDIRECT( ADDRESS( ROW($M$2) + BD$2, COLUMN($M$2)) )</f>
        <v>P</v>
      </c>
      <c r="BE5" s="190" t="str" cm="1">
        <f t="array" aca="1" ref="BE5" ca="1" xml:space="preserve"> INDIRECT( ADDRESS( ROW($M$2) + BE$2, COLUMN($M$2)) )</f>
        <v>x</v>
      </c>
      <c r="BF5" s="190" t="str" cm="1">
        <f t="array" aca="1" ref="BF5" ca="1" xml:space="preserve"> INDIRECT( ADDRESS( ROW($M$2) + BF$2, COLUMN($M$2)) )</f>
        <v>X</v>
      </c>
      <c r="BG5" s="190" t="str" cm="1">
        <f t="array" aca="1" ref="BG5" ca="1" xml:space="preserve"> INDIRECT( ADDRESS( ROW($M$2) + BG$2, COLUMN($M$2)) )</f>
        <v>y</v>
      </c>
      <c r="BH5" s="190" t="str" cm="1">
        <f t="array" aca="1" ref="BH5" ca="1" xml:space="preserve"> INDIRECT( ADDRESS( ROW($M$2) + BH$2, COLUMN($M$2)) )</f>
        <v>Y</v>
      </c>
      <c r="BI5" s="190" t="str" cm="1">
        <f t="array" aca="1" ref="BI5" ca="1" xml:space="preserve"> INDIRECT( ADDRESS( ROW($M$2) + BI$2, COLUMN($M$2)) )</f>
        <v>e</v>
      </c>
      <c r="BJ5" s="190" t="str" cm="1">
        <f t="array" aca="1" ref="BJ5" ca="1" xml:space="preserve"> INDIRECT( ADDRESS( ROW($M$2) + BJ$2, COLUMN($M$2)) )</f>
        <v>E</v>
      </c>
      <c r="BK5" s="190" t="str" cm="1">
        <f t="array" aca="1" ref="BK5" ca="1" xml:space="preserve"> INDIRECT( ADDRESS( ROW($M$2) + BK$2, COLUMN($M$2)) )</f>
        <v>i</v>
      </c>
      <c r="BL5" s="190" t="str" cm="1">
        <f t="array" aca="1" ref="BL5" ca="1" xml:space="preserve"> INDIRECT( ADDRESS( ROW($M$2) + BL$2, COLUMN($M$2)) )</f>
        <v>I</v>
      </c>
      <c r="BM5" s="190" cm="1">
        <f t="array" aca="1" ref="BM5" ca="1" xml:space="preserve"> INDIRECT( ADDRESS( ROW($M$2) + BM$2, COLUMN($M$2)) )</f>
        <v>0</v>
      </c>
      <c r="BN5" s="190" cm="1">
        <f t="array" aca="1" ref="BN5" ca="1" xml:space="preserve"> INDIRECT( ADDRESS( ROW($M$2) + BN$2, COLUMN($M$2)) )</f>
        <v>0</v>
      </c>
      <c r="BO5" s="190" t="str" cm="1">
        <f t="array" aca="1" ref="BO5" ca="1" xml:space="preserve"> INDIRECT( ADDRESS( ROW($M$2) + BO$2, COLUMN($M$2)) )</f>
        <v/>
      </c>
      <c r="BP5" s="190" t="str" cm="1">
        <f t="array" aca="1" ref="BP5" ca="1" xml:space="preserve"> INDIRECT( ADDRESS( ROW($M$2) + BP$2, COLUMN($M$2)) )</f>
        <v/>
      </c>
      <c r="BQ5" s="190" t="str" cm="1">
        <f t="array" aca="1" ref="BQ5" ca="1" xml:space="preserve"> INDIRECT( ADDRESS( ROW($M$2) + BQ$2, COLUMN($M$2)) )</f>
        <v/>
      </c>
      <c r="BR5" s="190" t="str" cm="1">
        <f t="array" aca="1" ref="BR5" ca="1" xml:space="preserve"> INDIRECT( ADDRESS( ROW($M$2) + BR$2, COLUMN($M$2)) )</f>
        <v/>
      </c>
      <c r="BS5" s="190" t="str" cm="1">
        <f t="array" aca="1" ref="BS5" ca="1" xml:space="preserve"> INDIRECT( ADDRESS( ROW($M$2) + BS$2, COLUMN($M$2)) )</f>
        <v/>
      </c>
      <c r="BT5" s="190" t="str" cm="1">
        <f t="array" aca="1" ref="BT5" ca="1" xml:space="preserve"> INDIRECT( ADDRESS( ROW($M$2) + BT$2, COLUMN($M$2)) )</f>
        <v/>
      </c>
      <c r="BU5" s="190" cm="1">
        <f t="array" aca="1" ref="BU5" ca="1" xml:space="preserve"> INDIRECT( ADDRESS( ROW($M$2) + BU$2, COLUMN($M$2)) )</f>
        <v>0</v>
      </c>
      <c r="BV5" s="190" t="str" cm="1">
        <f t="array" aca="1" ref="BV5" ca="1" xml:space="preserve"> INDIRECT( ADDRESS( ROW($M$2) + BV$2, COLUMN($M$2)) )</f>
        <v/>
      </c>
      <c r="BW5" s="190" t="str" cm="1">
        <f t="array" aca="1" ref="BW5" ca="1" xml:space="preserve"> INDIRECT( ADDRESS( ROW($M$2) + BW$2, COLUMN($M$2)) )</f>
        <v/>
      </c>
      <c r="BX5" s="190" cm="1">
        <f t="array" aca="1" ref="BX5" ca="1" xml:space="preserve"> INDIRECT( ADDRESS( ROW($M$2) + BX$2, COLUMN($M$2)) )</f>
        <v>0</v>
      </c>
      <c r="BY5" s="190" t="str" cm="1">
        <f t="array" aca="1" ref="BY5" ca="1" xml:space="preserve"> INDIRECT( ADDRESS( ROW($M$2) + BY$2, COLUMN($M$2)) )</f>
        <v/>
      </c>
      <c r="BZ5" s="190" t="str" cm="1">
        <f t="array" aca="1" ref="BZ5" ca="1" xml:space="preserve"> INDIRECT( ADDRESS( ROW($M$2) + BZ$2, COLUMN($M$2)) )</f>
        <v/>
      </c>
      <c r="CA5" s="190" t="str" cm="1">
        <f t="array" aca="1" ref="CA5" ca="1" xml:space="preserve"> INDIRECT( ADDRESS( ROW($M$2) + CA$2, COLUMN($M$2)) )</f>
        <v/>
      </c>
      <c r="CB5" s="190" t="str" cm="1">
        <f t="array" aca="1" ref="CB5" ca="1" xml:space="preserve"> INDIRECT( ADDRESS( ROW($M$2) + CB$2, COLUMN($M$2)) )</f>
        <v>O</v>
      </c>
      <c r="CC5" s="190" t="str" cm="1">
        <f t="array" aca="1" ref="CC5" ca="1" xml:space="preserve"> INDIRECT( ADDRESS( ROW($M$2) + CC$2, COLUMN($M$2)) )</f>
        <v>Q</v>
      </c>
      <c r="CD5" s="190" t="str" cm="1">
        <f t="array" aca="1" ref="CD5" ca="1" xml:space="preserve"> INDIRECT( ADDRESS( ROW($M$2) + CD$2, COLUMN($M$2)) )</f>
        <v/>
      </c>
      <c r="CE5" s="190" t="str" cm="1">
        <f t="array" aca="1" ref="CE5" ca="1" xml:space="preserve"> INDIRECT( ADDRESS( ROW($M$2) + CE$2, COLUMN($M$2)) )</f>
        <v/>
      </c>
      <c r="CF5" s="190" t="str" cm="1">
        <f t="array" aca="1" ref="CF5" ca="1" xml:space="preserve"> INDIRECT( ADDRESS( ROW($M$2) + CF$2, COLUMN($M$2)) )</f>
        <v/>
      </c>
    </row>
    <row r="6" spans="2:84" ht="57.75">
      <c r="B6" s="236" cm="1">
        <f t="array" ref="B6" xml:space="preserve"> ROW() - ROW($2:$2)</f>
        <v>4</v>
      </c>
      <c r="C6" s="156" t="s">
        <v>1578</v>
      </c>
      <c r="D6" s="156" t="s">
        <v>1578</v>
      </c>
      <c r="E6" s="140" t="s">
        <v>1812</v>
      </c>
      <c r="F6" s="163" t="s">
        <v>1825</v>
      </c>
      <c r="G6" s="168" t="e">
        <v>#N/A</v>
      </c>
      <c r="H6" s="154" t="s">
        <v>1456</v>
      </c>
      <c r="I6" s="138" t="s">
        <v>5</v>
      </c>
      <c r="J6" s="138" t="s">
        <v>5</v>
      </c>
      <c r="K6" s="138" t="s">
        <v>3037</v>
      </c>
      <c r="L6" s="137" t="s">
        <v>5</v>
      </c>
      <c r="M6" s="136" t="s">
        <v>5</v>
      </c>
      <c r="N6" s="135" t="s">
        <v>1811</v>
      </c>
      <c r="P6" s="172">
        <v>4</v>
      </c>
      <c r="Q6" s="137" t="s">
        <v>1352</v>
      </c>
      <c r="R6" s="136" t="s">
        <v>1361</v>
      </c>
      <c r="S6" s="151" t="s">
        <v>1715</v>
      </c>
      <c r="T6" s="151" t="s">
        <v>684</v>
      </c>
      <c r="V6" s="141">
        <f t="shared" si="1"/>
        <v>4</v>
      </c>
      <c r="W6" s="151" t="s">
        <v>1810</v>
      </c>
      <c r="X6" s="185" t="s">
        <v>1809</v>
      </c>
      <c r="Y6" s="164" t="s">
        <v>1733</v>
      </c>
      <c r="Z6" s="153" t="s">
        <v>1808</v>
      </c>
      <c r="AC6" s="189" t="s">
        <v>1807</v>
      </c>
      <c r="AD6" s="188" t="str" cm="1">
        <f t="array" aca="1" ref="AD6" ca="1" xml:space="preserve"> INDIRECT( ADDRESS( ROW($N$2) + AD$2, COLUMN($N$2)) )</f>
        <v/>
      </c>
      <c r="AE6" s="188" t="str" cm="1">
        <f t="array" aca="1" ref="AE6" ca="1" xml:space="preserve"> INDIRECT( ADDRESS( ROW($N$2) + AE$2, COLUMN($N$2)) )</f>
        <v>1</v>
      </c>
      <c r="AF6" s="188" t="str" cm="1">
        <f t="array" aca="1" ref="AF6" ca="1" xml:space="preserve"> INDIRECT( ADDRESS( ROW($N$2) + AF$2, COLUMN($N$2)) )</f>
        <v>a</v>
      </c>
      <c r="AG6" s="188" t="str" cm="1">
        <f t="array" aca="1" ref="AG6" ca="1" xml:space="preserve"> INDIRECT( ADDRESS( ROW($N$2) + AG$2, COLUMN($N$2)) )</f>
        <v>2</v>
      </c>
      <c r="AH6" s="188" t="str" cm="1">
        <f t="array" aca="1" ref="AH6" ca="1" xml:space="preserve"> INDIRECT( ADDRESS( ROW($N$2) + AH$2, COLUMN($N$2)) )</f>
        <v>w</v>
      </c>
      <c r="AI6" s="188" t="str" cm="1">
        <f t="array" aca="1" ref="AI6" ca="1" xml:space="preserve"> INDIRECT( ADDRESS( ROW($N$2) + AI$2, COLUMN($N$2)) )</f>
        <v>s</v>
      </c>
      <c r="AJ6" s="188" t="str" cm="1">
        <f t="array" aca="1" ref="AJ6" ca="1" xml:space="preserve"> INDIRECT( ADDRESS( ROW($N$2) + AJ$2, COLUMN($N$2)) )</f>
        <v>x</v>
      </c>
      <c r="AK6" s="188" t="str" cm="1">
        <f t="array" aca="1" ref="AK6" ca="1" xml:space="preserve"> INDIRECT( ADDRESS( ROW($N$2) + AK$2, COLUMN($N$2)) )</f>
        <v>e</v>
      </c>
      <c r="AL6" s="188" t="str" cm="1">
        <f t="array" aca="1" ref="AL6" ca="1" xml:space="preserve"> INDIRECT( ADDRESS( ROW($N$2) + AL$2, COLUMN($N$2)) )</f>
        <v>d</v>
      </c>
      <c r="AM6" s="188" t="str" cm="1">
        <f t="array" aca="1" ref="AM6" ca="1" xml:space="preserve"> INDIRECT( ADDRESS( ROW($N$2) + AM$2, COLUMN($N$2)) )</f>
        <v>E</v>
      </c>
      <c r="AN6" s="188" t="str" cm="1">
        <f t="array" aca="1" ref="AN6" ca="1" xml:space="preserve"> INDIRECT( ADDRESS( ROW($N$2) + AN$2, COLUMN($N$2)) )</f>
        <v>D</v>
      </c>
      <c r="AO6" s="188" t="str" cm="1">
        <f t="array" aca="1" ref="AO6" ca="1" xml:space="preserve"> INDIRECT( ADDRESS( ROW($N$2) + AO$2, COLUMN($N$2)) )</f>
        <v>c</v>
      </c>
      <c r="AP6" s="188" t="str" cm="1">
        <f t="array" aca="1" ref="AP6" ca="1" xml:space="preserve"> INDIRECT( ADDRESS( ROW($N$2) + AP$2, COLUMN($N$2)) )</f>
        <v>b</v>
      </c>
      <c r="AQ6" s="188" t="str" cm="1">
        <f t="array" aca="1" ref="AQ6" ca="1" xml:space="preserve"> INDIRECT( ADDRESS( ROW($N$2) + AQ$2, COLUMN($N$2)) )</f>
        <v>y</v>
      </c>
      <c r="AR6" s="188" t="str" cm="1">
        <f t="array" aca="1" ref="AR6" ca="1" xml:space="preserve"> INDIRECT( ADDRESS( ROW($N$2) + AR$2, COLUMN($N$2)) )</f>
        <v>h</v>
      </c>
      <c r="AS6" s="188" t="str" cm="1">
        <f t="array" aca="1" ref="AS6" ca="1" xml:space="preserve"> INDIRECT( ADDRESS( ROW($N$2) + AS$2, COLUMN($N$2)) )</f>
        <v>n</v>
      </c>
      <c r="AT6" s="188" t="str" cm="1">
        <f t="array" aca="1" ref="AT6" ca="1" xml:space="preserve"> INDIRECT( ADDRESS( ROW($N$2) + AT$2, COLUMN($N$2)) )</f>
        <v>B</v>
      </c>
      <c r="AU6" s="188" t="str" cm="1">
        <f t="array" aca="1" ref="AU6" ca="1" xml:space="preserve"> INDIRECT( ADDRESS( ROW($N$2) + AU$2, COLUMN($N$2)) )</f>
        <v>Y</v>
      </c>
      <c r="AV6" s="188" t="str" cm="1">
        <f t="array" aca="1" ref="AV6" ca="1" xml:space="preserve"> INDIRECT( ADDRESS( ROW($N$2) + AV$2, COLUMN($N$2)) )</f>
        <v>H</v>
      </c>
      <c r="AW6" s="188" t="str" cm="1">
        <f t="array" aca="1" ref="AW6" ca="1" xml:space="preserve"> INDIRECT( ADDRESS( ROW($N$2) + AW$2, COLUMN($N$2)) )</f>
        <v>N</v>
      </c>
      <c r="AX6" s="188" t="str" cm="1">
        <f t="array" aca="1" ref="AX6" ca="1" xml:space="preserve"> INDIRECT( ADDRESS( ROW($N$2) + AX$2, COLUMN($N$2)) )</f>
        <v>r</v>
      </c>
      <c r="AY6" s="188" cm="1">
        <f t="array" aca="1" ref="AY6" ca="1" xml:space="preserve"> INDIRECT( ADDRESS( ROW($N$2) + AY$2, COLUMN($N$2)) )</f>
        <v>0</v>
      </c>
      <c r="AZ6" s="188" t="str" cm="1">
        <f t="array" aca="1" ref="AZ6" ca="1" xml:space="preserve"> INDIRECT( ADDRESS( ROW($N$2) + AZ$2, COLUMN($N$2)) )</f>
        <v>*</v>
      </c>
      <c r="BA6" s="188" t="str" cm="1">
        <f t="array" aca="1" ref="BA6" ca="1" xml:space="preserve"> INDIRECT( ADDRESS( ROW($N$2) + BA$2, COLUMN($N$2)) )</f>
        <v>i</v>
      </c>
      <c r="BB6" s="188" t="str" cm="1">
        <f t="array" aca="1" ref="BB6" ca="1" xml:space="preserve"> INDIRECT( ADDRESS( ROW($N$2) + BB$2, COLUMN($N$2)) )</f>
        <v>&lt;</v>
      </c>
      <c r="BC6" s="188" t="str" cm="1">
        <f t="array" aca="1" ref="BC6" ca="1" xml:space="preserve"> INDIRECT( ADDRESS( ROW($N$2) + BC$2, COLUMN($N$2)) )</f>
        <v>p</v>
      </c>
      <c r="BD6" s="188" t="str" cm="1">
        <f t="array" aca="1" ref="BD6" ca="1" xml:space="preserve"> INDIRECT( ADDRESS( ROW($N$2) + BD$2, COLUMN($N$2)) )</f>
        <v>:</v>
      </c>
      <c r="BE6" s="188" t="str" cm="1">
        <f t="array" aca="1" ref="BE6" ca="1" xml:space="preserve"> INDIRECT( ADDRESS( ROW($N$2) + BE$2, COLUMN($N$2)) )</f>
        <v>(</v>
      </c>
      <c r="BF6" s="188" t="str" cm="1">
        <f t="array" aca="1" ref="BF6" ca="1" xml:space="preserve"> INDIRECT( ADDRESS( ROW($N$2) + BF$2, COLUMN($N$2)) )</f>
        <v>l</v>
      </c>
      <c r="BG6" s="188" t="str" cm="1">
        <f t="array" aca="1" ref="BG6" ca="1" xml:space="preserve"> INDIRECT( ADDRESS( ROW($N$2) + BG$2, COLUMN($N$2)) )</f>
        <v>L</v>
      </c>
      <c r="BH6" s="188" t="str" cm="1">
        <f t="array" aca="1" ref="BH6" ca="1" xml:space="preserve"> INDIRECT( ADDRESS( ROW($N$2) + BH$2, COLUMN($N$2)) )</f>
        <v>,</v>
      </c>
      <c r="BI6" s="188" t="str" cm="1">
        <f t="array" aca="1" ref="BI6" ca="1" xml:space="preserve"> INDIRECT( ADDRESS( ROW($N$2) + BI$2, COLUMN($N$2)) )</f>
        <v>O</v>
      </c>
      <c r="BJ6" s="188" t="str" cm="1">
        <f t="array" aca="1" ref="BJ6" ca="1" xml:space="preserve"> INDIRECT( ADDRESS( ROW($N$2) + BJ$2, COLUMN($N$2)) )</f>
        <v>9</v>
      </c>
      <c r="BK6" s="188" t="str" cm="1">
        <f t="array" aca="1" ref="BK6" ca="1" xml:space="preserve"> INDIRECT( ADDRESS( ROW($N$2) + BK$2, COLUMN($N$2)) )</f>
        <v>U</v>
      </c>
      <c r="BL6" s="188" t="str" cm="1">
        <f t="array" aca="1" ref="BL6" ca="1" xml:space="preserve"> INDIRECT( ADDRESS( ROW($N$2) + BL$2, COLUMN($N$2)) )</f>
        <v>j</v>
      </c>
      <c r="BM6" s="188" cm="1">
        <f t="array" aca="1" ref="BM6" ca="1" xml:space="preserve"> INDIRECT( ADDRESS( ROW($N$2) + BM$2, COLUMN($N$2)) )</f>
        <v>0</v>
      </c>
      <c r="BN6" s="188" cm="1">
        <f t="array" aca="1" ref="BN6" ca="1" xml:space="preserve"> INDIRECT( ADDRESS( ROW($N$2) + BN$2, COLUMN($N$2)) )</f>
        <v>0</v>
      </c>
      <c r="BO6" s="188" cm="1">
        <f t="array" aca="1" ref="BO6" ca="1" xml:space="preserve"> INDIRECT( ADDRESS( ROW($N$2) + BO$2, COLUMN($N$2)) )</f>
        <v>0</v>
      </c>
      <c r="BP6" s="188" t="str" cm="1">
        <f t="array" aca="1" ref="BP6" ca="1" xml:space="preserve"> INDIRECT( ADDRESS( ROW($N$2) + BP$2, COLUMN($N$2)) )</f>
        <v>-</v>
      </c>
      <c r="BQ6" s="188" cm="1">
        <f t="array" aca="1" ref="BQ6" ca="1" xml:space="preserve"> INDIRECT( ADDRESS( ROW($N$2) + BQ$2, COLUMN($N$2)) )</f>
        <v>0</v>
      </c>
      <c r="BR6" s="188" cm="1">
        <f t="array" aca="1" ref="BR6" ca="1" xml:space="preserve"> INDIRECT( ADDRESS( ROW($N$2) + BR$2, COLUMN($N$2)) )</f>
        <v>0</v>
      </c>
      <c r="BS6" s="188" cm="1">
        <f t="array" aca="1" ref="BS6" ca="1" xml:space="preserve"> INDIRECT( ADDRESS( ROW($N$2) + BS$2, COLUMN($N$2)) )</f>
        <v>0</v>
      </c>
      <c r="BT6" s="188" cm="1">
        <f t="array" aca="1" ref="BT6" ca="1" xml:space="preserve"> INDIRECT( ADDRESS( ROW($N$2) + BT$2, COLUMN($N$2)) )</f>
        <v>0</v>
      </c>
      <c r="BU6" s="188" cm="1">
        <f t="array" aca="1" ref="BU6" ca="1" xml:space="preserve"> INDIRECT( ADDRESS( ROW($N$2) + BU$2, COLUMN($N$2)) )</f>
        <v>0</v>
      </c>
      <c r="BV6" s="188" cm="1">
        <f t="array" aca="1" ref="BV6" ca="1" xml:space="preserve"> INDIRECT( ADDRESS( ROW($N$2) + BV$2, COLUMN($N$2)) )</f>
        <v>0</v>
      </c>
      <c r="BW6" s="188" cm="1">
        <f t="array" aca="1" ref="BW6" ca="1" xml:space="preserve"> INDIRECT( ADDRESS( ROW($N$2) + BW$2, COLUMN($N$2)) )</f>
        <v>0</v>
      </c>
      <c r="BX6" s="188" cm="1">
        <f t="array" aca="1" ref="BX6" ca="1" xml:space="preserve"> INDIRECT( ADDRESS( ROW($N$2) + BX$2, COLUMN($N$2)) )</f>
        <v>0</v>
      </c>
      <c r="BY6" s="188" cm="1">
        <f t="array" aca="1" ref="BY6" ca="1" xml:space="preserve"> INDIRECT( ADDRESS( ROW($N$2) + BY$2, COLUMN($N$2)) )</f>
        <v>0</v>
      </c>
      <c r="BZ6" s="188" cm="1">
        <f t="array" aca="1" ref="BZ6" ca="1" xml:space="preserve"> INDIRECT( ADDRESS( ROW($N$2) + BZ$2, COLUMN($N$2)) )</f>
        <v>0</v>
      </c>
      <c r="CA6" s="188" cm="1">
        <f t="array" aca="1" ref="CA6" ca="1" xml:space="preserve"> INDIRECT( ADDRESS( ROW($N$2) + CA$2, COLUMN($N$2)) )</f>
        <v>0</v>
      </c>
      <c r="CB6" s="188" t="str" cm="1">
        <f t="array" aca="1" ref="CB6" ca="1" xml:space="preserve"> INDIRECT( ADDRESS( ROW($N$2) + CB$2, COLUMN($N$2)) )</f>
        <v>I</v>
      </c>
      <c r="CC6" s="188" t="str" cm="1">
        <f t="array" aca="1" ref="CC6" ca="1" xml:space="preserve"> INDIRECT( ADDRESS( ROW($N$2) + CC$2, COLUMN($N$2)) )</f>
        <v>k</v>
      </c>
      <c r="CD6" s="188" cm="1">
        <f t="array" aca="1" ref="CD6" ca="1" xml:space="preserve"> INDIRECT( ADDRESS( ROW($N$2) + CD$2, COLUMN($N$2)) )</f>
        <v>0</v>
      </c>
      <c r="CE6" s="188" cm="1">
        <f t="array" aca="1" ref="CE6" ca="1" xml:space="preserve"> INDIRECT( ADDRESS( ROW($N$2) + CE$2, COLUMN($N$2)) )</f>
        <v>0</v>
      </c>
      <c r="CF6" s="188" t="str" cm="1">
        <f t="array" aca="1" ref="CF6" ca="1" xml:space="preserve"> INDIRECT( ADDRESS( ROW($N$2) + CF$2, COLUMN($N$2)) )</f>
        <v xml:space="preserve"> </v>
      </c>
    </row>
    <row r="7" spans="2:84" ht="57.75">
      <c r="B7" s="237" cm="1">
        <f t="array" ref="B7" xml:space="preserve"> ROW() - ROW($2:$2)</f>
        <v>5</v>
      </c>
      <c r="C7" s="184" t="s">
        <v>6</v>
      </c>
      <c r="D7" s="184" t="s">
        <v>6</v>
      </c>
      <c r="E7" s="147" t="s">
        <v>1023</v>
      </c>
      <c r="F7" s="183" t="s">
        <v>1806</v>
      </c>
      <c r="G7" s="187" t="s">
        <v>3056</v>
      </c>
      <c r="H7" s="182" t="s">
        <v>1258</v>
      </c>
      <c r="I7" s="145" t="s">
        <v>6</v>
      </c>
      <c r="J7" s="145" t="s">
        <v>6</v>
      </c>
      <c r="K7" s="145" t="s">
        <v>1260</v>
      </c>
      <c r="L7" s="144" t="s">
        <v>1260</v>
      </c>
      <c r="M7" s="143" t="s">
        <v>1260</v>
      </c>
      <c r="N7" s="142" t="s">
        <v>1805</v>
      </c>
      <c r="P7" s="172">
        <v>5</v>
      </c>
      <c r="Q7" s="137" t="s">
        <v>1361</v>
      </c>
      <c r="R7" s="136" t="s">
        <v>1361</v>
      </c>
      <c r="S7" s="151" t="s">
        <v>209</v>
      </c>
      <c r="T7" s="151" t="s">
        <v>239</v>
      </c>
      <c r="V7" s="141">
        <f t="shared" si="1"/>
        <v>5</v>
      </c>
      <c r="W7" s="151" t="s">
        <v>68</v>
      </c>
      <c r="X7" s="185" t="s">
        <v>1701</v>
      </c>
      <c r="Y7" s="164" t="s">
        <v>1700</v>
      </c>
      <c r="Z7" s="153" t="s">
        <v>1701</v>
      </c>
    </row>
    <row r="8" spans="2:84" ht="57.75">
      <c r="B8" s="236" cm="1">
        <f t="array" ref="B8" xml:space="preserve"> ROW() - ROW($2:$2)</f>
        <v>6</v>
      </c>
      <c r="C8" s="156" t="s">
        <v>7</v>
      </c>
      <c r="D8" s="156" t="s">
        <v>1266</v>
      </c>
      <c r="E8" s="140" t="s">
        <v>1024</v>
      </c>
      <c r="F8" s="155" t="s">
        <v>1804</v>
      </c>
      <c r="G8" s="168" t="s">
        <v>3055</v>
      </c>
      <c r="H8" s="154" t="s">
        <v>1264</v>
      </c>
      <c r="I8" s="138" t="s">
        <v>1266</v>
      </c>
      <c r="J8" s="138" t="s">
        <v>1266</v>
      </c>
      <c r="K8" s="138" t="s">
        <v>6</v>
      </c>
      <c r="L8" s="137" t="s">
        <v>6</v>
      </c>
      <c r="M8" s="136" t="s">
        <v>6</v>
      </c>
      <c r="N8" s="135" t="s">
        <v>1292</v>
      </c>
      <c r="P8" s="172">
        <v>6</v>
      </c>
      <c r="Q8" s="137" t="s">
        <v>208</v>
      </c>
      <c r="R8" s="136" t="s">
        <v>208</v>
      </c>
      <c r="S8" s="151" t="s">
        <v>1715</v>
      </c>
      <c r="T8" s="151" t="s">
        <v>684</v>
      </c>
      <c r="V8" s="141">
        <f t="shared" si="1"/>
        <v>6</v>
      </c>
      <c r="W8" s="151" t="s">
        <v>1799</v>
      </c>
      <c r="X8" s="185" t="s">
        <v>1803</v>
      </c>
      <c r="Y8" s="164" t="s">
        <v>1664</v>
      </c>
      <c r="Z8" s="153" t="s">
        <v>1367</v>
      </c>
    </row>
    <row r="9" spans="2:84" ht="57.75">
      <c r="B9" s="236" cm="1">
        <f t="array" ref="B9" xml:space="preserve"> ROW() - ROW($2:$2)</f>
        <v>7</v>
      </c>
      <c r="C9" s="156" t="s">
        <v>8</v>
      </c>
      <c r="D9" s="156" t="s">
        <v>8</v>
      </c>
      <c r="E9" s="140" t="s">
        <v>1025</v>
      </c>
      <c r="F9" s="155" t="s">
        <v>1802</v>
      </c>
      <c r="G9" s="168" t="e">
        <v>#N/A</v>
      </c>
      <c r="H9" s="154" t="s">
        <v>1457</v>
      </c>
      <c r="I9" s="138" t="s">
        <v>8</v>
      </c>
      <c r="J9" s="138" t="s">
        <v>8</v>
      </c>
      <c r="K9" s="138" t="s">
        <v>3038</v>
      </c>
      <c r="L9" s="137" t="s">
        <v>8</v>
      </c>
      <c r="M9" s="136" t="s">
        <v>8</v>
      </c>
      <c r="N9" s="135" t="s">
        <v>1801</v>
      </c>
      <c r="P9" s="172">
        <v>7</v>
      </c>
      <c r="Q9" s="137" t="s">
        <v>1363</v>
      </c>
      <c r="R9" s="136" t="s">
        <v>1714</v>
      </c>
      <c r="S9" s="151" t="s">
        <v>150</v>
      </c>
      <c r="T9" s="151" t="s">
        <v>176</v>
      </c>
      <c r="V9" s="141">
        <f t="shared" si="1"/>
        <v>7</v>
      </c>
      <c r="W9" s="151" t="s">
        <v>80</v>
      </c>
      <c r="X9" s="185" t="s">
        <v>79</v>
      </c>
      <c r="Y9" s="164" t="s">
        <v>1644</v>
      </c>
      <c r="Z9" s="153" t="s">
        <v>79</v>
      </c>
    </row>
    <row r="10" spans="2:84" ht="57.75">
      <c r="B10" s="238" cm="1">
        <f t="array" ref="B10" xml:space="preserve"> ROW() - ROW($2:$2)</f>
        <v>8</v>
      </c>
      <c r="C10" s="150" t="s">
        <v>9</v>
      </c>
      <c r="D10" s="150" t="s">
        <v>9</v>
      </c>
      <c r="E10" s="134" t="s">
        <v>1026</v>
      </c>
      <c r="F10" s="186" t="s">
        <v>1800</v>
      </c>
      <c r="G10" s="186" t="s">
        <v>3054</v>
      </c>
      <c r="H10" s="148" t="s">
        <v>1248</v>
      </c>
      <c r="I10" s="132" t="s">
        <v>9</v>
      </c>
      <c r="J10" s="132" t="s">
        <v>9</v>
      </c>
      <c r="K10" s="132" t="s">
        <v>9</v>
      </c>
      <c r="L10" s="131" t="s">
        <v>9</v>
      </c>
      <c r="M10" s="130" t="s">
        <v>9</v>
      </c>
      <c r="N10" s="129" t="s">
        <v>208</v>
      </c>
      <c r="P10" s="172">
        <v>8</v>
      </c>
      <c r="Q10" s="137" t="s">
        <v>180</v>
      </c>
      <c r="R10" s="136" t="s">
        <v>1730</v>
      </c>
      <c r="S10" s="151" t="s">
        <v>181</v>
      </c>
      <c r="T10" s="151" t="s">
        <v>199</v>
      </c>
      <c r="V10" s="141">
        <f t="shared" si="1"/>
        <v>8</v>
      </c>
      <c r="W10" s="151" t="s">
        <v>1799</v>
      </c>
      <c r="X10" s="185" t="s">
        <v>1798</v>
      </c>
      <c r="Y10" s="164" t="s">
        <v>1644</v>
      </c>
      <c r="Z10" s="153" t="s">
        <v>1340</v>
      </c>
    </row>
    <row r="11" spans="2:84" ht="57.75">
      <c r="B11" s="236" cm="1">
        <f t="array" ref="B11" xml:space="preserve"> ROW() - ROW($2:$2)</f>
        <v>9</v>
      </c>
      <c r="C11" s="156" t="s">
        <v>1797</v>
      </c>
      <c r="D11" s="156" t="s">
        <v>1795</v>
      </c>
      <c r="E11" s="140" t="s">
        <v>1796</v>
      </c>
      <c r="F11" s="155" t="s">
        <v>1990</v>
      </c>
      <c r="G11" s="155" t="s">
        <v>1990</v>
      </c>
      <c r="H11" s="154" t="s">
        <v>1302</v>
      </c>
      <c r="I11" s="138" t="s">
        <v>16</v>
      </c>
      <c r="J11" s="138" t="s">
        <v>16</v>
      </c>
      <c r="K11" s="138" t="s">
        <v>1489</v>
      </c>
      <c r="L11" s="137" t="s">
        <v>1489</v>
      </c>
      <c r="M11" s="136" t="s">
        <v>1570</v>
      </c>
      <c r="N11" s="135" t="s">
        <v>1260</v>
      </c>
      <c r="P11" s="172">
        <v>9</v>
      </c>
      <c r="Q11" s="137" t="s">
        <v>604</v>
      </c>
      <c r="R11" s="136" t="s">
        <v>604</v>
      </c>
      <c r="S11" s="151" t="s">
        <v>605</v>
      </c>
      <c r="T11" s="151" t="s">
        <v>1794</v>
      </c>
      <c r="V11" s="141">
        <f t="shared" si="1"/>
        <v>9</v>
      </c>
      <c r="W11" s="151" t="s">
        <v>95</v>
      </c>
      <c r="X11" s="185" t="s">
        <v>1793</v>
      </c>
      <c r="Y11" s="164" t="s">
        <v>1622</v>
      </c>
      <c r="Z11" s="153" t="s">
        <v>1369</v>
      </c>
    </row>
    <row r="12" spans="2:84" ht="57.75">
      <c r="B12" s="236" cm="1">
        <f t="array" ref="B12" xml:space="preserve"> ROW() - ROW($2:$2)</f>
        <v>10</v>
      </c>
      <c r="C12" s="156" t="s">
        <v>14</v>
      </c>
      <c r="D12" s="156" t="s">
        <v>14</v>
      </c>
      <c r="E12" s="140" t="s">
        <v>1034</v>
      </c>
      <c r="F12" s="155" t="s">
        <v>1991</v>
      </c>
      <c r="G12" s="155" t="s">
        <v>1991</v>
      </c>
      <c r="H12" s="154" t="s">
        <v>1253</v>
      </c>
      <c r="I12" s="138" t="s">
        <v>14</v>
      </c>
      <c r="J12" s="138" t="s">
        <v>14</v>
      </c>
      <c r="K12" s="138" t="s">
        <v>16</v>
      </c>
      <c r="L12" s="137" t="s">
        <v>16</v>
      </c>
      <c r="M12" s="136" t="s">
        <v>16</v>
      </c>
      <c r="N12" s="135" t="s">
        <v>1792</v>
      </c>
      <c r="P12" s="172">
        <v>10</v>
      </c>
      <c r="Q12" s="137" t="s">
        <v>1376</v>
      </c>
      <c r="R12" s="136" t="s">
        <v>1376</v>
      </c>
      <c r="S12" s="151" t="s">
        <v>392</v>
      </c>
      <c r="T12" s="151" t="s">
        <v>419</v>
      </c>
      <c r="V12" s="141">
        <f t="shared" si="1"/>
        <v>10</v>
      </c>
      <c r="W12" s="151" t="s">
        <v>1791</v>
      </c>
      <c r="X12" s="185" t="s">
        <v>1790</v>
      </c>
      <c r="Y12" s="164" t="s">
        <v>1622</v>
      </c>
      <c r="Z12" s="153" t="s">
        <v>1789</v>
      </c>
    </row>
    <row r="13" spans="2:84" ht="57.75">
      <c r="B13" s="236" cm="1">
        <f t="array" ref="B13" xml:space="preserve"> ROW() - ROW($2:$2)</f>
        <v>11</v>
      </c>
      <c r="C13" s="156" t="s">
        <v>1788</v>
      </c>
      <c r="D13" s="156" t="s">
        <v>1787</v>
      </c>
      <c r="E13" s="140" t="s">
        <v>1786</v>
      </c>
      <c r="F13" s="155" t="s">
        <v>1992</v>
      </c>
      <c r="G13" s="155" t="s">
        <v>1992</v>
      </c>
      <c r="H13" s="154" t="s">
        <v>1255</v>
      </c>
      <c r="I13" s="138" t="s">
        <v>1257</v>
      </c>
      <c r="J13" s="138" t="s">
        <v>1257</v>
      </c>
      <c r="K13" s="138" t="s">
        <v>14</v>
      </c>
      <c r="L13" s="137" t="s">
        <v>14</v>
      </c>
      <c r="M13" s="136" t="s">
        <v>14</v>
      </c>
      <c r="N13" s="135" t="s">
        <v>1654</v>
      </c>
      <c r="P13" s="172">
        <v>11</v>
      </c>
      <c r="Q13" s="137" t="s">
        <v>1171</v>
      </c>
      <c r="R13" s="136" t="s">
        <v>1171</v>
      </c>
      <c r="S13" s="151" t="s">
        <v>543</v>
      </c>
      <c r="T13" s="151" t="s">
        <v>568</v>
      </c>
      <c r="W13" s="123"/>
      <c r="X13" s="123"/>
      <c r="Y13" s="123"/>
      <c r="Z13" s="123"/>
    </row>
    <row r="14" spans="2:84" ht="57.75">
      <c r="B14" s="238" cm="1">
        <f t="array" ref="B14" xml:space="preserve"> ROW() - ROW($2:$2)</f>
        <v>12</v>
      </c>
      <c r="C14" s="150" t="s">
        <v>1785</v>
      </c>
      <c r="D14" s="150" t="s">
        <v>1569</v>
      </c>
      <c r="E14" s="134" t="s">
        <v>1784</v>
      </c>
      <c r="F14" s="239" t="s">
        <v>1783</v>
      </c>
      <c r="G14" s="149" t="e">
        <v>#N/A</v>
      </c>
      <c r="H14" s="148" t="s">
        <v>1458</v>
      </c>
      <c r="I14" s="132" t="s">
        <v>1410</v>
      </c>
      <c r="J14" s="132" t="s">
        <v>1410</v>
      </c>
      <c r="K14" s="132" t="s">
        <v>3039</v>
      </c>
      <c r="L14" s="131" t="s">
        <v>1410</v>
      </c>
      <c r="M14" s="240" t="s">
        <v>1805</v>
      </c>
      <c r="N14" s="129" t="s">
        <v>1309</v>
      </c>
      <c r="P14" s="172">
        <v>12</v>
      </c>
      <c r="Q14" s="137" t="s">
        <v>1354</v>
      </c>
      <c r="R14" s="166" t="s">
        <v>1782</v>
      </c>
      <c r="S14" s="151" t="s">
        <v>517</v>
      </c>
      <c r="T14" s="151" t="s">
        <v>538</v>
      </c>
      <c r="W14" s="123"/>
      <c r="X14" s="123"/>
      <c r="Y14" s="123"/>
      <c r="Z14" s="123"/>
    </row>
    <row r="15" spans="2:84" ht="57.75">
      <c r="B15" s="236" cm="1">
        <f t="array" ref="B15" xml:space="preserve"> ROW() - ROW($2:$2)</f>
        <v>13</v>
      </c>
      <c r="C15" s="156" t="s">
        <v>1776</v>
      </c>
      <c r="D15" s="156" t="s">
        <v>1774</v>
      </c>
      <c r="E15" s="140" t="s">
        <v>1775</v>
      </c>
      <c r="F15" s="241" t="s">
        <v>1522</v>
      </c>
      <c r="G15" s="171" t="s">
        <v>3059</v>
      </c>
      <c r="H15" s="154" t="s">
        <v>1283</v>
      </c>
      <c r="I15" s="138" t="s">
        <v>1286</v>
      </c>
      <c r="J15" s="138" t="s">
        <v>1286</v>
      </c>
      <c r="K15" s="138" t="s">
        <v>1285</v>
      </c>
      <c r="L15" s="137" t="s">
        <v>1285</v>
      </c>
      <c r="M15" s="136" t="s">
        <v>1993</v>
      </c>
      <c r="N15" s="135" t="s">
        <v>1773</v>
      </c>
      <c r="P15" s="172">
        <v>13</v>
      </c>
      <c r="Q15" s="137" t="s">
        <v>921</v>
      </c>
      <c r="R15" s="136" t="s">
        <v>921</v>
      </c>
      <c r="S15" s="151" t="s">
        <v>922</v>
      </c>
      <c r="T15" s="151" t="s">
        <v>946</v>
      </c>
      <c r="W15" s="123"/>
      <c r="X15" s="123"/>
      <c r="Y15" s="123"/>
      <c r="Z15" s="123"/>
    </row>
    <row r="16" spans="2:84" ht="57.75">
      <c r="B16" s="236" cm="1">
        <f t="array" ref="B16" xml:space="preserve"> ROW() - ROW($2:$2)</f>
        <v>14</v>
      </c>
      <c r="C16" s="156" t="s">
        <v>1781</v>
      </c>
      <c r="D16" s="156" t="s">
        <v>1496</v>
      </c>
      <c r="E16" s="140" t="s">
        <v>1027</v>
      </c>
      <c r="F16" s="155" t="s">
        <v>1994</v>
      </c>
      <c r="G16" s="155" t="s">
        <v>3058</v>
      </c>
      <c r="H16" s="154" t="s">
        <v>1269</v>
      </c>
      <c r="I16" s="138" t="s">
        <v>3041</v>
      </c>
      <c r="J16" s="138" t="s">
        <v>1274</v>
      </c>
      <c r="K16" s="138" t="s">
        <v>1272</v>
      </c>
      <c r="L16" s="137" t="s">
        <v>1272</v>
      </c>
      <c r="M16" s="136" t="s">
        <v>1272</v>
      </c>
      <c r="N16" s="135" t="s">
        <v>1780</v>
      </c>
      <c r="P16" s="172">
        <v>14</v>
      </c>
      <c r="Q16" s="137" t="s">
        <v>790</v>
      </c>
      <c r="R16" s="136" t="s">
        <v>790</v>
      </c>
      <c r="S16" s="151" t="s">
        <v>791</v>
      </c>
      <c r="T16" s="151" t="s">
        <v>821</v>
      </c>
      <c r="W16" s="123"/>
      <c r="X16" s="123"/>
      <c r="Y16" s="123"/>
      <c r="Z16" s="123"/>
    </row>
    <row r="17" spans="2:26" ht="57.75">
      <c r="B17" s="236" cm="1">
        <f t="array" ref="B17" xml:space="preserve"> ROW() - ROW($2:$2)</f>
        <v>15</v>
      </c>
      <c r="C17" s="156" t="s">
        <v>1779</v>
      </c>
      <c r="D17" s="156" t="s">
        <v>1777</v>
      </c>
      <c r="E17" s="140" t="s">
        <v>1778</v>
      </c>
      <c r="F17" s="155" t="s">
        <v>1995</v>
      </c>
      <c r="G17" s="155" t="s">
        <v>3060</v>
      </c>
      <c r="H17" s="154" t="s">
        <v>1306</v>
      </c>
      <c r="I17" s="138" t="s">
        <v>3040</v>
      </c>
      <c r="J17" s="138" t="s">
        <v>1311</v>
      </c>
      <c r="K17" s="138" t="s">
        <v>1309</v>
      </c>
      <c r="L17" s="137" t="s">
        <v>1309</v>
      </c>
      <c r="M17" s="136" t="s">
        <v>1309</v>
      </c>
      <c r="N17" s="135" t="s">
        <v>1745</v>
      </c>
      <c r="P17" s="172">
        <v>15</v>
      </c>
      <c r="Q17" s="137" t="s">
        <v>889</v>
      </c>
      <c r="R17" s="136" t="s">
        <v>889</v>
      </c>
      <c r="S17" s="151" t="s">
        <v>1690</v>
      </c>
      <c r="T17" s="151" t="s">
        <v>1772</v>
      </c>
      <c r="W17" s="123"/>
      <c r="X17" s="123"/>
      <c r="Y17" s="123"/>
      <c r="Z17" s="123"/>
    </row>
    <row r="18" spans="2:26" ht="57.75">
      <c r="B18" s="238" cm="1">
        <f t="array" ref="B18" xml:space="preserve"> ROW() - ROW($2:$2)</f>
        <v>16</v>
      </c>
      <c r="C18" s="150" t="s">
        <v>1769</v>
      </c>
      <c r="D18" s="150" t="s">
        <v>1769</v>
      </c>
      <c r="E18" s="134" t="s">
        <v>1771</v>
      </c>
      <c r="F18" s="149" t="s">
        <v>1996</v>
      </c>
      <c r="G18" s="149" t="s">
        <v>3057</v>
      </c>
      <c r="H18" s="148" t="s">
        <v>1291</v>
      </c>
      <c r="I18" s="132" t="s">
        <v>1292</v>
      </c>
      <c r="J18" s="132" t="s">
        <v>1292</v>
      </c>
      <c r="K18" s="132" t="s">
        <v>1292</v>
      </c>
      <c r="L18" s="131" t="s">
        <v>1292</v>
      </c>
      <c r="M18" s="130" t="s">
        <v>1292</v>
      </c>
      <c r="N18" s="129" t="s">
        <v>1573</v>
      </c>
      <c r="P18" s="172">
        <v>16</v>
      </c>
      <c r="Q18" s="137" t="s">
        <v>868</v>
      </c>
      <c r="R18" s="136" t="s">
        <v>1768</v>
      </c>
      <c r="S18" s="151" t="s">
        <v>869</v>
      </c>
      <c r="T18" s="151" t="s">
        <v>881</v>
      </c>
      <c r="W18" s="123"/>
      <c r="X18" s="123"/>
      <c r="Y18" s="123"/>
      <c r="Z18" s="123"/>
    </row>
    <row r="19" spans="2:26" ht="57.75">
      <c r="B19" s="236" cm="1">
        <f t="array" ref="B19" xml:space="preserve"> ROW() - ROW($2:$2)</f>
        <v>17</v>
      </c>
      <c r="C19" s="156" t="s">
        <v>1767</v>
      </c>
      <c r="D19" s="156" t="s">
        <v>1766</v>
      </c>
      <c r="E19" s="140" t="s">
        <v>1765</v>
      </c>
      <c r="F19" s="171" t="s">
        <v>1764</v>
      </c>
      <c r="G19" s="171" t="s">
        <v>3059</v>
      </c>
      <c r="H19" s="154" t="s">
        <v>1283</v>
      </c>
      <c r="I19" s="138" t="s">
        <v>1847</v>
      </c>
      <c r="J19" s="138" t="s">
        <v>1847</v>
      </c>
      <c r="K19" s="138" t="s">
        <v>1848</v>
      </c>
      <c r="L19" s="137" t="s">
        <v>1849</v>
      </c>
      <c r="M19" s="136" t="s">
        <v>1726</v>
      </c>
      <c r="N19" s="135" t="s">
        <v>1576</v>
      </c>
      <c r="Q19" s="123"/>
      <c r="R19" s="123"/>
      <c r="S19" s="123"/>
      <c r="T19" s="123"/>
      <c r="W19" s="123"/>
      <c r="X19" s="123"/>
      <c r="Y19" s="123"/>
      <c r="Z19" s="123"/>
    </row>
    <row r="20" spans="2:26" ht="57.75">
      <c r="B20" s="236" cm="1">
        <f t="array" ref="B20" xml:space="preserve"> ROW() - ROW($2:$2)</f>
        <v>18</v>
      </c>
      <c r="C20" s="156" t="s">
        <v>1763</v>
      </c>
      <c r="D20" s="156" t="s">
        <v>1762</v>
      </c>
      <c r="E20" s="140" t="s">
        <v>1761</v>
      </c>
      <c r="F20" s="155" t="s">
        <v>1760</v>
      </c>
      <c r="G20" s="155" t="s">
        <v>3060</v>
      </c>
      <c r="H20" s="154" t="s">
        <v>1269</v>
      </c>
      <c r="I20" s="138" t="s">
        <v>1851</v>
      </c>
      <c r="J20" s="138" t="s">
        <v>1852</v>
      </c>
      <c r="K20" s="138" t="s">
        <v>1850</v>
      </c>
      <c r="L20" s="137" t="s">
        <v>1847</v>
      </c>
      <c r="M20" s="136" t="s">
        <v>1286</v>
      </c>
      <c r="N20" s="135" t="s">
        <v>1759</v>
      </c>
      <c r="Q20" s="123"/>
      <c r="R20" s="123"/>
      <c r="S20" s="123"/>
      <c r="T20" s="123"/>
      <c r="W20" s="123"/>
      <c r="X20" s="123"/>
      <c r="Y20" s="123"/>
      <c r="Z20" s="123"/>
    </row>
    <row r="21" spans="2:26" ht="57.75">
      <c r="B21" s="236" cm="1">
        <f t="array" ref="B21" xml:space="preserve"> ROW() - ROW($2:$2)</f>
        <v>19</v>
      </c>
      <c r="C21" s="156" t="s">
        <v>1758</v>
      </c>
      <c r="D21" s="156" t="s">
        <v>1757</v>
      </c>
      <c r="E21" s="140" t="s">
        <v>1756</v>
      </c>
      <c r="F21" s="155" t="s">
        <v>1997</v>
      </c>
      <c r="G21" s="155" t="s">
        <v>3064</v>
      </c>
      <c r="H21" s="154" t="s">
        <v>1306</v>
      </c>
      <c r="I21" s="138" t="s">
        <v>1855</v>
      </c>
      <c r="J21" s="138" t="s">
        <v>1856</v>
      </c>
      <c r="K21" s="138" t="s">
        <v>1853</v>
      </c>
      <c r="L21" s="137" t="s">
        <v>1851</v>
      </c>
      <c r="M21" s="136" t="s">
        <v>1998</v>
      </c>
      <c r="N21" s="135" t="s">
        <v>1754</v>
      </c>
      <c r="P21" s="162" t="s">
        <v>1753</v>
      </c>
      <c r="W21" s="123"/>
      <c r="X21" s="123"/>
      <c r="Y21" s="123"/>
      <c r="Z21" s="123"/>
    </row>
    <row r="22" spans="2:26" ht="58.5" thickBot="1">
      <c r="B22" s="238" cm="1">
        <f t="array" ref="B22" xml:space="preserve"> ROW() - ROW($2:$2)</f>
        <v>20</v>
      </c>
      <c r="C22" s="150" t="s">
        <v>1752</v>
      </c>
      <c r="D22" s="150" t="s">
        <v>1751</v>
      </c>
      <c r="E22" s="134" t="s">
        <v>1750</v>
      </c>
      <c r="F22" s="149" t="s">
        <v>1749</v>
      </c>
      <c r="G22" s="149" t="s">
        <v>3057</v>
      </c>
      <c r="H22" s="148" t="s">
        <v>1291</v>
      </c>
      <c r="I22" s="132" t="s">
        <v>1857</v>
      </c>
      <c r="J22" s="132" t="s">
        <v>1857</v>
      </c>
      <c r="K22" s="132" t="s">
        <v>1857</v>
      </c>
      <c r="L22" s="131" t="s">
        <v>1859</v>
      </c>
      <c r="M22" s="130" t="s">
        <v>1999</v>
      </c>
      <c r="N22" s="129" t="s">
        <v>1748</v>
      </c>
      <c r="P22" s="160" t="s">
        <v>1267</v>
      </c>
      <c r="Q22" s="159" t="s">
        <v>1583</v>
      </c>
      <c r="R22" s="158" t="s">
        <v>1582</v>
      </c>
      <c r="S22" s="157" t="s">
        <v>1581</v>
      </c>
      <c r="T22" s="157" t="s">
        <v>1580</v>
      </c>
      <c r="W22" s="123"/>
      <c r="X22" s="123"/>
      <c r="Y22" s="123"/>
      <c r="Z22" s="123"/>
    </row>
    <row r="23" spans="2:26" ht="58.5" thickTop="1">
      <c r="B23" s="236" cm="1">
        <f t="array" ref="B23" xml:space="preserve"> ROW() - ROW($2:$2)</f>
        <v>21</v>
      </c>
      <c r="C23" s="156" t="s">
        <v>1745</v>
      </c>
      <c r="D23" s="156" t="s">
        <v>1745</v>
      </c>
      <c r="E23" s="140" t="s">
        <v>1747</v>
      </c>
      <c r="F23" s="155" t="s">
        <v>1746</v>
      </c>
      <c r="G23" s="155" t="s">
        <v>3065</v>
      </c>
      <c r="H23" s="154" t="s">
        <v>1317</v>
      </c>
      <c r="I23" s="138" t="s">
        <v>1</v>
      </c>
      <c r="J23" s="138" t="s">
        <v>1</v>
      </c>
      <c r="K23" s="138" t="s">
        <v>1</v>
      </c>
      <c r="L23" s="137" t="s">
        <v>1</v>
      </c>
      <c r="M23" s="136" t="s">
        <v>1</v>
      </c>
      <c r="N23" s="135" t="s">
        <v>1744</v>
      </c>
      <c r="P23" s="172">
        <v>1</v>
      </c>
      <c r="Q23" s="153" t="s">
        <v>1627</v>
      </c>
      <c r="R23" s="152" t="s">
        <v>1743</v>
      </c>
      <c r="S23" s="151" t="s">
        <v>280</v>
      </c>
      <c r="T23" s="151"/>
      <c r="W23" s="123"/>
      <c r="X23" s="123"/>
      <c r="Y23" s="123"/>
      <c r="Z23" s="123"/>
    </row>
    <row r="24" spans="2:26" ht="57.75">
      <c r="B24" s="238" cm="1">
        <f t="array" ref="B24" xml:space="preserve"> ROW() - ROW($2:$2)</f>
        <v>22</v>
      </c>
      <c r="C24" s="150" t="s">
        <v>1742</v>
      </c>
      <c r="D24" s="150" t="s">
        <v>1741</v>
      </c>
      <c r="E24" s="242" t="s">
        <v>0</v>
      </c>
      <c r="F24" s="149" t="s">
        <v>1740</v>
      </c>
      <c r="G24" s="149" t="s">
        <v>3062</v>
      </c>
      <c r="H24" s="148" t="s">
        <v>1296</v>
      </c>
      <c r="I24" s="243" t="s">
        <v>0</v>
      </c>
      <c r="J24" s="243" t="s">
        <v>0</v>
      </c>
      <c r="K24" s="243" t="s">
        <v>0</v>
      </c>
      <c r="L24" s="244" t="s">
        <v>0</v>
      </c>
      <c r="M24" s="130" t="s">
        <v>1022</v>
      </c>
      <c r="N24" s="129"/>
      <c r="P24" s="172">
        <v>2</v>
      </c>
      <c r="Q24" s="153" t="s">
        <v>1739</v>
      </c>
      <c r="R24" s="152" t="s">
        <v>1738</v>
      </c>
      <c r="S24" s="151" t="s">
        <v>1737</v>
      </c>
      <c r="T24" s="151"/>
      <c r="W24" s="123"/>
      <c r="X24" s="123"/>
      <c r="Y24" s="123"/>
      <c r="Z24" s="123"/>
    </row>
    <row r="25" spans="2:26" ht="57.75">
      <c r="B25" s="236" cm="1">
        <f t="array" ref="B25" xml:space="preserve"> ROW() - ROW($2:$2)</f>
        <v>23</v>
      </c>
      <c r="C25" s="156" t="s">
        <v>1735</v>
      </c>
      <c r="D25" s="156" t="s">
        <v>1735</v>
      </c>
      <c r="E25" s="140" t="s">
        <v>1736</v>
      </c>
      <c r="F25" s="155" t="s">
        <v>1231</v>
      </c>
      <c r="G25" s="155"/>
      <c r="H25" s="154" t="s">
        <v>1155</v>
      </c>
      <c r="I25" s="138" t="s">
        <v>18</v>
      </c>
      <c r="J25" s="138" t="s">
        <v>18</v>
      </c>
      <c r="K25" s="138" t="s">
        <v>18</v>
      </c>
      <c r="L25" s="137" t="s">
        <v>18</v>
      </c>
      <c r="M25" s="136" t="s">
        <v>18</v>
      </c>
      <c r="N25" s="135" t="s">
        <v>1734</v>
      </c>
      <c r="P25" s="172">
        <v>3</v>
      </c>
      <c r="Q25" s="153" t="s">
        <v>1380</v>
      </c>
      <c r="R25" s="164" t="s">
        <v>1733</v>
      </c>
      <c r="S25" s="151" t="s">
        <v>37</v>
      </c>
      <c r="T25" s="151" t="str">
        <f xml:space="preserve"> LEFT(S25, IF(LEN(S25)=1, 1, LEN(S25)-1)) &amp; "ㆷ"</f>
        <v>ㆩㆷ</v>
      </c>
      <c r="W25" s="123"/>
      <c r="X25" s="123"/>
      <c r="Y25" s="123"/>
      <c r="Z25" s="123"/>
    </row>
    <row r="26" spans="2:26" ht="57.75">
      <c r="B26" s="236" cm="1">
        <f t="array" ref="B26" xml:space="preserve"> ROW() - ROW($2:$2)</f>
        <v>24</v>
      </c>
      <c r="C26" s="156" t="s">
        <v>1632</v>
      </c>
      <c r="D26" s="156" t="s">
        <v>1631</v>
      </c>
      <c r="E26" s="140" t="s">
        <v>1630</v>
      </c>
      <c r="F26" s="155" t="s">
        <v>3061</v>
      </c>
      <c r="G26" s="155"/>
      <c r="H26" s="154" t="s">
        <v>1151</v>
      </c>
      <c r="I26" s="138" t="s">
        <v>3063</v>
      </c>
      <c r="J26" s="138" t="s">
        <v>1380</v>
      </c>
      <c r="K26" s="138" t="s">
        <v>1384</v>
      </c>
      <c r="L26" s="137" t="s">
        <v>1380</v>
      </c>
      <c r="M26" s="136" t="s">
        <v>2000</v>
      </c>
      <c r="N26" s="135" t="s">
        <v>260</v>
      </c>
      <c r="P26" s="172">
        <v>4</v>
      </c>
      <c r="Q26" s="153" t="s">
        <v>1432</v>
      </c>
      <c r="R26" s="152" t="s">
        <v>1729</v>
      </c>
      <c r="S26" s="151" t="s">
        <v>667</v>
      </c>
      <c r="T26" s="151" t="str">
        <f xml:space="preserve"> LEFT(S26, IF(LEN(S26)=1, 1, LEN(S26)-1)) &amp; "ㆷ"</f>
        <v>ㆧㆷ</v>
      </c>
      <c r="W26" s="123"/>
      <c r="X26" s="123"/>
      <c r="Y26" s="123"/>
      <c r="Z26" s="123"/>
    </row>
    <row r="27" spans="2:26" ht="57.75">
      <c r="B27" s="236" cm="1">
        <f t="array" ref="B27" xml:space="preserve"> ROW() - ROW($2:$2)</f>
        <v>25</v>
      </c>
      <c r="C27" s="156" t="s">
        <v>1701</v>
      </c>
      <c r="D27" s="156" t="s">
        <v>1701</v>
      </c>
      <c r="E27" s="140" t="s">
        <v>1663</v>
      </c>
      <c r="F27" s="155" t="s">
        <v>1227</v>
      </c>
      <c r="G27" s="155"/>
      <c r="H27" s="154" t="s">
        <v>1130</v>
      </c>
      <c r="I27" s="138" t="s">
        <v>67</v>
      </c>
      <c r="J27" s="138" t="s">
        <v>67</v>
      </c>
      <c r="K27" s="138" t="s">
        <v>67</v>
      </c>
      <c r="L27" s="137" t="s">
        <v>67</v>
      </c>
      <c r="M27" s="136" t="s">
        <v>2001</v>
      </c>
      <c r="N27" s="135" t="s">
        <v>1699</v>
      </c>
      <c r="P27" s="172">
        <v>5</v>
      </c>
      <c r="Q27" s="153" t="s">
        <v>1391</v>
      </c>
      <c r="R27" s="152" t="s">
        <v>1725</v>
      </c>
      <c r="S27" s="151" t="s">
        <v>227</v>
      </c>
      <c r="T27" s="151" t="str">
        <f xml:space="preserve"> LEFT(S27, IF(LEN(S27)=1, 1, LEN(S27)-1)) &amp; "ㆷ"</f>
        <v>ㆥㆷ</v>
      </c>
      <c r="W27" s="123"/>
      <c r="X27" s="123"/>
      <c r="Y27" s="123"/>
      <c r="Z27" s="123"/>
    </row>
    <row r="28" spans="2:26" ht="57.75">
      <c r="B28" s="236" cm="1">
        <f t="array" ref="B28" xml:space="preserve"> ROW() - ROW($2:$2)</f>
        <v>26</v>
      </c>
      <c r="C28" s="156" t="s">
        <v>1704</v>
      </c>
      <c r="D28" s="156" t="s">
        <v>1704</v>
      </c>
      <c r="E28" s="140" t="s">
        <v>1703</v>
      </c>
      <c r="F28" s="155" t="s">
        <v>1218</v>
      </c>
      <c r="G28" s="155"/>
      <c r="H28" s="154" t="s">
        <v>1090</v>
      </c>
      <c r="I28" s="138" t="s">
        <v>79</v>
      </c>
      <c r="J28" s="138" t="s">
        <v>79</v>
      </c>
      <c r="K28" s="138" t="s">
        <v>79</v>
      </c>
      <c r="L28" s="137" t="s">
        <v>79</v>
      </c>
      <c r="M28" s="136" t="s">
        <v>2002</v>
      </c>
      <c r="N28" s="135" t="s">
        <v>2</v>
      </c>
      <c r="P28" s="172">
        <v>6</v>
      </c>
      <c r="Q28" s="153" t="s">
        <v>1413</v>
      </c>
      <c r="R28" s="152" t="s">
        <v>1720</v>
      </c>
      <c r="S28" s="151" t="s">
        <v>168</v>
      </c>
      <c r="T28" s="151"/>
      <c r="W28" s="123"/>
      <c r="X28" s="123"/>
      <c r="Y28" s="123"/>
      <c r="Z28" s="123"/>
    </row>
    <row r="29" spans="2:26" ht="57.75">
      <c r="B29" s="238" cm="1">
        <f t="array" ref="B29" xml:space="preserve"> ROW() - ROW($2:$2)</f>
        <v>27</v>
      </c>
      <c r="C29" s="150" t="s">
        <v>94</v>
      </c>
      <c r="D29" s="150" t="s">
        <v>1696</v>
      </c>
      <c r="E29" s="134" t="s">
        <v>1695</v>
      </c>
      <c r="F29" s="149" t="s">
        <v>3052</v>
      </c>
      <c r="G29" s="149"/>
      <c r="H29" s="148" t="s">
        <v>1136</v>
      </c>
      <c r="I29" s="132" t="s">
        <v>1369</v>
      </c>
      <c r="J29" s="132" t="s">
        <v>1369</v>
      </c>
      <c r="K29" s="132" t="s">
        <v>1369</v>
      </c>
      <c r="L29" s="131" t="s">
        <v>1369</v>
      </c>
      <c r="M29" s="130" t="s">
        <v>2003</v>
      </c>
      <c r="N29" s="129" t="s">
        <v>1694</v>
      </c>
      <c r="P29" s="172">
        <v>7</v>
      </c>
      <c r="Q29" s="153" t="s">
        <v>1431</v>
      </c>
      <c r="R29" s="152" t="s">
        <v>1718</v>
      </c>
      <c r="S29" s="151" t="s">
        <v>1450</v>
      </c>
      <c r="T29" s="151" t="str">
        <f xml:space="preserve"> LEFT(S29, IF(LEN(S29)=1, 1, LEN(S29)-1)) &amp; "ㆷ"</f>
        <v>ㆯㆷ</v>
      </c>
      <c r="W29" s="123"/>
      <c r="X29" s="123"/>
      <c r="Y29" s="123"/>
      <c r="Z29" s="123"/>
    </row>
    <row r="30" spans="2:26" ht="57.75">
      <c r="B30" s="236" cm="1">
        <f t="array" ref="B30" xml:space="preserve"> ROW() - ROW($2:$2)</f>
        <v>28</v>
      </c>
      <c r="C30" s="156" t="s">
        <v>1712</v>
      </c>
      <c r="D30" s="156" t="s">
        <v>1712</v>
      </c>
      <c r="E30" s="140" t="s">
        <v>1711</v>
      </c>
      <c r="F30" s="155" t="s">
        <v>1225</v>
      </c>
      <c r="G30" s="155"/>
      <c r="H30" s="154" t="s">
        <v>1121</v>
      </c>
      <c r="I30" s="138" t="s">
        <v>1363</v>
      </c>
      <c r="J30" s="138" t="s">
        <v>1363</v>
      </c>
      <c r="K30" s="138" t="s">
        <v>1363</v>
      </c>
      <c r="L30" s="137" t="s">
        <v>1363</v>
      </c>
      <c r="M30" s="136" t="s">
        <v>1801</v>
      </c>
      <c r="N30" s="135" t="s">
        <v>1710</v>
      </c>
      <c r="P30" s="172">
        <v>8</v>
      </c>
      <c r="Q30" s="153" t="s">
        <v>1392</v>
      </c>
      <c r="R30" s="164" t="s">
        <v>1713</v>
      </c>
      <c r="S30" s="151" t="s">
        <v>938</v>
      </c>
      <c r="T30" s="151"/>
      <c r="W30" s="123"/>
      <c r="X30" s="123"/>
      <c r="Y30" s="123"/>
      <c r="Z30" s="123"/>
    </row>
    <row r="31" spans="2:26" ht="57.75">
      <c r="B31" s="238" cm="1">
        <f t="array" ref="B31" xml:space="preserve"> ROW() - ROW($2:$2)</f>
        <v>29</v>
      </c>
      <c r="C31" s="150" t="s">
        <v>1612</v>
      </c>
      <c r="D31" s="150" t="s">
        <v>1611</v>
      </c>
      <c r="E31" s="134" t="s">
        <v>1610</v>
      </c>
      <c r="F31" s="149" t="s">
        <v>3048</v>
      </c>
      <c r="G31" s="149"/>
      <c r="H31" s="148" t="s">
        <v>1192</v>
      </c>
      <c r="I31" s="132" t="s">
        <v>3047</v>
      </c>
      <c r="J31" s="132" t="s">
        <v>1413</v>
      </c>
      <c r="K31" s="132" t="s">
        <v>1424</v>
      </c>
      <c r="L31" s="131" t="s">
        <v>1413</v>
      </c>
      <c r="M31" s="130" t="s">
        <v>2004</v>
      </c>
      <c r="N31" s="129" t="s">
        <v>9</v>
      </c>
      <c r="P31" s="172">
        <v>9</v>
      </c>
      <c r="Q31" s="153" t="s">
        <v>1423</v>
      </c>
      <c r="R31" s="152" t="s">
        <v>1709</v>
      </c>
      <c r="S31" s="178" t="s">
        <v>1442</v>
      </c>
      <c r="T31" s="178"/>
      <c r="W31" s="123"/>
      <c r="X31" s="123"/>
      <c r="Y31" s="123"/>
      <c r="Z31" s="123"/>
    </row>
    <row r="32" spans="2:26" ht="57.75">
      <c r="B32" s="236" cm="1">
        <f t="array" ref="B32" xml:space="preserve"> ROW() - ROW($2:$2)</f>
        <v>30</v>
      </c>
      <c r="C32" s="156" t="s">
        <v>1708</v>
      </c>
      <c r="D32" s="156" t="s">
        <v>1708</v>
      </c>
      <c r="E32" s="140" t="s">
        <v>1707</v>
      </c>
      <c r="F32" s="155" t="s">
        <v>1229</v>
      </c>
      <c r="G32" s="155"/>
      <c r="H32" s="154" t="s">
        <v>1142</v>
      </c>
      <c r="I32" s="138" t="s">
        <v>180</v>
      </c>
      <c r="J32" s="138" t="s">
        <v>180</v>
      </c>
      <c r="K32" s="138" t="s">
        <v>1377</v>
      </c>
      <c r="L32" s="137" t="s">
        <v>180</v>
      </c>
      <c r="M32" s="136" t="s">
        <v>2005</v>
      </c>
      <c r="N32" s="135" t="s">
        <v>1706</v>
      </c>
      <c r="P32" s="172">
        <v>10</v>
      </c>
      <c r="Q32" s="153" t="s">
        <v>1434</v>
      </c>
      <c r="R32" s="152" t="s">
        <v>1705</v>
      </c>
      <c r="S32" s="151" t="s">
        <v>622</v>
      </c>
      <c r="T32" s="151"/>
      <c r="W32" s="123"/>
      <c r="X32" s="123"/>
      <c r="Y32" s="123"/>
      <c r="Z32" s="123"/>
    </row>
    <row r="33" spans="2:26" ht="57.75">
      <c r="B33" s="238" cm="1">
        <f t="array" ref="B33" xml:space="preserve"> ROW() - ROW($2:$2)</f>
        <v>31</v>
      </c>
      <c r="C33" s="150" t="s">
        <v>1608</v>
      </c>
      <c r="D33" s="150" t="s">
        <v>1607</v>
      </c>
      <c r="E33" s="134" t="s">
        <v>1606</v>
      </c>
      <c r="F33" s="149" t="s">
        <v>3044</v>
      </c>
      <c r="G33" s="149"/>
      <c r="H33" s="148" t="s">
        <v>1210</v>
      </c>
      <c r="I33" s="132" t="s">
        <v>3051</v>
      </c>
      <c r="J33" s="132" t="s">
        <v>1431</v>
      </c>
      <c r="K33" s="132" t="s">
        <v>1451</v>
      </c>
      <c r="L33" s="131" t="s">
        <v>1431</v>
      </c>
      <c r="M33" s="130" t="s">
        <v>2006</v>
      </c>
      <c r="N33" s="129" t="s">
        <v>1605</v>
      </c>
      <c r="P33" s="172">
        <v>11</v>
      </c>
      <c r="Q33" s="153" t="s">
        <v>1426</v>
      </c>
      <c r="R33" s="164" t="s">
        <v>1702</v>
      </c>
      <c r="S33" s="151" t="s">
        <v>694</v>
      </c>
      <c r="T33" s="151" t="str">
        <f xml:space="preserve"> LEFT(S33, IF(LEN(S33)=1, 1, LEN(S33)-1)) &amp; "ㆴ"</f>
        <v>ㆱㆴ</v>
      </c>
      <c r="W33" s="123"/>
      <c r="X33" s="123"/>
      <c r="Y33" s="123"/>
      <c r="Z33" s="123"/>
    </row>
    <row r="34" spans="2:26" ht="57.75">
      <c r="B34" s="236" cm="1">
        <f t="array" ref="B34" xml:space="preserve"> ROW() - ROW($2:$2)</f>
        <v>32</v>
      </c>
      <c r="C34" s="156" t="s">
        <v>1724</v>
      </c>
      <c r="D34" s="156" t="s">
        <v>1722</v>
      </c>
      <c r="E34" s="140" t="s">
        <v>1723</v>
      </c>
      <c r="F34" s="171" t="s">
        <v>3045</v>
      </c>
      <c r="G34" s="171"/>
      <c r="H34" s="154" t="s">
        <v>1188</v>
      </c>
      <c r="I34" s="138" t="s">
        <v>208</v>
      </c>
      <c r="J34" s="138" t="s">
        <v>208</v>
      </c>
      <c r="K34" s="138" t="s">
        <v>208</v>
      </c>
      <c r="L34" s="137" t="s">
        <v>208</v>
      </c>
      <c r="M34" s="136" t="s">
        <v>208</v>
      </c>
      <c r="N34" s="135" t="s">
        <v>1721</v>
      </c>
      <c r="P34" s="172">
        <v>12</v>
      </c>
      <c r="Q34" s="153" t="s">
        <v>1371</v>
      </c>
      <c r="R34" s="152" t="s">
        <v>1698</v>
      </c>
      <c r="S34" s="151" t="s">
        <v>1697</v>
      </c>
      <c r="T34" s="151" t="str">
        <f xml:space="preserve"> LEFT(S34, IF(LEN(S34)=1, 1, LEN(S34)-1)) &amp; "ㆴ"</f>
        <v>ㄧㆴ</v>
      </c>
      <c r="W34" s="123"/>
      <c r="X34" s="123"/>
      <c r="Y34" s="123"/>
      <c r="Z34" s="123"/>
    </row>
    <row r="35" spans="2:26" ht="57.75">
      <c r="B35" s="238" cm="1">
        <f t="array" ref="B35" xml:space="preserve"> ROW() - ROW($2:$2)</f>
        <v>33</v>
      </c>
      <c r="C35" s="150" t="s">
        <v>1165</v>
      </c>
      <c r="D35" s="150" t="s">
        <v>1621</v>
      </c>
      <c r="E35" s="134" t="s">
        <v>1620</v>
      </c>
      <c r="F35" s="149" t="s">
        <v>3049</v>
      </c>
      <c r="G35" s="149"/>
      <c r="H35" s="148" t="s">
        <v>1164</v>
      </c>
      <c r="I35" s="132" t="s">
        <v>3050</v>
      </c>
      <c r="J35" s="132" t="s">
        <v>1391</v>
      </c>
      <c r="K35" s="132" t="s">
        <v>1393</v>
      </c>
      <c r="L35" s="131" t="s">
        <v>1391</v>
      </c>
      <c r="M35" s="130" t="s">
        <v>1792</v>
      </c>
      <c r="N35" s="129" t="s">
        <v>1619</v>
      </c>
      <c r="Q35" s="123"/>
      <c r="R35" s="123"/>
      <c r="S35" s="123"/>
      <c r="T35" s="123"/>
      <c r="W35" s="123"/>
      <c r="X35" s="123"/>
      <c r="Y35" s="123"/>
      <c r="Z35" s="123"/>
    </row>
    <row r="36" spans="2:26" ht="58.5" thickBot="1">
      <c r="B36" s="236" cm="1">
        <f t="array" ref="B36" xml:space="preserve"> ROW() - ROW($2:$2)</f>
        <v>34</v>
      </c>
      <c r="C36" s="156" t="s">
        <v>1731</v>
      </c>
      <c r="D36" s="156" t="s">
        <v>1731</v>
      </c>
      <c r="E36" s="140" t="s">
        <v>1732</v>
      </c>
      <c r="F36" s="155" t="s">
        <v>3046</v>
      </c>
      <c r="G36" s="155"/>
      <c r="H36" s="154" t="s">
        <v>1158</v>
      </c>
      <c r="I36" s="138" t="s">
        <v>260</v>
      </c>
      <c r="J36" s="138" t="s">
        <v>260</v>
      </c>
      <c r="K36" s="138" t="s">
        <v>260</v>
      </c>
      <c r="L36" s="137" t="s">
        <v>260</v>
      </c>
      <c r="M36" s="136" t="s">
        <v>260</v>
      </c>
      <c r="N36" s="135" t="s">
        <v>1730</v>
      </c>
      <c r="P36" s="160" t="s">
        <v>1267</v>
      </c>
      <c r="Q36" s="159" t="s">
        <v>1583</v>
      </c>
      <c r="R36" s="158" t="s">
        <v>1582</v>
      </c>
      <c r="S36" s="157" t="s">
        <v>1581</v>
      </c>
      <c r="T36" s="157" t="s">
        <v>1580</v>
      </c>
      <c r="W36" s="123"/>
      <c r="X36" s="123"/>
      <c r="Y36" s="123"/>
      <c r="Z36" s="123"/>
    </row>
    <row r="37" spans="2:26" ht="58.5" thickTop="1">
      <c r="B37" s="236" cm="1">
        <f t="array" ref="B37" xml:space="preserve"> ROW() - ROW($2:$2)</f>
        <v>35</v>
      </c>
      <c r="C37" s="156" t="s">
        <v>1628</v>
      </c>
      <c r="D37" s="156" t="s">
        <v>1627</v>
      </c>
      <c r="E37" s="140" t="s">
        <v>1626</v>
      </c>
      <c r="F37" s="155" t="s">
        <v>3043</v>
      </c>
      <c r="G37" s="155"/>
      <c r="H37" s="154" t="s">
        <v>1175</v>
      </c>
      <c r="I37" s="138" t="s">
        <v>3042</v>
      </c>
      <c r="J37" s="138" t="s">
        <v>1395</v>
      </c>
      <c r="K37" s="138" t="s">
        <v>1404</v>
      </c>
      <c r="L37" s="137" t="s">
        <v>1395</v>
      </c>
      <c r="M37" s="136" t="s">
        <v>1714</v>
      </c>
      <c r="N37" s="135" t="s">
        <v>1286</v>
      </c>
      <c r="P37" s="172">
        <v>1</v>
      </c>
      <c r="Q37" s="153" t="s">
        <v>1403</v>
      </c>
      <c r="R37" s="152" t="s">
        <v>1689</v>
      </c>
      <c r="S37" s="151" t="s">
        <v>407</v>
      </c>
      <c r="T37" s="151" t="s">
        <v>434</v>
      </c>
      <c r="W37" s="123"/>
      <c r="X37" s="123"/>
      <c r="Y37" s="123"/>
      <c r="Z37" s="123"/>
    </row>
    <row r="38" spans="2:26" ht="57.75">
      <c r="B38" s="236" cm="1">
        <f t="array" ref="B38" xml:space="preserve"> ROW() - ROW($2:$2)</f>
        <v>36</v>
      </c>
      <c r="C38" s="156" t="s">
        <v>1081</v>
      </c>
      <c r="D38" s="156" t="s">
        <v>1081</v>
      </c>
      <c r="E38" s="140" t="s">
        <v>1503</v>
      </c>
      <c r="F38" s="155" t="s">
        <v>1216</v>
      </c>
      <c r="G38" s="155"/>
      <c r="H38" s="154" t="s">
        <v>1080</v>
      </c>
      <c r="I38" s="138" t="s">
        <v>306</v>
      </c>
      <c r="J38" s="138" t="s">
        <v>306</v>
      </c>
      <c r="K38" s="138" t="s">
        <v>306</v>
      </c>
      <c r="L38" s="137" t="s">
        <v>306</v>
      </c>
      <c r="M38" s="136"/>
      <c r="N38" s="135"/>
      <c r="P38" s="172">
        <v>2</v>
      </c>
      <c r="Q38" s="153" t="s">
        <v>1599</v>
      </c>
      <c r="R38" s="152" t="s">
        <v>1688</v>
      </c>
      <c r="S38" s="151" t="s">
        <v>536</v>
      </c>
      <c r="T38" s="151"/>
      <c r="W38" s="123"/>
      <c r="X38" s="123"/>
      <c r="Y38" s="123"/>
      <c r="Z38" s="123"/>
    </row>
    <row r="39" spans="2:26" ht="57.75">
      <c r="B39" s="236" cm="1">
        <f t="array" ref="B39" xml:space="preserve"> ROW() - ROW($2:$2)</f>
        <v>37</v>
      </c>
      <c r="C39" s="156" t="s">
        <v>1125</v>
      </c>
      <c r="D39" s="156" t="s">
        <v>1125</v>
      </c>
      <c r="E39" s="140" t="s">
        <v>1504</v>
      </c>
      <c r="F39" s="155" t="s">
        <v>1226</v>
      </c>
      <c r="G39" s="155"/>
      <c r="H39" s="154" t="s">
        <v>1123</v>
      </c>
      <c r="I39" s="138" t="s">
        <v>319</v>
      </c>
      <c r="J39" s="138" t="s">
        <v>319</v>
      </c>
      <c r="K39" s="138" t="s">
        <v>319</v>
      </c>
      <c r="L39" s="137" t="s">
        <v>319</v>
      </c>
      <c r="M39" s="136"/>
      <c r="N39" s="135"/>
      <c r="P39" s="172">
        <v>3</v>
      </c>
      <c r="Q39" s="153" t="s">
        <v>1402</v>
      </c>
      <c r="R39" s="152" t="s">
        <v>1686</v>
      </c>
      <c r="S39" s="178" t="s">
        <v>809</v>
      </c>
      <c r="T39" s="178"/>
      <c r="W39" s="123"/>
      <c r="X39" s="123"/>
      <c r="Y39" s="123"/>
      <c r="Z39" s="123"/>
    </row>
    <row r="40" spans="2:26" ht="57.75">
      <c r="B40" s="236" cm="1">
        <f t="array" ref="B40" xml:space="preserve"> ROW() - ROW($2:$2)</f>
        <v>38</v>
      </c>
      <c r="C40" s="156" t="s">
        <v>1685</v>
      </c>
      <c r="D40" s="156" t="s">
        <v>1684</v>
      </c>
      <c r="E40" s="140" t="s">
        <v>1683</v>
      </c>
      <c r="F40" s="155" t="s">
        <v>1220</v>
      </c>
      <c r="G40" s="155"/>
      <c r="H40" s="154" t="s">
        <v>1101</v>
      </c>
      <c r="I40" s="138" t="s">
        <v>1347</v>
      </c>
      <c r="J40" s="138" t="s">
        <v>1346</v>
      </c>
      <c r="K40" s="138" t="s">
        <v>1346</v>
      </c>
      <c r="L40" s="245" t="s">
        <v>1346</v>
      </c>
      <c r="M40" s="136" t="s">
        <v>1022</v>
      </c>
      <c r="N40" s="135"/>
      <c r="P40" s="172">
        <v>4</v>
      </c>
      <c r="Q40" s="153" t="s">
        <v>1401</v>
      </c>
      <c r="R40" s="152" t="s">
        <v>1682</v>
      </c>
      <c r="S40" s="151" t="s">
        <v>559</v>
      </c>
      <c r="T40" s="151"/>
      <c r="W40" s="123"/>
      <c r="X40" s="123"/>
      <c r="Y40" s="123"/>
      <c r="Z40" s="123"/>
    </row>
    <row r="41" spans="2:26" ht="57.75">
      <c r="B41" s="236" cm="1">
        <f t="array" ref="B41" xml:space="preserve"> ROW() - ROW($2:$2)</f>
        <v>39</v>
      </c>
      <c r="C41" s="180" t="s">
        <v>1104</v>
      </c>
      <c r="D41" s="180" t="s">
        <v>1681</v>
      </c>
      <c r="E41" s="176" t="s">
        <v>1680</v>
      </c>
      <c r="F41" s="179" t="s">
        <v>1672</v>
      </c>
      <c r="G41" s="179"/>
      <c r="H41" s="154" t="s">
        <v>1101</v>
      </c>
      <c r="I41" s="138" t="s">
        <v>1102</v>
      </c>
      <c r="J41" s="138" t="s">
        <v>1348</v>
      </c>
      <c r="K41" s="138" t="s">
        <v>1348</v>
      </c>
      <c r="L41" s="246" t="s">
        <v>1348</v>
      </c>
      <c r="M41" s="136" t="s">
        <v>1022</v>
      </c>
      <c r="N41" s="135" t="s">
        <v>1679</v>
      </c>
      <c r="P41" s="172">
        <v>5</v>
      </c>
      <c r="Q41" s="153" t="s">
        <v>1678</v>
      </c>
      <c r="R41" s="152" t="s">
        <v>1677</v>
      </c>
      <c r="S41" s="178" t="s">
        <v>875</v>
      </c>
      <c r="T41" s="178" t="s">
        <v>887</v>
      </c>
      <c r="W41" s="123"/>
      <c r="X41" s="123"/>
      <c r="Y41" s="123"/>
      <c r="Z41" s="123"/>
    </row>
    <row r="42" spans="2:26" ht="57.75">
      <c r="B42" s="236" cm="1">
        <f t="array" ref="B42" xml:space="preserve"> ROW() - ROW($2:$2)</f>
        <v>40</v>
      </c>
      <c r="C42" s="177" t="s">
        <v>1676</v>
      </c>
      <c r="D42" s="177" t="s">
        <v>1346</v>
      </c>
      <c r="E42" s="176" t="s">
        <v>336</v>
      </c>
      <c r="F42" s="155" t="s">
        <v>1220</v>
      </c>
      <c r="G42" s="155"/>
      <c r="H42" s="154" t="s">
        <v>1101</v>
      </c>
      <c r="I42" s="247" t="s">
        <v>1347</v>
      </c>
      <c r="J42" s="247" t="s">
        <v>1346</v>
      </c>
      <c r="K42" s="247" t="s">
        <v>1346</v>
      </c>
      <c r="L42" s="175" t="s">
        <v>1346</v>
      </c>
      <c r="M42" s="136" t="s">
        <v>1022</v>
      </c>
      <c r="N42" s="135"/>
      <c r="Q42" s="123"/>
      <c r="R42" s="123"/>
      <c r="S42" s="123"/>
      <c r="T42" s="123"/>
      <c r="W42" s="123"/>
      <c r="X42" s="123"/>
      <c r="Y42" s="123"/>
      <c r="Z42" s="123"/>
    </row>
    <row r="43" spans="2:26" ht="58.5" thickBot="1">
      <c r="B43" s="238" cm="1">
        <f t="array" ref="B43" xml:space="preserve"> ROW() - ROW($2:$2)</f>
        <v>41</v>
      </c>
      <c r="C43" s="174" t="s">
        <v>1675</v>
      </c>
      <c r="D43" s="174" t="s">
        <v>1674</v>
      </c>
      <c r="E43" s="134" t="s">
        <v>1673</v>
      </c>
      <c r="F43" s="149" t="s">
        <v>1672</v>
      </c>
      <c r="G43" s="149"/>
      <c r="H43" s="148" t="s">
        <v>1101</v>
      </c>
      <c r="I43" s="243" t="s">
        <v>1022</v>
      </c>
      <c r="J43" s="243" t="s">
        <v>1022</v>
      </c>
      <c r="K43" s="243" t="s">
        <v>1022</v>
      </c>
      <c r="L43" s="173" t="s">
        <v>1671</v>
      </c>
      <c r="M43" s="130" t="s">
        <v>1022</v>
      </c>
      <c r="N43" s="129"/>
      <c r="P43" s="160" t="s">
        <v>1267</v>
      </c>
      <c r="Q43" s="159" t="s">
        <v>1583</v>
      </c>
      <c r="R43" s="158" t="s">
        <v>1582</v>
      </c>
      <c r="S43" s="157" t="s">
        <v>1581</v>
      </c>
      <c r="T43" s="157" t="s">
        <v>1580</v>
      </c>
      <c r="W43" s="123"/>
      <c r="X43" s="123"/>
      <c r="Y43" s="123"/>
      <c r="Z43" s="123"/>
    </row>
    <row r="44" spans="2:26" ht="58.5" thickTop="1">
      <c r="B44" s="236" cm="1">
        <f t="array" ref="B44" xml:space="preserve"> ROW() - ROW($2:$2)</f>
        <v>42</v>
      </c>
      <c r="C44" s="156" t="s">
        <v>1649</v>
      </c>
      <c r="D44" s="156" t="s">
        <v>1649</v>
      </c>
      <c r="E44" s="140" t="s">
        <v>1648</v>
      </c>
      <c r="F44" s="155" t="s">
        <v>3069</v>
      </c>
      <c r="G44" s="155"/>
      <c r="H44" s="154" t="s">
        <v>1145</v>
      </c>
      <c r="I44" s="138" t="s">
        <v>1376</v>
      </c>
      <c r="J44" s="138" t="s">
        <v>1376</v>
      </c>
      <c r="K44" s="138" t="s">
        <v>1376</v>
      </c>
      <c r="L44" s="137" t="s">
        <v>1376</v>
      </c>
      <c r="M44" s="136" t="s">
        <v>1022</v>
      </c>
      <c r="N44" s="135"/>
      <c r="P44" s="172">
        <v>1</v>
      </c>
      <c r="Q44" s="153" t="s">
        <v>306</v>
      </c>
      <c r="R44" s="152" t="s">
        <v>1668</v>
      </c>
      <c r="S44" s="151" t="s">
        <v>1667</v>
      </c>
      <c r="T44" s="151" t="str">
        <f xml:space="preserve"> LEFT(S44, IF(LEN(S44)=1, 1, LEN(S44)-1)) &amp; "ㆴ"</f>
        <v>ㄧㆴ</v>
      </c>
      <c r="W44" s="123"/>
      <c r="X44" s="123"/>
      <c r="Y44" s="123"/>
      <c r="Z44" s="123"/>
    </row>
    <row r="45" spans="2:26" ht="57.75">
      <c r="B45" s="236" cm="1">
        <f t="array" ref="B45" xml:space="preserve"> ROW() - ROW($2:$2)</f>
        <v>43</v>
      </c>
      <c r="C45" s="156" t="s">
        <v>1604</v>
      </c>
      <c r="D45" s="156" t="s">
        <v>1603</v>
      </c>
      <c r="E45" s="140" t="s">
        <v>1602</v>
      </c>
      <c r="F45" s="155" t="s">
        <v>1234</v>
      </c>
      <c r="G45" s="155"/>
      <c r="H45" s="154" t="s">
        <v>1181</v>
      </c>
      <c r="I45" s="138" t="s">
        <v>3070</v>
      </c>
      <c r="J45" s="138" t="s">
        <v>1416</v>
      </c>
      <c r="K45" s="138" t="s">
        <v>1414</v>
      </c>
      <c r="L45" s="137" t="s">
        <v>1403</v>
      </c>
      <c r="M45" s="136" t="s">
        <v>1022</v>
      </c>
      <c r="N45" s="135"/>
      <c r="P45" s="172">
        <f>P44+1</f>
        <v>2</v>
      </c>
      <c r="Q45" s="153" t="s">
        <v>67</v>
      </c>
      <c r="R45" s="152" t="s">
        <v>1664</v>
      </c>
      <c r="S45" s="151" t="s">
        <v>1663</v>
      </c>
      <c r="T45" s="151" t="str">
        <f xml:space="preserve"> LEFT(S45, IF(LEN(S45)=1, 1, LEN(S45)-1)) &amp; "ㆴ"</f>
        <v>ㆰㆴ</v>
      </c>
      <c r="W45" s="123"/>
      <c r="X45" s="123"/>
      <c r="Y45" s="123"/>
      <c r="Z45" s="123"/>
    </row>
    <row r="46" spans="2:26" ht="57.75">
      <c r="B46" s="236" cm="1">
        <f t="array" ref="B46" xml:space="preserve"> ROW() - ROW($2:$2)</f>
        <v>44</v>
      </c>
      <c r="C46" s="156" t="s">
        <v>1140</v>
      </c>
      <c r="D46" s="156" t="s">
        <v>1140</v>
      </c>
      <c r="E46" s="140" t="s">
        <v>1505</v>
      </c>
      <c r="F46" s="155" t="s">
        <v>3067</v>
      </c>
      <c r="G46" s="155"/>
      <c r="H46" s="154" t="s">
        <v>1139</v>
      </c>
      <c r="I46" s="138" t="s">
        <v>1371</v>
      </c>
      <c r="J46" s="138" t="s">
        <v>1371</v>
      </c>
      <c r="K46" s="138" t="s">
        <v>1371</v>
      </c>
      <c r="L46" s="137" t="s">
        <v>1371</v>
      </c>
      <c r="M46" s="136"/>
      <c r="N46" s="135"/>
      <c r="Q46" s="123"/>
      <c r="R46" s="123"/>
      <c r="S46" s="123"/>
      <c r="T46" s="123"/>
      <c r="W46" s="123"/>
      <c r="X46" s="123"/>
      <c r="Y46" s="123"/>
      <c r="Z46" s="123"/>
    </row>
    <row r="47" spans="2:26" ht="57.75">
      <c r="B47" s="236" cm="1">
        <f t="array" ref="B47" xml:space="preserve"> ROW() - ROW($2:$2)</f>
        <v>45</v>
      </c>
      <c r="C47" s="156" t="s">
        <v>1078</v>
      </c>
      <c r="D47" s="156" t="s">
        <v>1670</v>
      </c>
      <c r="E47" s="140" t="s">
        <v>1669</v>
      </c>
      <c r="F47" s="168" t="s">
        <v>3068</v>
      </c>
      <c r="G47" s="168"/>
      <c r="H47" s="154" t="s">
        <v>1077</v>
      </c>
      <c r="I47" s="138" t="s">
        <v>1332</v>
      </c>
      <c r="J47" s="138" t="s">
        <v>1332</v>
      </c>
      <c r="K47" s="138" t="s">
        <v>1332</v>
      </c>
      <c r="L47" s="137" t="s">
        <v>1332</v>
      </c>
      <c r="M47" s="136" t="s">
        <v>1022</v>
      </c>
      <c r="N47" s="135"/>
      <c r="P47" s="162" t="s">
        <v>1657</v>
      </c>
      <c r="W47" s="123"/>
      <c r="X47" s="123"/>
      <c r="Y47" s="123"/>
      <c r="Z47" s="123"/>
    </row>
    <row r="48" spans="2:26" ht="57.75">
      <c r="B48" s="236" cm="1">
        <f t="array" ref="B48" xml:space="preserve"> ROW() - ROW($2:$2)</f>
        <v>46</v>
      </c>
      <c r="C48" s="156" t="s">
        <v>1079</v>
      </c>
      <c r="D48" s="156" t="s">
        <v>1666</v>
      </c>
      <c r="E48" s="140" t="s">
        <v>1665</v>
      </c>
      <c r="F48" s="168" t="s">
        <v>3066</v>
      </c>
      <c r="G48" s="168"/>
      <c r="H48" s="154" t="s">
        <v>1077</v>
      </c>
      <c r="I48" s="167" t="s">
        <v>1333</v>
      </c>
      <c r="J48" s="167" t="s">
        <v>1333</v>
      </c>
      <c r="K48" s="167" t="s">
        <v>1333</v>
      </c>
      <c r="L48" s="137" t="s">
        <v>1333</v>
      </c>
      <c r="M48" s="136" t="s">
        <v>1022</v>
      </c>
      <c r="N48" s="135"/>
      <c r="P48" s="172">
        <v>1</v>
      </c>
      <c r="Q48" s="153" t="s">
        <v>1654</v>
      </c>
      <c r="R48" s="152" t="s">
        <v>8</v>
      </c>
      <c r="S48" s="151" t="s">
        <v>1653</v>
      </c>
      <c r="T48" s="151" t="str">
        <f t="shared" ref="T48:T53" si="2" xml:space="preserve"> LEFT(S48, IF(LEN(S48)=1, 1, LEN(S48)-1)) &amp; "ㆵ"</f>
        <v>ㄣㆵ</v>
      </c>
      <c r="W48" s="123"/>
      <c r="X48" s="123"/>
      <c r="Y48" s="123"/>
      <c r="Z48" s="123"/>
    </row>
    <row r="49" spans="2:26" ht="57.75">
      <c r="B49" s="238" cm="1">
        <f t="array" ref="B49" xml:space="preserve"> ROW() - ROW($2:$2)</f>
        <v>47</v>
      </c>
      <c r="C49" s="150" t="s">
        <v>1128</v>
      </c>
      <c r="D49" s="150" t="s">
        <v>1128</v>
      </c>
      <c r="E49" s="134" t="s">
        <v>1506</v>
      </c>
      <c r="F49" s="248" t="s">
        <v>3079</v>
      </c>
      <c r="G49" s="239"/>
      <c r="H49" s="148" t="s">
        <v>1127</v>
      </c>
      <c r="I49" s="132" t="s">
        <v>1365</v>
      </c>
      <c r="J49" s="132" t="s">
        <v>1365</v>
      </c>
      <c r="K49" s="132" t="s">
        <v>1365</v>
      </c>
      <c r="L49" s="131" t="s">
        <v>1365</v>
      </c>
      <c r="M49" s="130"/>
      <c r="N49" s="129"/>
      <c r="P49" s="172">
        <v>2</v>
      </c>
      <c r="Q49" s="153" t="s">
        <v>1650</v>
      </c>
      <c r="R49" s="152" t="s">
        <v>319</v>
      </c>
      <c r="S49" s="151" t="s">
        <v>320</v>
      </c>
      <c r="T49" s="151" t="str">
        <f t="shared" si="2"/>
        <v>ㄧㆵ</v>
      </c>
      <c r="W49" s="123"/>
      <c r="X49" s="123"/>
      <c r="Y49" s="123"/>
      <c r="Z49" s="123"/>
    </row>
    <row r="50" spans="2:26" ht="57.75">
      <c r="B50" s="236" cm="1">
        <f t="array" ref="B50" xml:space="preserve"> ROW() - ROW($2:$2)</f>
        <v>48</v>
      </c>
      <c r="C50" s="156" t="s">
        <v>1646</v>
      </c>
      <c r="D50" s="156" t="s">
        <v>1646</v>
      </c>
      <c r="E50" s="140" t="s">
        <v>1645</v>
      </c>
      <c r="F50" s="155" t="s">
        <v>1222</v>
      </c>
      <c r="G50" s="155"/>
      <c r="H50" s="154" t="s">
        <v>1110</v>
      </c>
      <c r="I50" s="138" t="s">
        <v>1354</v>
      </c>
      <c r="J50" s="138" t="s">
        <v>1354</v>
      </c>
      <c r="K50" s="138" t="s">
        <v>1355</v>
      </c>
      <c r="L50" s="137" t="s">
        <v>1354</v>
      </c>
      <c r="M50" s="136" t="s">
        <v>1022</v>
      </c>
      <c r="N50" s="135"/>
      <c r="P50" s="172">
        <v>3</v>
      </c>
      <c r="Q50" s="153" t="s">
        <v>1647</v>
      </c>
      <c r="R50" s="164" t="s">
        <v>760</v>
      </c>
      <c r="S50" s="151" t="s">
        <v>761</v>
      </c>
      <c r="T50" s="151" t="str">
        <f t="shared" si="2"/>
        <v>ㄨㆵ</v>
      </c>
      <c r="W50" s="123"/>
      <c r="X50" s="123"/>
      <c r="Y50" s="123"/>
      <c r="Z50" s="123"/>
    </row>
    <row r="51" spans="2:26" ht="57.75">
      <c r="B51" s="238" cm="1">
        <f t="array" ref="B51" xml:space="preserve"> ROW() - ROW($2:$2)</f>
        <v>49</v>
      </c>
      <c r="C51" s="150" t="s">
        <v>1600</v>
      </c>
      <c r="D51" s="150" t="s">
        <v>1599</v>
      </c>
      <c r="E51" s="134" t="s">
        <v>1598</v>
      </c>
      <c r="F51" s="161" t="s">
        <v>1238</v>
      </c>
      <c r="G51" s="161"/>
      <c r="H51" s="148" t="s">
        <v>1204</v>
      </c>
      <c r="I51" s="132" t="s">
        <v>3073</v>
      </c>
      <c r="J51" s="132" t="s">
        <v>1422</v>
      </c>
      <c r="K51" s="132" t="s">
        <v>1445</v>
      </c>
      <c r="L51" s="131" t="s">
        <v>1422</v>
      </c>
      <c r="M51" s="130" t="s">
        <v>1022</v>
      </c>
      <c r="N51" s="129"/>
      <c r="P51" s="172">
        <v>4</v>
      </c>
      <c r="Q51" s="153" t="s">
        <v>1644</v>
      </c>
      <c r="R51" s="152" t="s">
        <v>79</v>
      </c>
      <c r="S51" s="151" t="s">
        <v>80</v>
      </c>
      <c r="T51" s="151" t="str">
        <f t="shared" si="2"/>
        <v>ㄢㆵ</v>
      </c>
      <c r="W51" s="123"/>
      <c r="X51" s="123"/>
      <c r="Y51" s="123"/>
      <c r="Z51" s="123"/>
    </row>
    <row r="52" spans="2:26" ht="57.75">
      <c r="B52" s="249" cm="1">
        <f t="array" ref="B52" xml:space="preserve"> ROW() - ROW($2:$2)</f>
        <v>50</v>
      </c>
      <c r="C52" s="250" t="s">
        <v>1640</v>
      </c>
      <c r="D52" s="250" t="s">
        <v>1639</v>
      </c>
      <c r="E52" s="251" t="s">
        <v>1638</v>
      </c>
      <c r="F52" s="252" t="s">
        <v>1233</v>
      </c>
      <c r="G52" s="252"/>
      <c r="H52" s="253" t="s">
        <v>1170</v>
      </c>
      <c r="I52" s="254" t="s">
        <v>1171</v>
      </c>
      <c r="J52" s="254" t="s">
        <v>1171</v>
      </c>
      <c r="K52" s="254" t="s">
        <v>1171</v>
      </c>
      <c r="L52" s="255" t="s">
        <v>3078</v>
      </c>
      <c r="M52" s="256" t="s">
        <v>1022</v>
      </c>
      <c r="N52" s="257"/>
      <c r="P52" s="172">
        <v>5</v>
      </c>
      <c r="Q52" s="153" t="s">
        <v>1641</v>
      </c>
      <c r="R52" s="152" t="s">
        <v>1332</v>
      </c>
      <c r="S52" s="151" t="s">
        <v>451</v>
      </c>
      <c r="T52" s="151" t="str">
        <f t="shared" si="2"/>
        <v>ㄧㆵ</v>
      </c>
      <c r="W52" s="123"/>
      <c r="X52" s="123"/>
      <c r="Y52" s="123"/>
      <c r="Z52" s="123"/>
    </row>
    <row r="53" spans="2:26" ht="57.75">
      <c r="B53" s="236" cm="1">
        <f t="array" ref="B53" xml:space="preserve"> ROW() - ROW($2:$2)</f>
        <v>51</v>
      </c>
      <c r="C53" s="156" t="s">
        <v>2007</v>
      </c>
      <c r="D53" s="156" t="s">
        <v>1938</v>
      </c>
      <c r="E53" s="140" t="s">
        <v>2008</v>
      </c>
      <c r="F53" s="258" t="s">
        <v>1179</v>
      </c>
      <c r="G53" s="155"/>
      <c r="H53" s="259" t="s">
        <v>1022</v>
      </c>
      <c r="I53" s="138" t="s">
        <v>2009</v>
      </c>
      <c r="J53" s="138" t="s">
        <v>1938</v>
      </c>
      <c r="K53" s="138" t="s">
        <v>1352</v>
      </c>
      <c r="L53" s="137" t="s">
        <v>1352</v>
      </c>
      <c r="M53" s="136" t="s">
        <v>1721</v>
      </c>
      <c r="N53" s="135" t="s">
        <v>1714</v>
      </c>
      <c r="P53" s="172">
        <v>6</v>
      </c>
      <c r="Q53" s="153" t="s">
        <v>1637</v>
      </c>
      <c r="R53" s="152" t="s">
        <v>835</v>
      </c>
      <c r="S53" s="151" t="s">
        <v>836</v>
      </c>
      <c r="T53" s="151" t="str">
        <f t="shared" si="2"/>
        <v>ㄨㆵ</v>
      </c>
      <c r="W53" s="123"/>
      <c r="X53" s="123"/>
      <c r="Y53" s="123"/>
      <c r="Z53" s="123"/>
    </row>
    <row r="54" spans="2:26" ht="57.75">
      <c r="B54" s="236" cm="1">
        <f t="array" ref="B54" xml:space="preserve"> ROW() - ROW($2:$2)</f>
        <v>52</v>
      </c>
      <c r="C54" s="156" t="s">
        <v>1180</v>
      </c>
      <c r="D54" s="156" t="s">
        <v>2010</v>
      </c>
      <c r="E54" s="140" t="s">
        <v>2011</v>
      </c>
      <c r="F54" s="260" t="s">
        <v>3071</v>
      </c>
      <c r="G54" s="155"/>
      <c r="H54" s="154" t="s">
        <v>1178</v>
      </c>
      <c r="I54" s="138" t="s">
        <v>3074</v>
      </c>
      <c r="J54" s="138" t="s">
        <v>1401</v>
      </c>
      <c r="K54" s="138" t="s">
        <v>1411</v>
      </c>
      <c r="L54" s="137" t="s">
        <v>3075</v>
      </c>
      <c r="M54" s="136" t="s">
        <v>2012</v>
      </c>
      <c r="N54" s="135" t="s">
        <v>14</v>
      </c>
      <c r="Q54" s="123"/>
      <c r="R54" s="123"/>
      <c r="S54" s="123"/>
      <c r="T54" s="123"/>
      <c r="W54" s="123"/>
      <c r="X54" s="123"/>
      <c r="Y54" s="123"/>
      <c r="Z54" s="123"/>
    </row>
    <row r="55" spans="2:26" ht="57.75">
      <c r="B55" s="238" cm="1">
        <f t="array" ref="B55" xml:space="preserve"> ROW() - ROW($2:$2)</f>
        <v>53</v>
      </c>
      <c r="C55" s="150" t="s">
        <v>1115</v>
      </c>
      <c r="D55" s="150" t="s">
        <v>1636</v>
      </c>
      <c r="E55" s="134" t="s">
        <v>1635</v>
      </c>
      <c r="F55" s="186" t="s">
        <v>3080</v>
      </c>
      <c r="G55" s="186"/>
      <c r="H55" s="148" t="s">
        <v>1114</v>
      </c>
      <c r="I55" s="132" t="s">
        <v>1359</v>
      </c>
      <c r="J55" s="132" t="s">
        <v>1359</v>
      </c>
      <c r="K55" s="132" t="s">
        <v>1359</v>
      </c>
      <c r="L55" s="131" t="s">
        <v>1359</v>
      </c>
      <c r="M55" s="130" t="s">
        <v>1022</v>
      </c>
      <c r="N55" s="129"/>
      <c r="Q55" s="123"/>
      <c r="R55" s="123"/>
      <c r="S55" s="123"/>
      <c r="T55" s="123"/>
      <c r="W55" s="123"/>
      <c r="X55" s="123"/>
      <c r="Y55" s="123"/>
      <c r="Z55" s="123"/>
    </row>
    <row r="56" spans="2:26" ht="57.75">
      <c r="B56" s="236" cm="1">
        <f t="array" ref="B56" xml:space="preserve"> ROW() - ROW($2:$2)</f>
        <v>54</v>
      </c>
      <c r="C56" s="156" t="s">
        <v>1643</v>
      </c>
      <c r="D56" s="156" t="s">
        <v>1643</v>
      </c>
      <c r="E56" s="140" t="s">
        <v>1642</v>
      </c>
      <c r="F56" s="155" t="s">
        <v>3076</v>
      </c>
      <c r="G56" s="155"/>
      <c r="H56" s="154" t="s">
        <v>1161</v>
      </c>
      <c r="I56" s="138" t="s">
        <v>604</v>
      </c>
      <c r="J56" s="138" t="s">
        <v>604</v>
      </c>
      <c r="K56" s="138" t="s">
        <v>604</v>
      </c>
      <c r="L56" s="137" t="s">
        <v>604</v>
      </c>
      <c r="M56" s="136" t="s">
        <v>1022</v>
      </c>
      <c r="N56" s="135"/>
      <c r="P56" s="162" t="s">
        <v>1629</v>
      </c>
      <c r="W56" s="123"/>
      <c r="X56" s="123"/>
      <c r="Y56" s="123"/>
      <c r="Z56" s="123"/>
    </row>
    <row r="57" spans="2:26" ht="58.5" thickBot="1">
      <c r="B57" s="238" cm="1">
        <f t="array" ref="B57" xml:space="preserve"> ROW() - ROW($2:$2)</f>
        <v>55</v>
      </c>
      <c r="C57" s="150" t="s">
        <v>1596</v>
      </c>
      <c r="D57" s="150" t="s">
        <v>1595</v>
      </c>
      <c r="E57" s="134" t="s">
        <v>1594</v>
      </c>
      <c r="F57" s="149" t="s">
        <v>3077</v>
      </c>
      <c r="G57" s="149"/>
      <c r="H57" s="148" t="s">
        <v>1213</v>
      </c>
      <c r="I57" s="132" t="s">
        <v>3072</v>
      </c>
      <c r="J57" s="132" t="s">
        <v>1434</v>
      </c>
      <c r="K57" s="132" t="s">
        <v>1454</v>
      </c>
      <c r="L57" s="131" t="s">
        <v>1434</v>
      </c>
      <c r="M57" s="130" t="s">
        <v>1022</v>
      </c>
      <c r="N57" s="129" t="s">
        <v>1567</v>
      </c>
      <c r="P57" s="160" t="s">
        <v>1267</v>
      </c>
      <c r="Q57" s="159" t="s">
        <v>1583</v>
      </c>
      <c r="R57" s="158" t="s">
        <v>1582</v>
      </c>
      <c r="S57" s="157" t="s">
        <v>1581</v>
      </c>
      <c r="T57" s="157" t="s">
        <v>1580</v>
      </c>
      <c r="W57" s="123"/>
      <c r="X57" s="123"/>
      <c r="Y57" s="123"/>
      <c r="Z57" s="123"/>
    </row>
    <row r="58" spans="2:26" ht="58.5" thickTop="1">
      <c r="B58" s="249" cm="1">
        <f t="array" ref="B58" xml:space="preserve"> ROW() - ROW($2:$2)</f>
        <v>56</v>
      </c>
      <c r="C58" s="250" t="s">
        <v>1361</v>
      </c>
      <c r="D58" s="250" t="s">
        <v>1361</v>
      </c>
      <c r="E58" s="251" t="s">
        <v>1719</v>
      </c>
      <c r="F58" s="252" t="s">
        <v>1224</v>
      </c>
      <c r="G58" s="252"/>
      <c r="H58" s="253" t="s">
        <v>1118</v>
      </c>
      <c r="I58" s="254" t="s">
        <v>1361</v>
      </c>
      <c r="J58" s="254" t="s">
        <v>1361</v>
      </c>
      <c r="K58" s="254" t="s">
        <v>1361</v>
      </c>
      <c r="L58" s="255" t="s">
        <v>3082</v>
      </c>
      <c r="M58" s="256" t="s">
        <v>1361</v>
      </c>
      <c r="N58" s="257" t="s">
        <v>1361</v>
      </c>
      <c r="P58" s="141">
        <v>1</v>
      </c>
      <c r="Q58" s="153" t="s">
        <v>1369</v>
      </c>
      <c r="R58" s="152" t="s">
        <v>1622</v>
      </c>
      <c r="S58" s="151" t="s">
        <v>95</v>
      </c>
      <c r="T58" s="151" t="str">
        <f t="shared" ref="T58:T64" si="3" xml:space="preserve"> LEFT(S58, IF(LEN(S58)=1, 1, LEN(S58)-1)) &amp; "ㆻ"</f>
        <v>ㄤㆻ</v>
      </c>
      <c r="W58" s="123"/>
      <c r="X58" s="123"/>
      <c r="Y58" s="123"/>
      <c r="Z58" s="123"/>
    </row>
    <row r="59" spans="2:26" ht="57.75">
      <c r="B59" s="236" cm="1">
        <f t="array" ref="B59" xml:space="preserve"> ROW() - ROW($2:$2)</f>
        <v>57</v>
      </c>
      <c r="C59" s="156" t="s">
        <v>1717</v>
      </c>
      <c r="D59" s="156" t="s">
        <v>1716</v>
      </c>
      <c r="E59" s="140" t="s">
        <v>1715</v>
      </c>
      <c r="F59" s="155" t="s">
        <v>3083</v>
      </c>
      <c r="G59" s="155"/>
      <c r="H59" s="154" t="s">
        <v>1108</v>
      </c>
      <c r="I59" s="138" t="s">
        <v>1353</v>
      </c>
      <c r="J59" s="138" t="s">
        <v>1352</v>
      </c>
      <c r="K59" s="138" t="s">
        <v>1352</v>
      </c>
      <c r="L59" s="137" t="s">
        <v>1352</v>
      </c>
      <c r="M59" s="136" t="s">
        <v>1721</v>
      </c>
      <c r="N59" s="135" t="s">
        <v>1714</v>
      </c>
      <c r="P59" s="141">
        <f>P58+1</f>
        <v>2</v>
      </c>
      <c r="Q59" s="153"/>
      <c r="R59" s="152" t="s">
        <v>1618</v>
      </c>
      <c r="S59" s="151" t="s">
        <v>1617</v>
      </c>
      <c r="T59" s="151" t="str">
        <f t="shared" si="3"/>
        <v>ㄥㆻ</v>
      </c>
      <c r="W59" s="123"/>
      <c r="X59" s="123"/>
      <c r="Y59" s="123"/>
      <c r="Z59" s="123"/>
    </row>
    <row r="60" spans="2:26" ht="57.75">
      <c r="B60" s="236" cm="1">
        <f t="array" ref="B60" xml:space="preserve"> ROW() - ROW($2:$2)</f>
        <v>58</v>
      </c>
      <c r="C60" s="156" t="s">
        <v>1616</v>
      </c>
      <c r="D60" s="156" t="s">
        <v>1615</v>
      </c>
      <c r="E60" s="140" t="s">
        <v>1614</v>
      </c>
      <c r="F60" s="181" t="s">
        <v>3088</v>
      </c>
      <c r="G60" s="181"/>
      <c r="H60" s="154" t="s">
        <v>1212</v>
      </c>
      <c r="I60" s="138" t="s">
        <v>3084</v>
      </c>
      <c r="J60" s="138" t="s">
        <v>1432</v>
      </c>
      <c r="K60" s="138" t="s">
        <v>1427</v>
      </c>
      <c r="L60" s="137" t="s">
        <v>3081</v>
      </c>
      <c r="M60" s="136" t="s">
        <v>2012</v>
      </c>
      <c r="N60" s="135" t="s">
        <v>14</v>
      </c>
      <c r="P60" s="141">
        <f>P59+1</f>
        <v>3</v>
      </c>
      <c r="Q60" s="153" t="s">
        <v>1341</v>
      </c>
      <c r="R60" s="164" t="s">
        <v>1613</v>
      </c>
      <c r="S60" s="151" t="s">
        <v>698</v>
      </c>
      <c r="T60" s="151" t="str">
        <f t="shared" si="3"/>
        <v>ㆲㆻ</v>
      </c>
      <c r="W60" s="123"/>
      <c r="X60" s="123"/>
      <c r="Y60" s="123"/>
      <c r="Z60" s="123"/>
    </row>
    <row r="61" spans="2:26" ht="57.75">
      <c r="B61" s="236" cm="1">
        <f t="array" ref="B61" xml:space="preserve"> ROW() - ROW($2:$2)</f>
        <v>59</v>
      </c>
      <c r="C61" s="156" t="s">
        <v>693</v>
      </c>
      <c r="D61" s="156" t="s">
        <v>1656</v>
      </c>
      <c r="E61" s="140" t="s">
        <v>1655</v>
      </c>
      <c r="F61" s="258" t="s">
        <v>3085</v>
      </c>
      <c r="G61" s="155"/>
      <c r="H61" s="154" t="s">
        <v>1206</v>
      </c>
      <c r="I61" s="138" t="s">
        <v>1426</v>
      </c>
      <c r="J61" s="138" t="s">
        <v>1426</v>
      </c>
      <c r="K61" s="138" t="s">
        <v>1426</v>
      </c>
      <c r="L61" s="137" t="s">
        <v>3087</v>
      </c>
      <c r="M61" s="136" t="s">
        <v>1654</v>
      </c>
      <c r="N61" s="135" t="s">
        <v>5</v>
      </c>
      <c r="P61" s="141">
        <f>P60+1</f>
        <v>4</v>
      </c>
      <c r="Q61" s="153" t="s">
        <v>1365</v>
      </c>
      <c r="R61" s="152" t="s">
        <v>1609</v>
      </c>
      <c r="S61" s="151" t="s">
        <v>467</v>
      </c>
      <c r="T61" s="151" t="str">
        <f t="shared" si="3"/>
        <v>ㄧㆻ</v>
      </c>
      <c r="W61" s="123"/>
      <c r="X61" s="123"/>
      <c r="Y61" s="123"/>
      <c r="Z61" s="123"/>
    </row>
    <row r="62" spans="2:26" ht="57.75">
      <c r="B62" s="236" cm="1">
        <f t="array" ref="B62" xml:space="preserve"> ROW() - ROW($2:$2)</f>
        <v>60</v>
      </c>
      <c r="C62" s="156" t="s">
        <v>1207</v>
      </c>
      <c r="D62" s="156" t="s">
        <v>1652</v>
      </c>
      <c r="E62" s="140" t="s">
        <v>1651</v>
      </c>
      <c r="F62" s="155" t="s">
        <v>3090</v>
      </c>
      <c r="G62" s="155"/>
      <c r="H62" s="154" t="s">
        <v>1206</v>
      </c>
      <c r="I62" s="138" t="s">
        <v>1430</v>
      </c>
      <c r="J62" s="138" t="s">
        <v>1430</v>
      </c>
      <c r="K62" s="138" t="s">
        <v>1430</v>
      </c>
      <c r="L62" s="137" t="s">
        <v>3089</v>
      </c>
      <c r="M62" s="136" t="s">
        <v>1022</v>
      </c>
      <c r="N62" s="135"/>
      <c r="P62" s="141">
        <f>P61+1</f>
        <v>5</v>
      </c>
      <c r="Q62" s="153" t="s">
        <v>1346</v>
      </c>
      <c r="R62" s="152" t="s">
        <v>1601</v>
      </c>
      <c r="S62" s="151" t="s">
        <v>336</v>
      </c>
      <c r="T62" s="151" t="str">
        <f t="shared" si="3"/>
        <v>ㄧㆻ</v>
      </c>
      <c r="W62" s="123"/>
      <c r="X62" s="123"/>
      <c r="Y62" s="123"/>
      <c r="Z62" s="123"/>
    </row>
    <row r="63" spans="2:26" ht="57.75">
      <c r="B63" s="236" cm="1">
        <f t="array" ref="B63" xml:space="preserve"> ROW() - ROW($2:$2)</f>
        <v>61</v>
      </c>
      <c r="C63" s="156" t="s">
        <v>697</v>
      </c>
      <c r="D63" s="156" t="s">
        <v>1662</v>
      </c>
      <c r="E63" s="140" t="s">
        <v>1661</v>
      </c>
      <c r="F63" s="155" t="s">
        <v>3086</v>
      </c>
      <c r="G63" s="155"/>
      <c r="H63" s="154" t="s">
        <v>1093</v>
      </c>
      <c r="I63" s="138" t="s">
        <v>1341</v>
      </c>
      <c r="J63" s="138" t="s">
        <v>1341</v>
      </c>
      <c r="K63" s="138" t="s">
        <v>1341</v>
      </c>
      <c r="L63" s="137" t="s">
        <v>1341</v>
      </c>
      <c r="M63" s="136" t="s">
        <v>2013</v>
      </c>
      <c r="N63" s="135" t="s">
        <v>1660</v>
      </c>
      <c r="P63" s="141">
        <f>P62+1</f>
        <v>6</v>
      </c>
      <c r="Q63" s="153" t="s">
        <v>1359</v>
      </c>
      <c r="R63" s="152" t="s">
        <v>1601</v>
      </c>
      <c r="S63" s="151" t="s">
        <v>579</v>
      </c>
      <c r="T63" s="151" t="str">
        <f t="shared" si="3"/>
        <v>ㄧㆻ</v>
      </c>
      <c r="W63" s="123"/>
      <c r="X63" s="123"/>
      <c r="Y63" s="123"/>
      <c r="Z63" s="123"/>
    </row>
    <row r="64" spans="2:26" ht="57.75">
      <c r="B64" s="238" cm="1">
        <f t="array" ref="B64" xml:space="preserve"> ROW() - ROW($2:$2)</f>
        <v>62</v>
      </c>
      <c r="C64" s="150" t="s">
        <v>1094</v>
      </c>
      <c r="D64" s="150" t="s">
        <v>1659</v>
      </c>
      <c r="E64" s="134" t="s">
        <v>1658</v>
      </c>
      <c r="F64" s="149" t="s">
        <v>3091</v>
      </c>
      <c r="G64" s="149"/>
      <c r="H64" s="148" t="s">
        <v>1093</v>
      </c>
      <c r="I64" s="132" t="s">
        <v>1342</v>
      </c>
      <c r="J64" s="132" t="s">
        <v>1342</v>
      </c>
      <c r="K64" s="132" t="s">
        <v>1342</v>
      </c>
      <c r="L64" s="131" t="s">
        <v>1342</v>
      </c>
      <c r="M64" s="130" t="s">
        <v>1022</v>
      </c>
      <c r="N64" s="129"/>
      <c r="P64" s="141">
        <v>7</v>
      </c>
      <c r="Q64" s="153" t="s">
        <v>1419</v>
      </c>
      <c r="R64" s="152" t="s">
        <v>1597</v>
      </c>
      <c r="S64" s="151" t="s">
        <v>851</v>
      </c>
      <c r="T64" s="151" t="str">
        <f t="shared" si="3"/>
        <v>ㄨㆻ</v>
      </c>
      <c r="W64" s="123"/>
      <c r="X64" s="123"/>
      <c r="Y64" s="123"/>
      <c r="Z64" s="123"/>
    </row>
    <row r="65" spans="2:26" ht="57.75">
      <c r="B65" s="236" cm="1">
        <f t="array" ref="B65" xml:space="preserve"> ROW() - ROW($2:$2)</f>
        <v>63</v>
      </c>
      <c r="C65" s="156" t="s">
        <v>1727</v>
      </c>
      <c r="D65" s="156" t="s">
        <v>1727</v>
      </c>
      <c r="E65" s="140" t="s">
        <v>1728</v>
      </c>
      <c r="F65" s="155" t="s">
        <v>1230</v>
      </c>
      <c r="G65" s="155"/>
      <c r="H65" s="154" t="s">
        <v>1154</v>
      </c>
      <c r="I65" s="138" t="s">
        <v>732</v>
      </c>
      <c r="J65" s="138" t="s">
        <v>732</v>
      </c>
      <c r="K65" s="138" t="s">
        <v>732</v>
      </c>
      <c r="L65" s="137" t="s">
        <v>732</v>
      </c>
      <c r="M65" s="136" t="s">
        <v>732</v>
      </c>
      <c r="N65" s="135" t="s">
        <v>1954</v>
      </c>
      <c r="W65" s="123"/>
      <c r="X65" s="123"/>
      <c r="Y65" s="123"/>
      <c r="Z65" s="123"/>
    </row>
    <row r="66" spans="2:26" ht="57.75">
      <c r="B66" s="236" cm="1">
        <f t="array" ref="B66" xml:space="preserve"> ROW() - ROW($2:$2)</f>
        <v>64</v>
      </c>
      <c r="C66" s="170" t="s">
        <v>1625</v>
      </c>
      <c r="D66" s="170" t="s">
        <v>1624</v>
      </c>
      <c r="E66" s="169" t="s">
        <v>1623</v>
      </c>
      <c r="F66" s="261" t="s">
        <v>1022</v>
      </c>
      <c r="G66" s="261"/>
      <c r="H66" s="262" t="s">
        <v>1022</v>
      </c>
      <c r="I66" s="263" t="s">
        <v>1022</v>
      </c>
      <c r="J66" s="263" t="s">
        <v>1022</v>
      </c>
      <c r="K66" s="263" t="s">
        <v>1022</v>
      </c>
      <c r="L66" s="264" t="s">
        <v>1022</v>
      </c>
      <c r="M66" s="166" t="s">
        <v>1730</v>
      </c>
      <c r="N66" s="165" t="s">
        <v>2014</v>
      </c>
      <c r="W66" s="123"/>
      <c r="X66" s="123"/>
      <c r="Y66" s="123"/>
      <c r="Z66" s="123"/>
    </row>
    <row r="67" spans="2:26" ht="57.75">
      <c r="B67" s="238" cm="1">
        <f t="array" ref="B67" xml:space="preserve"> ROW() - ROW($2:$2)</f>
        <v>65</v>
      </c>
      <c r="C67" s="150" t="s">
        <v>1075</v>
      </c>
      <c r="D67" s="150" t="s">
        <v>1075</v>
      </c>
      <c r="E67" s="134" t="s">
        <v>2015</v>
      </c>
      <c r="F67" s="149" t="s">
        <v>1215</v>
      </c>
      <c r="G67" s="149"/>
      <c r="H67" s="148" t="s">
        <v>1074</v>
      </c>
      <c r="I67" s="132" t="s">
        <v>760</v>
      </c>
      <c r="J67" s="132" t="s">
        <v>760</v>
      </c>
      <c r="K67" s="132" t="s">
        <v>760</v>
      </c>
      <c r="L67" s="131" t="s">
        <v>760</v>
      </c>
      <c r="M67" s="130"/>
      <c r="N67" s="129"/>
      <c r="P67" s="162" t="s">
        <v>1587</v>
      </c>
      <c r="W67" s="123"/>
      <c r="X67" s="123"/>
      <c r="Y67" s="123"/>
      <c r="Z67" s="123"/>
    </row>
    <row r="68" spans="2:26" ht="58.5" thickBot="1">
      <c r="B68" s="236" cm="1">
        <f t="array" ref="B68" xml:space="preserve"> ROW() - ROW($2:$2)</f>
        <v>66</v>
      </c>
      <c r="C68" s="156" t="s">
        <v>1693</v>
      </c>
      <c r="D68" s="156" t="s">
        <v>1693</v>
      </c>
      <c r="E68" s="140" t="s">
        <v>1692</v>
      </c>
      <c r="F68" s="155" t="s">
        <v>1228</v>
      </c>
      <c r="G68" s="155"/>
      <c r="H68" s="154" t="s">
        <v>1133</v>
      </c>
      <c r="I68" s="138" t="s">
        <v>1370</v>
      </c>
      <c r="J68" s="138" t="s">
        <v>790</v>
      </c>
      <c r="K68" s="138" t="s">
        <v>790</v>
      </c>
      <c r="L68" s="137" t="s">
        <v>790</v>
      </c>
      <c r="M68" s="136" t="s">
        <v>1022</v>
      </c>
      <c r="N68" s="135"/>
      <c r="P68" s="160" t="s">
        <v>1267</v>
      </c>
      <c r="Q68" s="159" t="s">
        <v>1583</v>
      </c>
      <c r="R68" s="158" t="s">
        <v>1582</v>
      </c>
      <c r="S68" s="157" t="s">
        <v>1581</v>
      </c>
      <c r="T68" s="157" t="s">
        <v>1580</v>
      </c>
      <c r="W68" s="123"/>
      <c r="X68" s="123"/>
      <c r="Y68" s="123"/>
      <c r="Z68" s="123"/>
    </row>
    <row r="69" spans="2:26" ht="58.5" thickTop="1">
      <c r="B69" s="236" cm="1">
        <f t="array" ref="B69" xml:space="preserve"> ROW() - ROW($2:$2)</f>
        <v>67</v>
      </c>
      <c r="C69" s="156" t="s">
        <v>1593</v>
      </c>
      <c r="D69" s="156" t="s">
        <v>1592</v>
      </c>
      <c r="E69" s="140" t="s">
        <v>1591</v>
      </c>
      <c r="F69" s="155" t="s">
        <v>3094</v>
      </c>
      <c r="G69" s="155"/>
      <c r="H69" s="154" t="s">
        <v>1184</v>
      </c>
      <c r="I69" s="138" t="s">
        <v>3092</v>
      </c>
      <c r="J69" s="138" t="s">
        <v>1402</v>
      </c>
      <c r="K69" s="138" t="s">
        <v>1417</v>
      </c>
      <c r="L69" s="137" t="s">
        <v>1402</v>
      </c>
      <c r="M69" s="136" t="s">
        <v>1022</v>
      </c>
      <c r="N69" s="135"/>
      <c r="P69" s="141">
        <v>1</v>
      </c>
      <c r="Q69" s="153" t="s">
        <v>5</v>
      </c>
      <c r="R69" s="152" t="s">
        <v>1574</v>
      </c>
      <c r="S69" s="151" t="s">
        <v>950</v>
      </c>
      <c r="T69" s="151" t="str">
        <f xml:space="preserve"> LEFT(S69, IF(LEN(S69)=1, 1, LEN(S69)-1)) &amp; "ㆷ"</f>
        <v>ㆬㆷ</v>
      </c>
      <c r="W69" s="123"/>
      <c r="X69" s="123"/>
      <c r="Y69" s="123"/>
      <c r="Z69" s="123"/>
    </row>
    <row r="70" spans="2:26" ht="57.75">
      <c r="B70" s="238" cm="1">
        <f t="array" ref="B70" xml:space="preserve"> ROW() - ROW($2:$2)</f>
        <v>68</v>
      </c>
      <c r="C70" s="150" t="s">
        <v>1106</v>
      </c>
      <c r="D70" s="150" t="s">
        <v>1106</v>
      </c>
      <c r="E70" s="134" t="s">
        <v>1534</v>
      </c>
      <c r="F70" s="149" t="s">
        <v>1221</v>
      </c>
      <c r="G70" s="149"/>
      <c r="H70" s="148" t="s">
        <v>1105</v>
      </c>
      <c r="I70" s="132" t="s">
        <v>1349</v>
      </c>
      <c r="J70" s="132" t="s">
        <v>835</v>
      </c>
      <c r="K70" s="132" t="s">
        <v>835</v>
      </c>
      <c r="L70" s="131" t="s">
        <v>835</v>
      </c>
      <c r="M70" s="130"/>
      <c r="N70" s="129"/>
      <c r="P70" s="141">
        <f>P69+1</f>
        <v>2</v>
      </c>
      <c r="Q70" s="153" t="s">
        <v>1410</v>
      </c>
      <c r="R70" s="152" t="s">
        <v>1570</v>
      </c>
      <c r="S70" s="151" t="s">
        <v>1568</v>
      </c>
      <c r="T70" s="151" t="str">
        <f xml:space="preserve"> LEFT(S70, IF(LEN(S70)=1, 1, LEN(S70)-1)) &amp; "ㆷ"</f>
        <v>ㆭㆷ</v>
      </c>
      <c r="W70" s="123"/>
      <c r="X70" s="123"/>
      <c r="Y70" s="123"/>
      <c r="Z70" s="123"/>
    </row>
    <row r="71" spans="2:26" ht="57.75">
      <c r="B71" s="236" cm="1">
        <f t="array" ref="B71" xml:space="preserve"> ROW() - ROW($2:$2)</f>
        <v>69</v>
      </c>
      <c r="C71" s="156" t="s">
        <v>2016</v>
      </c>
      <c r="D71" s="156" t="s">
        <v>2016</v>
      </c>
      <c r="E71" s="140" t="s">
        <v>1687</v>
      </c>
      <c r="F71" s="155" t="s">
        <v>1219</v>
      </c>
      <c r="G71" s="155"/>
      <c r="H71" s="154" t="s">
        <v>1097</v>
      </c>
      <c r="I71" s="138" t="s">
        <v>1343</v>
      </c>
      <c r="J71" s="138" t="s">
        <v>868</v>
      </c>
      <c r="K71" s="138" t="s">
        <v>868</v>
      </c>
      <c r="L71" s="137" t="s">
        <v>868</v>
      </c>
      <c r="M71" s="136" t="s">
        <v>1022</v>
      </c>
      <c r="N71" s="135"/>
      <c r="W71" s="123"/>
      <c r="X71" s="123"/>
      <c r="Y71" s="123"/>
      <c r="Z71" s="123"/>
    </row>
    <row r="72" spans="2:26" ht="57.75">
      <c r="B72" s="238" cm="1">
        <f t="array" ref="B72" xml:space="preserve"> ROW() - ROW($2:$2)</f>
        <v>70</v>
      </c>
      <c r="C72" s="150" t="s">
        <v>1590</v>
      </c>
      <c r="D72" s="150" t="s">
        <v>1589</v>
      </c>
      <c r="E72" s="134" t="s">
        <v>1588</v>
      </c>
      <c r="F72" s="149" t="s">
        <v>1237</v>
      </c>
      <c r="G72" s="149"/>
      <c r="H72" s="148" t="s">
        <v>1200</v>
      </c>
      <c r="I72" s="132" t="s">
        <v>3095</v>
      </c>
      <c r="J72" s="132" t="s">
        <v>1421</v>
      </c>
      <c r="K72" s="132" t="s">
        <v>1437</v>
      </c>
      <c r="L72" s="131" t="s">
        <v>1421</v>
      </c>
      <c r="M72" s="130" t="s">
        <v>1022</v>
      </c>
      <c r="N72" s="129"/>
      <c r="W72" s="123"/>
      <c r="X72" s="123"/>
      <c r="Y72" s="123"/>
      <c r="Z72" s="123"/>
    </row>
    <row r="73" spans="2:26" ht="57.75">
      <c r="B73" s="249" cm="1">
        <f t="array" ref="B73" xml:space="preserve"> ROW() - ROW($2:$2)</f>
        <v>71</v>
      </c>
      <c r="C73" s="250" t="s">
        <v>1691</v>
      </c>
      <c r="D73" s="250" t="s">
        <v>1691</v>
      </c>
      <c r="E73" s="251" t="s">
        <v>1690</v>
      </c>
      <c r="F73" s="252" t="s">
        <v>3096</v>
      </c>
      <c r="G73" s="252"/>
      <c r="H73" s="253" t="s">
        <v>1148</v>
      </c>
      <c r="I73" s="254" t="s">
        <v>1382</v>
      </c>
      <c r="J73" s="254" t="s">
        <v>889</v>
      </c>
      <c r="K73" s="254" t="s">
        <v>889</v>
      </c>
      <c r="L73" s="255" t="s">
        <v>889</v>
      </c>
      <c r="M73" s="256" t="s">
        <v>1022</v>
      </c>
      <c r="N73" s="257"/>
      <c r="W73" s="123"/>
      <c r="X73" s="123"/>
      <c r="Y73" s="123"/>
      <c r="Z73" s="123"/>
    </row>
    <row r="74" spans="2:26" ht="57.75">
      <c r="B74" s="236" cm="1">
        <f t="array" ref="B74" xml:space="preserve"> ROW() - ROW($2:$2)</f>
        <v>72</v>
      </c>
      <c r="C74" s="156" t="s">
        <v>1634</v>
      </c>
      <c r="D74" s="156" t="s">
        <v>1634</v>
      </c>
      <c r="E74" s="140" t="s">
        <v>1633</v>
      </c>
      <c r="F74" s="155" t="s">
        <v>1217</v>
      </c>
      <c r="G74" s="155"/>
      <c r="H74" s="154" t="s">
        <v>1083</v>
      </c>
      <c r="I74" s="138" t="s">
        <v>921</v>
      </c>
      <c r="J74" s="138" t="s">
        <v>921</v>
      </c>
      <c r="K74" s="138" t="s">
        <v>921</v>
      </c>
      <c r="L74" s="137" t="s">
        <v>921</v>
      </c>
      <c r="M74" s="136" t="s">
        <v>1022</v>
      </c>
      <c r="N74" s="135"/>
      <c r="W74" s="123"/>
      <c r="X74" s="123"/>
      <c r="Y74" s="123"/>
      <c r="Z74" s="123"/>
    </row>
    <row r="75" spans="2:26" ht="57.75">
      <c r="B75" s="238" cm="1">
        <f t="array" ref="B75" xml:space="preserve"> ROW() - ROW($2:$2)</f>
        <v>73</v>
      </c>
      <c r="C75" s="150" t="s">
        <v>1586</v>
      </c>
      <c r="D75" s="150" t="s">
        <v>1585</v>
      </c>
      <c r="E75" s="134" t="s">
        <v>1584</v>
      </c>
      <c r="F75" s="161" t="s">
        <v>1232</v>
      </c>
      <c r="G75" s="161"/>
      <c r="H75" s="148" t="s">
        <v>1167</v>
      </c>
      <c r="I75" s="132" t="s">
        <v>3093</v>
      </c>
      <c r="J75" s="132" t="s">
        <v>1392</v>
      </c>
      <c r="K75" s="132" t="s">
        <v>1399</v>
      </c>
      <c r="L75" s="131" t="s">
        <v>1392</v>
      </c>
      <c r="M75" s="130" t="s">
        <v>1022</v>
      </c>
      <c r="N75" s="129"/>
      <c r="W75" s="123"/>
      <c r="X75" s="123"/>
      <c r="Y75" s="123"/>
      <c r="Z75" s="123"/>
    </row>
    <row r="76" spans="2:26" ht="57.75">
      <c r="B76" s="236" cm="1">
        <f t="array" ref="B76" xml:space="preserve"> ROW() - ROW($2:$2)</f>
        <v>74</v>
      </c>
      <c r="C76" s="156" t="s">
        <v>1579</v>
      </c>
      <c r="D76" s="156" t="s">
        <v>1578</v>
      </c>
      <c r="E76" s="140" t="s">
        <v>1577</v>
      </c>
      <c r="F76" s="155" t="s">
        <v>1194</v>
      </c>
      <c r="G76" s="155"/>
      <c r="H76" s="154" t="s">
        <v>1194</v>
      </c>
      <c r="I76" s="138" t="s">
        <v>5</v>
      </c>
      <c r="J76" s="138" t="s">
        <v>5</v>
      </c>
      <c r="K76" s="138" t="s">
        <v>5</v>
      </c>
      <c r="L76" s="137" t="s">
        <v>5</v>
      </c>
      <c r="M76" s="136" t="s">
        <v>5</v>
      </c>
      <c r="N76" s="135" t="s">
        <v>1575</v>
      </c>
      <c r="W76" s="123"/>
      <c r="X76" s="123"/>
      <c r="Y76" s="123"/>
      <c r="Z76" s="123"/>
    </row>
    <row r="77" spans="2:26" ht="57.75">
      <c r="B77" s="236" cm="1">
        <f t="array" ref="B77" xml:space="preserve"> ROW() - ROW($2:$2)</f>
        <v>75</v>
      </c>
      <c r="C77" s="156" t="s">
        <v>1573</v>
      </c>
      <c r="D77" s="156" t="s">
        <v>1573</v>
      </c>
      <c r="E77" s="140" t="s">
        <v>1572</v>
      </c>
      <c r="F77" s="168" t="s">
        <v>1124</v>
      </c>
      <c r="G77" s="155"/>
      <c r="H77" s="259" t="s">
        <v>1022</v>
      </c>
      <c r="I77" s="138" t="s">
        <v>1500</v>
      </c>
      <c r="J77" s="138" t="s">
        <v>1500</v>
      </c>
      <c r="K77" s="138" t="s">
        <v>1500</v>
      </c>
      <c r="L77" s="265" t="s">
        <v>1500</v>
      </c>
      <c r="M77" s="266" t="s">
        <v>1500</v>
      </c>
      <c r="N77" s="135" t="s">
        <v>1571</v>
      </c>
      <c r="W77" s="123"/>
      <c r="X77" s="123"/>
      <c r="Y77" s="123"/>
      <c r="Z77" s="123"/>
    </row>
    <row r="78" spans="2:26" ht="57.75">
      <c r="B78" s="238" cm="1">
        <f t="array" ref="B78" xml:space="preserve"> ROW() - ROW($2:$2)</f>
        <v>76</v>
      </c>
      <c r="C78" s="150" t="s">
        <v>955</v>
      </c>
      <c r="D78" s="150" t="s">
        <v>1569</v>
      </c>
      <c r="E78" s="134" t="s">
        <v>1568</v>
      </c>
      <c r="F78" s="149" t="s">
        <v>1235</v>
      </c>
      <c r="G78" s="149"/>
      <c r="H78" s="148" t="s">
        <v>1186</v>
      </c>
      <c r="I78" s="132" t="s">
        <v>1410</v>
      </c>
      <c r="J78" s="132" t="s">
        <v>1410</v>
      </c>
      <c r="K78" s="132" t="s">
        <v>1410</v>
      </c>
      <c r="L78" s="131" t="s">
        <v>1410</v>
      </c>
      <c r="M78" s="130" t="s">
        <v>1805</v>
      </c>
      <c r="N78" s="129" t="s">
        <v>732</v>
      </c>
      <c r="W78" s="123"/>
      <c r="X78" s="123"/>
      <c r="Y78" s="123"/>
      <c r="Z78" s="123"/>
    </row>
    <row r="79" spans="2:26">
      <c r="B79" s="236" cm="1">
        <f t="array" ref="B79" xml:space="preserve"> ROW() - ROW($2:$2)</f>
        <v>77</v>
      </c>
      <c r="C79" s="137" t="s">
        <v>2017</v>
      </c>
      <c r="D79" s="137" t="s">
        <v>2018</v>
      </c>
      <c r="E79" s="140" t="s">
        <v>1564</v>
      </c>
      <c r="F79" s="139" t="s">
        <v>2019</v>
      </c>
      <c r="G79" s="139"/>
      <c r="H79" s="139"/>
      <c r="I79" s="138"/>
      <c r="J79" s="138"/>
      <c r="K79" s="138"/>
      <c r="L79" s="137"/>
      <c r="M79" s="136" t="s">
        <v>1744</v>
      </c>
      <c r="N79" s="135" t="s">
        <v>1487</v>
      </c>
      <c r="W79" s="123"/>
      <c r="X79" s="123"/>
      <c r="Y79" s="123"/>
      <c r="Z79" s="123"/>
    </row>
    <row r="80" spans="2:26">
      <c r="B80" s="236" cm="1">
        <f t="array" ref="B80" xml:space="preserve"> ROW() - ROW($2:$2)</f>
        <v>78</v>
      </c>
      <c r="C80" s="137" t="s">
        <v>2020</v>
      </c>
      <c r="D80" s="137" t="s">
        <v>2021</v>
      </c>
      <c r="E80" s="140" t="s">
        <v>1563</v>
      </c>
      <c r="F80" s="139" t="s">
        <v>2022</v>
      </c>
      <c r="G80" s="139"/>
      <c r="H80" s="139"/>
      <c r="I80" s="138"/>
      <c r="J80" s="138"/>
      <c r="K80" s="138"/>
      <c r="L80" s="137"/>
      <c r="M80" s="136" t="s">
        <v>2023</v>
      </c>
      <c r="N80" s="135" t="s">
        <v>1495</v>
      </c>
      <c r="W80" s="123"/>
      <c r="X80" s="123"/>
      <c r="Y80" s="123"/>
      <c r="Z80" s="123"/>
    </row>
    <row r="81" spans="2:26">
      <c r="B81" s="236" cm="1">
        <f t="array" ref="B81" xml:space="preserve"> ROW() - ROW($2:$2)</f>
        <v>79</v>
      </c>
      <c r="C81" s="137" t="s">
        <v>2024</v>
      </c>
      <c r="D81" s="137" t="s">
        <v>2025</v>
      </c>
      <c r="E81" s="140" t="s">
        <v>1562</v>
      </c>
      <c r="F81" s="139" t="s">
        <v>2026</v>
      </c>
      <c r="G81" s="139"/>
      <c r="H81" s="139"/>
      <c r="I81" s="138"/>
      <c r="J81" s="138"/>
      <c r="K81" s="138"/>
      <c r="L81" s="137"/>
      <c r="M81" s="136" t="s">
        <v>1824</v>
      </c>
      <c r="N81" s="135" t="s">
        <v>1491</v>
      </c>
      <c r="W81" s="123"/>
      <c r="X81" s="123"/>
      <c r="Y81" s="123"/>
      <c r="Z81" s="123"/>
    </row>
    <row r="82" spans="2:26">
      <c r="B82" s="236" cm="1">
        <f t="array" ref="B82" xml:space="preserve"> ROW() - ROW($2:$2)</f>
        <v>80</v>
      </c>
      <c r="C82" s="137" t="s">
        <v>1843</v>
      </c>
      <c r="D82" s="137" t="s">
        <v>2027</v>
      </c>
      <c r="E82" s="140" t="s">
        <v>1561</v>
      </c>
      <c r="F82" s="139" t="s">
        <v>2028</v>
      </c>
      <c r="G82" s="139"/>
      <c r="H82" s="139"/>
      <c r="I82" s="138"/>
      <c r="J82" s="138"/>
      <c r="K82" s="138"/>
      <c r="L82" s="137"/>
      <c r="M82" s="136" t="s">
        <v>2029</v>
      </c>
      <c r="N82" s="135" t="s">
        <v>1496</v>
      </c>
      <c r="W82" s="123"/>
      <c r="X82" s="123"/>
      <c r="Y82" s="123"/>
      <c r="Z82" s="123"/>
    </row>
    <row r="83" spans="2:26" ht="43.5">
      <c r="B83" s="237" cm="1">
        <f t="array" ref="B83" xml:space="preserve"> ROW() - ROW($2:$2)</f>
        <v>81</v>
      </c>
      <c r="C83" s="144" t="s">
        <v>2030</v>
      </c>
      <c r="D83" s="144">
        <v>1</v>
      </c>
      <c r="E83" s="147" t="s">
        <v>1567</v>
      </c>
      <c r="F83" s="183" t="s">
        <v>1868</v>
      </c>
      <c r="G83" s="146"/>
      <c r="H83" s="267" t="s">
        <v>1483</v>
      </c>
      <c r="I83" s="145">
        <v>1</v>
      </c>
      <c r="J83" s="145">
        <v>1</v>
      </c>
      <c r="K83" s="145">
        <v>1</v>
      </c>
      <c r="L83" s="144">
        <v>1</v>
      </c>
      <c r="M83" s="143">
        <v>1</v>
      </c>
      <c r="N83" s="142" t="s">
        <v>1566</v>
      </c>
      <c r="W83" s="123"/>
      <c r="X83" s="123"/>
      <c r="Y83" s="123"/>
      <c r="Z83" s="123"/>
    </row>
    <row r="84" spans="2:26" ht="43.5">
      <c r="B84" s="236" cm="1">
        <f t="array" ref="B84" xml:space="preserve"> ROW() - ROW($2:$2)</f>
        <v>82</v>
      </c>
      <c r="C84" s="137" t="s">
        <v>2031</v>
      </c>
      <c r="D84" s="137">
        <v>2</v>
      </c>
      <c r="E84" s="140" t="s">
        <v>1013</v>
      </c>
      <c r="F84" s="155" t="s">
        <v>2032</v>
      </c>
      <c r="G84" s="139"/>
      <c r="H84" s="268" t="s">
        <v>2033</v>
      </c>
      <c r="I84" s="138">
        <v>2</v>
      </c>
      <c r="J84" s="138">
        <v>2</v>
      </c>
      <c r="K84" s="138">
        <v>3</v>
      </c>
      <c r="L84" s="137">
        <v>2</v>
      </c>
      <c r="M84" s="136">
        <v>2</v>
      </c>
      <c r="N84" s="135" t="s">
        <v>1565</v>
      </c>
      <c r="W84" s="123"/>
      <c r="X84" s="123"/>
      <c r="Y84" s="123"/>
      <c r="Z84" s="123"/>
    </row>
    <row r="85" spans="2:26" ht="43.5">
      <c r="B85" s="236" cm="1">
        <f t="array" ref="B85" xml:space="preserve"> ROW() - ROW($2:$2)</f>
        <v>83</v>
      </c>
      <c r="C85" s="137" t="s">
        <v>2034</v>
      </c>
      <c r="D85" s="137">
        <v>3</v>
      </c>
      <c r="E85" s="140" t="s">
        <v>1014</v>
      </c>
      <c r="F85" s="155" t="s">
        <v>2035</v>
      </c>
      <c r="G85" s="139"/>
      <c r="H85" s="268" t="s">
        <v>1770</v>
      </c>
      <c r="I85" s="138">
        <v>3</v>
      </c>
      <c r="J85" s="138">
        <v>3</v>
      </c>
      <c r="K85" s="138">
        <v>5</v>
      </c>
      <c r="L85" s="137">
        <v>3</v>
      </c>
      <c r="M85" s="136">
        <v>3</v>
      </c>
      <c r="N85" s="135" t="s">
        <v>4</v>
      </c>
      <c r="W85" s="123"/>
      <c r="X85" s="123"/>
      <c r="Y85" s="123"/>
      <c r="Z85" s="123"/>
    </row>
    <row r="86" spans="2:26" ht="43.5">
      <c r="B86" s="236" cm="1">
        <f t="array" ref="B86" xml:space="preserve"> ROW() - ROW($2:$2)</f>
        <v>84</v>
      </c>
      <c r="C86" s="269" t="s">
        <v>1553</v>
      </c>
      <c r="D86" s="137">
        <v>4</v>
      </c>
      <c r="E86" s="140"/>
      <c r="F86" s="155" t="s">
        <v>2036</v>
      </c>
      <c r="G86" s="139"/>
      <c r="H86" s="268" t="s">
        <v>2037</v>
      </c>
      <c r="I86" s="138">
        <v>4</v>
      </c>
      <c r="J86" s="138">
        <v>4</v>
      </c>
      <c r="K86" s="138">
        <v>7</v>
      </c>
      <c r="L86" s="137">
        <v>4</v>
      </c>
      <c r="M86" s="136">
        <v>4</v>
      </c>
      <c r="N86" s="135"/>
      <c r="W86" s="123"/>
      <c r="X86" s="123"/>
      <c r="Y86" s="123"/>
      <c r="Z86" s="123"/>
    </row>
    <row r="87" spans="2:26" ht="43.5">
      <c r="B87" s="236" cm="1">
        <f t="array" ref="B87" xml:space="preserve"> ROW() - ROW($2:$2)</f>
        <v>85</v>
      </c>
      <c r="C87" s="137" t="s">
        <v>2038</v>
      </c>
      <c r="D87" s="137">
        <v>5</v>
      </c>
      <c r="E87" s="140" t="s">
        <v>1015</v>
      </c>
      <c r="F87" s="155" t="s">
        <v>2039</v>
      </c>
      <c r="G87" s="139"/>
      <c r="H87" s="268" t="s">
        <v>2040</v>
      </c>
      <c r="I87" s="138">
        <v>5</v>
      </c>
      <c r="J87" s="138">
        <v>5</v>
      </c>
      <c r="K87" s="138">
        <v>2</v>
      </c>
      <c r="L87" s="137">
        <v>5</v>
      </c>
      <c r="M87" s="136">
        <v>5</v>
      </c>
      <c r="N87" s="135" t="s">
        <v>1560</v>
      </c>
      <c r="W87" s="123"/>
      <c r="X87" s="123"/>
      <c r="Y87" s="123"/>
      <c r="Z87" s="123"/>
    </row>
    <row r="88" spans="2:26" ht="43.5">
      <c r="B88" s="236" cm="1">
        <f t="array" ref="B88" xml:space="preserve"> ROW() - ROW($2:$2)</f>
        <v>86</v>
      </c>
      <c r="C88" s="137" t="s">
        <v>2041</v>
      </c>
      <c r="D88" s="137">
        <v>7</v>
      </c>
      <c r="E88" s="140" t="s">
        <v>1016</v>
      </c>
      <c r="F88" s="155" t="s">
        <v>2042</v>
      </c>
      <c r="G88" s="139"/>
      <c r="H88" s="268" t="s">
        <v>1755</v>
      </c>
      <c r="I88" s="138">
        <v>7</v>
      </c>
      <c r="J88" s="138">
        <v>7</v>
      </c>
      <c r="K88" s="138">
        <v>6</v>
      </c>
      <c r="L88" s="137">
        <v>7</v>
      </c>
      <c r="M88" s="136">
        <v>7</v>
      </c>
      <c r="N88" s="135" t="s">
        <v>1559</v>
      </c>
      <c r="W88" s="123"/>
      <c r="X88" s="123"/>
      <c r="Y88" s="123"/>
      <c r="Z88" s="123"/>
    </row>
    <row r="89" spans="2:26" ht="43.5">
      <c r="B89" s="238" cm="1">
        <f t="array" ref="B89" xml:space="preserve"> ROW() - ROW($2:$2)</f>
        <v>87</v>
      </c>
      <c r="C89" s="270" t="s">
        <v>1556</v>
      </c>
      <c r="D89" s="131">
        <v>8</v>
      </c>
      <c r="E89" s="134" t="s">
        <v>1071</v>
      </c>
      <c r="F89" s="149" t="s">
        <v>1461</v>
      </c>
      <c r="G89" s="133"/>
      <c r="H89" s="271" t="s">
        <v>1871</v>
      </c>
      <c r="I89" s="132">
        <v>8</v>
      </c>
      <c r="J89" s="132">
        <v>8</v>
      </c>
      <c r="K89" s="132">
        <v>8</v>
      </c>
      <c r="L89" s="131">
        <v>8</v>
      </c>
      <c r="M89" s="130">
        <v>8</v>
      </c>
      <c r="N89" s="129"/>
      <c r="W89" s="123"/>
      <c r="X89" s="123"/>
      <c r="Y89" s="123"/>
      <c r="Z89" s="123"/>
    </row>
    <row r="90" spans="2:26">
      <c r="W90" s="123"/>
      <c r="X90" s="123"/>
      <c r="Y90" s="123"/>
      <c r="Z90" s="123"/>
    </row>
    <row r="91" spans="2:26">
      <c r="W91" s="123"/>
      <c r="X91" s="123"/>
      <c r="Y91" s="123"/>
      <c r="Z91" s="123"/>
    </row>
    <row r="92" spans="2:26">
      <c r="W92" s="123"/>
      <c r="X92" s="123"/>
      <c r="Y92" s="123"/>
      <c r="Z92" s="123"/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9F0B-89D9-4F7A-BA7B-A36B927D5705}">
  <dimension ref="C2:P18"/>
  <sheetViews>
    <sheetView workbookViewId="0"/>
  </sheetViews>
  <sheetFormatPr defaultRowHeight="16.5" outlineLevelRow="1"/>
  <cols>
    <col min="1" max="2" width="4.125" customWidth="1"/>
    <col min="3" max="3" width="15.375" customWidth="1"/>
    <col min="4" max="4" width="10.5" bestFit="1" customWidth="1"/>
    <col min="5" max="5" width="10.5" customWidth="1"/>
    <col min="6" max="6" width="15.375" customWidth="1"/>
    <col min="7" max="7" width="12.875" customWidth="1"/>
    <col min="8" max="8" width="13" customWidth="1"/>
    <col min="9" max="10" width="15.375" customWidth="1"/>
    <col min="11" max="16" width="14.625" customWidth="1"/>
  </cols>
  <sheetData>
    <row r="2" spans="3:16" ht="25.5">
      <c r="C2" s="15" t="s">
        <v>1535</v>
      </c>
      <c r="D2" s="16" t="s">
        <v>1042</v>
      </c>
      <c r="E2" s="16" t="s">
        <v>1536</v>
      </c>
      <c r="F2" s="15" t="s">
        <v>1040</v>
      </c>
      <c r="G2" s="670" t="s">
        <v>1039</v>
      </c>
      <c r="H2" s="671"/>
      <c r="I2" s="15" t="s">
        <v>1040</v>
      </c>
      <c r="J2" s="15" t="s">
        <v>1041</v>
      </c>
      <c r="K2" s="16" t="s">
        <v>1043</v>
      </c>
      <c r="L2" s="16" t="s">
        <v>1537</v>
      </c>
      <c r="M2" s="16" t="s">
        <v>1538</v>
      </c>
      <c r="N2" s="16" t="s">
        <v>1044</v>
      </c>
      <c r="O2" s="15" t="s">
        <v>1045</v>
      </c>
      <c r="P2" s="16" t="s">
        <v>1046</v>
      </c>
    </row>
    <row r="3" spans="3:16" ht="65.25">
      <c r="C3" s="117" t="s">
        <v>1539</v>
      </c>
      <c r="D3" s="20">
        <v>44</v>
      </c>
      <c r="E3" s="20">
        <v>55</v>
      </c>
      <c r="F3" s="19" t="s">
        <v>1007</v>
      </c>
      <c r="G3" s="17" t="s">
        <v>1047</v>
      </c>
      <c r="H3" s="18" t="str">
        <f xml:space="preserve"> "tong" &amp; O3</f>
        <v>tong1</v>
      </c>
      <c r="I3" s="19" t="s">
        <v>1007</v>
      </c>
      <c r="J3" s="19" t="s">
        <v>1048</v>
      </c>
      <c r="K3" s="21" t="s">
        <v>1049</v>
      </c>
      <c r="L3" s="21" t="s">
        <v>1156</v>
      </c>
      <c r="M3" s="118" t="s">
        <v>1540</v>
      </c>
      <c r="N3" s="22" t="s">
        <v>1022</v>
      </c>
      <c r="O3" s="23">
        <v>1</v>
      </c>
      <c r="P3" s="23">
        <v>1</v>
      </c>
    </row>
    <row r="4" spans="3:16" ht="65.25">
      <c r="C4" s="119" t="s">
        <v>1541</v>
      </c>
      <c r="D4" s="27">
        <v>22</v>
      </c>
      <c r="E4" s="27">
        <v>33</v>
      </c>
      <c r="F4" s="26" t="s">
        <v>1011</v>
      </c>
      <c r="G4" s="24" t="s">
        <v>1050</v>
      </c>
      <c r="H4" s="25" t="str">
        <f t="shared" ref="H4:H7" si="0" xml:space="preserve"> "tong" &amp; O4</f>
        <v>tong7</v>
      </c>
      <c r="I4" s="26" t="s">
        <v>1011</v>
      </c>
      <c r="J4" s="26" t="s">
        <v>1051</v>
      </c>
      <c r="K4" s="28" t="s">
        <v>1052</v>
      </c>
      <c r="L4" s="28" t="s">
        <v>1542</v>
      </c>
      <c r="M4" s="120" t="s">
        <v>1543</v>
      </c>
      <c r="N4" s="29" t="s">
        <v>1016</v>
      </c>
      <c r="O4" s="30">
        <v>7</v>
      </c>
      <c r="P4" s="30">
        <v>6</v>
      </c>
    </row>
    <row r="5" spans="3:16" ht="65.25">
      <c r="C5" s="117" t="s">
        <v>1544</v>
      </c>
      <c r="D5" s="20">
        <v>21</v>
      </c>
      <c r="E5" s="20">
        <v>31</v>
      </c>
      <c r="F5" s="19" t="s">
        <v>1008</v>
      </c>
      <c r="G5" s="17" t="s">
        <v>1053</v>
      </c>
      <c r="H5" s="18" t="str">
        <f t="shared" si="0"/>
        <v>tong3</v>
      </c>
      <c r="I5" s="19" t="s">
        <v>1008</v>
      </c>
      <c r="J5" s="19" t="s">
        <v>1054</v>
      </c>
      <c r="K5" s="21" t="s">
        <v>1055</v>
      </c>
      <c r="L5" s="21" t="s">
        <v>1545</v>
      </c>
      <c r="M5" s="118" t="s">
        <v>1546</v>
      </c>
      <c r="N5" s="31" t="s">
        <v>1014</v>
      </c>
      <c r="O5" s="23">
        <v>3</v>
      </c>
      <c r="P5" s="23">
        <v>5</v>
      </c>
    </row>
    <row r="6" spans="3:16" ht="65.25">
      <c r="C6" s="119" t="s">
        <v>1547</v>
      </c>
      <c r="D6" s="27">
        <v>53</v>
      </c>
      <c r="E6" s="27">
        <v>51</v>
      </c>
      <c r="F6" s="26" t="s">
        <v>1057</v>
      </c>
      <c r="G6" s="24" t="s">
        <v>1056</v>
      </c>
      <c r="H6" s="25" t="str">
        <f xml:space="preserve"> "tong" &amp; O6</f>
        <v>tong2</v>
      </c>
      <c r="I6" s="26" t="s">
        <v>1057</v>
      </c>
      <c r="J6" s="26" t="s">
        <v>1058</v>
      </c>
      <c r="K6" s="32" t="s">
        <v>1059</v>
      </c>
      <c r="L6" s="32" t="s">
        <v>1548</v>
      </c>
      <c r="M6" s="121" t="s">
        <v>1549</v>
      </c>
      <c r="N6" s="29" t="s">
        <v>1013</v>
      </c>
      <c r="O6" s="30">
        <v>2</v>
      </c>
      <c r="P6" s="30">
        <v>3</v>
      </c>
    </row>
    <row r="7" spans="3:16" ht="65.25">
      <c r="C7" s="117" t="s">
        <v>1550</v>
      </c>
      <c r="D7" s="20">
        <v>13</v>
      </c>
      <c r="E7" s="20">
        <v>24</v>
      </c>
      <c r="F7" s="19" t="s">
        <v>1010</v>
      </c>
      <c r="G7" s="17" t="s">
        <v>1060</v>
      </c>
      <c r="H7" s="18" t="str">
        <f t="shared" si="0"/>
        <v>tong5</v>
      </c>
      <c r="I7" s="19" t="s">
        <v>1010</v>
      </c>
      <c r="J7" s="19" t="s">
        <v>1061</v>
      </c>
      <c r="K7" s="33" t="s">
        <v>1062</v>
      </c>
      <c r="L7" s="33" t="s">
        <v>1551</v>
      </c>
      <c r="M7" s="122" t="s">
        <v>1552</v>
      </c>
      <c r="N7" s="31" t="s">
        <v>1015</v>
      </c>
      <c r="O7" s="23">
        <v>5</v>
      </c>
      <c r="P7" s="23">
        <v>2</v>
      </c>
    </row>
    <row r="8" spans="3:16" ht="65.25">
      <c r="C8" s="119" t="s">
        <v>1553</v>
      </c>
      <c r="D8" s="27">
        <v>32</v>
      </c>
      <c r="E8" s="27">
        <v>30</v>
      </c>
      <c r="F8" s="26" t="s">
        <v>1009</v>
      </c>
      <c r="G8" s="24" t="s">
        <v>1063</v>
      </c>
      <c r="H8" s="25" t="s">
        <v>1064</v>
      </c>
      <c r="I8" s="26" t="s">
        <v>1009</v>
      </c>
      <c r="J8" s="26" t="s">
        <v>1065</v>
      </c>
      <c r="K8" s="32" t="s">
        <v>1066</v>
      </c>
      <c r="L8" s="32" t="s">
        <v>1554</v>
      </c>
      <c r="M8" s="121" t="s">
        <v>1555</v>
      </c>
      <c r="N8" s="29" t="s">
        <v>1022</v>
      </c>
      <c r="O8" s="30">
        <v>4</v>
      </c>
      <c r="P8" s="30">
        <v>7</v>
      </c>
    </row>
    <row r="9" spans="3:16" ht="65.25">
      <c r="C9" s="117" t="s">
        <v>1556</v>
      </c>
      <c r="D9" s="20">
        <v>121</v>
      </c>
      <c r="E9" s="20">
        <v>50</v>
      </c>
      <c r="F9" s="19" t="s">
        <v>1012</v>
      </c>
      <c r="G9" s="17" t="s">
        <v>1067</v>
      </c>
      <c r="H9" s="18" t="s">
        <v>1068</v>
      </c>
      <c r="I9" s="19" t="s">
        <v>1012</v>
      </c>
      <c r="J9" s="19" t="s">
        <v>1069</v>
      </c>
      <c r="K9" s="21" t="s">
        <v>1070</v>
      </c>
      <c r="L9" s="21" t="s">
        <v>1557</v>
      </c>
      <c r="M9" s="118" t="s">
        <v>1558</v>
      </c>
      <c r="N9" s="31" t="s">
        <v>1071</v>
      </c>
      <c r="O9" s="23">
        <v>8</v>
      </c>
      <c r="P9" s="23">
        <v>8</v>
      </c>
    </row>
    <row r="18" spans="3:16" ht="57.75" outlineLevel="1">
      <c r="C18" s="35" t="s">
        <v>1072</v>
      </c>
      <c r="D18" s="36">
        <v>53</v>
      </c>
      <c r="E18" s="36"/>
      <c r="F18" s="35" t="s">
        <v>1072</v>
      </c>
      <c r="G18" s="34" t="s">
        <v>1056</v>
      </c>
      <c r="H18" s="35" t="str">
        <f xml:space="preserve"> "dong" &amp; O18</f>
        <v>dong6</v>
      </c>
      <c r="I18" s="35" t="s">
        <v>1072</v>
      </c>
      <c r="J18" s="35"/>
      <c r="K18" s="36"/>
      <c r="L18" s="36"/>
      <c r="M18" s="36"/>
      <c r="N18" s="37" t="s">
        <v>1022</v>
      </c>
      <c r="O18" s="36">
        <v>6</v>
      </c>
      <c r="P18" s="38">
        <v>4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F0A7-AD41-47A5-B044-8A82ECB9EA64}">
  <sheetPr>
    <tabColor rgb="FF7030A0"/>
  </sheetPr>
  <dimension ref="B1:S17"/>
  <sheetViews>
    <sheetView workbookViewId="0">
      <selection activeCell="I11" sqref="I11"/>
    </sheetView>
  </sheetViews>
  <sheetFormatPr defaultRowHeight="32.25"/>
  <cols>
    <col min="2" max="2" width="20" style="6" customWidth="1"/>
    <col min="3" max="3" width="18.5" style="6" customWidth="1"/>
    <col min="4" max="15" width="11" style="5" customWidth="1"/>
    <col min="16" max="18" width="9" style="4"/>
  </cols>
  <sheetData>
    <row r="1" spans="2:19" ht="10.5" customHeight="1"/>
    <row r="2" spans="2:19" ht="39">
      <c r="B2" s="685" t="s">
        <v>1507</v>
      </c>
      <c r="C2" s="686"/>
      <c r="D2" s="678" t="s">
        <v>1508</v>
      </c>
      <c r="E2" s="679"/>
      <c r="F2" s="679"/>
      <c r="G2" s="680"/>
      <c r="H2" s="672" t="s">
        <v>1509</v>
      </c>
      <c r="I2" s="673"/>
      <c r="J2" s="672" t="s">
        <v>1951</v>
      </c>
      <c r="K2" s="673"/>
      <c r="L2" s="672" t="s">
        <v>1952</v>
      </c>
      <c r="M2" s="673"/>
      <c r="N2" s="672" t="s">
        <v>1953</v>
      </c>
      <c r="O2" s="673"/>
    </row>
    <row r="3" spans="2:19" ht="32.25" customHeight="1">
      <c r="B3" s="687"/>
      <c r="C3" s="688"/>
      <c r="D3" s="676" t="s">
        <v>976</v>
      </c>
      <c r="E3" s="677"/>
      <c r="F3" s="676" t="s">
        <v>977</v>
      </c>
      <c r="G3" s="677"/>
      <c r="H3" s="674"/>
      <c r="I3" s="675"/>
      <c r="J3" s="674"/>
      <c r="K3" s="675"/>
      <c r="L3" s="674"/>
      <c r="M3" s="675"/>
      <c r="N3" s="674"/>
      <c r="O3" s="675"/>
    </row>
    <row r="4" spans="2:19" ht="45.75">
      <c r="B4" s="681" t="s">
        <v>978</v>
      </c>
      <c r="C4" s="683" t="s">
        <v>978</v>
      </c>
      <c r="D4" s="315" t="s">
        <v>2</v>
      </c>
      <c r="E4" s="228" t="s">
        <v>1494</v>
      </c>
      <c r="F4" s="315" t="s">
        <v>3</v>
      </c>
      <c r="G4" s="228" t="s">
        <v>1945</v>
      </c>
      <c r="H4" s="315" t="s">
        <v>4</v>
      </c>
      <c r="I4" s="228" t="s">
        <v>1487</v>
      </c>
      <c r="J4" s="315" t="s">
        <v>1196</v>
      </c>
      <c r="K4" s="228" t="s">
        <v>1196</v>
      </c>
      <c r="L4" s="315"/>
      <c r="M4" s="228" t="s">
        <v>1022</v>
      </c>
      <c r="N4" s="315"/>
      <c r="O4" s="228" t="s">
        <v>1022</v>
      </c>
      <c r="S4" s="4"/>
    </row>
    <row r="5" spans="2:19" ht="44.25">
      <c r="B5" s="682"/>
      <c r="C5" s="684"/>
      <c r="D5" s="229" t="s">
        <v>1018</v>
      </c>
      <c r="E5" s="230" t="s">
        <v>1510</v>
      </c>
      <c r="F5" s="229" t="s">
        <v>1019</v>
      </c>
      <c r="G5" s="230" t="s">
        <v>1511</v>
      </c>
      <c r="H5" s="229" t="s">
        <v>1020</v>
      </c>
      <c r="I5" s="230" t="s">
        <v>1512</v>
      </c>
      <c r="J5" s="229" t="s">
        <v>1021</v>
      </c>
      <c r="K5" s="230" t="s">
        <v>1513</v>
      </c>
      <c r="L5" s="229"/>
      <c r="M5" s="230"/>
      <c r="N5" s="229"/>
      <c r="O5" s="230"/>
      <c r="S5" s="4"/>
    </row>
    <row r="6" spans="2:19" ht="45.75">
      <c r="B6" s="681" t="s">
        <v>1514</v>
      </c>
      <c r="C6" s="683" t="s">
        <v>979</v>
      </c>
      <c r="D6" s="315" t="s">
        <v>6</v>
      </c>
      <c r="E6" s="228" t="s">
        <v>1495</v>
      </c>
      <c r="F6" s="315" t="s">
        <v>7</v>
      </c>
      <c r="G6" s="228" t="s">
        <v>1946</v>
      </c>
      <c r="H6" s="315"/>
      <c r="I6" s="228"/>
      <c r="J6" s="315" t="s">
        <v>1500</v>
      </c>
      <c r="K6" s="228" t="s">
        <v>1500</v>
      </c>
      <c r="L6" s="315"/>
      <c r="M6" s="228" t="s">
        <v>1022</v>
      </c>
      <c r="N6" s="315" t="s">
        <v>1490</v>
      </c>
      <c r="O6" s="228" t="s">
        <v>1490</v>
      </c>
    </row>
    <row r="7" spans="2:19" ht="44.25">
      <c r="B7" s="682"/>
      <c r="C7" s="684"/>
      <c r="D7" s="229" t="s">
        <v>1023</v>
      </c>
      <c r="E7" s="230" t="s">
        <v>1515</v>
      </c>
      <c r="F7" s="229" t="s">
        <v>1024</v>
      </c>
      <c r="G7" s="230" t="s">
        <v>1516</v>
      </c>
      <c r="H7" s="229"/>
      <c r="I7" s="230"/>
      <c r="J7" s="229" t="s">
        <v>1025</v>
      </c>
      <c r="K7" s="230" t="s">
        <v>1517</v>
      </c>
      <c r="L7" s="229"/>
      <c r="M7" s="230"/>
      <c r="N7" s="229" t="s">
        <v>1026</v>
      </c>
      <c r="O7" s="230" t="s">
        <v>1518</v>
      </c>
    </row>
    <row r="8" spans="2:19" ht="45.75">
      <c r="B8" s="681" t="s">
        <v>1519</v>
      </c>
      <c r="C8" s="683" t="s">
        <v>980</v>
      </c>
      <c r="D8" s="315" t="s">
        <v>1271</v>
      </c>
      <c r="E8" s="228" t="s">
        <v>1496</v>
      </c>
      <c r="F8" s="315" t="s">
        <v>1308</v>
      </c>
      <c r="G8" s="228" t="s">
        <v>1498</v>
      </c>
      <c r="H8" s="315" t="s">
        <v>2321</v>
      </c>
      <c r="I8" s="228" t="s">
        <v>1954</v>
      </c>
      <c r="J8" s="315"/>
      <c r="K8" s="228"/>
      <c r="L8" s="315" t="s">
        <v>1501</v>
      </c>
      <c r="M8" s="228" t="s">
        <v>1501</v>
      </c>
      <c r="N8" s="315"/>
      <c r="O8" s="228" t="s">
        <v>1022</v>
      </c>
    </row>
    <row r="9" spans="2:19" ht="44.25">
      <c r="B9" s="682"/>
      <c r="C9" s="684"/>
      <c r="D9" s="229" t="s">
        <v>1027</v>
      </c>
      <c r="E9" s="230" t="s">
        <v>1520</v>
      </c>
      <c r="F9" s="229" t="s">
        <v>1028</v>
      </c>
      <c r="G9" s="230" t="s">
        <v>1521</v>
      </c>
      <c r="H9" s="229" t="s">
        <v>1029</v>
      </c>
      <c r="I9" s="230" t="s">
        <v>1522</v>
      </c>
      <c r="J9" s="229"/>
      <c r="K9" s="230"/>
      <c r="L9" s="229" t="s">
        <v>1950</v>
      </c>
      <c r="M9" s="230" t="s">
        <v>1523</v>
      </c>
      <c r="N9" s="229"/>
      <c r="O9" s="230"/>
    </row>
    <row r="10" spans="2:19" ht="45.75">
      <c r="B10" s="681" t="s">
        <v>981</v>
      </c>
      <c r="C10" s="683" t="s">
        <v>981</v>
      </c>
      <c r="D10" s="315" t="s">
        <v>2324</v>
      </c>
      <c r="E10" s="228" t="s">
        <v>1955</v>
      </c>
      <c r="F10" s="315" t="s">
        <v>2323</v>
      </c>
      <c r="G10" s="228" t="s">
        <v>1956</v>
      </c>
      <c r="H10" s="315" t="s">
        <v>2320</v>
      </c>
      <c r="I10" s="228" t="s">
        <v>1957</v>
      </c>
      <c r="J10" s="315"/>
      <c r="K10" s="228"/>
      <c r="L10" s="315" t="s">
        <v>2322</v>
      </c>
      <c r="M10" s="228" t="s">
        <v>1958</v>
      </c>
      <c r="N10" s="315"/>
      <c r="O10" s="228" t="s">
        <v>1022</v>
      </c>
    </row>
    <row r="11" spans="2:19" ht="44.25">
      <c r="B11" s="682"/>
      <c r="C11" s="684"/>
      <c r="D11" s="229" t="s">
        <v>1030</v>
      </c>
      <c r="E11" s="230" t="s">
        <v>1524</v>
      </c>
      <c r="F11" s="229" t="s">
        <v>1031</v>
      </c>
      <c r="G11" s="230" t="s">
        <v>1182</v>
      </c>
      <c r="H11" s="229" t="s">
        <v>1032</v>
      </c>
      <c r="I11" s="230" t="s">
        <v>1525</v>
      </c>
      <c r="J11" s="229"/>
      <c r="K11" s="230"/>
      <c r="L11" s="229" t="s">
        <v>1033</v>
      </c>
      <c r="M11" s="230" t="s">
        <v>1523</v>
      </c>
      <c r="N11" s="229"/>
      <c r="O11" s="230"/>
    </row>
    <row r="12" spans="2:19" ht="45.75">
      <c r="B12" s="681" t="s">
        <v>982</v>
      </c>
      <c r="C12" s="683" t="s">
        <v>982</v>
      </c>
      <c r="D12" s="315" t="s">
        <v>1492</v>
      </c>
      <c r="E12" s="228" t="s">
        <v>1492</v>
      </c>
      <c r="F12" s="315" t="s">
        <v>2325</v>
      </c>
      <c r="G12" s="228" t="s">
        <v>1949</v>
      </c>
      <c r="H12" s="315" t="s">
        <v>1491</v>
      </c>
      <c r="I12" s="228" t="s">
        <v>1491</v>
      </c>
      <c r="J12" s="315" t="s">
        <v>2319</v>
      </c>
      <c r="K12" s="228" t="s">
        <v>1187</v>
      </c>
      <c r="L12" s="315"/>
      <c r="M12" s="228" t="s">
        <v>1022</v>
      </c>
      <c r="N12" s="315"/>
      <c r="O12" s="228" t="s">
        <v>1022</v>
      </c>
    </row>
    <row r="13" spans="2:19" ht="44.25">
      <c r="B13" s="682"/>
      <c r="C13" s="684"/>
      <c r="D13" s="229" t="s">
        <v>1034</v>
      </c>
      <c r="E13" s="230" t="s">
        <v>1526</v>
      </c>
      <c r="F13" s="229" t="s">
        <v>1035</v>
      </c>
      <c r="G13" s="230" t="s">
        <v>1527</v>
      </c>
      <c r="H13" s="229" t="s">
        <v>1528</v>
      </c>
      <c r="I13" s="230" t="s">
        <v>1529</v>
      </c>
      <c r="J13" s="229" t="s">
        <v>1036</v>
      </c>
      <c r="K13" s="230" t="s">
        <v>1530</v>
      </c>
      <c r="L13" s="229"/>
      <c r="M13" s="230"/>
      <c r="N13" s="229"/>
      <c r="O13" s="230"/>
    </row>
    <row r="14" spans="2:19" ht="45.75">
      <c r="B14" s="681" t="s">
        <v>983</v>
      </c>
      <c r="C14" s="683" t="s">
        <v>983</v>
      </c>
      <c r="D14" s="315"/>
      <c r="E14" s="228"/>
      <c r="F14" s="315"/>
      <c r="G14" s="228"/>
      <c r="H14" s="315"/>
      <c r="I14" s="228"/>
      <c r="J14" s="315"/>
      <c r="K14" s="228"/>
      <c r="L14" s="315" t="s">
        <v>1499</v>
      </c>
      <c r="M14" s="228" t="s">
        <v>1499</v>
      </c>
      <c r="N14" s="315"/>
      <c r="O14" s="228" t="s">
        <v>1022</v>
      </c>
    </row>
    <row r="15" spans="2:19" ht="44.25">
      <c r="B15" s="682"/>
      <c r="C15" s="684"/>
      <c r="D15" s="229"/>
      <c r="E15" s="230"/>
      <c r="F15" s="229"/>
      <c r="G15" s="230"/>
      <c r="H15" s="229"/>
      <c r="I15" s="230"/>
      <c r="J15" s="229"/>
      <c r="K15" s="230"/>
      <c r="L15" s="229" t="s">
        <v>1037</v>
      </c>
      <c r="M15" s="230" t="s">
        <v>1531</v>
      </c>
      <c r="N15" s="229"/>
      <c r="O15" s="230"/>
    </row>
    <row r="16" spans="2:19" ht="45.75">
      <c r="B16" s="681" t="s">
        <v>1532</v>
      </c>
      <c r="C16" s="683" t="s">
        <v>1533</v>
      </c>
      <c r="D16" s="315" t="s">
        <v>1843</v>
      </c>
      <c r="E16" s="228" t="s">
        <v>1741</v>
      </c>
      <c r="F16" s="231"/>
      <c r="G16" s="228"/>
      <c r="H16" s="231"/>
      <c r="I16" s="228"/>
      <c r="J16" s="231"/>
      <c r="K16" s="228"/>
      <c r="L16" s="231"/>
      <c r="M16" s="228"/>
      <c r="N16" s="231"/>
      <c r="O16" s="228" t="s">
        <v>1022</v>
      </c>
    </row>
    <row r="17" spans="2:15" ht="44.25">
      <c r="B17" s="682"/>
      <c r="C17" s="684"/>
      <c r="D17" s="232"/>
      <c r="E17" s="230" t="s">
        <v>1961</v>
      </c>
      <c r="F17" s="229"/>
      <c r="G17" s="230"/>
      <c r="H17" s="229"/>
      <c r="I17" s="230"/>
      <c r="J17" s="229"/>
      <c r="K17" s="230"/>
      <c r="L17" s="229"/>
      <c r="M17" s="230"/>
      <c r="N17" s="229"/>
      <c r="O17" s="230" t="s">
        <v>1022</v>
      </c>
    </row>
  </sheetData>
  <mergeCells count="22">
    <mergeCell ref="B16:B17"/>
    <mergeCell ref="C16:C17"/>
    <mergeCell ref="B6:B7"/>
    <mergeCell ref="C6:C7"/>
    <mergeCell ref="B8:B9"/>
    <mergeCell ref="C8:C9"/>
    <mergeCell ref="B10:B11"/>
    <mergeCell ref="C10:C11"/>
    <mergeCell ref="D3:E3"/>
    <mergeCell ref="D2:G2"/>
    <mergeCell ref="B12:B13"/>
    <mergeCell ref="C12:C13"/>
    <mergeCell ref="B14:B15"/>
    <mergeCell ref="C14:C15"/>
    <mergeCell ref="B2:C3"/>
    <mergeCell ref="B4:B5"/>
    <mergeCell ref="C4:C5"/>
    <mergeCell ref="H2:I3"/>
    <mergeCell ref="J2:K3"/>
    <mergeCell ref="L2:M3"/>
    <mergeCell ref="N2:O3"/>
    <mergeCell ref="F3:G3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88CF-77C4-4389-B1A8-1F18324D63ED}">
  <sheetPr>
    <tabColor rgb="FF7030A0"/>
  </sheetPr>
  <dimension ref="A1:AC53"/>
  <sheetViews>
    <sheetView showGridLines="0" zoomScale="80" zoomScaleNormal="80" workbookViewId="0">
      <selection activeCell="I11" sqref="I11"/>
    </sheetView>
  </sheetViews>
  <sheetFormatPr defaultRowHeight="23.25"/>
  <cols>
    <col min="1" max="1" width="9" style="303"/>
    <col min="2" max="22" width="13" style="303" customWidth="1"/>
    <col min="23" max="16384" width="9" style="303"/>
  </cols>
  <sheetData>
    <row r="1" spans="1:22">
      <c r="B1" s="321" cm="1">
        <f t="array" ref="B1" xml:space="preserve"> COLUMN() - COLUMN($A:$A)</f>
        <v>1</v>
      </c>
      <c r="C1" s="321" cm="1">
        <f t="array" ref="C1" xml:space="preserve"> COLUMN() - COLUMN($A:$A)</f>
        <v>2</v>
      </c>
      <c r="D1" s="321" cm="1">
        <f t="array" ref="D1" xml:space="preserve"> COLUMN() - COLUMN($A:$A)</f>
        <v>3</v>
      </c>
      <c r="E1" s="321" cm="1">
        <f t="array" ref="E1" xml:space="preserve"> COLUMN() - COLUMN($A:$A)</f>
        <v>4</v>
      </c>
      <c r="F1" s="321" cm="1">
        <f t="array" ref="F1" xml:space="preserve"> COLUMN() - COLUMN($A:$A)</f>
        <v>5</v>
      </c>
      <c r="G1" s="321" cm="1">
        <f t="array" ref="G1" xml:space="preserve"> COLUMN() - COLUMN($A:$A)</f>
        <v>6</v>
      </c>
      <c r="H1" s="321" cm="1">
        <f t="array" ref="H1" xml:space="preserve"> COLUMN() - COLUMN($A:$A)</f>
        <v>7</v>
      </c>
      <c r="I1" s="321" cm="1">
        <f t="array" ref="I1" xml:space="preserve"> COLUMN() - COLUMN($A:$A)</f>
        <v>8</v>
      </c>
      <c r="J1" s="321" cm="1">
        <f t="array" ref="J1" xml:space="preserve"> COLUMN() - COLUMN($A:$A)</f>
        <v>9</v>
      </c>
      <c r="K1" s="321" cm="1">
        <f t="array" ref="K1" xml:space="preserve"> COLUMN() - COLUMN($A:$A)</f>
        <v>10</v>
      </c>
      <c r="L1" s="321" cm="1">
        <f t="array" ref="L1" xml:space="preserve"> COLUMN() - COLUMN($A:$A)</f>
        <v>11</v>
      </c>
      <c r="M1" s="321" cm="1">
        <f t="array" ref="M1" xml:space="preserve"> COLUMN() - COLUMN($A:$A)</f>
        <v>12</v>
      </c>
      <c r="N1" s="321" cm="1">
        <f t="array" ref="N1" xml:space="preserve"> COLUMN() - COLUMN($A:$A)</f>
        <v>13</v>
      </c>
      <c r="O1" s="321" cm="1">
        <f t="array" ref="O1" xml:space="preserve"> COLUMN() - COLUMN($A:$A)</f>
        <v>14</v>
      </c>
      <c r="P1" s="321" cm="1">
        <f t="array" ref="P1" xml:space="preserve"> COLUMN() - COLUMN($A:$A)</f>
        <v>15</v>
      </c>
      <c r="Q1" s="321" cm="1">
        <f t="array" ref="Q1" xml:space="preserve"> COLUMN() - COLUMN($A:$A)</f>
        <v>16</v>
      </c>
      <c r="R1" s="321" cm="1">
        <f t="array" ref="R1" xml:space="preserve"> COLUMN() - COLUMN($A:$A)</f>
        <v>17</v>
      </c>
      <c r="S1" s="321" cm="1">
        <f t="array" ref="S1" xml:space="preserve"> COLUMN() - COLUMN($A:$A)</f>
        <v>18</v>
      </c>
      <c r="T1" s="321" cm="1">
        <f t="array" ref="T1" xml:space="preserve"> COLUMN() - COLUMN($A:$A)</f>
        <v>19</v>
      </c>
      <c r="U1" s="321" cm="1">
        <f t="array" ref="U1" xml:space="preserve"> COLUMN() - COLUMN($A:$A)</f>
        <v>20</v>
      </c>
      <c r="V1" s="321" cm="1">
        <f t="array" ref="V1" xml:space="preserve"> COLUMN() - COLUMN($A:$A)</f>
        <v>21</v>
      </c>
    </row>
    <row r="2" spans="1:22" ht="30">
      <c r="B2" s="693" t="s">
        <v>984</v>
      </c>
      <c r="C2" s="693" t="s">
        <v>990</v>
      </c>
      <c r="D2" s="693"/>
      <c r="E2" s="693"/>
      <c r="F2" s="693"/>
      <c r="G2" s="305" t="s">
        <v>2296</v>
      </c>
      <c r="H2" s="306"/>
      <c r="I2" s="306"/>
      <c r="J2" s="306"/>
      <c r="K2" s="306"/>
      <c r="L2" s="307"/>
      <c r="M2" s="305" t="s">
        <v>2050</v>
      </c>
      <c r="N2" s="306"/>
      <c r="O2" s="306"/>
      <c r="P2" s="306"/>
      <c r="Q2" s="306"/>
      <c r="R2" s="306"/>
      <c r="S2" s="306"/>
      <c r="T2" s="306"/>
      <c r="U2" s="306"/>
      <c r="V2" s="307"/>
    </row>
    <row r="3" spans="1:22">
      <c r="B3" s="693"/>
      <c r="C3" s="693"/>
      <c r="D3" s="693"/>
      <c r="E3" s="693"/>
      <c r="F3" s="693"/>
      <c r="G3" s="691" t="s">
        <v>5</v>
      </c>
      <c r="H3" s="692"/>
      <c r="I3" s="691" t="s">
        <v>8</v>
      </c>
      <c r="J3" s="692"/>
      <c r="K3" s="691" t="s">
        <v>17</v>
      </c>
      <c r="L3" s="692"/>
      <c r="M3" s="691" t="s">
        <v>2017</v>
      </c>
      <c r="N3" s="692"/>
      <c r="O3" s="691" t="s">
        <v>2020</v>
      </c>
      <c r="P3" s="692"/>
      <c r="Q3" s="691" t="s">
        <v>2024</v>
      </c>
      <c r="R3" s="692"/>
      <c r="S3" s="309" t="s">
        <v>1843</v>
      </c>
      <c r="T3" s="312"/>
      <c r="U3" s="312"/>
      <c r="V3" s="310"/>
    </row>
    <row r="4" spans="1:22" ht="25.5">
      <c r="A4" s="321" cm="1">
        <f t="array" ref="A4">ROW() - ROW($3:$3)</f>
        <v>1</v>
      </c>
      <c r="B4" s="689" t="s">
        <v>18</v>
      </c>
      <c r="C4" s="275" t="s">
        <v>1156</v>
      </c>
      <c r="D4" s="273" t="s">
        <v>1156</v>
      </c>
      <c r="E4" s="275" t="s">
        <v>1152</v>
      </c>
      <c r="F4" s="273" t="s">
        <v>1886</v>
      </c>
      <c r="G4" s="275" t="s">
        <v>1131</v>
      </c>
      <c r="H4" s="273" t="s">
        <v>1131</v>
      </c>
      <c r="I4" s="275" t="s">
        <v>1091</v>
      </c>
      <c r="J4" s="273" t="s">
        <v>1091</v>
      </c>
      <c r="K4" s="275" t="s">
        <v>2144</v>
      </c>
      <c r="L4" s="273" t="s">
        <v>1137</v>
      </c>
      <c r="M4" s="275" t="s">
        <v>2160</v>
      </c>
      <c r="N4" s="273" t="s">
        <v>1132</v>
      </c>
      <c r="O4" s="275" t="s">
        <v>2161</v>
      </c>
      <c r="P4" s="273" t="s">
        <v>1092</v>
      </c>
      <c r="Q4" s="275" t="s">
        <v>2162</v>
      </c>
      <c r="R4" s="273" t="s">
        <v>1138</v>
      </c>
      <c r="S4" s="275" t="s">
        <v>47</v>
      </c>
      <c r="T4" s="273" t="s">
        <v>1893</v>
      </c>
      <c r="U4" s="275" t="s">
        <v>1153</v>
      </c>
      <c r="V4" s="273" t="s">
        <v>1888</v>
      </c>
    </row>
    <row r="5" spans="1:22" ht="44.25">
      <c r="A5" s="321" cm="1">
        <f t="array" ref="A5">ROW() - ROW($3:$3)</f>
        <v>2</v>
      </c>
      <c r="B5" s="690"/>
      <c r="C5" s="229" t="s">
        <v>1540</v>
      </c>
      <c r="D5" s="230" t="s">
        <v>1962</v>
      </c>
      <c r="E5" s="229" t="s">
        <v>2195</v>
      </c>
      <c r="F5" s="230" t="s">
        <v>2085</v>
      </c>
      <c r="G5" s="229" t="s">
        <v>2212</v>
      </c>
      <c r="H5" s="230" t="s">
        <v>2096</v>
      </c>
      <c r="I5" s="229" t="s">
        <v>2213</v>
      </c>
      <c r="J5" s="230" t="s">
        <v>2097</v>
      </c>
      <c r="K5" s="229" t="s">
        <v>2214</v>
      </c>
      <c r="L5" s="230" t="s">
        <v>2098</v>
      </c>
      <c r="M5" s="229" t="s">
        <v>2248</v>
      </c>
      <c r="N5" s="230" t="s">
        <v>2124</v>
      </c>
      <c r="O5" s="229" t="s">
        <v>2249</v>
      </c>
      <c r="P5" s="230" t="s">
        <v>2125</v>
      </c>
      <c r="Q5" s="229" t="s">
        <v>2250</v>
      </c>
      <c r="R5" s="230" t="s">
        <v>2126</v>
      </c>
      <c r="S5" s="229" t="s">
        <v>2222</v>
      </c>
      <c r="T5" s="230" t="s">
        <v>2112</v>
      </c>
      <c r="U5" s="229" t="s">
        <v>2237</v>
      </c>
      <c r="V5" s="230" t="s">
        <v>2270</v>
      </c>
    </row>
    <row r="6" spans="1:22" ht="25.5">
      <c r="A6" s="321" cm="1">
        <f t="array" ref="A6">ROW() - ROW($3:$3)</f>
        <v>3</v>
      </c>
      <c r="B6" s="689" t="s">
        <v>149</v>
      </c>
      <c r="C6" s="275" t="s">
        <v>1122</v>
      </c>
      <c r="D6" s="273" t="s">
        <v>1122</v>
      </c>
      <c r="E6" s="275" t="s">
        <v>2143</v>
      </c>
      <c r="F6" s="273" t="s">
        <v>1910</v>
      </c>
      <c r="G6" s="275"/>
      <c r="H6" s="273"/>
      <c r="I6" s="275"/>
      <c r="J6" s="273"/>
      <c r="K6" s="275"/>
      <c r="L6" s="273"/>
      <c r="M6" s="275"/>
      <c r="N6" s="273"/>
      <c r="O6" s="275"/>
      <c r="P6" s="273"/>
      <c r="Q6" s="275"/>
      <c r="R6" s="273"/>
      <c r="S6" s="275" t="s">
        <v>2148</v>
      </c>
      <c r="T6" s="273" t="s">
        <v>1937</v>
      </c>
      <c r="U6" s="275" t="s">
        <v>2272</v>
      </c>
      <c r="V6" s="273" t="s">
        <v>2069</v>
      </c>
    </row>
    <row r="7" spans="1:22" ht="44.25">
      <c r="A7" s="321" cm="1">
        <f t="array" ref="A7">ROW() - ROW($3:$3)</f>
        <v>4</v>
      </c>
      <c r="B7" s="690"/>
      <c r="C7" s="229" t="s">
        <v>2184</v>
      </c>
      <c r="D7" s="230" t="s">
        <v>1979</v>
      </c>
      <c r="E7" s="229" t="s">
        <v>2200</v>
      </c>
      <c r="F7" s="230" t="s">
        <v>2090</v>
      </c>
      <c r="G7" s="229"/>
      <c r="H7" s="274"/>
      <c r="I7" s="229"/>
      <c r="J7" s="274"/>
      <c r="K7" s="229"/>
      <c r="L7" s="274"/>
      <c r="M7" s="229"/>
      <c r="N7" s="274"/>
      <c r="O7" s="229"/>
      <c r="P7" s="274"/>
      <c r="Q7" s="229"/>
      <c r="R7" s="274"/>
      <c r="S7" s="229" t="s">
        <v>2286</v>
      </c>
      <c r="T7" s="274" t="s">
        <v>2266</v>
      </c>
      <c r="U7" s="229" t="s">
        <v>2275</v>
      </c>
      <c r="V7" s="233" t="s">
        <v>2274</v>
      </c>
    </row>
    <row r="8" spans="1:22" ht="25.5">
      <c r="A8" s="321" cm="1">
        <f t="array" ref="A8">ROW() - ROW($3:$3)</f>
        <v>5</v>
      </c>
      <c r="B8" s="689" t="s">
        <v>985</v>
      </c>
      <c r="C8" s="275" t="s">
        <v>2155</v>
      </c>
      <c r="D8" s="273" t="s">
        <v>1143</v>
      </c>
      <c r="E8" s="277" t="s">
        <v>3253</v>
      </c>
      <c r="F8" s="278" t="s">
        <v>1924</v>
      </c>
      <c r="G8" s="275"/>
      <c r="H8" s="273"/>
      <c r="I8" s="275"/>
      <c r="J8" s="273"/>
      <c r="K8" s="275"/>
      <c r="L8" s="273"/>
      <c r="M8" s="275"/>
      <c r="N8" s="273"/>
      <c r="O8" s="275"/>
      <c r="P8" s="273"/>
      <c r="Q8" s="275"/>
      <c r="R8" s="273"/>
      <c r="S8" s="275" t="s">
        <v>2147</v>
      </c>
      <c r="T8" s="273" t="s">
        <v>1144</v>
      </c>
      <c r="U8" s="275" t="s">
        <v>2273</v>
      </c>
      <c r="V8" s="273" t="s">
        <v>2071</v>
      </c>
    </row>
    <row r="9" spans="1:22" ht="44.25">
      <c r="A9" s="321" cm="1">
        <f t="array" ref="A9">ROW() - ROW($3:$3)</f>
        <v>6</v>
      </c>
      <c r="B9" s="690"/>
      <c r="C9" s="229" t="s">
        <v>2185</v>
      </c>
      <c r="D9" s="230" t="s">
        <v>1980</v>
      </c>
      <c r="E9" s="279" t="s">
        <v>2201</v>
      </c>
      <c r="F9" s="284" t="s">
        <v>3252</v>
      </c>
      <c r="G9" s="229"/>
      <c r="H9" s="274"/>
      <c r="I9" s="229"/>
      <c r="J9" s="274"/>
      <c r="K9" s="229"/>
      <c r="L9" s="274"/>
      <c r="M9" s="229"/>
      <c r="N9" s="274"/>
      <c r="O9" s="229"/>
      <c r="P9" s="274"/>
      <c r="Q9" s="229"/>
      <c r="R9" s="274"/>
      <c r="S9" s="229" t="s">
        <v>2229</v>
      </c>
      <c r="T9" s="289" t="s">
        <v>1882</v>
      </c>
      <c r="U9" s="291" t="s">
        <v>2276</v>
      </c>
      <c r="V9" s="287" t="s">
        <v>2088</v>
      </c>
    </row>
    <row r="10" spans="1:22" ht="25.5">
      <c r="A10" s="321" cm="1">
        <f t="array" ref="A10">ROW() - ROW($3:$3)</f>
        <v>7</v>
      </c>
      <c r="B10" s="689" t="s">
        <v>2141</v>
      </c>
      <c r="C10" s="277" t="s">
        <v>1086</v>
      </c>
      <c r="D10" s="278" t="s">
        <v>1088</v>
      </c>
      <c r="E10" s="275"/>
      <c r="F10" s="273"/>
      <c r="G10" s="275"/>
      <c r="H10" s="273"/>
      <c r="I10" s="275"/>
      <c r="J10" s="273"/>
      <c r="K10" s="275" t="s">
        <v>2304</v>
      </c>
      <c r="L10" s="273" t="s">
        <v>2305</v>
      </c>
      <c r="M10" s="275"/>
      <c r="N10" s="273"/>
      <c r="O10" s="275"/>
      <c r="P10" s="273"/>
      <c r="Q10" s="275" t="s">
        <v>1102</v>
      </c>
      <c r="R10" s="273" t="s">
        <v>2306</v>
      </c>
      <c r="S10" s="277" t="s">
        <v>1087</v>
      </c>
      <c r="T10" s="278" t="s">
        <v>1089</v>
      </c>
      <c r="U10" s="275"/>
      <c r="V10" s="273"/>
    </row>
    <row r="11" spans="1:22" ht="47.25">
      <c r="A11" s="321" cm="1">
        <f t="array" ref="A11">ROW() - ROW($3:$3)</f>
        <v>8</v>
      </c>
      <c r="B11" s="690"/>
      <c r="C11" s="279" t="s">
        <v>2181</v>
      </c>
      <c r="D11" s="284" t="s">
        <v>1478</v>
      </c>
      <c r="E11" s="229"/>
      <c r="F11" s="274"/>
      <c r="G11" s="229"/>
      <c r="H11" s="274"/>
      <c r="I11" s="229"/>
      <c r="J11" s="274"/>
      <c r="K11" s="229" t="s">
        <v>2308</v>
      </c>
      <c r="L11" s="230" t="s">
        <v>2104</v>
      </c>
      <c r="M11" s="229"/>
      <c r="N11" s="274"/>
      <c r="O11" s="229"/>
      <c r="P11" s="274"/>
      <c r="Q11" s="229" t="s">
        <v>2307</v>
      </c>
      <c r="R11" s="230" t="s">
        <v>1481</v>
      </c>
      <c r="S11" s="300" t="s">
        <v>2287</v>
      </c>
      <c r="T11" s="299" t="s">
        <v>2116</v>
      </c>
      <c r="U11" s="291"/>
      <c r="V11" s="287"/>
    </row>
    <row r="12" spans="1:22" ht="25.5">
      <c r="A12" s="321" cm="1">
        <f t="array" ref="A12">ROW() - ROW($3:$3)</f>
        <v>9</v>
      </c>
      <c r="B12" s="689" t="s">
        <v>208</v>
      </c>
      <c r="C12" s="275" t="s">
        <v>1190</v>
      </c>
      <c r="D12" s="273" t="s">
        <v>1190</v>
      </c>
      <c r="E12" s="277" t="s">
        <v>1189</v>
      </c>
      <c r="F12" s="278" t="s">
        <v>1895</v>
      </c>
      <c r="G12" s="275"/>
      <c r="H12" s="273"/>
      <c r="I12" s="275"/>
      <c r="J12" s="273"/>
      <c r="K12" s="275"/>
      <c r="L12" s="273"/>
      <c r="M12" s="275"/>
      <c r="N12" s="273"/>
      <c r="O12" s="275"/>
      <c r="P12" s="273"/>
      <c r="Q12" s="275"/>
      <c r="R12" s="273"/>
      <c r="S12" s="275" t="s">
        <v>238</v>
      </c>
      <c r="T12" s="273" t="s">
        <v>1872</v>
      </c>
      <c r="U12" s="275" t="s">
        <v>1166</v>
      </c>
      <c r="V12" s="273" t="s">
        <v>1897</v>
      </c>
    </row>
    <row r="13" spans="1:22" ht="44.25">
      <c r="A13" s="321" cm="1">
        <f t="array" ref="A13">ROW() - ROW($3:$3)</f>
        <v>10</v>
      </c>
      <c r="B13" s="690"/>
      <c r="C13" s="229" t="s">
        <v>2176</v>
      </c>
      <c r="D13" s="230" t="s">
        <v>2303</v>
      </c>
      <c r="E13" s="279" t="s">
        <v>2196</v>
      </c>
      <c r="F13" s="280" t="s">
        <v>2086</v>
      </c>
      <c r="G13" s="291"/>
      <c r="H13" s="287"/>
      <c r="I13" s="291"/>
      <c r="J13" s="287"/>
      <c r="K13" s="291"/>
      <c r="L13" s="287"/>
      <c r="M13" s="291"/>
      <c r="N13" s="287"/>
      <c r="O13" s="291"/>
      <c r="P13" s="287"/>
      <c r="Q13" s="291"/>
      <c r="R13" s="287"/>
      <c r="S13" s="229" t="s">
        <v>2223</v>
      </c>
      <c r="T13" s="230" t="s">
        <v>2113</v>
      </c>
      <c r="U13" s="229" t="s">
        <v>2238</v>
      </c>
      <c r="V13" s="290" t="s">
        <v>2271</v>
      </c>
    </row>
    <row r="14" spans="1:22" ht="25.5">
      <c r="A14" s="321" cm="1">
        <f t="array" ref="A14">ROW() - ROW($3:$3)</f>
        <v>11</v>
      </c>
      <c r="B14" s="689" t="s">
        <v>260</v>
      </c>
      <c r="C14" s="275" t="s">
        <v>1159</v>
      </c>
      <c r="D14" s="273" t="s">
        <v>1159</v>
      </c>
      <c r="E14" s="275" t="s">
        <v>1176</v>
      </c>
      <c r="F14" s="273" t="s">
        <v>1902</v>
      </c>
      <c r="G14" s="275" t="s">
        <v>1081</v>
      </c>
      <c r="H14" s="273" t="s">
        <v>1081</v>
      </c>
      <c r="I14" s="275" t="s">
        <v>1125</v>
      </c>
      <c r="J14" s="273" t="s">
        <v>1125</v>
      </c>
      <c r="K14" s="275" t="s">
        <v>1685</v>
      </c>
      <c r="L14" s="273" t="s">
        <v>1103</v>
      </c>
      <c r="M14" s="275" t="s">
        <v>2165</v>
      </c>
      <c r="N14" s="273" t="s">
        <v>1082</v>
      </c>
      <c r="O14" s="275" t="s">
        <v>2166</v>
      </c>
      <c r="P14" s="273" t="s">
        <v>1126</v>
      </c>
      <c r="Q14" s="275" t="s">
        <v>2167</v>
      </c>
      <c r="R14" s="273" t="s">
        <v>1104</v>
      </c>
      <c r="S14" s="275" t="s">
        <v>291</v>
      </c>
      <c r="T14" s="273" t="s">
        <v>1894</v>
      </c>
      <c r="U14" s="275" t="s">
        <v>1177</v>
      </c>
      <c r="V14" s="273" t="s">
        <v>1904</v>
      </c>
    </row>
    <row r="15" spans="1:22" ht="45.75">
      <c r="A15" s="321" cm="1">
        <f t="array" ref="A15">ROW() - ROW($3:$3)</f>
        <v>12</v>
      </c>
      <c r="B15" s="690"/>
      <c r="C15" s="229" t="s">
        <v>2177</v>
      </c>
      <c r="D15" s="230" t="s">
        <v>1973</v>
      </c>
      <c r="E15" s="229" t="s">
        <v>2197</v>
      </c>
      <c r="F15" s="274" t="s">
        <v>2087</v>
      </c>
      <c r="G15" s="229" t="s">
        <v>1503</v>
      </c>
      <c r="H15" s="230" t="s">
        <v>2102</v>
      </c>
      <c r="I15" s="229" t="s">
        <v>1504</v>
      </c>
      <c r="J15" s="230" t="s">
        <v>2103</v>
      </c>
      <c r="K15" s="229" t="s">
        <v>2217</v>
      </c>
      <c r="L15" s="230" t="s">
        <v>2104</v>
      </c>
      <c r="M15" s="229" t="s">
        <v>2256</v>
      </c>
      <c r="N15" s="230" t="s">
        <v>2131</v>
      </c>
      <c r="O15" s="229" t="s">
        <v>2257</v>
      </c>
      <c r="P15" s="230" t="s">
        <v>2134</v>
      </c>
      <c r="Q15" s="229" t="s">
        <v>1680</v>
      </c>
      <c r="R15" s="234" t="s">
        <v>1481</v>
      </c>
      <c r="S15" s="229" t="s">
        <v>2224</v>
      </c>
      <c r="T15" s="230" t="s">
        <v>2114</v>
      </c>
      <c r="U15" s="229" t="s">
        <v>2239</v>
      </c>
      <c r="V15" s="230" t="s">
        <v>2084</v>
      </c>
    </row>
    <row r="16" spans="1:22" ht="25.5">
      <c r="A16" s="321" cm="1">
        <f t="array" ref="A16">ROW() - ROW($3:$3)</f>
        <v>13</v>
      </c>
      <c r="B16" s="689" t="s">
        <v>3216</v>
      </c>
      <c r="C16" s="275" t="s">
        <v>1146</v>
      </c>
      <c r="D16" s="273" t="s">
        <v>1146</v>
      </c>
      <c r="E16" s="275" t="s">
        <v>1183</v>
      </c>
      <c r="F16" s="273" t="s">
        <v>1906</v>
      </c>
      <c r="G16" s="275" t="s">
        <v>1140</v>
      </c>
      <c r="H16" s="273" t="s">
        <v>1140</v>
      </c>
      <c r="I16" s="275" t="s">
        <v>1078</v>
      </c>
      <c r="J16" s="273" t="s">
        <v>1078</v>
      </c>
      <c r="K16" s="275" t="s">
        <v>2145</v>
      </c>
      <c r="L16" s="273" t="s">
        <v>1128</v>
      </c>
      <c r="M16" s="275" t="s">
        <v>2168</v>
      </c>
      <c r="N16" s="273" t="s">
        <v>1141</v>
      </c>
      <c r="O16" s="275" t="s">
        <v>2169</v>
      </c>
      <c r="P16" s="273" t="s">
        <v>1079</v>
      </c>
      <c r="Q16" s="275" t="s">
        <v>2170</v>
      </c>
      <c r="R16" s="273" t="s">
        <v>1129</v>
      </c>
      <c r="S16" s="275" t="s">
        <v>2149</v>
      </c>
      <c r="T16" s="273" t="s">
        <v>1147</v>
      </c>
      <c r="U16" s="275" t="s">
        <v>2244</v>
      </c>
      <c r="V16" s="273" t="s">
        <v>2072</v>
      </c>
    </row>
    <row r="17" spans="1:22" ht="44.25">
      <c r="A17" s="321" cm="1">
        <f t="array" ref="A17">ROW() - ROW($3:$3)</f>
        <v>14</v>
      </c>
      <c r="B17" s="690"/>
      <c r="C17" s="229" t="s">
        <v>2187</v>
      </c>
      <c r="D17" s="230" t="s">
        <v>1981</v>
      </c>
      <c r="E17" s="229" t="s">
        <v>2203</v>
      </c>
      <c r="F17" s="274" t="s">
        <v>2091</v>
      </c>
      <c r="G17" s="229" t="s">
        <v>1505</v>
      </c>
      <c r="H17" s="230" t="s">
        <v>2105</v>
      </c>
      <c r="I17" s="229" t="s">
        <v>1669</v>
      </c>
      <c r="J17" s="230" t="s">
        <v>2106</v>
      </c>
      <c r="K17" s="229" t="s">
        <v>1506</v>
      </c>
      <c r="L17" s="230" t="s">
        <v>2107</v>
      </c>
      <c r="M17" s="229" t="s">
        <v>2258</v>
      </c>
      <c r="N17" s="274" t="s">
        <v>2133</v>
      </c>
      <c r="O17" s="229" t="s">
        <v>1665</v>
      </c>
      <c r="P17" s="230" t="s">
        <v>2132</v>
      </c>
      <c r="Q17" s="229" t="s">
        <v>2259</v>
      </c>
      <c r="R17" s="233" t="s">
        <v>2135</v>
      </c>
      <c r="S17" s="229" t="s">
        <v>2230</v>
      </c>
      <c r="T17" s="230" t="s">
        <v>2119</v>
      </c>
      <c r="U17" s="229" t="s">
        <v>2277</v>
      </c>
      <c r="V17" s="292" t="s">
        <v>1896</v>
      </c>
    </row>
    <row r="18" spans="1:22" ht="25.5">
      <c r="A18" s="321" cm="1">
        <f t="array" ref="A18">ROW() - ROW($3:$3)</f>
        <v>15</v>
      </c>
      <c r="B18" s="689" t="s">
        <v>986</v>
      </c>
      <c r="C18" s="275" t="s">
        <v>2156</v>
      </c>
      <c r="D18" s="273" t="s">
        <v>1111</v>
      </c>
      <c r="E18" s="275" t="s">
        <v>3249</v>
      </c>
      <c r="F18" s="273" t="s">
        <v>1917</v>
      </c>
      <c r="G18" s="275"/>
      <c r="H18" s="273"/>
      <c r="I18" s="275"/>
      <c r="J18" s="273"/>
      <c r="K18" s="275"/>
      <c r="L18" s="273"/>
      <c r="M18" s="275"/>
      <c r="N18" s="273"/>
      <c r="O18" s="275"/>
      <c r="P18" s="273"/>
      <c r="Q18" s="275"/>
      <c r="R18" s="273"/>
      <c r="S18" s="275" t="s">
        <v>3250</v>
      </c>
      <c r="T18" s="273" t="s">
        <v>1112</v>
      </c>
      <c r="U18" s="277" t="s">
        <v>2151</v>
      </c>
      <c r="V18" s="278" t="s">
        <v>1918</v>
      </c>
    </row>
    <row r="19" spans="1:22" ht="47.25">
      <c r="A19" s="321" cm="1">
        <f t="array" ref="A19">ROW() - ROW($3:$3)</f>
        <v>16</v>
      </c>
      <c r="B19" s="690"/>
      <c r="C19" s="229" t="s">
        <v>2190</v>
      </c>
      <c r="D19" s="230" t="s">
        <v>1984</v>
      </c>
      <c r="E19" s="229" t="s">
        <v>2205</v>
      </c>
      <c r="F19" s="230" t="s">
        <v>2093</v>
      </c>
      <c r="G19" s="229"/>
      <c r="H19" s="274"/>
      <c r="I19" s="229"/>
      <c r="J19" s="274"/>
      <c r="K19" s="229"/>
      <c r="L19" s="274"/>
      <c r="M19" s="229"/>
      <c r="N19" s="274"/>
      <c r="O19" s="229"/>
      <c r="P19" s="274"/>
      <c r="Q19" s="229"/>
      <c r="R19" s="274"/>
      <c r="S19" s="229" t="s">
        <v>3247</v>
      </c>
      <c r="T19" s="289" t="s">
        <v>2269</v>
      </c>
      <c r="U19" s="279" t="s">
        <v>2242</v>
      </c>
      <c r="V19" s="299" t="s">
        <v>3248</v>
      </c>
    </row>
    <row r="20" spans="1:22" ht="25.5">
      <c r="A20" s="321" cm="1">
        <f t="array" ref="A20">ROW() - ROW($3:$3)</f>
        <v>17</v>
      </c>
      <c r="B20" s="689" t="s">
        <v>1171</v>
      </c>
      <c r="C20" s="275" t="s">
        <v>1173</v>
      </c>
      <c r="D20" s="273" t="s">
        <v>1173</v>
      </c>
      <c r="E20" s="275"/>
      <c r="F20" s="273"/>
      <c r="G20" s="275"/>
      <c r="H20" s="273"/>
      <c r="I20" s="275"/>
      <c r="J20" s="273"/>
      <c r="K20" s="275"/>
      <c r="L20" s="273"/>
      <c r="M20" s="275"/>
      <c r="N20" s="273"/>
      <c r="O20" s="275"/>
      <c r="P20" s="273"/>
      <c r="Q20" s="275"/>
      <c r="R20" s="273"/>
      <c r="S20" s="275" t="s">
        <v>1172</v>
      </c>
      <c r="T20" s="273" t="s">
        <v>1939</v>
      </c>
      <c r="U20" s="275"/>
      <c r="V20" s="273"/>
    </row>
    <row r="21" spans="1:22" ht="44.25">
      <c r="A21" s="321" cm="1">
        <f t="array" ref="A21">ROW() - ROW($3:$3)</f>
        <v>18</v>
      </c>
      <c r="B21" s="690"/>
      <c r="C21" s="229" t="s">
        <v>2188</v>
      </c>
      <c r="D21" s="230" t="s">
        <v>1982</v>
      </c>
      <c r="E21" s="229"/>
      <c r="F21" s="274"/>
      <c r="G21" s="229"/>
      <c r="H21" s="274"/>
      <c r="I21" s="229"/>
      <c r="J21" s="274"/>
      <c r="K21" s="229"/>
      <c r="L21" s="274"/>
      <c r="M21" s="229"/>
      <c r="N21" s="274"/>
      <c r="O21" s="229"/>
      <c r="P21" s="274"/>
      <c r="Q21" s="229"/>
      <c r="R21" s="274"/>
      <c r="S21" s="229" t="s">
        <v>2309</v>
      </c>
      <c r="T21" s="233" t="s">
        <v>2268</v>
      </c>
      <c r="U21" s="291"/>
      <c r="V21" s="287"/>
    </row>
    <row r="22" spans="1:22" ht="25.5">
      <c r="A22" s="321" cm="1">
        <f t="array" ref="A22">ROW() - ROW($3:$3)</f>
        <v>19</v>
      </c>
      <c r="B22" s="689" t="s">
        <v>2007</v>
      </c>
      <c r="C22" s="275" t="s">
        <v>2142</v>
      </c>
      <c r="D22" s="273" t="s">
        <v>1938</v>
      </c>
      <c r="E22" s="277" t="s">
        <v>1180</v>
      </c>
      <c r="F22" s="278" t="s">
        <v>2010</v>
      </c>
      <c r="G22" s="275"/>
      <c r="H22" s="273"/>
      <c r="I22" s="275"/>
      <c r="J22" s="273"/>
      <c r="K22" s="276" t="s">
        <v>2146</v>
      </c>
      <c r="L22" s="273" t="s">
        <v>1116</v>
      </c>
      <c r="M22" s="275"/>
      <c r="N22" s="273"/>
      <c r="O22" s="275"/>
      <c r="P22" s="273"/>
      <c r="Q22" s="275" t="s">
        <v>2172</v>
      </c>
      <c r="R22" s="273" t="s">
        <v>1117</v>
      </c>
      <c r="S22" s="313" t="s">
        <v>2297</v>
      </c>
      <c r="T22" s="273"/>
      <c r="U22" s="275"/>
      <c r="V22" s="273"/>
    </row>
    <row r="23" spans="1:22" ht="44.25">
      <c r="A23" s="321" cm="1">
        <f t="array" ref="A23">ROW() - ROW($3:$3)</f>
        <v>20</v>
      </c>
      <c r="B23" s="690"/>
      <c r="C23" s="229" t="s">
        <v>2008</v>
      </c>
      <c r="D23" s="230" t="s">
        <v>1179</v>
      </c>
      <c r="E23" s="279" t="s">
        <v>2011</v>
      </c>
      <c r="F23" s="297" t="s">
        <v>2092</v>
      </c>
      <c r="G23" s="229"/>
      <c r="H23" s="274"/>
      <c r="I23" s="229"/>
      <c r="J23" s="274"/>
      <c r="K23" s="229" t="s">
        <v>2219</v>
      </c>
      <c r="L23" s="230" t="s">
        <v>2108</v>
      </c>
      <c r="M23" s="229"/>
      <c r="N23" s="274"/>
      <c r="O23" s="229"/>
      <c r="P23" s="274"/>
      <c r="Q23" s="229" t="s">
        <v>2261</v>
      </c>
      <c r="R23" s="230" t="s">
        <v>2136</v>
      </c>
      <c r="S23" s="229"/>
      <c r="T23" s="289"/>
      <c r="U23" s="291"/>
      <c r="V23" s="287"/>
    </row>
    <row r="24" spans="1:22" ht="25.5">
      <c r="A24" s="321" cm="1">
        <f t="array" ref="A24">ROW() - ROW($3:$3)</f>
        <v>21</v>
      </c>
      <c r="B24" s="689" t="s">
        <v>604</v>
      </c>
      <c r="C24" s="275" t="s">
        <v>1162</v>
      </c>
      <c r="D24" s="273" t="s">
        <v>1162</v>
      </c>
      <c r="E24" s="275" t="s">
        <v>1214</v>
      </c>
      <c r="F24" s="273" t="s">
        <v>1934</v>
      </c>
      <c r="G24" s="275"/>
      <c r="H24" s="273"/>
      <c r="I24" s="275"/>
      <c r="J24" s="273"/>
      <c r="K24" s="275"/>
      <c r="L24" s="273"/>
      <c r="M24" s="275"/>
      <c r="N24" s="273"/>
      <c r="O24" s="275"/>
      <c r="P24" s="273"/>
      <c r="Q24" s="275"/>
      <c r="R24" s="273"/>
      <c r="S24" s="275" t="s">
        <v>2150</v>
      </c>
      <c r="T24" s="273" t="s">
        <v>1940</v>
      </c>
      <c r="U24" s="275" t="s">
        <v>2245</v>
      </c>
      <c r="V24" s="273" t="s">
        <v>2074</v>
      </c>
    </row>
    <row r="25" spans="1:22" ht="44.25">
      <c r="A25" s="321" cm="1">
        <f t="array" ref="A25">ROW() - ROW($3:$3)</f>
        <v>22</v>
      </c>
      <c r="B25" s="690"/>
      <c r="C25" s="229" t="s">
        <v>2189</v>
      </c>
      <c r="D25" s="230" t="s">
        <v>1983</v>
      </c>
      <c r="E25" s="229" t="s">
        <v>2204</v>
      </c>
      <c r="F25" s="230" t="s">
        <v>2092</v>
      </c>
      <c r="G25" s="229"/>
      <c r="H25" s="274"/>
      <c r="I25" s="229"/>
      <c r="J25" s="274"/>
      <c r="K25" s="229"/>
      <c r="L25" s="274"/>
      <c r="M25" s="229"/>
      <c r="N25" s="274"/>
      <c r="O25" s="229"/>
      <c r="P25" s="274"/>
      <c r="Q25" s="229"/>
      <c r="R25" s="274"/>
      <c r="S25" s="229" t="s">
        <v>2231</v>
      </c>
      <c r="T25" s="233" t="s">
        <v>2267</v>
      </c>
      <c r="U25" s="229" t="s">
        <v>2278</v>
      </c>
      <c r="V25" s="274" t="s">
        <v>2279</v>
      </c>
    </row>
    <row r="26" spans="1:22" ht="25.5">
      <c r="A26" s="321" cm="1">
        <f t="array" ref="A26">ROW() - ROW($3:$3)</f>
        <v>23</v>
      </c>
      <c r="B26" s="689" t="s">
        <v>988</v>
      </c>
      <c r="C26" s="281" t="s">
        <v>2186</v>
      </c>
      <c r="D26" s="282" t="s">
        <v>1964</v>
      </c>
      <c r="E26" s="275"/>
      <c r="F26" s="273"/>
      <c r="G26" s="275"/>
      <c r="H26" s="273"/>
      <c r="I26" s="275"/>
      <c r="J26" s="273"/>
      <c r="K26" s="275"/>
      <c r="L26" s="273"/>
      <c r="M26" s="275"/>
      <c r="N26" s="273"/>
      <c r="O26" s="275"/>
      <c r="P26" s="273"/>
      <c r="Q26" s="275"/>
      <c r="R26" s="273"/>
      <c r="S26" s="281" t="s">
        <v>2293</v>
      </c>
      <c r="T26" s="282" t="s">
        <v>2062</v>
      </c>
      <c r="U26" s="275"/>
      <c r="V26" s="273"/>
    </row>
    <row r="27" spans="1:22" ht="47.25">
      <c r="A27" s="321" cm="1">
        <f t="array" ref="A27">ROW() - ROW($3:$3)</f>
        <v>24</v>
      </c>
      <c r="B27" s="690"/>
      <c r="C27" s="283" t="s">
        <v>2179</v>
      </c>
      <c r="D27" s="285" t="s">
        <v>1977</v>
      </c>
      <c r="E27" s="229"/>
      <c r="F27" s="274"/>
      <c r="G27" s="229"/>
      <c r="H27" s="274"/>
      <c r="I27" s="229"/>
      <c r="J27" s="274"/>
      <c r="K27" s="229"/>
      <c r="L27" s="274"/>
      <c r="M27" s="229"/>
      <c r="N27" s="274"/>
      <c r="O27" s="229"/>
      <c r="P27" s="274"/>
      <c r="Q27" s="229"/>
      <c r="R27" s="274"/>
      <c r="S27" s="283" t="s">
        <v>2226</v>
      </c>
      <c r="T27" s="295" t="s">
        <v>2117</v>
      </c>
      <c r="U27" s="291"/>
      <c r="V27" s="287"/>
    </row>
    <row r="28" spans="1:22" ht="25.5">
      <c r="A28" s="321" cm="1">
        <f t="array" ref="A28">ROW() - ROW($3:$3)</f>
        <v>25</v>
      </c>
      <c r="B28" s="689" t="s">
        <v>1361</v>
      </c>
      <c r="C28" s="275" t="s">
        <v>1119</v>
      </c>
      <c r="D28" s="273" t="s">
        <v>1119</v>
      </c>
      <c r="E28" s="275"/>
      <c r="F28" s="273"/>
      <c r="G28" s="275"/>
      <c r="H28" s="273"/>
      <c r="I28" s="275"/>
      <c r="J28" s="273"/>
      <c r="K28" s="275"/>
      <c r="L28" s="273"/>
      <c r="M28" s="275"/>
      <c r="N28" s="273"/>
      <c r="O28" s="275"/>
      <c r="P28" s="273"/>
      <c r="Q28" s="275"/>
      <c r="R28" s="273"/>
      <c r="S28" s="275" t="s">
        <v>2158</v>
      </c>
      <c r="T28" s="273" t="s">
        <v>1120</v>
      </c>
      <c r="U28" s="275"/>
      <c r="V28" s="273"/>
    </row>
    <row r="29" spans="1:22" ht="44.25">
      <c r="A29" s="321" cm="1">
        <f t="array" ref="A29">ROW() - ROW($3:$3)</f>
        <v>26</v>
      </c>
      <c r="B29" s="690"/>
      <c r="C29" s="229" t="s">
        <v>2179</v>
      </c>
      <c r="D29" s="230" t="s">
        <v>1975</v>
      </c>
      <c r="E29" s="229"/>
      <c r="F29" s="274"/>
      <c r="G29" s="229"/>
      <c r="H29" s="274"/>
      <c r="I29" s="229"/>
      <c r="J29" s="274"/>
      <c r="K29" s="229"/>
      <c r="L29" s="274"/>
      <c r="M29" s="229"/>
      <c r="N29" s="274"/>
      <c r="O29" s="229"/>
      <c r="P29" s="274"/>
      <c r="Q29" s="229"/>
      <c r="R29" s="274"/>
      <c r="S29" s="229" t="s">
        <v>2289</v>
      </c>
      <c r="T29" s="233" t="s">
        <v>2265</v>
      </c>
      <c r="U29" s="291"/>
      <c r="V29" s="287"/>
    </row>
    <row r="30" spans="1:22" ht="25.5">
      <c r="A30" s="321" cm="1">
        <f t="array" ref="A30">ROW() - ROW($3:$3)</f>
        <v>27</v>
      </c>
      <c r="B30" s="689" t="s">
        <v>648</v>
      </c>
      <c r="C30" s="275" t="s">
        <v>2140</v>
      </c>
      <c r="D30" s="273" t="s">
        <v>1109</v>
      </c>
      <c r="E30" s="275" t="s">
        <v>666</v>
      </c>
      <c r="F30" s="273" t="s">
        <v>1925</v>
      </c>
      <c r="G30" s="275" t="s">
        <v>693</v>
      </c>
      <c r="H30" s="273" t="s">
        <v>1208</v>
      </c>
      <c r="I30" s="275"/>
      <c r="J30" s="273"/>
      <c r="K30" s="275" t="s">
        <v>697</v>
      </c>
      <c r="L30" s="273" t="s">
        <v>1095</v>
      </c>
      <c r="M30" s="275" t="s">
        <v>2163</v>
      </c>
      <c r="N30" s="273" t="s">
        <v>1209</v>
      </c>
      <c r="O30" s="275"/>
      <c r="P30" s="273"/>
      <c r="Q30" s="275" t="s">
        <v>2164</v>
      </c>
      <c r="R30" s="273" t="s">
        <v>1096</v>
      </c>
      <c r="S30" s="275" t="s">
        <v>2159</v>
      </c>
      <c r="T30" s="273" t="s">
        <v>1941</v>
      </c>
      <c r="U30" s="275" t="s">
        <v>690</v>
      </c>
      <c r="V30" s="273" t="s">
        <v>1932</v>
      </c>
    </row>
    <row r="31" spans="1:22" ht="44.25">
      <c r="A31" s="321" cm="1">
        <f t="array" ref="A31">ROW() - ROW($3:$3)</f>
        <v>28</v>
      </c>
      <c r="B31" s="690"/>
      <c r="C31" s="229" t="s">
        <v>2180</v>
      </c>
      <c r="D31" s="230" t="s">
        <v>1974</v>
      </c>
      <c r="E31" s="229" t="s">
        <v>1926</v>
      </c>
      <c r="F31" s="274" t="s">
        <v>2088</v>
      </c>
      <c r="G31" s="229" t="s">
        <v>2215</v>
      </c>
      <c r="H31" s="233" t="s">
        <v>1919</v>
      </c>
      <c r="I31" s="229"/>
      <c r="J31" s="274"/>
      <c r="K31" s="229" t="s">
        <v>2216</v>
      </c>
      <c r="L31" s="230" t="s">
        <v>2100</v>
      </c>
      <c r="M31" s="229" t="s">
        <v>2251</v>
      </c>
      <c r="N31" s="230" t="s">
        <v>2283</v>
      </c>
      <c r="O31" s="229"/>
      <c r="P31" s="274"/>
      <c r="Q31" s="229" t="s">
        <v>2252</v>
      </c>
      <c r="R31" s="230" t="s">
        <v>2127</v>
      </c>
      <c r="S31" s="229" t="s">
        <v>2227</v>
      </c>
      <c r="T31" s="274" t="s">
        <v>2228</v>
      </c>
      <c r="U31" s="291" t="s">
        <v>1930</v>
      </c>
      <c r="V31" s="230" t="s">
        <v>2122</v>
      </c>
    </row>
    <row r="32" spans="1:22" ht="25.5">
      <c r="A32" s="321" cm="1">
        <f t="array" ref="A32">ROW() - ROW($3:$3)</f>
        <v>29</v>
      </c>
      <c r="B32" s="689" t="s">
        <v>2182</v>
      </c>
      <c r="C32" s="281" t="s">
        <v>2182</v>
      </c>
      <c r="D32" s="282" t="s">
        <v>1966</v>
      </c>
      <c r="E32" s="275"/>
      <c r="F32" s="273"/>
      <c r="G32" s="281" t="s">
        <v>2311</v>
      </c>
      <c r="H32" s="282" t="s">
        <v>2055</v>
      </c>
      <c r="I32" s="281" t="s">
        <v>2182</v>
      </c>
      <c r="J32" s="282" t="s">
        <v>2057</v>
      </c>
      <c r="K32" s="281" t="s">
        <v>2310</v>
      </c>
      <c r="L32" s="282" t="s">
        <v>2059</v>
      </c>
      <c r="M32" s="281" t="s">
        <v>2253</v>
      </c>
      <c r="N32" s="282" t="s">
        <v>2078</v>
      </c>
      <c r="O32" s="281" t="s">
        <v>2254</v>
      </c>
      <c r="P32" s="282" t="s">
        <v>2080</v>
      </c>
      <c r="Q32" s="281" t="s">
        <v>2255</v>
      </c>
      <c r="R32" s="282" t="s">
        <v>2082</v>
      </c>
      <c r="S32" s="313" t="s">
        <v>2298</v>
      </c>
      <c r="T32" s="273"/>
      <c r="U32" s="275"/>
      <c r="V32" s="273"/>
    </row>
    <row r="33" spans="1:29" ht="47.25">
      <c r="A33" s="321" cm="1">
        <f t="array" ref="A33">ROW() - ROW($3:$3)</f>
        <v>30</v>
      </c>
      <c r="B33" s="690"/>
      <c r="C33" s="283" t="s">
        <v>2183</v>
      </c>
      <c r="D33" s="285" t="s">
        <v>1978</v>
      </c>
      <c r="E33" s="229"/>
      <c r="F33" s="274"/>
      <c r="G33" s="283" t="s">
        <v>2285</v>
      </c>
      <c r="H33" s="295" t="s">
        <v>2099</v>
      </c>
      <c r="I33" s="301" t="s">
        <v>2183</v>
      </c>
      <c r="J33" s="295" t="s">
        <v>1124</v>
      </c>
      <c r="K33" s="283" t="s">
        <v>2284</v>
      </c>
      <c r="L33" s="295" t="s">
        <v>2101</v>
      </c>
      <c r="M33" s="314" t="s">
        <v>2313</v>
      </c>
      <c r="N33" s="295" t="s">
        <v>2128</v>
      </c>
      <c r="O33" s="314" t="s">
        <v>2315</v>
      </c>
      <c r="P33" s="295" t="s">
        <v>2129</v>
      </c>
      <c r="Q33" s="314" t="s">
        <v>2317</v>
      </c>
      <c r="R33" s="295" t="s">
        <v>2130</v>
      </c>
      <c r="S33" s="229"/>
      <c r="T33" s="289"/>
      <c r="U33" s="291"/>
      <c r="V33" s="287"/>
    </row>
    <row r="34" spans="1:29" ht="25.5">
      <c r="A34" s="321" cm="1">
        <f t="array" ref="A34">ROW() - ROW($3:$3)</f>
        <v>31</v>
      </c>
      <c r="B34" s="689" t="s">
        <v>732</v>
      </c>
      <c r="C34" s="275" t="s">
        <v>1889</v>
      </c>
      <c r="D34" s="273" t="s">
        <v>1889</v>
      </c>
      <c r="E34" s="275"/>
      <c r="F34" s="273"/>
      <c r="G34" s="275"/>
      <c r="H34" s="273"/>
      <c r="I34" s="275" t="s">
        <v>1075</v>
      </c>
      <c r="J34" s="273" t="s">
        <v>1075</v>
      </c>
      <c r="K34" s="275"/>
      <c r="L34" s="273"/>
      <c r="M34" s="275"/>
      <c r="N34" s="273"/>
      <c r="O34" s="275" t="s">
        <v>2174</v>
      </c>
      <c r="P34" s="273" t="s">
        <v>1076</v>
      </c>
      <c r="Q34" s="275"/>
      <c r="R34" s="273"/>
      <c r="S34" s="275" t="s">
        <v>748</v>
      </c>
      <c r="T34" s="273" t="s">
        <v>1891</v>
      </c>
      <c r="U34" s="275"/>
      <c r="V34" s="273"/>
    </row>
    <row r="35" spans="1:29" ht="44.25">
      <c r="A35" s="321" cm="1">
        <f t="array" ref="A35">ROW() - ROW($3:$3)</f>
        <v>32</v>
      </c>
      <c r="B35" s="690"/>
      <c r="C35" s="229" t="s">
        <v>2178</v>
      </c>
      <c r="D35" s="230" t="s">
        <v>1976</v>
      </c>
      <c r="E35" s="229"/>
      <c r="F35" s="274"/>
      <c r="G35" s="229"/>
      <c r="H35" s="274"/>
      <c r="I35" s="229" t="s">
        <v>2220</v>
      </c>
      <c r="J35" s="230" t="s">
        <v>2109</v>
      </c>
      <c r="K35" s="229"/>
      <c r="L35" s="274"/>
      <c r="M35" s="229"/>
      <c r="N35" s="274"/>
      <c r="O35" s="229" t="s">
        <v>2262</v>
      </c>
      <c r="P35" s="230" t="s">
        <v>2137</v>
      </c>
      <c r="Q35" s="229"/>
      <c r="R35" s="274"/>
      <c r="S35" s="229" t="s">
        <v>2225</v>
      </c>
      <c r="T35" s="230" t="s">
        <v>2115</v>
      </c>
      <c r="U35" s="291"/>
      <c r="V35" s="287"/>
    </row>
    <row r="36" spans="1:29" ht="25.5">
      <c r="A36" s="321" cm="1">
        <f t="array" ref="A36">ROW() - ROW($3:$3)</f>
        <v>33</v>
      </c>
      <c r="B36" s="689" t="s">
        <v>790</v>
      </c>
      <c r="C36" s="275" t="s">
        <v>1134</v>
      </c>
      <c r="D36" s="273" t="s">
        <v>1134</v>
      </c>
      <c r="E36" s="275" t="s">
        <v>1185</v>
      </c>
      <c r="F36" s="273" t="s">
        <v>1908</v>
      </c>
      <c r="G36" s="275"/>
      <c r="H36" s="273"/>
      <c r="I36" s="275" t="s">
        <v>1106</v>
      </c>
      <c r="J36" s="273" t="s">
        <v>1106</v>
      </c>
      <c r="K36" s="275" t="s">
        <v>1199</v>
      </c>
      <c r="L36" s="273" t="s">
        <v>1199</v>
      </c>
      <c r="M36" s="275"/>
      <c r="N36" s="273"/>
      <c r="O36" s="275" t="s">
        <v>2173</v>
      </c>
      <c r="P36" s="273" t="s">
        <v>1107</v>
      </c>
      <c r="Q36" s="275" t="s">
        <v>3236</v>
      </c>
      <c r="R36" s="273" t="s">
        <v>1198</v>
      </c>
      <c r="S36" s="275" t="s">
        <v>820</v>
      </c>
      <c r="T36" s="273" t="s">
        <v>1135</v>
      </c>
      <c r="U36" s="275"/>
      <c r="V36" s="273"/>
    </row>
    <row r="37" spans="1:29" ht="44.25">
      <c r="A37" s="321" cm="1">
        <f t="array" ref="A37">ROW() - ROW($3:$3)</f>
        <v>34</v>
      </c>
      <c r="B37" s="690"/>
      <c r="C37" s="229" t="s">
        <v>2194</v>
      </c>
      <c r="D37" s="230" t="s">
        <v>2043</v>
      </c>
      <c r="E37" s="229" t="s">
        <v>2206</v>
      </c>
      <c r="F37" s="274" t="s">
        <v>2094</v>
      </c>
      <c r="G37" s="229"/>
      <c r="H37" s="274"/>
      <c r="I37" s="229" t="s">
        <v>1534</v>
      </c>
      <c r="J37" s="230" t="s">
        <v>2110</v>
      </c>
      <c r="K37" s="229" t="s">
        <v>2221</v>
      </c>
      <c r="L37" s="230" t="s">
        <v>2111</v>
      </c>
      <c r="M37" s="229"/>
      <c r="N37" s="274"/>
      <c r="O37" s="229" t="s">
        <v>2263</v>
      </c>
      <c r="P37" s="230" t="s">
        <v>2138</v>
      </c>
      <c r="Q37" s="229" t="s">
        <v>3237</v>
      </c>
      <c r="R37" s="289" t="s">
        <v>3238</v>
      </c>
      <c r="S37" s="229" t="s">
        <v>2233</v>
      </c>
      <c r="T37" s="230" t="s">
        <v>2120</v>
      </c>
      <c r="U37" s="291"/>
      <c r="V37" s="287"/>
    </row>
    <row r="38" spans="1:29" ht="25.5">
      <c r="A38" s="321" cm="1">
        <f t="array" ref="A38">ROW() - ROW($3:$3)</f>
        <v>35</v>
      </c>
      <c r="B38" s="689" t="s">
        <v>868</v>
      </c>
      <c r="C38" s="275" t="s">
        <v>1098</v>
      </c>
      <c r="D38" s="273" t="s">
        <v>1098</v>
      </c>
      <c r="E38" s="275" t="s">
        <v>1201</v>
      </c>
      <c r="F38" s="273" t="s">
        <v>1589</v>
      </c>
      <c r="G38" s="275"/>
      <c r="H38" s="273"/>
      <c r="I38" s="275"/>
      <c r="J38" s="273"/>
      <c r="K38" s="275"/>
      <c r="L38" s="273"/>
      <c r="M38" s="275"/>
      <c r="N38" s="273"/>
      <c r="O38" s="275"/>
      <c r="P38" s="273"/>
      <c r="Q38" s="275"/>
      <c r="R38" s="273"/>
      <c r="S38" s="275"/>
      <c r="T38" s="273"/>
      <c r="U38" s="277" t="s">
        <v>1202</v>
      </c>
      <c r="V38" s="278" t="s">
        <v>1915</v>
      </c>
    </row>
    <row r="39" spans="1:29" ht="47.25">
      <c r="A39" s="321" cm="1">
        <f t="array" ref="A39">ROW() - ROW($3:$3)</f>
        <v>36</v>
      </c>
      <c r="B39" s="690"/>
      <c r="C39" s="229" t="s">
        <v>2191</v>
      </c>
      <c r="D39" s="230" t="s">
        <v>2045</v>
      </c>
      <c r="E39" s="229" t="s">
        <v>3239</v>
      </c>
      <c r="F39" s="230" t="s">
        <v>2095</v>
      </c>
      <c r="G39" s="229"/>
      <c r="H39" s="274"/>
      <c r="I39" s="229"/>
      <c r="J39" s="274"/>
      <c r="K39" s="229"/>
      <c r="L39" s="274"/>
      <c r="M39" s="229"/>
      <c r="N39" s="274"/>
      <c r="O39" s="229"/>
      <c r="P39" s="274"/>
      <c r="Q39" s="229"/>
      <c r="R39" s="274"/>
      <c r="S39" s="229"/>
      <c r="T39" s="289"/>
      <c r="U39" s="300" t="s">
        <v>2282</v>
      </c>
      <c r="V39" s="299" t="s">
        <v>1914</v>
      </c>
    </row>
    <row r="40" spans="1:29" ht="25.5">
      <c r="A40" s="321" cm="1">
        <f t="array" ref="A40">ROW() - ROW($3:$3)</f>
        <v>37</v>
      </c>
      <c r="B40" s="689" t="s">
        <v>2154</v>
      </c>
      <c r="C40" s="277" t="s">
        <v>2202</v>
      </c>
      <c r="D40" s="278" t="s">
        <v>1971</v>
      </c>
      <c r="E40" s="275"/>
      <c r="F40" s="273"/>
      <c r="G40" s="275"/>
      <c r="H40" s="273"/>
      <c r="I40" s="275"/>
      <c r="J40" s="273"/>
      <c r="K40" s="275"/>
      <c r="L40" s="273"/>
      <c r="M40" s="275"/>
      <c r="N40" s="273"/>
      <c r="O40" s="275"/>
      <c r="P40" s="273"/>
      <c r="Q40" s="275"/>
      <c r="R40" s="273"/>
      <c r="S40" s="313" t="s">
        <v>2299</v>
      </c>
      <c r="T40" s="273"/>
      <c r="U40" s="275"/>
      <c r="V40" s="273"/>
    </row>
    <row r="41" spans="1:29" ht="47.25">
      <c r="A41" s="321" cm="1">
        <f t="array" ref="A41">ROW() - ROW($3:$3)</f>
        <v>38</v>
      </c>
      <c r="B41" s="690"/>
      <c r="C41" s="279" t="s">
        <v>2280</v>
      </c>
      <c r="D41" s="299" t="s">
        <v>1466</v>
      </c>
      <c r="E41" s="229"/>
      <c r="F41" s="274"/>
      <c r="G41" s="229"/>
      <c r="H41" s="274"/>
      <c r="I41" s="229"/>
      <c r="J41" s="274"/>
      <c r="K41" s="229"/>
      <c r="L41" s="274"/>
      <c r="M41" s="229"/>
      <c r="N41" s="274"/>
      <c r="O41" s="229"/>
      <c r="P41" s="274"/>
      <c r="Q41" s="229"/>
      <c r="R41" s="274"/>
      <c r="S41" s="229"/>
      <c r="T41" s="289"/>
      <c r="U41" s="291"/>
      <c r="V41" s="287"/>
    </row>
    <row r="42" spans="1:29" ht="25.5">
      <c r="A42" s="321" cm="1">
        <f t="array" ref="A42">ROW() - ROW($3:$3)</f>
        <v>39</v>
      </c>
      <c r="B42" s="689" t="s">
        <v>889</v>
      </c>
      <c r="C42" s="275" t="s">
        <v>1149</v>
      </c>
      <c r="D42" s="273" t="s">
        <v>1149</v>
      </c>
      <c r="E42" s="277" t="s">
        <v>2208</v>
      </c>
      <c r="F42" s="278" t="s">
        <v>1916</v>
      </c>
      <c r="G42" s="275"/>
      <c r="H42" s="273"/>
      <c r="I42" s="275"/>
      <c r="J42" s="273"/>
      <c r="K42" s="275"/>
      <c r="L42" s="273"/>
      <c r="M42" s="275"/>
      <c r="N42" s="273"/>
      <c r="O42" s="275"/>
      <c r="P42" s="273"/>
      <c r="Q42" s="275"/>
      <c r="R42" s="273"/>
      <c r="S42" s="275" t="s">
        <v>906</v>
      </c>
      <c r="T42" s="273" t="s">
        <v>1150</v>
      </c>
      <c r="U42" s="277" t="s">
        <v>3243</v>
      </c>
      <c r="V42" s="278" t="s">
        <v>2075</v>
      </c>
    </row>
    <row r="43" spans="1:29" ht="47.25">
      <c r="A43" s="321" cm="1">
        <f t="array" ref="A43">ROW() - ROW($3:$3)</f>
        <v>40</v>
      </c>
      <c r="B43" s="690"/>
      <c r="C43" s="229" t="s">
        <v>2192</v>
      </c>
      <c r="D43" s="230" t="s">
        <v>1466</v>
      </c>
      <c r="E43" s="279" t="s">
        <v>2207</v>
      </c>
      <c r="F43" s="299" t="s">
        <v>3242</v>
      </c>
      <c r="G43" s="229"/>
      <c r="H43" s="274"/>
      <c r="I43" s="229"/>
      <c r="J43" s="274"/>
      <c r="K43" s="229"/>
      <c r="L43" s="274"/>
      <c r="M43" s="229"/>
      <c r="N43" s="274"/>
      <c r="O43" s="229"/>
      <c r="P43" s="274"/>
      <c r="Q43" s="229"/>
      <c r="R43" s="274"/>
      <c r="S43" s="229" t="s">
        <v>2234</v>
      </c>
      <c r="T43" s="230" t="s">
        <v>2121</v>
      </c>
      <c r="U43" s="279" t="s">
        <v>2246</v>
      </c>
      <c r="V43" s="299" t="s">
        <v>3241</v>
      </c>
    </row>
    <row r="44" spans="1:29" ht="25.5">
      <c r="A44" s="321" cm="1">
        <f t="array" ref="A44">ROW() - ROW($3:$3)</f>
        <v>41</v>
      </c>
      <c r="B44" s="689" t="s">
        <v>921</v>
      </c>
      <c r="C44" s="275" t="s">
        <v>1084</v>
      </c>
      <c r="D44" s="273" t="s">
        <v>1084</v>
      </c>
      <c r="E44" s="275"/>
      <c r="F44" s="273"/>
      <c r="G44" s="275"/>
      <c r="H44" s="273"/>
      <c r="I44" s="275"/>
      <c r="J44" s="273"/>
      <c r="K44" s="275"/>
      <c r="L44" s="273"/>
      <c r="M44" s="275"/>
      <c r="N44" s="273"/>
      <c r="O44" s="275"/>
      <c r="P44" s="273"/>
      <c r="Q44" s="275"/>
      <c r="R44" s="273"/>
      <c r="S44" s="275" t="s">
        <v>1168</v>
      </c>
      <c r="T44" s="273" t="s">
        <v>1898</v>
      </c>
      <c r="U44" s="275"/>
      <c r="V44" s="273"/>
    </row>
    <row r="45" spans="1:29" ht="44.25">
      <c r="A45" s="321" cm="1">
        <f t="array" ref="A45">ROW() - ROW($3:$3)</f>
        <v>42</v>
      </c>
      <c r="B45" s="690"/>
      <c r="C45" s="229" t="s">
        <v>2193</v>
      </c>
      <c r="D45" s="230" t="s">
        <v>2044</v>
      </c>
      <c r="E45" s="229"/>
      <c r="F45" s="274"/>
      <c r="G45" s="229"/>
      <c r="H45" s="274"/>
      <c r="I45" s="229"/>
      <c r="J45" s="274"/>
      <c r="K45" s="229"/>
      <c r="L45" s="274"/>
      <c r="M45" s="229"/>
      <c r="N45" s="274"/>
      <c r="O45" s="229"/>
      <c r="P45" s="274"/>
      <c r="Q45" s="229"/>
      <c r="R45" s="274"/>
      <c r="S45" s="229" t="s">
        <v>2210</v>
      </c>
      <c r="T45" s="233" t="s">
        <v>3235</v>
      </c>
      <c r="U45" s="291"/>
      <c r="V45" s="287"/>
      <c r="AA45" s="303" t="s">
        <v>1022</v>
      </c>
      <c r="AC45" s="303" t="s">
        <v>1022</v>
      </c>
    </row>
    <row r="46" spans="1:29" ht="25.5">
      <c r="A46" s="321" cm="1">
        <f t="array" ref="A46">ROW() - ROW($3:$3)</f>
        <v>43</v>
      </c>
      <c r="B46" s="689" t="s">
        <v>2302</v>
      </c>
      <c r="C46" s="275"/>
      <c r="D46" s="273"/>
      <c r="E46" s="281" t="s">
        <v>2318</v>
      </c>
      <c r="F46" s="282" t="s">
        <v>2047</v>
      </c>
      <c r="G46" s="275"/>
      <c r="H46" s="273"/>
      <c r="I46" s="275"/>
      <c r="J46" s="273"/>
      <c r="K46" s="275"/>
      <c r="L46" s="273"/>
      <c r="M46" s="275"/>
      <c r="N46" s="273"/>
      <c r="O46" s="275"/>
      <c r="P46" s="273"/>
      <c r="Q46" s="275"/>
      <c r="R46" s="273"/>
      <c r="S46" s="275"/>
      <c r="T46" s="273"/>
      <c r="U46" s="275"/>
      <c r="V46" s="273"/>
    </row>
    <row r="47" spans="1:29" ht="47.25">
      <c r="A47" s="321" cm="1">
        <f t="array" ref="A47">ROW() - ROW($3:$3)</f>
        <v>44</v>
      </c>
      <c r="B47" s="690"/>
      <c r="C47" s="229"/>
      <c r="D47" s="230"/>
      <c r="E47" s="301" t="s">
        <v>2295</v>
      </c>
      <c r="F47" s="295" t="s">
        <v>2090</v>
      </c>
      <c r="G47" s="229"/>
      <c r="H47" s="274"/>
      <c r="I47" s="229"/>
      <c r="J47" s="274"/>
      <c r="K47" s="229"/>
      <c r="L47" s="274"/>
      <c r="M47" s="229"/>
      <c r="N47" s="274"/>
      <c r="O47" s="229"/>
      <c r="P47" s="274"/>
      <c r="Q47" s="229"/>
      <c r="R47" s="274"/>
      <c r="S47" s="229"/>
      <c r="T47" s="289"/>
      <c r="U47" s="291"/>
      <c r="V47" s="287"/>
    </row>
    <row r="48" spans="1:29" ht="25.5">
      <c r="A48" s="321" cm="1">
        <f t="array" ref="A48">ROW() - ROW($3:$3)</f>
        <v>45</v>
      </c>
      <c r="B48" s="689" t="s">
        <v>2291</v>
      </c>
      <c r="C48" s="281" t="s">
        <v>2292</v>
      </c>
      <c r="D48" s="282" t="s">
        <v>1968</v>
      </c>
      <c r="E48" s="275"/>
      <c r="F48" s="273"/>
      <c r="G48" s="275"/>
      <c r="H48" s="273"/>
      <c r="I48" s="275"/>
      <c r="J48" s="273"/>
      <c r="K48" s="275"/>
      <c r="L48" s="273"/>
      <c r="M48" s="275"/>
      <c r="N48" s="273"/>
      <c r="O48" s="275"/>
      <c r="P48" s="273"/>
      <c r="Q48" s="275"/>
      <c r="R48" s="273"/>
      <c r="S48" s="281" t="s">
        <v>2294</v>
      </c>
      <c r="T48" s="282" t="s">
        <v>2064</v>
      </c>
      <c r="U48" s="275"/>
      <c r="V48" s="273"/>
    </row>
    <row r="49" spans="1:22" ht="47.25">
      <c r="A49" s="321" cm="1">
        <f t="array" ref="A49">ROW() - ROW($3:$3)</f>
        <v>46</v>
      </c>
      <c r="B49" s="690"/>
      <c r="C49" s="283" t="s">
        <v>2288</v>
      </c>
      <c r="D49" s="285" t="s">
        <v>1474</v>
      </c>
      <c r="E49" s="229"/>
      <c r="F49" s="274"/>
      <c r="G49" s="229"/>
      <c r="H49" s="274"/>
      <c r="I49" s="229"/>
      <c r="J49" s="274"/>
      <c r="K49" s="229"/>
      <c r="L49" s="274"/>
      <c r="M49" s="229"/>
      <c r="N49" s="274"/>
      <c r="O49" s="229"/>
      <c r="P49" s="274"/>
      <c r="Q49" s="229"/>
      <c r="R49" s="274"/>
      <c r="S49" s="283" t="s">
        <v>2290</v>
      </c>
      <c r="T49" s="295" t="s">
        <v>2118</v>
      </c>
      <c r="U49" s="291"/>
      <c r="V49" s="287"/>
    </row>
    <row r="50" spans="1:22" ht="25.5">
      <c r="A50" s="321" cm="1">
        <f t="array" ref="A50">ROW() - ROW($3:$3)</f>
        <v>47</v>
      </c>
      <c r="B50" s="689" t="s">
        <v>949</v>
      </c>
      <c r="C50" s="275" t="s">
        <v>1196</v>
      </c>
      <c r="D50" s="273" t="s">
        <v>1196</v>
      </c>
      <c r="E50" s="322"/>
      <c r="F50" s="323"/>
      <c r="G50" s="322"/>
      <c r="H50" s="323"/>
      <c r="I50" s="322"/>
      <c r="J50" s="323"/>
      <c r="K50" s="322"/>
      <c r="L50" s="323"/>
      <c r="M50" s="322"/>
      <c r="N50" s="323"/>
      <c r="O50" s="322"/>
      <c r="P50" s="323"/>
      <c r="Q50" s="322"/>
      <c r="R50" s="323"/>
      <c r="S50" s="275" t="s">
        <v>2152</v>
      </c>
      <c r="T50" s="273" t="s">
        <v>1943</v>
      </c>
      <c r="U50" s="322"/>
      <c r="V50" s="323"/>
    </row>
    <row r="51" spans="1:22" ht="44.25">
      <c r="A51" s="321" cm="1">
        <f t="array" ref="A51">ROW() - ROW($3:$3)</f>
        <v>48</v>
      </c>
      <c r="B51" s="690"/>
      <c r="C51" s="229" t="s">
        <v>2199</v>
      </c>
      <c r="D51" s="230" t="s">
        <v>1195</v>
      </c>
      <c r="E51" s="324"/>
      <c r="F51" s="325"/>
      <c r="G51" s="324"/>
      <c r="H51" s="325"/>
      <c r="I51" s="324"/>
      <c r="J51" s="325"/>
      <c r="K51" s="324"/>
      <c r="L51" s="325"/>
      <c r="M51" s="324"/>
      <c r="N51" s="325"/>
      <c r="O51" s="324"/>
      <c r="P51" s="325"/>
      <c r="Q51" s="324"/>
      <c r="R51" s="325"/>
      <c r="S51" s="229" t="s">
        <v>2240</v>
      </c>
      <c r="T51" s="230" t="s">
        <v>2123</v>
      </c>
      <c r="U51" s="324"/>
      <c r="V51" s="325"/>
    </row>
    <row r="52" spans="1:22" ht="25.5">
      <c r="A52" s="321" cm="1">
        <f t="array" ref="A52">ROW() - ROW($3:$3)</f>
        <v>49</v>
      </c>
      <c r="B52" s="689" t="s">
        <v>955</v>
      </c>
      <c r="C52" s="275" t="s">
        <v>17</v>
      </c>
      <c r="D52" s="273" t="s">
        <v>1187</v>
      </c>
      <c r="E52" s="322"/>
      <c r="F52" s="323"/>
      <c r="G52" s="322"/>
      <c r="H52" s="323"/>
      <c r="I52" s="322"/>
      <c r="J52" s="323"/>
      <c r="K52" s="322"/>
      <c r="L52" s="323"/>
      <c r="M52" s="322"/>
      <c r="N52" s="323"/>
      <c r="O52" s="322"/>
      <c r="P52" s="323"/>
      <c r="Q52" s="322"/>
      <c r="R52" s="323"/>
      <c r="S52" s="275" t="s">
        <v>2153</v>
      </c>
      <c r="T52" s="273" t="s">
        <v>1944</v>
      </c>
      <c r="U52" s="322"/>
      <c r="V52" s="323"/>
    </row>
    <row r="53" spans="1:22" ht="44.25">
      <c r="A53" s="321" cm="1">
        <f t="array" ref="A53">ROW() - ROW($3:$3)</f>
        <v>50</v>
      </c>
      <c r="B53" s="690"/>
      <c r="C53" s="229" t="s">
        <v>2198</v>
      </c>
      <c r="D53" s="230" t="s">
        <v>2089</v>
      </c>
      <c r="E53" s="324"/>
      <c r="F53" s="325"/>
      <c r="G53" s="324"/>
      <c r="H53" s="325"/>
      <c r="I53" s="324"/>
      <c r="J53" s="325"/>
      <c r="K53" s="324"/>
      <c r="L53" s="325"/>
      <c r="M53" s="324"/>
      <c r="N53" s="325"/>
      <c r="O53" s="324"/>
      <c r="P53" s="325"/>
      <c r="Q53" s="324"/>
      <c r="R53" s="325"/>
      <c r="S53" s="229" t="s">
        <v>2241</v>
      </c>
      <c r="T53" s="233" t="s">
        <v>2084</v>
      </c>
      <c r="U53" s="324"/>
      <c r="V53" s="325"/>
    </row>
  </sheetData>
  <mergeCells count="33">
    <mergeCell ref="Q3:R3"/>
    <mergeCell ref="B10:B11"/>
    <mergeCell ref="B12:B13"/>
    <mergeCell ref="B14:B15"/>
    <mergeCell ref="B16:B17"/>
    <mergeCell ref="B8:B9"/>
    <mergeCell ref="G3:H3"/>
    <mergeCell ref="I3:J3"/>
    <mergeCell ref="K3:L3"/>
    <mergeCell ref="M3:N3"/>
    <mergeCell ref="O3:P3"/>
    <mergeCell ref="B2:B3"/>
    <mergeCell ref="C2:F3"/>
    <mergeCell ref="B4:B5"/>
    <mergeCell ref="B6:B7"/>
    <mergeCell ref="B18:B19"/>
    <mergeCell ref="B40:B41"/>
    <mergeCell ref="B42:B43"/>
    <mergeCell ref="B44:B45"/>
    <mergeCell ref="B28:B29"/>
    <mergeCell ref="B32:B33"/>
    <mergeCell ref="B20:B21"/>
    <mergeCell ref="B22:B23"/>
    <mergeCell ref="B24:B25"/>
    <mergeCell ref="B26:B27"/>
    <mergeCell ref="B34:B35"/>
    <mergeCell ref="B36:B37"/>
    <mergeCell ref="B38:B39"/>
    <mergeCell ref="B50:B51"/>
    <mergeCell ref="B52:B53"/>
    <mergeCell ref="B46:B47"/>
    <mergeCell ref="B48:B49"/>
    <mergeCell ref="B30:B31"/>
  </mergeCells>
  <phoneticPr fontId="3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DA1E-61CA-4CC6-AC2C-7656C7DF02AA}">
  <sheetPr>
    <tabColor rgb="FFC00000"/>
  </sheetPr>
  <dimension ref="B1:AQ31"/>
  <sheetViews>
    <sheetView topLeftCell="A4" workbookViewId="0">
      <selection activeCell="H12" sqref="H12"/>
    </sheetView>
  </sheetViews>
  <sheetFormatPr defaultColWidth="12.125" defaultRowHeight="34.5" customHeight="1" outlineLevelCol="1"/>
  <cols>
    <col min="1" max="1" width="4.75" style="46" customWidth="1"/>
    <col min="2" max="2" width="10.625" style="45" customWidth="1"/>
    <col min="3" max="3" width="18.875" style="45" customWidth="1" collapsed="1"/>
    <col min="4" max="4" width="18.875" customWidth="1"/>
    <col min="5" max="7" width="18.875" style="45" customWidth="1"/>
    <col min="8" max="10" width="18.875" customWidth="1"/>
    <col min="11" max="11" width="28.125" style="76" bestFit="1" customWidth="1"/>
    <col min="12" max="12" width="18.375" hidden="1" customWidth="1" outlineLevel="1"/>
    <col min="13" max="13" width="35.125" customWidth="1" collapsed="1"/>
    <col min="14" max="14" width="18.375" style="45" customWidth="1"/>
    <col min="15" max="15" width="20.625" customWidth="1"/>
    <col min="16" max="16" width="20.625" style="76" customWidth="1"/>
    <col min="17" max="18" width="20.625" customWidth="1"/>
    <col min="19" max="19" width="20.625" style="76" customWidth="1"/>
    <col min="20" max="22" width="20.625" customWidth="1"/>
    <col min="23" max="23" width="22.5" style="76" bestFit="1" customWidth="1"/>
    <col min="24" max="24" width="14.75" style="45" customWidth="1"/>
    <col min="25" max="25" width="14.75" style="76" customWidth="1"/>
    <col min="26" max="27" width="16" style="45" hidden="1" customWidth="1" outlineLevel="1"/>
    <col min="28" max="28" width="15.75" style="45" customWidth="1" collapsed="1"/>
    <col min="29" max="29" width="15.75" style="77" customWidth="1"/>
    <col min="30" max="31" width="15.75" style="78" customWidth="1"/>
    <col min="32" max="35" width="15.75" style="45" customWidth="1"/>
    <col min="36" max="42" width="16" style="45" customWidth="1"/>
    <col min="43" max="43" width="18.25" style="45" customWidth="1"/>
    <col min="44" max="16384" width="12.125" style="46"/>
  </cols>
  <sheetData>
    <row r="1" spans="2:43" ht="34.5" customHeight="1">
      <c r="B1" s="43">
        <f xml:space="preserve"> COLUMN()</f>
        <v>2</v>
      </c>
      <c r="C1" s="43">
        <f t="shared" ref="C1:M1" si="0" xml:space="preserve"> COLUMN()</f>
        <v>3</v>
      </c>
      <c r="D1" s="43">
        <f t="shared" si="0"/>
        <v>4</v>
      </c>
      <c r="E1" s="43">
        <f t="shared" si="0"/>
        <v>5</v>
      </c>
      <c r="F1" s="43"/>
      <c r="G1" s="43">
        <f t="shared" si="0"/>
        <v>7</v>
      </c>
      <c r="H1" s="43">
        <f t="shared" si="0"/>
        <v>8</v>
      </c>
      <c r="I1" s="43">
        <f t="shared" si="0"/>
        <v>9</v>
      </c>
      <c r="J1" s="43">
        <f t="shared" si="0"/>
        <v>10</v>
      </c>
      <c r="K1" s="43"/>
      <c r="L1" s="43">
        <f t="shared" si="0"/>
        <v>12</v>
      </c>
      <c r="M1" s="44">
        <f t="shared" si="0"/>
        <v>13</v>
      </c>
      <c r="O1" s="45"/>
      <c r="P1" s="45"/>
      <c r="Q1" s="45"/>
      <c r="R1" s="45"/>
      <c r="S1" s="45"/>
      <c r="T1" s="45"/>
      <c r="U1" s="45"/>
      <c r="V1" s="45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</row>
    <row r="2" spans="2:43" ht="34.5" customHeight="1">
      <c r="D2" s="45"/>
      <c r="H2" s="45"/>
      <c r="I2" s="45"/>
      <c r="J2" s="45"/>
      <c r="K2" s="45"/>
      <c r="L2" s="45"/>
      <c r="M2" s="47"/>
      <c r="O2" s="45"/>
      <c r="P2" s="45"/>
      <c r="Q2" s="45"/>
      <c r="R2" s="45"/>
      <c r="S2" s="45"/>
      <c r="T2" s="45"/>
      <c r="U2" s="45"/>
      <c r="V2" s="45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</row>
    <row r="3" spans="2:43" s="54" customFormat="1" ht="34.5" customHeight="1">
      <c r="B3" s="48" t="s">
        <v>1241</v>
      </c>
      <c r="C3" s="51" t="s">
        <v>1243</v>
      </c>
      <c r="D3" s="50" t="s">
        <v>1459</v>
      </c>
      <c r="E3" s="50" t="s">
        <v>1240</v>
      </c>
      <c r="F3" s="49" t="s">
        <v>1502</v>
      </c>
      <c r="G3" s="49" t="s">
        <v>1242</v>
      </c>
      <c r="H3" s="50" t="s">
        <v>1245</v>
      </c>
      <c r="I3" s="52" t="s">
        <v>1839</v>
      </c>
      <c r="J3" s="52" t="s">
        <v>1244</v>
      </c>
      <c r="K3" s="115" t="s">
        <v>1486</v>
      </c>
      <c r="L3" s="49" t="s">
        <v>1246</v>
      </c>
      <c r="M3" s="53" t="s">
        <v>1247</v>
      </c>
      <c r="N3" s="45"/>
      <c r="O3" s="45"/>
      <c r="P3" s="45"/>
      <c r="Q3" s="45"/>
      <c r="R3" s="45"/>
      <c r="S3" s="45"/>
      <c r="T3" s="45"/>
      <c r="U3" s="45"/>
      <c r="V3" s="45"/>
    </row>
    <row r="4" spans="2:43" ht="57.75">
      <c r="B4" s="55">
        <v>1</v>
      </c>
      <c r="C4" s="99" t="str">
        <f xml:space="preserve"> _xlfn.XLOOKUP(聲母對照資料表[[#This Row],[台語音標]],聲母列表[羅馬拼音字母], 聲母列表[國際音標],"查不到！")</f>
        <v>l</v>
      </c>
      <c r="D4" s="58" t="s">
        <v>1250</v>
      </c>
      <c r="E4" s="56" t="str">
        <f xml:space="preserve"> _xlfn.XLOOKUP(聲母對照資料表[[#This Row],[台語音標]],聲母列表[羅馬拼音字母], 聲母列表[注音符號],"查不到！")</f>
        <v>ㄌ</v>
      </c>
      <c r="F4" s="102" t="s">
        <v>1249</v>
      </c>
      <c r="G4" s="101" t="s">
        <v>1248</v>
      </c>
      <c r="H4" s="58" t="s">
        <v>1250</v>
      </c>
      <c r="I4" s="58" t="s">
        <v>1250</v>
      </c>
      <c r="J4" s="58" t="s">
        <v>1250</v>
      </c>
      <c r="K4" s="59" t="s">
        <v>1490</v>
      </c>
      <c r="L4" s="59">
        <f xml:space="preserve"> LEN(聲母對照資料表[[#This Row],[台語音標]])</f>
        <v>1</v>
      </c>
      <c r="M4" s="60"/>
      <c r="N4" s="61"/>
      <c r="O4" s="45"/>
      <c r="P4" s="45"/>
      <c r="Q4" s="45"/>
      <c r="R4" s="45"/>
      <c r="S4" s="45"/>
      <c r="T4" s="45"/>
      <c r="U4" s="45"/>
      <c r="V4" s="45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</row>
    <row r="5" spans="2:43" ht="57.75">
      <c r="B5" s="55">
        <v>2</v>
      </c>
      <c r="C5" s="100" t="str">
        <f xml:space="preserve"> _xlfn.XLOOKUP(聲母對照資料表[[#This Row],[台語音標]],聲母列表[羅馬拼音字母], 聲母列表[國際音標],"查不到！")</f>
        <v>p</v>
      </c>
      <c r="D5" s="58" t="s">
        <v>2</v>
      </c>
      <c r="E5" s="56" t="str">
        <f xml:space="preserve"> _xlfn.XLOOKUP(聲母對照資料表[[#This Row],[台語音標]],聲母列表[羅馬拼音字母], 聲母列表[注音符號],"查不到！")</f>
        <v>ㄅ</v>
      </c>
      <c r="F5" s="102" t="s">
        <v>1252</v>
      </c>
      <c r="G5" s="101" t="s">
        <v>1251</v>
      </c>
      <c r="H5" s="58" t="s">
        <v>2</v>
      </c>
      <c r="I5" s="58" t="s">
        <v>2</v>
      </c>
      <c r="J5" s="58" t="s">
        <v>4</v>
      </c>
      <c r="K5" s="59" t="s">
        <v>1487</v>
      </c>
      <c r="L5" s="59">
        <f xml:space="preserve"> LEN(聲母對照資料表[[#This Row],[台語音標]])</f>
        <v>1</v>
      </c>
      <c r="M5" s="60"/>
      <c r="N5" s="62"/>
      <c r="O5" s="45"/>
      <c r="P5" s="45"/>
      <c r="Q5" s="45"/>
      <c r="R5" s="45"/>
      <c r="S5" s="45"/>
      <c r="T5" s="45"/>
      <c r="U5" s="45"/>
      <c r="V5" s="45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</row>
    <row r="6" spans="2:43" ht="57.75">
      <c r="B6" s="55">
        <v>3</v>
      </c>
      <c r="C6" s="100" t="str">
        <f xml:space="preserve"> _xlfn.XLOOKUP(聲母對照資料表[[#This Row],[台語音標]],聲母列表[羅馬拼音字母], 聲母列表[國際音標],"查不到！")</f>
        <v>k</v>
      </c>
      <c r="D6" s="58" t="s">
        <v>14</v>
      </c>
      <c r="E6" s="56" t="str">
        <f xml:space="preserve"> _xlfn.XLOOKUP(聲母對照資料表[[#This Row],[台語音標]],聲母列表[羅馬拼音字母], 聲母列表[注音符號],"查不到！")</f>
        <v>ㄍ</v>
      </c>
      <c r="F6" s="103" t="s">
        <v>1254</v>
      </c>
      <c r="G6" s="101" t="s">
        <v>1253</v>
      </c>
      <c r="H6" s="58" t="s">
        <v>14</v>
      </c>
      <c r="I6" s="58" t="s">
        <v>14</v>
      </c>
      <c r="J6" s="58" t="s">
        <v>16</v>
      </c>
      <c r="K6" s="59" t="s">
        <v>1491</v>
      </c>
      <c r="L6" s="59">
        <f xml:space="preserve"> LEN(聲母對照資料表[[#This Row],[台語音標]])</f>
        <v>1</v>
      </c>
      <c r="M6" s="60"/>
      <c r="N6" s="61"/>
      <c r="O6" s="45"/>
      <c r="P6" s="45"/>
      <c r="Q6" s="45"/>
      <c r="R6" s="45"/>
      <c r="S6" s="45"/>
      <c r="T6" s="45"/>
      <c r="U6" s="45"/>
      <c r="V6" s="45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</row>
    <row r="7" spans="2:43" ht="57.75">
      <c r="B7" s="55">
        <v>4</v>
      </c>
      <c r="C7" s="100" t="str">
        <f xml:space="preserve"> _xlfn.XLOOKUP(聲母對照資料表[[#This Row],[台語音標]],聲母列表[羅馬拼音字母], 聲母列表[國際音標],"查不到！")</f>
        <v>kʰ</v>
      </c>
      <c r="D7" s="58" t="s">
        <v>1257</v>
      </c>
      <c r="E7" s="56" t="str">
        <f xml:space="preserve"> _xlfn.XLOOKUP(聲母對照資料表[[#This Row],[台語音標]],聲母列表[羅馬拼音字母], 聲母列表[注音符號],"查不到！")</f>
        <v>ㄎ</v>
      </c>
      <c r="F7" s="102" t="s">
        <v>1256</v>
      </c>
      <c r="G7" s="101" t="s">
        <v>1255</v>
      </c>
      <c r="H7" s="58" t="s">
        <v>1257</v>
      </c>
      <c r="I7" s="58" t="s">
        <v>1257</v>
      </c>
      <c r="J7" s="58" t="s">
        <v>14</v>
      </c>
      <c r="K7" s="59" t="s">
        <v>1492</v>
      </c>
      <c r="L7" s="59">
        <f xml:space="preserve"> LEN(聲母對照資料表[[#This Row],[台語音標]])</f>
        <v>2</v>
      </c>
      <c r="M7" s="60"/>
      <c r="N7" s="61"/>
      <c r="O7" s="45"/>
      <c r="P7" s="45"/>
      <c r="Q7" s="45"/>
      <c r="R7" s="45"/>
      <c r="S7" s="45"/>
      <c r="T7" s="45"/>
      <c r="U7" s="45"/>
      <c r="V7" s="45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</row>
    <row r="8" spans="2:43" ht="57.75">
      <c r="B8" s="55">
        <v>5</v>
      </c>
      <c r="C8" s="99" t="str">
        <f xml:space="preserve"> _xlfn.XLOOKUP(聲母對照資料表[[#This Row],[台語音標]],聲母列表[羅馬拼音字母], 聲母列表[國際音標],"查不到！")</f>
        <v>t</v>
      </c>
      <c r="D8" s="58" t="s">
        <v>6</v>
      </c>
      <c r="E8" s="56" t="str">
        <f xml:space="preserve"> _xlfn.XLOOKUP(聲母對照資料表[[#This Row],[台語音標]],聲母列表[羅馬拼音字母], 聲母列表[注音符號],"查不到！")</f>
        <v>ㄉ</v>
      </c>
      <c r="F8" s="102" t="s">
        <v>1259</v>
      </c>
      <c r="G8" s="101" t="s">
        <v>1258</v>
      </c>
      <c r="H8" s="58" t="s">
        <v>6</v>
      </c>
      <c r="I8" s="58" t="s">
        <v>6</v>
      </c>
      <c r="J8" s="58" t="s">
        <v>1260</v>
      </c>
      <c r="K8" s="59" t="s">
        <v>1493</v>
      </c>
      <c r="L8" s="59">
        <f xml:space="preserve"> LEN(聲母對照資料表[[#This Row],[台語音標]])</f>
        <v>1</v>
      </c>
      <c r="M8" s="60"/>
      <c r="N8" s="61"/>
      <c r="O8" s="45"/>
      <c r="P8" s="45"/>
      <c r="Q8" s="45"/>
      <c r="R8" s="45"/>
      <c r="S8" s="45"/>
      <c r="T8" s="45"/>
      <c r="U8" s="45"/>
      <c r="V8" s="45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</row>
    <row r="9" spans="2:43" ht="57.75">
      <c r="B9" s="55">
        <v>6</v>
      </c>
      <c r="C9" s="99" t="str">
        <f xml:space="preserve"> _xlfn.XLOOKUP(聲母對照資料表[[#This Row],[台語音標]],聲母列表[羅馬拼音字母], 聲母列表[國際音標],"查不到！")</f>
        <v>pʰ</v>
      </c>
      <c r="D9" s="58" t="s">
        <v>1263</v>
      </c>
      <c r="E9" s="56" t="str">
        <f xml:space="preserve"> _xlfn.XLOOKUP(聲母對照資料表[[#This Row],[台語音標]],聲母列表[羅馬拼音字母], 聲母列表[注音符號],"查不到！")</f>
        <v>ㄆ</v>
      </c>
      <c r="F9" s="102" t="s">
        <v>1262</v>
      </c>
      <c r="G9" s="101" t="s">
        <v>1261</v>
      </c>
      <c r="H9" s="58" t="s">
        <v>1263</v>
      </c>
      <c r="I9" s="58" t="s">
        <v>1263</v>
      </c>
      <c r="J9" s="58" t="s">
        <v>2</v>
      </c>
      <c r="K9" s="59" t="s">
        <v>1494</v>
      </c>
      <c r="L9" s="59">
        <f xml:space="preserve"> LEN(聲母對照資料表[[#This Row],[台語音標]])</f>
        <v>2</v>
      </c>
      <c r="M9" s="60"/>
      <c r="N9" s="61"/>
      <c r="O9" s="45"/>
      <c r="P9" s="45"/>
      <c r="Q9" s="45"/>
      <c r="R9" s="45"/>
      <c r="S9" s="45"/>
      <c r="T9" s="45"/>
      <c r="U9" s="45"/>
      <c r="V9" s="45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</row>
    <row r="10" spans="2:43" ht="57.75">
      <c r="B10" s="55">
        <v>7</v>
      </c>
      <c r="C10" s="99" t="str">
        <f xml:space="preserve"> _xlfn.XLOOKUP(聲母對照資料表[[#This Row],[台語音標]],聲母列表[羅馬拼音字母], 聲母列表[國際音標],"查不到！")</f>
        <v>tʰ</v>
      </c>
      <c r="D10" s="58" t="s">
        <v>1266</v>
      </c>
      <c r="E10" s="56" t="str">
        <f xml:space="preserve"> _xlfn.XLOOKUP(聲母對照資料表[[#This Row],[台語音標]],聲母列表[羅馬拼音字母], 聲母列表[注音符號],"查不到！")</f>
        <v>ㄊ</v>
      </c>
      <c r="F10" s="102" t="s">
        <v>1265</v>
      </c>
      <c r="G10" s="101" t="s">
        <v>1264</v>
      </c>
      <c r="H10" s="58" t="s">
        <v>1266</v>
      </c>
      <c r="I10" s="58" t="s">
        <v>1266</v>
      </c>
      <c r="J10" s="58" t="s">
        <v>6</v>
      </c>
      <c r="K10" s="59" t="s">
        <v>1495</v>
      </c>
      <c r="L10" s="59">
        <f xml:space="preserve"> LEN(聲母對照資料表[[#This Row],[台語音標]])</f>
        <v>2</v>
      </c>
      <c r="M10" s="60"/>
      <c r="N10" s="61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</row>
    <row r="11" spans="2:43" ht="57.75">
      <c r="B11" s="55">
        <v>8</v>
      </c>
      <c r="C11" s="99" t="str">
        <f xml:space="preserve"> _xlfn.XLOOKUP(聲母對照資料表[[#This Row],[台語音標]],聲母列表[羅馬拼音字母], 聲母列表[國際音標],"查不到！")</f>
        <v>ʦ</v>
      </c>
      <c r="D11" s="64" t="s">
        <v>1276</v>
      </c>
      <c r="E11" s="56" t="str">
        <f xml:space="preserve"> _xlfn.XLOOKUP(聲母對照資料表[[#This Row],[台語音標]],聲母列表[羅馬拼音字母], 聲母列表[注音符號],"查不到！")</f>
        <v>ㄗ</v>
      </c>
      <c r="F11" s="102" t="s">
        <v>1840</v>
      </c>
      <c r="G11" s="101" t="s">
        <v>1269</v>
      </c>
      <c r="H11" s="58" t="s">
        <v>1273</v>
      </c>
      <c r="I11" s="58" t="s">
        <v>1274</v>
      </c>
      <c r="J11" s="58" t="s">
        <v>1272</v>
      </c>
      <c r="K11" s="59" t="s">
        <v>1496</v>
      </c>
      <c r="L11" s="59">
        <f xml:space="preserve"> LEN(聲母對照資料表[[#This Row],[台語音標]])</f>
        <v>1</v>
      </c>
      <c r="M11" s="60"/>
      <c r="N11" s="61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</row>
    <row r="12" spans="2:43" ht="57.75">
      <c r="B12" s="55">
        <v>9</v>
      </c>
      <c r="C12" s="99" t="str">
        <f xml:space="preserve"> _xlfn.XLOOKUP(聲母對照資料表[[#This Row],[台語音標]],聲母列表[羅馬拼音字母], 聲母列表[國際音標],"查不到！")</f>
        <v>ʣ</v>
      </c>
      <c r="D12" s="58" t="s">
        <v>1286</v>
      </c>
      <c r="E12" s="56" t="str">
        <f xml:space="preserve"> _xlfn.XLOOKUP(聲母對照資料表[[#This Row],[台語音標]],聲母列表[羅馬拼音字母], 聲母列表[注音符號],"查不到！")</f>
        <v>ㆡ</v>
      </c>
      <c r="F12" s="106" t="s">
        <v>1841</v>
      </c>
      <c r="G12" s="101" t="s">
        <v>1283</v>
      </c>
      <c r="H12" s="58" t="s">
        <v>1286</v>
      </c>
      <c r="I12" s="58" t="s">
        <v>1286</v>
      </c>
      <c r="J12" s="58" t="s">
        <v>1285</v>
      </c>
      <c r="K12" s="209" t="s">
        <v>1497</v>
      </c>
      <c r="L12" s="59">
        <f xml:space="preserve"> LEN(聲母對照資料表[[#This Row],[台語音標]])</f>
        <v>1</v>
      </c>
      <c r="M12" s="60"/>
      <c r="N12" s="61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</row>
    <row r="13" spans="2:43" ht="57.75">
      <c r="B13" s="55">
        <v>10</v>
      </c>
      <c r="C13" s="99" t="str">
        <f xml:space="preserve"> _xlfn.XLOOKUP(聲母對照資料表[[#This Row],[台語音標]],聲母列表[羅馬拼音字母], 聲母列表[國際音標],"查不到！")</f>
        <v>s</v>
      </c>
      <c r="D13" s="58" t="s">
        <v>1292</v>
      </c>
      <c r="E13" s="56" t="str">
        <f xml:space="preserve"> _xlfn.XLOOKUP(聲母對照資料表[[#This Row],[台語音標]],聲母列表[羅馬拼音字母], 聲母列表[注音符號],"查不到！")</f>
        <v>ㄙ</v>
      </c>
      <c r="F13" s="102" t="s">
        <v>1842</v>
      </c>
      <c r="G13" s="101" t="s">
        <v>1291</v>
      </c>
      <c r="H13" s="58" t="s">
        <v>1292</v>
      </c>
      <c r="I13" s="58" t="s">
        <v>1292</v>
      </c>
      <c r="J13" s="58" t="s">
        <v>1292</v>
      </c>
      <c r="K13" s="58" t="s">
        <v>1292</v>
      </c>
      <c r="L13" s="59">
        <f xml:space="preserve"> LEN(聲母對照資料表[[#This Row],[台語音標]])</f>
        <v>1</v>
      </c>
      <c r="M13" s="60"/>
      <c r="N13" s="61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</row>
    <row r="14" spans="2:43" ht="57.75">
      <c r="B14" s="55">
        <v>11</v>
      </c>
      <c r="C14" s="67" t="str">
        <f xml:space="preserve"> _xlfn.XLOOKUP(聲母對照資料表[[#This Row],[台語音標]],聲母列表[羅馬拼音字母], 聲母列表[國際音標],"查不到！")</f>
        <v>ʔ</v>
      </c>
      <c r="D14" s="210" t="s">
        <v>1741</v>
      </c>
      <c r="E14" s="211">
        <f xml:space="preserve"> _xlfn.XLOOKUP(聲母對照資料表[[#This Row],[台語音標]],聲母列表[羅馬拼音字母], 聲母列表[注音符號],"查不到！")</f>
        <v>0</v>
      </c>
      <c r="F14" s="102" t="s">
        <v>1297</v>
      </c>
      <c r="G14" s="101" t="s">
        <v>1296</v>
      </c>
      <c r="H14" s="210" t="s">
        <v>1741</v>
      </c>
      <c r="I14" s="210" t="s">
        <v>1741</v>
      </c>
      <c r="J14" s="210" t="s">
        <v>1741</v>
      </c>
      <c r="K14" s="210" t="s">
        <v>1741</v>
      </c>
      <c r="L14" s="59">
        <f xml:space="preserve"> LEN(聲母對照資料表[[#This Row],[台語音標]])</f>
        <v>1</v>
      </c>
      <c r="M14" s="60"/>
      <c r="N14" s="61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</row>
    <row r="15" spans="2:43" ht="57.75">
      <c r="B15" s="55">
        <v>12</v>
      </c>
      <c r="C15" s="99" t="str">
        <f xml:space="preserve"> _xlfn.XLOOKUP(聲母對照資料表[[#This Row],[台語音標]],聲母列表[羅馬拼音字母], 聲母列表[國際音標],"查不到！")</f>
        <v>b</v>
      </c>
      <c r="D15" s="58" t="s">
        <v>1301</v>
      </c>
      <c r="E15" s="56" t="str">
        <f xml:space="preserve"> _xlfn.XLOOKUP(聲母對照資料表[[#This Row],[台語音標]],聲母列表[羅馬拼音字母], 聲母列表[注音符號],"查不到！")</f>
        <v>ㆠ</v>
      </c>
      <c r="F15" s="102" t="s">
        <v>1299</v>
      </c>
      <c r="G15" s="101" t="s">
        <v>1298</v>
      </c>
      <c r="H15" s="58" t="s">
        <v>1301</v>
      </c>
      <c r="I15" s="58" t="s">
        <v>1301</v>
      </c>
      <c r="J15" s="58" t="s">
        <v>1300</v>
      </c>
      <c r="K15" s="209" t="s">
        <v>1488</v>
      </c>
      <c r="L15" s="59">
        <f xml:space="preserve"> LEN(聲母對照資料表[[#This Row],[台語音標]])</f>
        <v>1</v>
      </c>
      <c r="M15" s="60"/>
      <c r="N15" s="62"/>
      <c r="O15" s="45"/>
      <c r="P15" s="45"/>
      <c r="Q15" s="45"/>
      <c r="R15" s="45"/>
      <c r="S15" s="46"/>
      <c r="T15" s="45"/>
      <c r="U15" s="45"/>
      <c r="V15" s="45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</row>
    <row r="16" spans="2:43" ht="57.75">
      <c r="B16" s="55">
        <v>13</v>
      </c>
      <c r="C16" s="99" t="str">
        <f xml:space="preserve"> _xlfn.XLOOKUP(聲母對照資料表[[#This Row],[台語音標]],聲母列表[羅馬拼音字母], 聲母列表[國際音標],"查不到！")</f>
        <v>g</v>
      </c>
      <c r="D16" s="58" t="s">
        <v>1305</v>
      </c>
      <c r="E16" s="56" t="str">
        <f xml:space="preserve"> _xlfn.XLOOKUP(聲母對照資料表[[#This Row],[台語音標]],聲母列表[羅馬拼音字母], 聲母列表[注音符號],"查不到！")</f>
        <v>ㆣ</v>
      </c>
      <c r="F16" s="102" t="s">
        <v>1303</v>
      </c>
      <c r="G16" s="101" t="s">
        <v>1302</v>
      </c>
      <c r="H16" s="58" t="s">
        <v>1305</v>
      </c>
      <c r="I16" s="58" t="s">
        <v>1305</v>
      </c>
      <c r="J16" s="58" t="s">
        <v>1304</v>
      </c>
      <c r="K16" s="209" t="s">
        <v>1489</v>
      </c>
      <c r="L16" s="59">
        <f xml:space="preserve"> LEN(聲母對照資料表[[#This Row],[台語音標]])</f>
        <v>1</v>
      </c>
      <c r="M16" s="60"/>
      <c r="N16" s="62"/>
      <c r="O16" s="45"/>
      <c r="P16" s="45"/>
      <c r="Q16" s="45"/>
      <c r="R16" s="45"/>
      <c r="S16" s="46"/>
      <c r="T16" s="45"/>
      <c r="U16" s="45"/>
      <c r="V16" s="45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</row>
    <row r="17" spans="2:43" ht="57.75">
      <c r="B17" s="55">
        <v>14</v>
      </c>
      <c r="C17" s="99" t="str">
        <f xml:space="preserve"> _xlfn.XLOOKUP(聲母對照資料表[[#This Row],[台語音標]],聲母列表[羅馬拼音字母], 聲母列表[國際音標],"查不到！")</f>
        <v>ʦʰ</v>
      </c>
      <c r="D17" s="64" t="s">
        <v>1275</v>
      </c>
      <c r="E17" s="56" t="str">
        <f xml:space="preserve"> _xlfn.XLOOKUP(聲母對照資料表[[#This Row],[台語音標]],聲母列表[羅馬拼音字母], 聲母列表[注音符號],"查不到！")</f>
        <v>ㄘ</v>
      </c>
      <c r="F17" s="102" t="s">
        <v>1307</v>
      </c>
      <c r="G17" s="101" t="s">
        <v>1306</v>
      </c>
      <c r="H17" s="58" t="s">
        <v>1310</v>
      </c>
      <c r="I17" s="58" t="s">
        <v>1311</v>
      </c>
      <c r="J17" s="58" t="s">
        <v>1309</v>
      </c>
      <c r="K17" s="209" t="s">
        <v>1498</v>
      </c>
      <c r="L17" s="59">
        <f xml:space="preserve"> LEN(聲母對照資料表[[#This Row],[台語音標]])</f>
        <v>1</v>
      </c>
      <c r="M17" s="60"/>
      <c r="N17" s="61"/>
      <c r="O17" s="45"/>
      <c r="P17" s="45"/>
      <c r="Q17" s="45"/>
      <c r="R17" s="45"/>
      <c r="S17" s="46"/>
      <c r="T17" s="45"/>
      <c r="U17" s="45"/>
      <c r="V17" s="45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</row>
    <row r="18" spans="2:43" ht="57.75">
      <c r="B18" s="55">
        <v>15</v>
      </c>
      <c r="C18" s="67" t="str">
        <f xml:space="preserve"> _xlfn.XLOOKUP(聲母對照資料表[[#This Row],[台語音標]],聲母列表[羅馬拼音字母], 聲母列表[國際音標],"查不到！")</f>
        <v>h</v>
      </c>
      <c r="D18" s="58" t="s">
        <v>1</v>
      </c>
      <c r="E18" s="56" t="str">
        <f xml:space="preserve"> _xlfn.XLOOKUP(聲母對照資料表[[#This Row],[台語音標]],聲母列表[羅馬拼音字母], 聲母列表[注音符號],"查不到！")</f>
        <v>ㄏ</v>
      </c>
      <c r="F18" s="102" t="s">
        <v>1317</v>
      </c>
      <c r="G18" s="101" t="s">
        <v>1317</v>
      </c>
      <c r="H18" s="58" t="s">
        <v>1</v>
      </c>
      <c r="I18" s="58" t="s">
        <v>1</v>
      </c>
      <c r="J18" s="58" t="s">
        <v>1</v>
      </c>
      <c r="K18" s="209" t="s">
        <v>1499</v>
      </c>
      <c r="L18" s="59">
        <f xml:space="preserve"> LEN(聲母對照資料表[[#This Row],[台語音標]])</f>
        <v>1</v>
      </c>
      <c r="M18" s="60"/>
      <c r="N18" s="61"/>
      <c r="O18" s="45"/>
      <c r="P18" s="45"/>
      <c r="Q18" s="45"/>
      <c r="R18" s="45"/>
      <c r="S18" s="46"/>
      <c r="T18" s="45"/>
      <c r="U18" s="45"/>
      <c r="V18" s="45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</row>
    <row r="19" spans="2:43" ht="57.75">
      <c r="B19" s="55">
        <v>16</v>
      </c>
      <c r="C19" s="57" t="str">
        <f xml:space="preserve"> _xlfn.XLOOKUP(聲母對照資料表[[#This Row],[台語音標]],聲母列表[羅馬拼音字母], 聲母列表[國際音標],"查不到！")</f>
        <v>m</v>
      </c>
      <c r="D19" s="209" t="s">
        <v>1196</v>
      </c>
      <c r="E19" s="56" t="str">
        <f xml:space="preserve"> _xlfn.XLOOKUP(聲母對照資料表[[#This Row],[台語音標]],聲母列表[羅馬拼音字母], 聲母列表[注音符號],"查不到！")</f>
        <v>ㄇ</v>
      </c>
      <c r="F19" s="102" t="s">
        <v>1456</v>
      </c>
      <c r="G19" s="104" t="s">
        <v>1318</v>
      </c>
      <c r="H19" s="209" t="s">
        <v>1196</v>
      </c>
      <c r="I19" s="209" t="s">
        <v>1196</v>
      </c>
      <c r="J19" s="209" t="s">
        <v>1844</v>
      </c>
      <c r="K19" s="209" t="s">
        <v>1196</v>
      </c>
      <c r="L19" s="68">
        <f xml:space="preserve"> LEN(聲母對照資料表[[#This Row],[台語音標]])</f>
        <v>1</v>
      </c>
      <c r="M19" s="69" t="s">
        <v>1319</v>
      </c>
      <c r="N19" s="61"/>
      <c r="O19" s="45"/>
      <c r="P19" s="45"/>
      <c r="Q19" s="45"/>
      <c r="R19" s="45"/>
      <c r="S19" s="45"/>
      <c r="T19" s="45"/>
      <c r="U19" s="45"/>
      <c r="V19" s="45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</row>
    <row r="20" spans="2:43" ht="57.75">
      <c r="B20" s="55">
        <v>17</v>
      </c>
      <c r="C20" s="57" t="str">
        <f xml:space="preserve"> _xlfn.XLOOKUP(聲母對照資料表[[#This Row],[台語音標]],聲母列表[羅馬拼音字母], 聲母列表[國際音標],"查不到！")</f>
        <v>n</v>
      </c>
      <c r="D20" s="209" t="s">
        <v>1500</v>
      </c>
      <c r="E20" s="56" t="str">
        <f xml:space="preserve"> _xlfn.XLOOKUP(聲母對照資料表[[#This Row],[台語音標]],聲母列表[羅馬拼音字母], 聲母列表[注音符號],"查不到！")</f>
        <v>ㄋ</v>
      </c>
      <c r="F20" s="102" t="s">
        <v>1457</v>
      </c>
      <c r="G20" s="104" t="s">
        <v>1320</v>
      </c>
      <c r="H20" s="209" t="s">
        <v>1500</v>
      </c>
      <c r="I20" s="209" t="s">
        <v>1500</v>
      </c>
      <c r="J20" s="209" t="s">
        <v>1845</v>
      </c>
      <c r="K20" s="209" t="s">
        <v>1500</v>
      </c>
      <c r="L20" s="68">
        <f xml:space="preserve"> LEN(聲母對照資料表[[#This Row],[台語音標]])</f>
        <v>1</v>
      </c>
      <c r="M20" s="69" t="s">
        <v>1321</v>
      </c>
      <c r="N20" s="61"/>
      <c r="O20" s="45"/>
      <c r="P20" s="45"/>
      <c r="Q20" s="45"/>
      <c r="R20" s="45"/>
      <c r="S20" s="45"/>
      <c r="T20" s="45"/>
      <c r="U20" s="45"/>
      <c r="V20" s="45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</row>
    <row r="21" spans="2:43" ht="57.75">
      <c r="B21" s="70">
        <v>18</v>
      </c>
      <c r="C21" s="72" t="str">
        <f xml:space="preserve"> _xlfn.XLOOKUP(聲母對照資料表[[#This Row],[台語音標]],聲母列表[羅馬拼音字母], 聲母列表[國際音標],"查不到！")</f>
        <v>ŋ</v>
      </c>
      <c r="D21" s="212" t="s">
        <v>1187</v>
      </c>
      <c r="E21" s="56" t="str">
        <f xml:space="preserve"> _xlfn.XLOOKUP(聲母對照資料表[[#This Row],[台語音標]],聲母列表[羅馬拼音字母], 聲母列表[注音符號],"查不到！")</f>
        <v>ㄫ</v>
      </c>
      <c r="F21" s="102" t="s">
        <v>1458</v>
      </c>
      <c r="G21" s="105" t="s">
        <v>1322</v>
      </c>
      <c r="H21" s="212" t="s">
        <v>1187</v>
      </c>
      <c r="I21" s="212" t="s">
        <v>1187</v>
      </c>
      <c r="J21" s="212" t="s">
        <v>1846</v>
      </c>
      <c r="K21" s="212" t="s">
        <v>1187</v>
      </c>
      <c r="L21" s="74">
        <f xml:space="preserve"> LEN(聲母對照資料表[[#This Row],[台語音標]])</f>
        <v>2</v>
      </c>
      <c r="M21" s="69" t="s">
        <v>1323</v>
      </c>
      <c r="N21" s="61"/>
      <c r="O21" s="45"/>
      <c r="P21" s="45"/>
      <c r="Q21" s="45"/>
      <c r="R21" s="45"/>
      <c r="S21" s="45"/>
      <c r="T21" s="45"/>
      <c r="U21" s="45"/>
      <c r="V21" s="45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</row>
    <row r="22" spans="2:43" ht="57.75">
      <c r="B22" s="55">
        <v>19</v>
      </c>
      <c r="C22" s="72" t="str">
        <f xml:space="preserve"> _xlfn.XLOOKUP(聲母對照資料表[[#This Row],[台語音標]],聲母列表[羅馬拼音字母], 聲母列表[國際音標],"查不到！")</f>
        <v>ʥ</v>
      </c>
      <c r="D22" s="213" t="s">
        <v>1847</v>
      </c>
      <c r="E22" s="71" t="str">
        <f xml:space="preserve"> _xlfn.XLOOKUP(聲母對照資料表[[#This Row],[台語音標]],聲母列表[羅馬拼音字母], 聲母列表[注音符號],"查不到！")</f>
        <v>ㆢ</v>
      </c>
      <c r="F22" s="214" t="s">
        <v>1841</v>
      </c>
      <c r="G22" s="215" t="s">
        <v>1283</v>
      </c>
      <c r="H22" s="213" t="s">
        <v>1847</v>
      </c>
      <c r="I22" s="73" t="s">
        <v>1847</v>
      </c>
      <c r="J22" s="73" t="s">
        <v>1848</v>
      </c>
      <c r="K22" s="74" t="s">
        <v>1849</v>
      </c>
      <c r="L22" s="74">
        <f xml:space="preserve"> LEN(聲母對照資料表[[#This Row],[台語音標]])</f>
        <v>2</v>
      </c>
      <c r="M22" s="216"/>
      <c r="P22" s="46"/>
      <c r="S22" s="46"/>
      <c r="W22" s="46"/>
      <c r="Y22" s="46"/>
      <c r="AB22" s="40"/>
      <c r="AC22" s="42"/>
      <c r="AD22" s="75"/>
      <c r="AE22" s="40"/>
      <c r="AF22" s="42"/>
      <c r="AG22" s="75"/>
      <c r="AH22" s="40"/>
      <c r="AI22" s="42"/>
      <c r="AJ22" s="75"/>
    </row>
    <row r="23" spans="2:43" ht="57.75">
      <c r="B23" s="70">
        <v>20</v>
      </c>
      <c r="C23" s="72" t="str">
        <f xml:space="preserve"> _xlfn.XLOOKUP(聲母對照資料表[[#This Row],[台語音標]],聲母列表[羅馬拼音字母], 聲母列表[國際音標],"查不到！")</f>
        <v>ʨ</v>
      </c>
      <c r="D23" s="213" t="s">
        <v>1850</v>
      </c>
      <c r="E23" s="71" t="str">
        <f xml:space="preserve"> _xlfn.XLOOKUP(聲母對照資料表[[#This Row],[台語音標]],聲母列表[羅馬拼音字母], 聲母列表[注音符號],"查不到！")</f>
        <v>ㄐ</v>
      </c>
      <c r="F23" s="214" t="s">
        <v>1270</v>
      </c>
      <c r="G23" s="215" t="s">
        <v>1269</v>
      </c>
      <c r="H23" s="213" t="s">
        <v>1851</v>
      </c>
      <c r="I23" s="73" t="s">
        <v>1852</v>
      </c>
      <c r="J23" s="73" t="s">
        <v>1850</v>
      </c>
      <c r="K23" s="74" t="s">
        <v>1847</v>
      </c>
      <c r="L23" s="74">
        <f xml:space="preserve"> LEN(聲母對照資料表[[#This Row],[台語音標]])</f>
        <v>2</v>
      </c>
      <c r="M23" s="216"/>
      <c r="AB23" s="40"/>
      <c r="AC23" s="42"/>
      <c r="AD23" s="75"/>
      <c r="AE23" s="40"/>
      <c r="AF23" s="42"/>
      <c r="AG23" s="75"/>
      <c r="AH23" s="40"/>
      <c r="AI23" s="42"/>
      <c r="AJ23" s="75"/>
    </row>
    <row r="24" spans="2:43" ht="57.75">
      <c r="B24" s="55">
        <v>21</v>
      </c>
      <c r="C24" s="72" t="str">
        <f xml:space="preserve"> _xlfn.XLOOKUP(聲母對照資料表[[#This Row],[台語音標]],聲母列表[羅馬拼音字母], 聲母列表[國際音標],"查不到！")</f>
        <v>ʨʰ</v>
      </c>
      <c r="D24" s="213" t="s">
        <v>1853</v>
      </c>
      <c r="E24" s="71" t="str">
        <f xml:space="preserve"> _xlfn.XLOOKUP(聲母對照資料表[[#This Row],[台語音標]],聲母列表[羅馬拼音字母], 聲母列表[注音符號],"查不到！")</f>
        <v>ㄑ</v>
      </c>
      <c r="F24" s="214" t="s">
        <v>1854</v>
      </c>
      <c r="G24" s="215" t="s">
        <v>1306</v>
      </c>
      <c r="H24" s="213" t="s">
        <v>1855</v>
      </c>
      <c r="I24" s="73" t="s">
        <v>1856</v>
      </c>
      <c r="J24" s="73" t="s">
        <v>1853</v>
      </c>
      <c r="K24" s="74" t="s">
        <v>1851</v>
      </c>
      <c r="L24" s="74">
        <f xml:space="preserve"> LEN(聲母對照資料表[[#This Row],[台語音標]])</f>
        <v>2</v>
      </c>
      <c r="M24" s="216"/>
      <c r="AB24" s="40"/>
      <c r="AC24" s="42"/>
      <c r="AD24" s="75"/>
      <c r="AE24" s="40"/>
      <c r="AF24" s="42"/>
      <c r="AG24" s="75"/>
      <c r="AH24" s="40"/>
      <c r="AI24" s="42"/>
      <c r="AJ24" s="75"/>
    </row>
    <row r="25" spans="2:43" ht="57.75">
      <c r="B25" s="70">
        <v>22</v>
      </c>
      <c r="C25" s="72" t="str">
        <f xml:space="preserve"> _xlfn.XLOOKUP(聲母對照資料表[[#This Row],[台語音標]],聲母列表[羅馬拼音字母], 聲母列表[國際音標],"查不到！")</f>
        <v>ɕ</v>
      </c>
      <c r="D25" s="213" t="s">
        <v>1857</v>
      </c>
      <c r="E25" s="71" t="str">
        <f xml:space="preserve"> _xlfn.XLOOKUP(聲母對照資料表[[#This Row],[台語音標]],聲母列表[羅馬拼音字母], 聲母列表[注音符號],"查不到！")</f>
        <v>ㄒ</v>
      </c>
      <c r="F25" s="214" t="s">
        <v>1858</v>
      </c>
      <c r="G25" s="215" t="s">
        <v>1291</v>
      </c>
      <c r="H25" s="213" t="s">
        <v>1857</v>
      </c>
      <c r="I25" s="73" t="s">
        <v>1857</v>
      </c>
      <c r="J25" s="73" t="s">
        <v>1857</v>
      </c>
      <c r="K25" s="74" t="s">
        <v>1859</v>
      </c>
      <c r="L25" s="74">
        <f xml:space="preserve"> LEN(聲母對照資料表[[#This Row],[台語音標]])</f>
        <v>2</v>
      </c>
      <c r="M25" s="216"/>
      <c r="AB25" s="40"/>
      <c r="AC25" s="42"/>
      <c r="AD25" s="75"/>
      <c r="AE25" s="40"/>
      <c r="AF25" s="42"/>
      <c r="AG25" s="75"/>
      <c r="AH25" s="40"/>
      <c r="AI25" s="42"/>
      <c r="AJ25" s="75"/>
    </row>
    <row r="26" spans="2:43" ht="34.5" customHeight="1">
      <c r="B26" s="217"/>
      <c r="C26" s="217"/>
      <c r="D26" s="217"/>
      <c r="E26" s="217"/>
      <c r="F26" s="217"/>
      <c r="G26" s="217"/>
      <c r="H26" s="217"/>
      <c r="I26" s="217"/>
      <c r="J26" s="217"/>
      <c r="K26" s="217"/>
      <c r="L26" s="217"/>
      <c r="M26" s="217"/>
      <c r="AB26" s="40"/>
      <c r="AC26" s="42"/>
      <c r="AD26" s="75"/>
      <c r="AE26" s="40"/>
      <c r="AF26" s="42"/>
      <c r="AG26" s="75"/>
      <c r="AH26" s="40"/>
      <c r="AI26" s="42"/>
      <c r="AJ26" s="75"/>
    </row>
    <row r="27" spans="2:43" ht="34.5" customHeight="1">
      <c r="C27" s="63" t="s">
        <v>1268</v>
      </c>
      <c r="D27" s="63" t="s">
        <v>1073</v>
      </c>
      <c r="E27" s="63" t="s">
        <v>1240</v>
      </c>
      <c r="F27" s="63" t="s">
        <v>1502</v>
      </c>
      <c r="G27" s="63" t="s">
        <v>1242</v>
      </c>
      <c r="H27" s="63" t="s">
        <v>1245</v>
      </c>
      <c r="I27" s="63" t="s">
        <v>1839</v>
      </c>
      <c r="J27" s="63" t="s">
        <v>1244</v>
      </c>
      <c r="K27" s="63" t="s">
        <v>1860</v>
      </c>
      <c r="AB27" s="40"/>
      <c r="AC27" s="42"/>
      <c r="AD27" s="75"/>
      <c r="AE27" s="40"/>
      <c r="AF27" s="42"/>
      <c r="AG27" s="75"/>
      <c r="AH27" s="40"/>
      <c r="AI27" s="42"/>
      <c r="AJ27" s="75"/>
    </row>
    <row r="28" spans="2:43" ht="45.75">
      <c r="C28" s="66" t="s">
        <v>1288</v>
      </c>
      <c r="D28" s="65" t="s">
        <v>1287</v>
      </c>
      <c r="E28" s="66" t="s">
        <v>1290</v>
      </c>
      <c r="F28" s="218" t="s">
        <v>1522</v>
      </c>
      <c r="G28" s="66" t="s">
        <v>1525</v>
      </c>
      <c r="H28" s="66" t="s">
        <v>1287</v>
      </c>
      <c r="I28" s="66" t="s">
        <v>1287</v>
      </c>
      <c r="J28" s="66" t="s">
        <v>1289</v>
      </c>
      <c r="K28" s="65" t="s">
        <v>1861</v>
      </c>
      <c r="AB28" s="40"/>
      <c r="AC28" s="42"/>
      <c r="AD28" s="75"/>
      <c r="AE28" s="40"/>
      <c r="AF28" s="42"/>
      <c r="AG28" s="75"/>
      <c r="AH28" s="40"/>
      <c r="AI28" s="42"/>
      <c r="AJ28" s="75"/>
    </row>
    <row r="29" spans="2:43" ht="45.75">
      <c r="C29" s="66" t="s">
        <v>1278</v>
      </c>
      <c r="D29" s="65" t="s">
        <v>1277</v>
      </c>
      <c r="E29" s="66" t="s">
        <v>1282</v>
      </c>
      <c r="F29" s="219" t="s">
        <v>1524</v>
      </c>
      <c r="G29" s="66" t="s">
        <v>1269</v>
      </c>
      <c r="H29" s="66" t="s">
        <v>1279</v>
      </c>
      <c r="I29" s="66" t="s">
        <v>1280</v>
      </c>
      <c r="J29" s="66" t="s">
        <v>1281</v>
      </c>
      <c r="K29" s="66" t="s">
        <v>1287</v>
      </c>
      <c r="AB29" s="40"/>
      <c r="AC29" s="42"/>
      <c r="AD29" s="75"/>
      <c r="AE29" s="40"/>
      <c r="AF29" s="42"/>
      <c r="AG29" s="75"/>
      <c r="AH29" s="40"/>
      <c r="AI29" s="42"/>
      <c r="AJ29" s="75"/>
    </row>
    <row r="30" spans="2:43" ht="43.5">
      <c r="C30" s="66" t="s">
        <v>1313</v>
      </c>
      <c r="D30" s="65" t="s">
        <v>1312</v>
      </c>
      <c r="E30" s="66" t="s">
        <v>1316</v>
      </c>
      <c r="F30" s="219" t="s">
        <v>1862</v>
      </c>
      <c r="G30" s="66" t="s">
        <v>1521</v>
      </c>
      <c r="H30" s="66" t="s">
        <v>1314</v>
      </c>
      <c r="I30" s="66" t="s">
        <v>1315</v>
      </c>
      <c r="J30" s="66" t="s">
        <v>1312</v>
      </c>
      <c r="K30" s="65" t="s">
        <v>1863</v>
      </c>
    </row>
    <row r="31" spans="2:43" ht="43.5">
      <c r="C31" s="66" t="s">
        <v>1294</v>
      </c>
      <c r="D31" s="65" t="s">
        <v>1293</v>
      </c>
      <c r="E31" s="66" t="s">
        <v>1295</v>
      </c>
      <c r="F31" s="219" t="s">
        <v>1864</v>
      </c>
      <c r="G31" s="66" t="s">
        <v>1291</v>
      </c>
      <c r="H31" s="66" t="s">
        <v>1293</v>
      </c>
      <c r="I31" s="66" t="s">
        <v>1293</v>
      </c>
      <c r="J31" s="66" t="s">
        <v>1293</v>
      </c>
      <c r="K31" s="65" t="s">
        <v>1865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7828-8C03-48AE-91AB-E18929DA4928}">
  <sheetPr>
    <tabColor rgb="FFC00000"/>
  </sheetPr>
  <dimension ref="B1:AH103"/>
  <sheetViews>
    <sheetView workbookViewId="0">
      <pane ySplit="3" topLeftCell="A93" activePane="bottomLeft" state="frozen"/>
      <selection activeCell="H12" sqref="H12"/>
      <selection pane="bottomLeft" activeCell="T99" sqref="T99"/>
    </sheetView>
  </sheetViews>
  <sheetFormatPr defaultColWidth="10" defaultRowHeight="25.5" outlineLevelCol="1"/>
  <cols>
    <col min="1" max="1" width="3.75" style="81" customWidth="1"/>
    <col min="2" max="2" width="11.125" style="80" customWidth="1"/>
    <col min="3" max="3" width="12.75" bestFit="1" customWidth="1"/>
    <col min="4" max="4" width="12.875" style="83" customWidth="1"/>
    <col min="5" max="5" width="14.875" style="79" bestFit="1" customWidth="1"/>
    <col min="6" max="7" width="15" customWidth="1"/>
    <col min="8" max="8" width="15" hidden="1" customWidth="1" outlineLevel="1"/>
    <col min="9" max="10" width="15" style="76" hidden="1" customWidth="1" outlineLevel="1"/>
    <col min="11" max="11" width="15" customWidth="1" collapsed="1"/>
    <col min="12" max="12" width="15" customWidth="1"/>
    <col min="13" max="13" width="13" customWidth="1"/>
    <col min="14" max="14" width="18.75" style="76" bestFit="1" customWidth="1"/>
    <col min="15" max="15" width="15.125" style="81" hidden="1" customWidth="1" outlineLevel="1"/>
    <col min="16" max="16" width="10" collapsed="1"/>
    <col min="17" max="17" width="15.125" style="76" customWidth="1"/>
    <col min="18" max="18" width="15.125" customWidth="1"/>
    <col min="19" max="19" width="15.125" style="83" customWidth="1"/>
    <col min="20" max="20" width="18.75" style="76" bestFit="1" customWidth="1"/>
    <col min="21" max="21" width="17.25" customWidth="1"/>
    <col min="24" max="24" width="18.75" bestFit="1" customWidth="1"/>
    <col min="26" max="27" width="18.75" bestFit="1" customWidth="1"/>
    <col min="30" max="30" width="13.375" style="83" customWidth="1"/>
    <col min="31" max="31" width="13.375" style="83" hidden="1" customWidth="1" outlineLevel="1"/>
    <col min="32" max="32" width="13.75" style="82" hidden="1" customWidth="1" outlineLevel="1"/>
    <col min="33" max="33" width="13.75" style="82" customWidth="1" collapsed="1"/>
    <col min="34" max="34" width="19.125" style="82" customWidth="1"/>
    <col min="35" max="36" width="14.875" style="81" customWidth="1"/>
    <col min="37" max="37" width="21.25" style="81" customWidth="1"/>
    <col min="38" max="38" width="25" style="81" customWidth="1"/>
    <col min="39" max="16384" width="10" style="81"/>
  </cols>
  <sheetData>
    <row r="1" spans="2:34" s="79" customFormat="1" ht="26.25" customHeight="1">
      <c r="B1" s="220" cm="1">
        <f t="array" ref="B1" xml:space="preserve"> COLUMN() - COLUMN($A:$A)</f>
        <v>1</v>
      </c>
      <c r="C1" s="220" cm="1">
        <f t="array" ref="C1" xml:space="preserve"> COLUMN() - COLUMN($A:$A)</f>
        <v>2</v>
      </c>
      <c r="D1" s="220" cm="1">
        <f t="array" ref="D1" xml:space="preserve"> COLUMN() - COLUMN($A:$A)</f>
        <v>3</v>
      </c>
      <c r="E1" s="220" cm="1">
        <f t="array" ref="E1" xml:space="preserve"> COLUMN() - COLUMN($A:$A)</f>
        <v>4</v>
      </c>
      <c r="F1" s="220" cm="1">
        <f t="array" ref="F1" xml:space="preserve"> COLUMN() - COLUMN($A:$A)</f>
        <v>5</v>
      </c>
      <c r="G1" s="220" cm="1">
        <f t="array" ref="G1" xml:space="preserve"> COLUMN() - COLUMN($A:$A)</f>
        <v>6</v>
      </c>
      <c r="H1" s="220" cm="1">
        <f t="array" ref="H1" xml:space="preserve"> COLUMN() - COLUMN($A:$A)</f>
        <v>7</v>
      </c>
      <c r="I1" s="220" cm="1">
        <f t="array" ref="I1" xml:space="preserve"> COLUMN() - COLUMN($A:$A)</f>
        <v>8</v>
      </c>
      <c r="J1" s="220" cm="1">
        <f t="array" ref="J1" xml:space="preserve"> COLUMN() - COLUMN($A:$A)</f>
        <v>9</v>
      </c>
      <c r="K1" s="220" cm="1">
        <f t="array" ref="K1" xml:space="preserve"> COLUMN() - COLUMN($A:$A)</f>
        <v>10</v>
      </c>
      <c r="L1" s="220" cm="1">
        <f t="array" ref="L1" xml:space="preserve"> COLUMN() - COLUMN($A:$A)</f>
        <v>11</v>
      </c>
      <c r="M1" s="220" cm="1">
        <f t="array" ref="M1" xml:space="preserve"> COLUMN() - COLUMN($A:$A)</f>
        <v>12</v>
      </c>
      <c r="N1" s="220" cm="1">
        <f t="array" ref="N1" xml:space="preserve"> COLUMN() - COLUMN($A:$A)</f>
        <v>13</v>
      </c>
      <c r="O1" s="220" cm="1">
        <f t="array" ref="O1" xml:space="preserve"> COLUMN() - COLUMN($A:$A)</f>
        <v>14</v>
      </c>
    </row>
    <row r="2" spans="2:34" ht="26.25" customHeight="1">
      <c r="C2" s="83"/>
      <c r="E2" s="82"/>
      <c r="F2" s="81"/>
      <c r="G2" s="81"/>
      <c r="H2" s="81"/>
      <c r="I2" s="81"/>
      <c r="J2" s="79"/>
      <c r="K2" s="82"/>
      <c r="L2" s="82"/>
      <c r="M2" s="82"/>
      <c r="N2" s="82"/>
      <c r="O2" s="83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</row>
    <row r="3" spans="2:34" ht="27" customHeight="1">
      <c r="B3" s="84" t="s">
        <v>1324</v>
      </c>
      <c r="C3" s="39" t="s">
        <v>1239</v>
      </c>
      <c r="D3" s="39" t="s">
        <v>1073</v>
      </c>
      <c r="E3" s="39" t="s">
        <v>1240</v>
      </c>
      <c r="F3" s="39" t="s">
        <v>1502</v>
      </c>
      <c r="G3" s="39" t="s">
        <v>1242</v>
      </c>
      <c r="H3" s="221" t="s">
        <v>1326</v>
      </c>
      <c r="I3" s="222" t="s">
        <v>1327</v>
      </c>
      <c r="J3" s="222" t="s">
        <v>1866</v>
      </c>
      <c r="K3" s="39" t="s">
        <v>1325</v>
      </c>
      <c r="L3" s="39" t="s">
        <v>1839</v>
      </c>
      <c r="M3" s="39" t="s">
        <v>1244</v>
      </c>
      <c r="N3" s="39" t="s">
        <v>1486</v>
      </c>
      <c r="O3" s="39" t="s">
        <v>1328</v>
      </c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</row>
    <row r="4" spans="2:34" ht="54" customHeight="1">
      <c r="B4" s="85">
        <v>1</v>
      </c>
      <c r="C4" s="89" t="str">
        <f xml:space="preserve"> IF(韻母對照資料表[[#This Row],[台語音標]]="", "", _xlfn.XLOOKUP(韻母對照資料表[[#This Row],[台語音標]],韻母列表[羅馬拼音字母], 韻母列表[國際音標],"", ))</f>
        <v>un</v>
      </c>
      <c r="D4" s="90" t="s">
        <v>760</v>
      </c>
      <c r="E4" s="88" t="str">
        <f xml:space="preserve"> _xlfn.XLOOKUP(韻母對照資料表[[#This Row],[台語音標]],韻母列表[羅馬拼音字母], 韻母列表[注音符號],"")</f>
        <v>ㄨㄣ</v>
      </c>
      <c r="F4" s="107" t="s">
        <v>1215</v>
      </c>
      <c r="G4" s="87" t="s">
        <v>1074</v>
      </c>
      <c r="H4" s="86" t="s">
        <v>1329</v>
      </c>
      <c r="I4" s="92" t="str">
        <f>韻母對照資料表[[#This Row],[十五音]]&amp;LEFT(韻母對照資料表[[#This Row],[舒促聲]],1)</f>
        <v>君舒</v>
      </c>
      <c r="J4" s="41">
        <v>1</v>
      </c>
      <c r="K4" s="89" t="s">
        <v>760</v>
      </c>
      <c r="L4" s="89" t="s">
        <v>760</v>
      </c>
      <c r="M4" s="89" t="s">
        <v>760</v>
      </c>
      <c r="N4" s="89" t="s">
        <v>1075</v>
      </c>
      <c r="O4" s="91">
        <f>IF(韻母對照資料表[[#This Row],[台語音標]]="", 0, LEN(韻母對照資料表[[#This Row],[台語音標]]))</f>
        <v>2</v>
      </c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</row>
    <row r="5" spans="2:34" ht="54" customHeight="1">
      <c r="B5" s="85">
        <v>2</v>
      </c>
      <c r="C5" s="89" t="str">
        <f xml:space="preserve"> IF(韻母對照資料表[[#This Row],[台語音標]]="", "", _xlfn.XLOOKUP(韻母對照資料表[[#This Row],[台語音標]],韻母列表[羅馬拼音字母], 韻母列表[國際音標],"", ))</f>
        <v>ut˺</v>
      </c>
      <c r="D5" s="90" t="s">
        <v>1331</v>
      </c>
      <c r="E5" s="88" t="str">
        <f xml:space="preserve"> _xlfn.XLOOKUP(韻母對照資料表[[#This Row],[台語音標]],韻母列表[羅馬拼音字母], 韻母列表[注音符號],"")</f>
        <v>ㄨㆵ</v>
      </c>
      <c r="F5" s="107" t="s">
        <v>1867</v>
      </c>
      <c r="G5" s="87" t="s">
        <v>1074</v>
      </c>
      <c r="H5" s="86" t="s">
        <v>1330</v>
      </c>
      <c r="I5" s="92" t="str">
        <f>韻母對照資料表[[#This Row],[十五音]]&amp;LEFT(韻母對照資料表[[#This Row],[舒促聲]],1)</f>
        <v>君促</v>
      </c>
      <c r="J5" s="41">
        <v>1</v>
      </c>
      <c r="K5" s="89" t="s">
        <v>1331</v>
      </c>
      <c r="L5" s="89" t="s">
        <v>1331</v>
      </c>
      <c r="M5" s="89" t="s">
        <v>1331</v>
      </c>
      <c r="N5" s="89" t="s">
        <v>1076</v>
      </c>
      <c r="O5" s="91">
        <f>IF(韻母對照資料表[[#This Row],[台語音標]]="", 0, LEN(韻母對照資料表[[#This Row],[台語音標]]))</f>
        <v>2</v>
      </c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</row>
    <row r="6" spans="2:34" ht="54" customHeight="1">
      <c r="B6" s="85">
        <v>3</v>
      </c>
      <c r="C6" s="89" t="str">
        <f xml:space="preserve"> IF(韻母對照資料表[[#This Row],[台語音標]]="", "", _xlfn.XLOOKUP(韻母對照資料表[[#This Row],[台語音標]],韻母列表[羅馬拼音字母], 韻母列表[國際音標],"", ))</f>
        <v>ian</v>
      </c>
      <c r="D6" s="93" t="s">
        <v>1332</v>
      </c>
      <c r="E6" s="88" t="str">
        <f xml:space="preserve"> _xlfn.XLOOKUP(韻母對照資料表[[#This Row],[台語音標]],韻母列表[羅馬拼音字母], 韻母列表[注音符號],"")</f>
        <v>ㄧㄢ</v>
      </c>
      <c r="F6" s="107" t="s">
        <v>1868</v>
      </c>
      <c r="G6" s="87" t="s">
        <v>1077</v>
      </c>
      <c r="H6" s="86" t="s">
        <v>1329</v>
      </c>
      <c r="I6" s="92" t="str">
        <f>韻母對照資料表[[#This Row],[十五音]]&amp;LEFT(韻母對照資料表[[#This Row],[舒促聲]],1)</f>
        <v>堅舒</v>
      </c>
      <c r="J6" s="41">
        <v>2</v>
      </c>
      <c r="K6" s="89" t="s">
        <v>1332</v>
      </c>
      <c r="L6" s="89" t="s">
        <v>1332</v>
      </c>
      <c r="M6" s="89" t="s">
        <v>1332</v>
      </c>
      <c r="N6" s="89" t="s">
        <v>1078</v>
      </c>
      <c r="O6" s="94">
        <f>IF(韻母對照資料表[[#This Row],[台語音標]]="", 0, LEN(韻母對照資料表[[#This Row],[台語音標]]))</f>
        <v>3</v>
      </c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</row>
    <row r="7" spans="2:34" ht="54" customHeight="1">
      <c r="B7" s="85">
        <v>4</v>
      </c>
      <c r="C7" s="89" t="str">
        <f xml:space="preserve"> IF(韻母對照資料表[[#This Row],[台語音標]]="", "", _xlfn.XLOOKUP(韻母對照資料表[[#This Row],[台語音標]],韻母列表[羅馬拼音字母], 韻母列表[國際音標],"", ))</f>
        <v>iat˺</v>
      </c>
      <c r="D7" s="93" t="s">
        <v>1333</v>
      </c>
      <c r="E7" s="88" t="str">
        <f xml:space="preserve"> _xlfn.XLOOKUP(韻母對照資料表[[#This Row],[台語音標]],韻母列表[羅馬拼音字母], 韻母列表[注音符號],"")</f>
        <v>ㄧㄚㆵ</v>
      </c>
      <c r="F7" s="107" t="s">
        <v>1869</v>
      </c>
      <c r="G7" s="87" t="s">
        <v>1077</v>
      </c>
      <c r="H7" s="86" t="s">
        <v>1330</v>
      </c>
      <c r="I7" s="92" t="str">
        <f>韻母對照資料表[[#This Row],[十五音]]&amp;LEFT(韻母對照資料表[[#This Row],[舒促聲]],1)</f>
        <v>堅促</v>
      </c>
      <c r="J7" s="41">
        <v>2</v>
      </c>
      <c r="K7" s="89" t="s">
        <v>1333</v>
      </c>
      <c r="L7" s="89" t="s">
        <v>1333</v>
      </c>
      <c r="M7" s="89" t="s">
        <v>1333</v>
      </c>
      <c r="N7" s="89" t="s">
        <v>1079</v>
      </c>
      <c r="O7" s="94">
        <f>IF(韻母對照資料表[[#This Row],[台語音標]]="", 0, LEN(韻母對照資料表[[#This Row],[台語音標]]))</f>
        <v>3</v>
      </c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</row>
    <row r="8" spans="2:34" ht="54" customHeight="1">
      <c r="B8" s="85">
        <v>5</v>
      </c>
      <c r="C8" s="89" t="str">
        <f xml:space="preserve"> IF(韻母對照資料表[[#This Row],[台語音標]]="", "", _xlfn.XLOOKUP(韻母對照資料表[[#This Row],[台語音標]],韻母列表[羅馬拼音字母], 韻母列表[國際音標],"", ))</f>
        <v>im</v>
      </c>
      <c r="D8" s="90" t="s">
        <v>306</v>
      </c>
      <c r="E8" s="88" t="str">
        <f xml:space="preserve"> _xlfn.XLOOKUP(韻母對照資料表[[#This Row],[台語音標]],韻母列表[羅馬拼音字母], 韻母列表[注音符號],"")</f>
        <v>ㄧㆬ</v>
      </c>
      <c r="F8" s="107" t="s">
        <v>1216</v>
      </c>
      <c r="G8" s="87" t="s">
        <v>1080</v>
      </c>
      <c r="H8" s="86" t="s">
        <v>1329</v>
      </c>
      <c r="I8" s="92" t="str">
        <f>韻母對照資料表[[#This Row],[十五音]]&amp;LEFT(韻母對照資料表[[#This Row],[舒促聲]],1)</f>
        <v>金舒</v>
      </c>
      <c r="J8" s="41">
        <v>3</v>
      </c>
      <c r="K8" s="89" t="s">
        <v>306</v>
      </c>
      <c r="L8" s="89" t="s">
        <v>306</v>
      </c>
      <c r="M8" s="89" t="s">
        <v>306</v>
      </c>
      <c r="N8" s="89" t="s">
        <v>1081</v>
      </c>
      <c r="O8" s="91">
        <f>IF(韻母對照資料表[[#This Row],[台語音標]]="", 0, LEN(韻母對照資料表[[#This Row],[台語音標]]))</f>
        <v>2</v>
      </c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</row>
    <row r="9" spans="2:34" ht="54" customHeight="1">
      <c r="B9" s="85">
        <v>6</v>
      </c>
      <c r="C9" s="89" t="str">
        <f xml:space="preserve"> IF(韻母對照資料表[[#This Row],[台語音標]]="", "", _xlfn.XLOOKUP(韻母對照資料表[[#This Row],[台語音標]],韻母列表[羅馬拼音字母], 韻母列表[國際音標],"", ))</f>
        <v>ip˺</v>
      </c>
      <c r="D9" s="90" t="s">
        <v>1334</v>
      </c>
      <c r="E9" s="88" t="str">
        <f xml:space="preserve"> _xlfn.XLOOKUP(韻母對照資料表[[#This Row],[台語音標]],韻母列表[羅馬拼音字母], 韻母列表[注音符號],"")</f>
        <v>ㄧㆴ</v>
      </c>
      <c r="F9" s="109" t="s">
        <v>1870</v>
      </c>
      <c r="G9" s="87" t="s">
        <v>1080</v>
      </c>
      <c r="H9" s="86" t="s">
        <v>1330</v>
      </c>
      <c r="I9" s="92" t="str">
        <f>韻母對照資料表[[#This Row],[十五音]]&amp;LEFT(韻母對照資料表[[#This Row],[舒促聲]],1)</f>
        <v>金促</v>
      </c>
      <c r="J9" s="41">
        <v>3</v>
      </c>
      <c r="K9" s="89" t="s">
        <v>1334</v>
      </c>
      <c r="L9" s="89" t="s">
        <v>1334</v>
      </c>
      <c r="M9" s="89" t="s">
        <v>1334</v>
      </c>
      <c r="N9" s="89" t="s">
        <v>1082</v>
      </c>
      <c r="O9" s="91">
        <f>IF(韻母對照資料表[[#This Row],[台語音標]]="", 0, LEN(韻母對照資料表[[#This Row],[台語音標]]))</f>
        <v>2</v>
      </c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</row>
    <row r="10" spans="2:34" ht="54" customHeight="1">
      <c r="B10" s="85">
        <v>7</v>
      </c>
      <c r="C10" s="89" t="str">
        <f xml:space="preserve"> IF(韻母對照資料表[[#This Row],[台語音標]]="", "", _xlfn.XLOOKUP(韻母對照資料表[[#This Row],[台語音標]],韻母列表[羅馬拼音字母], 韻母列表[國際音標],"", ))</f>
        <v>ui</v>
      </c>
      <c r="D10" s="90" t="s">
        <v>921</v>
      </c>
      <c r="E10" s="88" t="str">
        <f xml:space="preserve"> _xlfn.XLOOKUP(韻母對照資料表[[#This Row],[台語音標]],韻母列表[羅馬拼音字母], 韻母列表[注音符號],"")</f>
        <v>ㄨㄧ</v>
      </c>
      <c r="F10" s="107" t="s">
        <v>1217</v>
      </c>
      <c r="G10" s="87" t="s">
        <v>1083</v>
      </c>
      <c r="H10" s="86" t="s">
        <v>1329</v>
      </c>
      <c r="I10" s="92" t="str">
        <f>韻母對照資料表[[#This Row],[十五音]]&amp;LEFT(韻母對照資料表[[#This Row],[舒促聲]],1)</f>
        <v>規舒</v>
      </c>
      <c r="J10" s="41">
        <v>4</v>
      </c>
      <c r="K10" s="89" t="s">
        <v>921</v>
      </c>
      <c r="L10" s="89" t="s">
        <v>921</v>
      </c>
      <c r="M10" s="89" t="s">
        <v>921</v>
      </c>
      <c r="N10" s="89" t="s">
        <v>1084</v>
      </c>
      <c r="O10" s="91">
        <f>IF(韻母對照資料表[[#This Row],[台語音標]]="", 0, LEN(韻母對照資料表[[#This Row],[台語音標]]))</f>
        <v>2</v>
      </c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</row>
    <row r="11" spans="2:34" ht="54" customHeight="1">
      <c r="B11" s="85">
        <v>8</v>
      </c>
      <c r="C11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11" s="96">
        <v>0</v>
      </c>
      <c r="E11" s="96" t="str">
        <f xml:space="preserve"> _xlfn.XLOOKUP(韻母對照資料表[[#This Row],[台語音標]],韻母列表[羅馬拼音字母], 韻母列表[注音符號],"")</f>
        <v/>
      </c>
      <c r="F11" s="96">
        <v>0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/>
      <c r="O11" s="91">
        <f>IF(韻母對照資料表[[#This Row],[台語音標]]="", 0, LEN(韻母對照資料表[[#This Row],[台語音標]]))</f>
        <v>1</v>
      </c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</row>
    <row r="12" spans="2:34" ht="54" customHeight="1">
      <c r="B12" s="85">
        <v>9</v>
      </c>
      <c r="C12" s="89" t="str">
        <f xml:space="preserve"> IF(韻母對照資料表[[#This Row],[台語音標]]="", "", _xlfn.XLOOKUP(韻母對照資料表[[#This Row],[台語音標]],韻母列表[羅馬拼音字母], 韻母列表[國際音標],"", ))</f>
        <v>ɛ</v>
      </c>
      <c r="D12" s="90" t="s">
        <v>1337</v>
      </c>
      <c r="E12" s="88" t="str">
        <f xml:space="preserve"> _xlfn.XLOOKUP(韻母對照資料表[[#This Row],[台語音標]],韻母列表[羅馬拼音字母], 韻母列表[注音符號],"")</f>
        <v>ㄝ</v>
      </c>
      <c r="F12" s="112" t="s">
        <v>1478</v>
      </c>
      <c r="G12" s="87" t="s">
        <v>1085</v>
      </c>
      <c r="H12" s="86" t="s">
        <v>1329</v>
      </c>
      <c r="I12" s="92" t="str">
        <f>韻母對照資料表[[#This Row],[十五音]]&amp;LEFT(韻母對照資料表[[#This Row],[舒促聲]],1)</f>
        <v>嘉舒</v>
      </c>
      <c r="J12" s="41">
        <v>5</v>
      </c>
      <c r="K12" s="89" t="s">
        <v>1336</v>
      </c>
      <c r="L12" s="89" t="s">
        <v>1337</v>
      </c>
      <c r="M12" s="97" t="s">
        <v>1335</v>
      </c>
      <c r="N12" s="97" t="s">
        <v>1190</v>
      </c>
      <c r="O12" s="91">
        <f>IF(韻母對照資料表[[#This Row],[台語音標]]="", 0, LEN(韻母對照資料表[[#This Row],[台語音標]]))</f>
        <v>2</v>
      </c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</row>
    <row r="13" spans="2:34" ht="54" customHeight="1">
      <c r="B13" s="85">
        <v>10</v>
      </c>
      <c r="C13" s="89" t="str">
        <f xml:space="preserve"> IF(韻母對照資料表[[#This Row],[台語音標]]="", "", _xlfn.XLOOKUP(韻母對照資料表[[#This Row],[台語音標]],韻母列表[羅馬拼音字母], 韻母列表[國際音標],"", ))</f>
        <v>ɛʔ</v>
      </c>
      <c r="D13" s="90" t="s">
        <v>1338</v>
      </c>
      <c r="E13" s="88" t="str">
        <f xml:space="preserve"> _xlfn.XLOOKUP(韻母對照資料表[[#This Row],[台語音標]],韻母列表[羅馬拼音字母], 韻母列表[注音符號],"")</f>
        <v>ㄝㆷ</v>
      </c>
      <c r="F13" s="369" t="s">
        <v>1871</v>
      </c>
      <c r="G13" s="87" t="s">
        <v>1085</v>
      </c>
      <c r="H13" s="86" t="s">
        <v>1330</v>
      </c>
      <c r="I13" s="92" t="str">
        <f>韻母對照資料表[[#This Row],[十五音]]&amp;LEFT(韻母對照資料表[[#This Row],[舒促聲]],1)</f>
        <v>嘉促</v>
      </c>
      <c r="J13" s="41">
        <v>5</v>
      </c>
      <c r="K13" s="89" t="s">
        <v>1338</v>
      </c>
      <c r="L13" s="89" t="s">
        <v>1338</v>
      </c>
      <c r="M13" s="89">
        <v>0</v>
      </c>
      <c r="N13" s="89" t="s">
        <v>1872</v>
      </c>
      <c r="O13" s="91">
        <f>IF(韻母對照資料表[[#This Row],[台語音標]]="", 0, LEN(韻母對照資料表[[#This Row],[台語音標]]))</f>
        <v>3</v>
      </c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</row>
    <row r="14" spans="2:34" ht="54" customHeight="1">
      <c r="B14" s="85">
        <v>11</v>
      </c>
      <c r="C14" s="89" t="str">
        <f xml:space="preserve"> IF(韻母對照資料表[[#This Row],[台語音標]]="", "", _xlfn.XLOOKUP(韻母對照資料表[[#This Row],[台語音標]],韻母列表[羅馬拼音字母], 韻母列表[國際音標],"", ))</f>
        <v>an</v>
      </c>
      <c r="D14" s="90" t="s">
        <v>79</v>
      </c>
      <c r="E14" s="88" t="str">
        <f xml:space="preserve"> _xlfn.XLOOKUP(韻母對照資料表[[#This Row],[台語音標]],韻母列表[羅馬拼音字母], 韻母列表[注音符號],"")</f>
        <v>ㄢ</v>
      </c>
      <c r="F14" s="107" t="s">
        <v>1218</v>
      </c>
      <c r="G14" s="87" t="s">
        <v>1090</v>
      </c>
      <c r="H14" s="86" t="s">
        <v>1329</v>
      </c>
      <c r="I14" s="92" t="str">
        <f>韻母對照資料表[[#This Row],[十五音]]&amp;LEFT(韻母對照資料表[[#This Row],[舒促聲]],1)</f>
        <v>干舒</v>
      </c>
      <c r="J14" s="41">
        <v>6</v>
      </c>
      <c r="K14" s="89" t="s">
        <v>79</v>
      </c>
      <c r="L14" s="89" t="s">
        <v>79</v>
      </c>
      <c r="M14" s="89" t="s">
        <v>79</v>
      </c>
      <c r="N14" s="89" t="s">
        <v>1091</v>
      </c>
      <c r="O14" s="91">
        <f>IF(韻母對照資料表[[#This Row],[台語音標]]="", 0, LEN(韻母對照資料表[[#This Row],[台語音標]]))</f>
        <v>2</v>
      </c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</row>
    <row r="15" spans="2:34" ht="54" customHeight="1">
      <c r="B15" s="85">
        <v>12</v>
      </c>
      <c r="C15" s="89" t="str">
        <f xml:space="preserve"> IF(韻母對照資料表[[#This Row],[台語音標]]="", "", _xlfn.XLOOKUP(韻母對照資料表[[#This Row],[台語音標]],韻母列表[羅馬拼音字母], 韻母列表[國際音標],"", ))</f>
        <v>at˺</v>
      </c>
      <c r="D15" s="90" t="s">
        <v>1340</v>
      </c>
      <c r="E15" s="88" t="str">
        <f xml:space="preserve"> _xlfn.XLOOKUP(韻母對照資料表[[#This Row],[台語音標]],韻母列表[羅馬拼音字母], 韻母列表[注音符號],"")</f>
        <v>ㄚㆵ</v>
      </c>
      <c r="F15" s="108" t="s">
        <v>1873</v>
      </c>
      <c r="G15" s="87" t="s">
        <v>1090</v>
      </c>
      <c r="H15" s="86" t="s">
        <v>1330</v>
      </c>
      <c r="I15" s="92" t="str">
        <f>韻母對照資料表[[#This Row],[十五音]]&amp;LEFT(韻母對照資料表[[#This Row],[舒促聲]],1)</f>
        <v>干促</v>
      </c>
      <c r="J15" s="41">
        <v>6</v>
      </c>
      <c r="K15" s="89" t="s">
        <v>1340</v>
      </c>
      <c r="L15" s="89" t="s">
        <v>1340</v>
      </c>
      <c r="M15" s="89" t="s">
        <v>1340</v>
      </c>
      <c r="N15" s="89" t="s">
        <v>1092</v>
      </c>
      <c r="O15" s="91">
        <f>IF(韻母對照資料表[[#This Row],[台語音標]]="", 0, LEN(韻母對照資料表[[#This Row],[台語音標]]))</f>
        <v>2</v>
      </c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</row>
    <row r="16" spans="2:34" ht="54" customHeight="1">
      <c r="B16" s="85">
        <v>13</v>
      </c>
      <c r="C16" s="89" t="str">
        <f xml:space="preserve"> IF(韻母對照資料表[[#This Row],[台語音標]]="", "", _xlfn.XLOOKUP(韻母對照資料表[[#This Row],[台語音標]],韻母列表[羅馬拼音字母], 韻母列表[國際音標],"", ))</f>
        <v>ɔŋ</v>
      </c>
      <c r="D16" s="90" t="s">
        <v>1341</v>
      </c>
      <c r="E16" s="88" t="str">
        <f xml:space="preserve"> _xlfn.XLOOKUP(韻母對照資料表[[#This Row],[台語音標]],韻母列表[羅馬拼音字母], 韻母列表[注音符號],"")</f>
        <v>ㆲ</v>
      </c>
      <c r="F16" s="107" t="s">
        <v>1479</v>
      </c>
      <c r="G16" s="87" t="s">
        <v>1093</v>
      </c>
      <c r="H16" s="86" t="s">
        <v>1329</v>
      </c>
      <c r="I16" s="92" t="str">
        <f>韻母對照資料表[[#This Row],[十五音]]&amp;LEFT(韻母對照資料表[[#This Row],[舒促聲]],1)</f>
        <v>公舒</v>
      </c>
      <c r="J16" s="41">
        <v>7</v>
      </c>
      <c r="K16" s="89" t="s">
        <v>1341</v>
      </c>
      <c r="L16" s="89" t="s">
        <v>1341</v>
      </c>
      <c r="M16" s="89" t="s">
        <v>1341</v>
      </c>
      <c r="N16" s="89" t="s">
        <v>1095</v>
      </c>
      <c r="O16" s="91">
        <f>IF(韻母對照資料表[[#This Row],[台語音標]]="", 0, LEN(韻母對照資料表[[#This Row],[台語音標]]))</f>
        <v>3</v>
      </c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</row>
    <row r="17" spans="2:34" ht="54" customHeight="1">
      <c r="B17" s="85">
        <v>14</v>
      </c>
      <c r="C17" s="89" t="str">
        <f xml:space="preserve"> IF(韻母對照資料表[[#This Row],[台語音標]]="", "", _xlfn.XLOOKUP(韻母對照資料表[[#This Row],[台語音標]],韻母列表[羅馬拼音字母], 韻母列表[國際音標],"", ))</f>
        <v>ɔk˺</v>
      </c>
      <c r="D17" s="90" t="s">
        <v>1342</v>
      </c>
      <c r="E17" s="88" t="str">
        <f xml:space="preserve"> _xlfn.XLOOKUP(韻母對照資料表[[#This Row],[台語音標]],韻母列表[羅馬拼音字母], 韻母列表[注音符號],"")</f>
        <v>ㆦㆻ</v>
      </c>
      <c r="F17" s="107" t="s">
        <v>1480</v>
      </c>
      <c r="G17" s="87" t="s">
        <v>1093</v>
      </c>
      <c r="H17" s="86" t="s">
        <v>1330</v>
      </c>
      <c r="I17" s="92" t="str">
        <f>韻母對照資料表[[#This Row],[十五音]]&amp;LEFT(韻母對照資料表[[#This Row],[舒促聲]],1)</f>
        <v>公促</v>
      </c>
      <c r="J17" s="41">
        <v>7</v>
      </c>
      <c r="K17" s="89" t="s">
        <v>1342</v>
      </c>
      <c r="L17" s="89" t="s">
        <v>1342</v>
      </c>
      <c r="M17" s="89" t="s">
        <v>1342</v>
      </c>
      <c r="N17" s="89" t="s">
        <v>1096</v>
      </c>
      <c r="O17" s="91">
        <f>IF(韻母對照資料表[[#This Row],[台語音標]]="", 0, LEN(韻母對照資料表[[#This Row],[台語音標]]))</f>
        <v>2</v>
      </c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</row>
    <row r="18" spans="2:34" ht="54" customHeight="1">
      <c r="B18" s="85">
        <v>15</v>
      </c>
      <c r="C18" s="89" t="str">
        <f xml:space="preserve"> IF(韻母對照資料表[[#This Row],[台語音標]]="", "", _xlfn.XLOOKUP(韻母對照資料表[[#This Row],[台語音標]],韻母列表[羅馬拼音字母], 韻母列表[國際音標],"", ))</f>
        <v>uai</v>
      </c>
      <c r="D18" s="90" t="s">
        <v>868</v>
      </c>
      <c r="E18" s="88" t="str">
        <f xml:space="preserve"> _xlfn.XLOOKUP(韻母對照資料表[[#This Row],[台語音標]],韻母列表[羅馬拼音字母], 韻母列表[注音符號],"")</f>
        <v>ㄨㄞ</v>
      </c>
      <c r="F18" s="107" t="s">
        <v>1219</v>
      </c>
      <c r="G18" s="87" t="s">
        <v>1097</v>
      </c>
      <c r="H18" s="86" t="s">
        <v>1329</v>
      </c>
      <c r="I18" s="92" t="str">
        <f>韻母對照資料表[[#This Row],[十五音]]&amp;LEFT(韻母對照資料表[[#This Row],[舒促聲]],1)</f>
        <v>乖舒</v>
      </c>
      <c r="J18" s="41">
        <v>8</v>
      </c>
      <c r="K18" s="89" t="s">
        <v>1343</v>
      </c>
      <c r="L18" s="89" t="s">
        <v>868</v>
      </c>
      <c r="M18" s="89" t="s">
        <v>868</v>
      </c>
      <c r="N18" s="89" t="s">
        <v>1098</v>
      </c>
      <c r="O18" s="91">
        <f>IF(韻母對照資料表[[#This Row],[台語音標]]="", 0, LEN(韻母對照資料表[[#This Row],[台語音標]]))</f>
        <v>3</v>
      </c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</row>
    <row r="19" spans="2:34" ht="54" customHeight="1">
      <c r="B19" s="85">
        <v>16</v>
      </c>
      <c r="C19" s="89" t="str">
        <f xml:space="preserve"> IF(韻母對照資料表[[#This Row],[台語音標]]="", "", _xlfn.XLOOKUP(韻母對照資料表[[#This Row],[台語音標]],韻母列表[羅馬拼音字母], 韻母列表[國際音標],"", ))</f>
        <v/>
      </c>
      <c r="D19" s="90" t="s">
        <v>1344</v>
      </c>
      <c r="E19" s="88" t="str">
        <f xml:space="preserve"> _xlfn.XLOOKUP(韻母對照資料表[[#This Row],[台語音標]],韻母列表[羅馬拼音字母], 韻母列表[注音符號],"")</f>
        <v/>
      </c>
      <c r="F19" s="107" t="s">
        <v>1475</v>
      </c>
      <c r="G19" s="87" t="s">
        <v>1097</v>
      </c>
      <c r="H19" s="86" t="s">
        <v>1330</v>
      </c>
      <c r="I19" s="92" t="str">
        <f>韻母對照資料表[[#This Row],[十五音]]&amp;LEFT(韻母對照資料表[[#This Row],[舒促聲]],1)</f>
        <v>乖促</v>
      </c>
      <c r="J19" s="41">
        <v>8</v>
      </c>
      <c r="K19" s="89" t="s">
        <v>1345</v>
      </c>
      <c r="L19" s="89" t="s">
        <v>1344</v>
      </c>
      <c r="M19" s="89" t="s">
        <v>1344</v>
      </c>
      <c r="N19" s="223" t="s">
        <v>1100</v>
      </c>
      <c r="O19" s="91">
        <f>IF(韻母對照資料表[[#This Row],[台語音標]]="", 0, LEN(韻母對照資料表[[#This Row],[台語音標]]))</f>
        <v>4</v>
      </c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</row>
    <row r="20" spans="2:34" ht="54" customHeight="1">
      <c r="B20" s="85">
        <v>17</v>
      </c>
      <c r="C20" s="89" t="str">
        <f xml:space="preserve"> IF(韻母對照資料表[[#This Row],[台語音標]]="", "", _xlfn.XLOOKUP(韻母對照資料表[[#This Row],[台語音標]],韻母列表[羅馬拼音字母], 韻母列表[國際音標],"", ))</f>
        <v>iŋ</v>
      </c>
      <c r="D20" s="90" t="s">
        <v>1346</v>
      </c>
      <c r="E20" s="88" t="str">
        <f xml:space="preserve"> _xlfn.XLOOKUP(韻母對照資料表[[#This Row],[台語音標]],韻母列表[羅馬拼音字母], 韻母列表[注音符號],"")</f>
        <v>ㄧㄥ</v>
      </c>
      <c r="F20" s="107" t="s">
        <v>1220</v>
      </c>
      <c r="G20" s="87" t="s">
        <v>1101</v>
      </c>
      <c r="H20" s="86" t="s">
        <v>1329</v>
      </c>
      <c r="I20" s="92" t="str">
        <f>韻母對照資料表[[#This Row],[十五音]]&amp;LEFT(韻母對照資料表[[#This Row],[舒促聲]],1)</f>
        <v>經舒</v>
      </c>
      <c r="J20" s="41">
        <v>9</v>
      </c>
      <c r="K20" s="89" t="s">
        <v>1347</v>
      </c>
      <c r="L20" s="89" t="s">
        <v>1346</v>
      </c>
      <c r="M20" s="89" t="s">
        <v>1346</v>
      </c>
      <c r="N20" s="89" t="s">
        <v>1103</v>
      </c>
      <c r="O20" s="91">
        <f>IF(韻母對照資料表[[#This Row],[台語音標]]="", 0, LEN(韻母對照資料表[[#This Row],[台語音標]]))</f>
        <v>3</v>
      </c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</row>
    <row r="21" spans="2:34" ht="54" customHeight="1">
      <c r="B21" s="85">
        <v>18</v>
      </c>
      <c r="C21" s="89" t="str">
        <f xml:space="preserve"> IF(韻母對照資料表[[#This Row],[台語音標]]="", "", _xlfn.XLOOKUP(韻母對照資料表[[#This Row],[台語音標]],韻母列表[羅馬拼音字母], 韻母列表[國際音標],"", ))</f>
        <v>ik˺</v>
      </c>
      <c r="D21" s="90" t="s">
        <v>1348</v>
      </c>
      <c r="E21" s="88" t="str">
        <f xml:space="preserve"> _xlfn.XLOOKUP(韻母對照資料表[[#This Row],[台語音標]],韻母列表[羅馬拼音字母], 韻母列表[注音符號],"")</f>
        <v>ㄧㆻ</v>
      </c>
      <c r="F21" s="113" t="s">
        <v>1481</v>
      </c>
      <c r="G21" s="87" t="s">
        <v>1101</v>
      </c>
      <c r="H21" s="86" t="s">
        <v>1330</v>
      </c>
      <c r="I21" s="92" t="str">
        <f>韻母對照資料表[[#This Row],[十五音]]&amp;LEFT(韻母對照資料表[[#This Row],[舒促聲]],1)</f>
        <v>經促</v>
      </c>
      <c r="J21" s="41">
        <v>9</v>
      </c>
      <c r="K21" s="89" t="s">
        <v>1102</v>
      </c>
      <c r="L21" s="89" t="s">
        <v>1348</v>
      </c>
      <c r="M21" s="89" t="s">
        <v>1348</v>
      </c>
      <c r="N21" s="89" t="s">
        <v>1104</v>
      </c>
      <c r="O21" s="91">
        <f>IF(韻母對照資料表[[#This Row],[台語音標]]="", 0, LEN(韻母對照資料表[[#This Row],[台語音標]]))</f>
        <v>2</v>
      </c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</row>
    <row r="22" spans="2:34" ht="54" customHeight="1">
      <c r="B22" s="85">
        <v>19</v>
      </c>
      <c r="C22" s="89" t="str">
        <f xml:space="preserve"> IF(韻母對照資料表[[#This Row],[台語音標]]="", "", _xlfn.XLOOKUP(韻母對照資料表[[#This Row],[台語音標]],韻母列表[羅馬拼音字母], 韻母列表[國際音標],"", ))</f>
        <v>uan</v>
      </c>
      <c r="D22" s="90" t="s">
        <v>835</v>
      </c>
      <c r="E22" s="88" t="str">
        <f xml:space="preserve"> _xlfn.XLOOKUP(韻母對照資料表[[#This Row],[台語音標]],韻母列表[羅馬拼音字母], 韻母列表[注音符號],"")</f>
        <v>ㄨㄢ</v>
      </c>
      <c r="F22" s="107" t="s">
        <v>1221</v>
      </c>
      <c r="G22" s="87" t="s">
        <v>1105</v>
      </c>
      <c r="H22" s="86" t="s">
        <v>1329</v>
      </c>
      <c r="I22" s="92" t="str">
        <f>韻母對照資料表[[#This Row],[十五音]]&amp;LEFT(韻母對照資料表[[#This Row],[舒促聲]],1)</f>
        <v>觀舒</v>
      </c>
      <c r="J22" s="41">
        <v>10</v>
      </c>
      <c r="K22" s="89" t="s">
        <v>1349</v>
      </c>
      <c r="L22" s="89" t="s">
        <v>835</v>
      </c>
      <c r="M22" s="89" t="s">
        <v>835</v>
      </c>
      <c r="N22" s="89" t="s">
        <v>1106</v>
      </c>
      <c r="O22" s="91">
        <f>IF(韻母對照資料表[[#This Row],[台語音標]]="", 0, LEN(韻母對照資料表[[#This Row],[台語音標]]))</f>
        <v>3</v>
      </c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</row>
    <row r="23" spans="2:34" ht="54" customHeight="1">
      <c r="B23" s="85">
        <v>20</v>
      </c>
      <c r="C23" s="89" t="str">
        <f xml:space="preserve"> IF(韻母對照資料表[[#This Row],[台語音標]]="", "", _xlfn.XLOOKUP(韻母對照資料表[[#This Row],[台語音標]],韻母列表[羅馬拼音字母], 韻母列表[國際音標],"", ))</f>
        <v>uat˺</v>
      </c>
      <c r="D23" s="90" t="s">
        <v>1350</v>
      </c>
      <c r="E23" s="88" t="str">
        <f xml:space="preserve"> _xlfn.XLOOKUP(韻母對照資料表[[#This Row],[台語音標]],韻母列表[羅馬拼音字母], 韻母列表[注音符號],"")</f>
        <v>ㄨㄚㆵ</v>
      </c>
      <c r="F23" s="107" t="s">
        <v>1482</v>
      </c>
      <c r="G23" s="87" t="s">
        <v>1105</v>
      </c>
      <c r="H23" s="86" t="s">
        <v>1330</v>
      </c>
      <c r="I23" s="92" t="str">
        <f>韻母對照資料表[[#This Row],[十五音]]&amp;LEFT(韻母對照資料表[[#This Row],[舒促聲]],1)</f>
        <v>觀促</v>
      </c>
      <c r="J23" s="41">
        <v>10</v>
      </c>
      <c r="K23" s="89" t="s">
        <v>1351</v>
      </c>
      <c r="L23" s="89" t="s">
        <v>1350</v>
      </c>
      <c r="M23" s="89" t="s">
        <v>1350</v>
      </c>
      <c r="N23" s="89" t="s">
        <v>1107</v>
      </c>
      <c r="O23" s="91">
        <f>IF(韻母對照資料表[[#This Row],[台語音標]]="", 0, LEN(韻母對照資料表[[#This Row],[台語音標]]))</f>
        <v>3</v>
      </c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</row>
    <row r="24" spans="2:34" ht="54" customHeight="1">
      <c r="B24" s="85">
        <v>21</v>
      </c>
      <c r="C24" s="89" t="str">
        <f xml:space="preserve"> IF(韻母對照資料表[[#This Row],[台語音標]]="", "", _xlfn.XLOOKUP(韻母對照資料表[[#This Row],[台語音標]],韻母列表[羅馬拼音字母], 韻母列表[國際音標],"", ))</f>
        <v>ɔ</v>
      </c>
      <c r="D24" s="90" t="s">
        <v>1352</v>
      </c>
      <c r="E24" s="88" t="str">
        <f xml:space="preserve"> _xlfn.XLOOKUP(韻母對照資料表[[#This Row],[台語音標]],韻母列表[羅馬拼音字母], 韻母列表[注音符號],"")</f>
        <v>ㆦ</v>
      </c>
      <c r="F24" s="107" t="s">
        <v>1874</v>
      </c>
      <c r="G24" s="87" t="s">
        <v>1108</v>
      </c>
      <c r="H24" s="86" t="s">
        <v>1329</v>
      </c>
      <c r="I24" s="92" t="str">
        <f>韻母對照資料表[[#This Row],[十五音]]&amp;LEFT(韻母對照資料表[[#This Row],[舒促聲]],1)</f>
        <v>沽舒</v>
      </c>
      <c r="J24" s="41">
        <v>11</v>
      </c>
      <c r="K24" s="89" t="s">
        <v>1353</v>
      </c>
      <c r="L24" s="89" t="s">
        <v>1352</v>
      </c>
      <c r="M24" s="89" t="s">
        <v>1352</v>
      </c>
      <c r="N24" s="89" t="s">
        <v>1109</v>
      </c>
      <c r="O24" s="91">
        <f>IF(韻母對照資料表[[#This Row],[台語音標]]="", 0, LEN(韻母對照資料表[[#This Row],[台語音標]]))</f>
        <v>2</v>
      </c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</row>
    <row r="25" spans="2:34" ht="54" customHeight="1">
      <c r="B25" s="85">
        <v>22</v>
      </c>
      <c r="C2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25" s="96">
        <v>0</v>
      </c>
      <c r="E25" s="96" t="str">
        <f xml:space="preserve"> _xlfn.XLOOKUP(韻母對照資料表[[#This Row],[台語音標]],韻母列表[羅馬拼音字母], 韻母列表[注音符號],"")</f>
        <v/>
      </c>
      <c r="F25" s="96">
        <v>0</v>
      </c>
      <c r="G25" s="96">
        <v>0</v>
      </c>
      <c r="H25" s="96">
        <v>0</v>
      </c>
      <c r="I25" s="96">
        <v>0</v>
      </c>
      <c r="J25" s="96">
        <v>0</v>
      </c>
      <c r="K25" s="96">
        <v>0</v>
      </c>
      <c r="L25" s="96">
        <v>0</v>
      </c>
      <c r="M25" s="96">
        <v>0</v>
      </c>
      <c r="N25" s="96"/>
      <c r="O25" s="91">
        <f>IF(韻母對照資料表[[#This Row],[台語音標]]="", 0, LEN(韻母對照資料表[[#This Row],[台語音標]]))</f>
        <v>1</v>
      </c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</row>
    <row r="26" spans="2:34" ht="54" customHeight="1">
      <c r="B26" s="85">
        <v>23</v>
      </c>
      <c r="C26" s="89" t="str">
        <f xml:space="preserve"> IF(韻母對照資料表[[#This Row],[台語音標]]="", "", _xlfn.XLOOKUP(韻母對照資料表[[#This Row],[台語音標]],韻母列表[羅馬拼音字母], 韻母列表[國際音標],"", ))</f>
        <v>ɪaʊ</v>
      </c>
      <c r="D26" s="90" t="s">
        <v>1354</v>
      </c>
      <c r="E26" s="88" t="str">
        <f xml:space="preserve"> _xlfn.XLOOKUP(韻母對照資料表[[#This Row],[台語音標]],韻母列表[羅馬拼音字母], 韻母列表[注音符號],"")</f>
        <v>ㄧㄠ</v>
      </c>
      <c r="F26" s="107" t="s">
        <v>1222</v>
      </c>
      <c r="G26" s="87" t="s">
        <v>1110</v>
      </c>
      <c r="H26" s="86" t="s">
        <v>1329</v>
      </c>
      <c r="I26" s="92" t="str">
        <f>韻母對照資料表[[#This Row],[十五音]]&amp;LEFT(韻母對照資料表[[#This Row],[舒促聲]],1)</f>
        <v>嬌舒</v>
      </c>
      <c r="J26" s="41">
        <v>12</v>
      </c>
      <c r="K26" s="89" t="s">
        <v>1354</v>
      </c>
      <c r="L26" s="89" t="s">
        <v>1354</v>
      </c>
      <c r="M26" s="89" t="s">
        <v>1355</v>
      </c>
      <c r="N26" s="89" t="s">
        <v>1111</v>
      </c>
      <c r="O26" s="91">
        <f>IF(韻母對照資料表[[#This Row],[台語音標]]="", 0, LEN(韻母對照資料表[[#This Row],[台語音標]]))</f>
        <v>3</v>
      </c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</row>
    <row r="27" spans="2:34" ht="54" customHeight="1">
      <c r="B27" s="85">
        <v>24</v>
      </c>
      <c r="C27" s="89" t="str">
        <f xml:space="preserve"> IF(韻母對照資料表[[#This Row],[台語音標]]="", "", _xlfn.XLOOKUP(韻母對照資料表[[#This Row],[台語音標]],韻母列表[羅馬拼音字母], 韻母列表[國際音標],"", ))</f>
        <v>iaʊʔ</v>
      </c>
      <c r="D27" s="90" t="s">
        <v>1358</v>
      </c>
      <c r="E27" s="88" t="str">
        <f xml:space="preserve"> _xlfn.XLOOKUP(韻母對照資料表[[#This Row],[台語音標]],韻母列表[羅馬拼音字母], 韻母列表[注音符號],"")</f>
        <v>ㄧㄠㆷ</v>
      </c>
      <c r="F27" s="109" t="s">
        <v>1875</v>
      </c>
      <c r="G27" s="87" t="s">
        <v>1110</v>
      </c>
      <c r="H27" s="86" t="s">
        <v>1330</v>
      </c>
      <c r="I27" s="92" t="str">
        <f>韻母對照資料表[[#This Row],[十五音]]&amp;LEFT(韻母對照資料表[[#This Row],[舒促聲]],1)</f>
        <v>嬌促</v>
      </c>
      <c r="J27" s="41">
        <v>12</v>
      </c>
      <c r="K27" s="89" t="s">
        <v>1358</v>
      </c>
      <c r="L27" s="89" t="s">
        <v>1358</v>
      </c>
      <c r="M27" s="89" t="s">
        <v>1357</v>
      </c>
      <c r="N27" s="89" t="s">
        <v>1112</v>
      </c>
      <c r="O27" s="91">
        <f>IF(韻母對照資料表[[#This Row],[台語音標]]="", 0, LEN(韻母對照資料表[[#This Row],[台語音標]]))</f>
        <v>4</v>
      </c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</row>
    <row r="28" spans="2:34" ht="54" customHeight="1">
      <c r="B28" s="85">
        <v>25</v>
      </c>
      <c r="C28" s="370" t="str">
        <f xml:space="preserve"> IF(韻母對照資料表[[#This Row],[台語音標]]="", "", _xlfn.XLOOKUP(韻母對照資料表[[#This Row],[台語音標]],韻母列表[羅馬拼音字母], 韻母列表[國際音標],"", ))</f>
        <v/>
      </c>
      <c r="D28" s="93" t="s">
        <v>1356</v>
      </c>
      <c r="E28" s="371" t="s">
        <v>3234</v>
      </c>
      <c r="F28" s="107" t="s">
        <v>1223</v>
      </c>
      <c r="G28" s="87" t="s">
        <v>1113</v>
      </c>
      <c r="H28" s="86" t="s">
        <v>1329</v>
      </c>
      <c r="I28" s="92" t="str">
        <f>韻母對照資料表[[#This Row],[十五音]]&amp;LEFT(韻母對照資料表[[#This Row],[舒促聲]],1)</f>
        <v>稽舒</v>
      </c>
      <c r="J28" s="41">
        <v>13</v>
      </c>
      <c r="K28" s="89" t="s">
        <v>1336</v>
      </c>
      <c r="L28" s="89" t="s">
        <v>1336</v>
      </c>
      <c r="M28" s="89" t="s">
        <v>1336</v>
      </c>
      <c r="N28" s="89" t="s">
        <v>1190</v>
      </c>
      <c r="O28" s="94">
        <f>IF(韻母對照資料表[[#This Row],[台語音標]]="", 0, LEN(韻母對照資料表[[#This Row],[台語音標]]))</f>
        <v>2</v>
      </c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</row>
    <row r="29" spans="2:34" ht="54" customHeight="1">
      <c r="B29" s="85">
        <v>26</v>
      </c>
      <c r="C29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29" s="96">
        <v>0</v>
      </c>
      <c r="E29" s="95" t="str">
        <f xml:space="preserve"> _xlfn.XLOOKUP(韻母對照資料表[[#This Row],[台語音標]],韻母列表[羅馬拼音字母], 韻母列表[注音符號],"")</f>
        <v/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0</v>
      </c>
      <c r="M29" s="96">
        <v>0</v>
      </c>
      <c r="N29" s="96"/>
      <c r="O29" s="91">
        <f>IF(韻母對照資料表[[#This Row],[台語音標]]="", 0, LEN(韻母對照資料表[[#This Row],[台語音標]]))</f>
        <v>1</v>
      </c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2:34" ht="54" customHeight="1">
      <c r="B30" s="85">
        <v>27</v>
      </c>
      <c r="C30" s="89" t="str">
        <f xml:space="preserve"> IF(韻母對照資料表[[#This Row],[台語音標]]="", "", _xlfn.XLOOKUP(韻母對照資料表[[#This Row],[台語音標]],韻母列表[羅馬拼音字母], 韻母列表[國際音標],"", ))</f>
        <v>iɔŋ</v>
      </c>
      <c r="D30" s="90" t="s">
        <v>1359</v>
      </c>
      <c r="E30" s="88" t="str">
        <f xml:space="preserve"> _xlfn.XLOOKUP(韻母對照資料表[[#This Row],[台語音標]],韻母列表[羅馬拼音字母], 韻母列表[注音符號],"")</f>
        <v>ㄧㆲ</v>
      </c>
      <c r="F30" s="107" t="s">
        <v>1460</v>
      </c>
      <c r="G30" s="87" t="s">
        <v>1114</v>
      </c>
      <c r="H30" s="86" t="s">
        <v>1329</v>
      </c>
      <c r="I30" s="92" t="str">
        <f>韻母對照資料表[[#This Row],[十五音]]&amp;LEFT(韻母對照資料表[[#This Row],[舒促聲]],1)</f>
        <v>恭舒</v>
      </c>
      <c r="J30" s="41">
        <v>14</v>
      </c>
      <c r="K30" s="89" t="s">
        <v>1359</v>
      </c>
      <c r="L30" s="89" t="s">
        <v>1359</v>
      </c>
      <c r="M30" s="89" t="s">
        <v>1359</v>
      </c>
      <c r="N30" s="89" t="s">
        <v>1116</v>
      </c>
      <c r="O30" s="91">
        <f>IF(韻母對照資料表[[#This Row],[台語音標]]="", 0, LEN(韻母對照資料表[[#This Row],[台語音標]]))</f>
        <v>4</v>
      </c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</row>
    <row r="31" spans="2:34" ht="54" customHeight="1">
      <c r="B31" s="85">
        <v>28</v>
      </c>
      <c r="C31" s="89" t="str">
        <f xml:space="preserve"> IF(韻母對照資料表[[#This Row],[台語音標]]="", "", _xlfn.XLOOKUP(韻母對照資料表[[#This Row],[台語音標]],韻母列表[羅馬拼音字母], 韻母列表[國際音標],"", ))</f>
        <v>iɔk˺</v>
      </c>
      <c r="D31" s="90" t="s">
        <v>1360</v>
      </c>
      <c r="E31" s="88" t="str">
        <f xml:space="preserve"> _xlfn.XLOOKUP(韻母對照資料表[[#This Row],[台語音標]],韻母列表[羅馬拼音字母], 韻母列表[注音符號],"")</f>
        <v>ㄧㆦㆻ</v>
      </c>
      <c r="F31" s="107" t="s">
        <v>1461</v>
      </c>
      <c r="G31" s="87" t="s">
        <v>1114</v>
      </c>
      <c r="H31" s="86" t="s">
        <v>1330</v>
      </c>
      <c r="I31" s="92" t="str">
        <f>韻母對照資料表[[#This Row],[十五音]]&amp;LEFT(韻母對照資料表[[#This Row],[舒促聲]],1)</f>
        <v>恭促</v>
      </c>
      <c r="J31" s="41">
        <v>14</v>
      </c>
      <c r="K31" s="89" t="s">
        <v>1360</v>
      </c>
      <c r="L31" s="89" t="s">
        <v>1360</v>
      </c>
      <c r="M31" s="89" t="s">
        <v>1360</v>
      </c>
      <c r="N31" s="89" t="s">
        <v>1117</v>
      </c>
      <c r="O31" s="91">
        <f>IF(韻母對照資料表[[#This Row],[台語音標]]="", 0, LEN(韻母對照資料表[[#This Row],[台語音標]]))</f>
        <v>3</v>
      </c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</row>
    <row r="32" spans="2:34" ht="54" customHeight="1">
      <c r="B32" s="85">
        <v>29</v>
      </c>
      <c r="C32" s="89" t="str">
        <f xml:space="preserve"> IF(韻母對照資料表[[#This Row],[台語音標]]="", "", _xlfn.XLOOKUP(韻母對照資料表[[#This Row],[台語音標]],韻母列表[羅馬拼音字母], 韻母列表[國際音標],"", ))</f>
        <v>o</v>
      </c>
      <c r="D32" s="90" t="s">
        <v>1361</v>
      </c>
      <c r="E32" s="88" t="str">
        <f xml:space="preserve"> _xlfn.XLOOKUP(韻母對照資料表[[#This Row],[台語音標]],韻母列表[羅馬拼音字母], 韻母列表[注音符號],"")</f>
        <v>ㄜ</v>
      </c>
      <c r="F32" s="107" t="s">
        <v>1224</v>
      </c>
      <c r="G32" s="87" t="s">
        <v>1118</v>
      </c>
      <c r="H32" s="86" t="s">
        <v>1329</v>
      </c>
      <c r="I32" s="92" t="str">
        <f>韻母對照資料表[[#This Row],[十五音]]&amp;LEFT(韻母對照資料表[[#This Row],[舒促聲]],1)</f>
        <v>高舒</v>
      </c>
      <c r="J32" s="41">
        <v>15</v>
      </c>
      <c r="K32" s="89" t="s">
        <v>1361</v>
      </c>
      <c r="L32" s="89" t="s">
        <v>1361</v>
      </c>
      <c r="M32" s="89" t="s">
        <v>1361</v>
      </c>
      <c r="N32" s="89" t="s">
        <v>1876</v>
      </c>
      <c r="O32" s="91">
        <f>IF(韻母對照資料表[[#This Row],[台語音標]]="", 0, LEN(韻母對照資料表[[#This Row],[台語音標]]))</f>
        <v>1</v>
      </c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</row>
    <row r="33" spans="2:34" ht="54" customHeight="1">
      <c r="B33" s="85">
        <v>30</v>
      </c>
      <c r="C33" s="89" t="str">
        <f xml:space="preserve"> IF(韻母對照資料表[[#This Row],[台語音標]]="", "", _xlfn.XLOOKUP(韻母對照資料表[[#This Row],[台語音標]],韻母列表[羅馬拼音字母], 韻母列表[國際音標],"", ))</f>
        <v>əʔ</v>
      </c>
      <c r="D33" s="90" t="s">
        <v>1362</v>
      </c>
      <c r="E33" s="88" t="str">
        <f xml:space="preserve"> _xlfn.XLOOKUP(韻母對照資料表[[#This Row],[台語音標]],韻母列表[羅馬拼音字母], 韻母列表[注音符號],"")</f>
        <v>ㄜㆷ</v>
      </c>
      <c r="F33" s="108" t="s">
        <v>1877</v>
      </c>
      <c r="G33" s="87" t="s">
        <v>1118</v>
      </c>
      <c r="H33" s="86" t="s">
        <v>1330</v>
      </c>
      <c r="I33" s="92" t="str">
        <f>韻母對照資料表[[#This Row],[十五音]]&amp;LEFT(韻母對照資料表[[#This Row],[舒促聲]],1)</f>
        <v>高促</v>
      </c>
      <c r="J33" s="41">
        <v>15</v>
      </c>
      <c r="K33" s="89" t="s">
        <v>1362</v>
      </c>
      <c r="L33" s="89" t="s">
        <v>1362</v>
      </c>
      <c r="M33" s="89" t="s">
        <v>1362</v>
      </c>
      <c r="N33" s="89" t="s">
        <v>1878</v>
      </c>
      <c r="O33" s="91">
        <f>IF(韻母對照資料表[[#This Row],[台語音標]]="", 0, LEN(韻母對照資料表[[#This Row],[台語音標]]))</f>
        <v>2</v>
      </c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</row>
    <row r="34" spans="2:34" ht="54" customHeight="1">
      <c r="B34" s="85">
        <v>31</v>
      </c>
      <c r="C34" s="89" t="str">
        <f xml:space="preserve"> IF(韻母對照資料表[[#This Row],[台語音標]]="", "", _xlfn.XLOOKUP(韻母對照資料表[[#This Row],[台語音標]],韻母列表[羅馬拼音字母], 韻母列表[國際音標],"", ))</f>
        <v>ai</v>
      </c>
      <c r="D34" s="90" t="s">
        <v>1363</v>
      </c>
      <c r="E34" s="88" t="str">
        <f xml:space="preserve"> _xlfn.XLOOKUP(韻母對照資料表[[#This Row],[台語音標]],韻母列表[羅馬拼音字母], 韻母列表[注音符號],"")</f>
        <v>ㄞ</v>
      </c>
      <c r="F34" s="107" t="s">
        <v>1225</v>
      </c>
      <c r="G34" s="87" t="s">
        <v>1121</v>
      </c>
      <c r="H34" s="86" t="s">
        <v>1329</v>
      </c>
      <c r="I34" s="92" t="str">
        <f>韻母對照資料表[[#This Row],[十五音]]&amp;LEFT(韻母對照資料表[[#This Row],[舒促聲]],1)</f>
        <v>皆舒</v>
      </c>
      <c r="J34" s="41">
        <v>16</v>
      </c>
      <c r="K34" s="89" t="s">
        <v>1363</v>
      </c>
      <c r="L34" s="89" t="s">
        <v>1363</v>
      </c>
      <c r="M34" s="89" t="s">
        <v>1363</v>
      </c>
      <c r="N34" s="89" t="s">
        <v>1122</v>
      </c>
      <c r="O34" s="91">
        <f>IF(韻母對照資料表[[#This Row],[台語音標]]="", 0, LEN(韻母對照資料表[[#This Row],[台語音標]]))</f>
        <v>2</v>
      </c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</row>
    <row r="35" spans="2:34" ht="54" customHeight="1">
      <c r="B35" s="85">
        <v>32</v>
      </c>
      <c r="C3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35" s="96">
        <v>0</v>
      </c>
      <c r="E35" s="95" t="str">
        <f xml:space="preserve"> _xlfn.XLOOKUP(韻母對照資料表[[#This Row],[台語音標]],韻母列表[羅馬拼音字母], 韻母列表[注音符號],"")</f>
        <v/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6">
        <v>0</v>
      </c>
      <c r="L35" s="96">
        <v>0</v>
      </c>
      <c r="M35" s="96">
        <v>0</v>
      </c>
      <c r="N35" s="96"/>
      <c r="O35" s="91">
        <f>IF(韻母對照資料表[[#This Row],[台語音標]]="", 0, LEN(韻母對照資料表[[#This Row],[台語音標]]))</f>
        <v>1</v>
      </c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</row>
    <row r="36" spans="2:34" ht="54" customHeight="1">
      <c r="B36" s="85">
        <v>33</v>
      </c>
      <c r="C36" s="89" t="str">
        <f xml:space="preserve"> IF(韻母對照資料表[[#This Row],[台語音標]]="", "", _xlfn.XLOOKUP(韻母對照資料表[[#This Row],[台語音標]],韻母列表[羅馬拼音字母], 韻母列表[國際音標],"", ))</f>
        <v>in</v>
      </c>
      <c r="D36" s="90" t="s">
        <v>319</v>
      </c>
      <c r="E36" s="88" t="str">
        <f xml:space="preserve"> _xlfn.XLOOKUP(韻母對照資料表[[#This Row],[台語音標]],韻母列表[羅馬拼音字母], 韻母列表[注音符號],"")</f>
        <v>ㄧㄣ</v>
      </c>
      <c r="F36" s="108" t="s">
        <v>1226</v>
      </c>
      <c r="G36" s="87" t="s">
        <v>1123</v>
      </c>
      <c r="H36" s="86" t="s">
        <v>1329</v>
      </c>
      <c r="I36" s="92" t="str">
        <f>韻母對照資料表[[#This Row],[十五音]]&amp;LEFT(韻母對照資料表[[#This Row],[舒促聲]],1)</f>
        <v>巾舒</v>
      </c>
      <c r="J36" s="41">
        <v>17</v>
      </c>
      <c r="K36" s="89" t="s">
        <v>319</v>
      </c>
      <c r="L36" s="89" t="s">
        <v>319</v>
      </c>
      <c r="M36" s="89" t="s">
        <v>319</v>
      </c>
      <c r="N36" s="89" t="s">
        <v>1125</v>
      </c>
      <c r="O36" s="91">
        <f>IF(韻母對照資料表[[#This Row],[台語音標]]="", 0, LEN(韻母對照資料表[[#This Row],[台語音標]]))</f>
        <v>2</v>
      </c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</row>
    <row r="37" spans="2:34" ht="54" customHeight="1">
      <c r="B37" s="85">
        <v>34</v>
      </c>
      <c r="C37" s="89" t="str">
        <f xml:space="preserve"> IF(韻母對照資料表[[#This Row],[台語音標]]="", "", _xlfn.XLOOKUP(韻母對照資料表[[#This Row],[台語音標]],韻母列表[羅馬拼音字母], 韻母列表[國際音標],"", ))</f>
        <v>it˺</v>
      </c>
      <c r="D37" s="90" t="s">
        <v>1364</v>
      </c>
      <c r="E37" s="88" t="str">
        <f xml:space="preserve"> _xlfn.XLOOKUP(韻母對照資料表[[#This Row],[台語音標]],韻母列表[羅馬拼音字母], 韻母列表[注音符號],"")</f>
        <v>ㄧㆵ</v>
      </c>
      <c r="F37" s="107" t="s">
        <v>1483</v>
      </c>
      <c r="G37" s="87" t="s">
        <v>1123</v>
      </c>
      <c r="H37" s="86" t="s">
        <v>1330</v>
      </c>
      <c r="I37" s="92" t="str">
        <f>韻母對照資料表[[#This Row],[十五音]]&amp;LEFT(韻母對照資料表[[#This Row],[舒促聲]],1)</f>
        <v>巾促</v>
      </c>
      <c r="J37" s="41">
        <v>17</v>
      </c>
      <c r="K37" s="89" t="s">
        <v>1364</v>
      </c>
      <c r="L37" s="89" t="s">
        <v>1364</v>
      </c>
      <c r="M37" s="89" t="s">
        <v>1364</v>
      </c>
      <c r="N37" s="89" t="s">
        <v>1126</v>
      </c>
      <c r="O37" s="91">
        <f>IF(韻母對照資料表[[#This Row],[台語音標]]="", 0, LEN(韻母對照資料表[[#This Row],[台語音標]]))</f>
        <v>2</v>
      </c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</row>
    <row r="38" spans="2:34" ht="54" customHeight="1">
      <c r="B38" s="85">
        <v>35</v>
      </c>
      <c r="C38" s="89" t="str">
        <f xml:space="preserve"> IF(韻母對照資料表[[#This Row],[台語音標]]="", "", _xlfn.XLOOKUP(韻母對照資料表[[#This Row],[台語音標]],韻母列表[羅馬拼音字母], 韻母列表[國際音標],"", ))</f>
        <v>iaŋ</v>
      </c>
      <c r="D38" s="90" t="s">
        <v>1365</v>
      </c>
      <c r="E38" s="88" t="str">
        <f xml:space="preserve"> _xlfn.XLOOKUP(韻母對照資料表[[#This Row],[台語音標]],韻母列表[羅馬拼音字母], 韻母列表[注音符號],"")</f>
        <v>ㄧㄤ</v>
      </c>
      <c r="F38" s="109" t="s">
        <v>1462</v>
      </c>
      <c r="G38" s="87" t="s">
        <v>1127</v>
      </c>
      <c r="H38" s="86" t="s">
        <v>1329</v>
      </c>
      <c r="I38" s="92" t="str">
        <f>韻母對照資料表[[#This Row],[十五音]]&amp;LEFT(韻母對照資料表[[#This Row],[舒促聲]],1)</f>
        <v>姜舒</v>
      </c>
      <c r="J38" s="41">
        <v>18</v>
      </c>
      <c r="K38" s="89" t="s">
        <v>1365</v>
      </c>
      <c r="L38" s="89" t="s">
        <v>1365</v>
      </c>
      <c r="M38" s="89" t="s">
        <v>1365</v>
      </c>
      <c r="N38" s="89" t="s">
        <v>1128</v>
      </c>
      <c r="O38" s="91">
        <f>IF(韻母對照資料表[[#This Row],[台語音標]]="", 0, LEN(韻母對照資料表[[#This Row],[台語音標]]))</f>
        <v>4</v>
      </c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</row>
    <row r="39" spans="2:34" ht="54" customHeight="1">
      <c r="B39" s="85">
        <v>36</v>
      </c>
      <c r="C39" s="89" t="str">
        <f xml:space="preserve"> IF(韻母對照資料表[[#This Row],[台語音標]]="", "", _xlfn.XLOOKUP(韻母對照資料表[[#This Row],[台語音標]],韻母列表[羅馬拼音字母], 韻母列表[國際音標],"", ))</f>
        <v>iak˺</v>
      </c>
      <c r="D39" s="90" t="s">
        <v>1366</v>
      </c>
      <c r="E39" s="88" t="str">
        <f xml:space="preserve"> _xlfn.XLOOKUP(韻母對照資料表[[#This Row],[台語音標]],韻母列表[羅馬拼音字母], 韻母列表[注音符號],"")</f>
        <v>ㄧㄚㆻ</v>
      </c>
      <c r="F39" s="109" t="s">
        <v>1485</v>
      </c>
      <c r="G39" s="87" t="s">
        <v>1127</v>
      </c>
      <c r="H39" s="86" t="s">
        <v>1330</v>
      </c>
      <c r="I39" s="92" t="str">
        <f>韻母對照資料表[[#This Row],[十五音]]&amp;LEFT(韻母對照資料表[[#This Row],[舒促聲]],1)</f>
        <v>姜促</v>
      </c>
      <c r="J39" s="41">
        <v>18</v>
      </c>
      <c r="K39" s="89" t="s">
        <v>1366</v>
      </c>
      <c r="L39" s="89" t="s">
        <v>1366</v>
      </c>
      <c r="M39" s="89" t="s">
        <v>1366</v>
      </c>
      <c r="N39" s="89" t="s">
        <v>1129</v>
      </c>
      <c r="O39" s="91">
        <f>IF(韻母對照資料表[[#This Row],[台語音標]]="", 0, LEN(韻母對照資料表[[#This Row],[台語音標]]))</f>
        <v>3</v>
      </c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</row>
    <row r="40" spans="2:34" ht="54" customHeight="1">
      <c r="B40" s="85">
        <v>37</v>
      </c>
      <c r="C40" s="89" t="str">
        <f xml:space="preserve"> IF(韻母對照資料表[[#This Row],[台語音標]]="", "", _xlfn.XLOOKUP(韻母對照資料表[[#This Row],[台語音標]],韻母列表[羅馬拼音字母], 韻母列表[國際音標],"", ))</f>
        <v>am</v>
      </c>
      <c r="D40" s="90" t="s">
        <v>67</v>
      </c>
      <c r="E40" s="88" t="str">
        <f xml:space="preserve"> _xlfn.XLOOKUP(韻母對照資料表[[#This Row],[台語音標]],韻母列表[羅馬拼音字母], 韻母列表[注音符號],"")</f>
        <v>ㆰ</v>
      </c>
      <c r="F40" s="107" t="s">
        <v>1227</v>
      </c>
      <c r="G40" s="87" t="s">
        <v>1130</v>
      </c>
      <c r="H40" s="86" t="s">
        <v>1329</v>
      </c>
      <c r="I40" s="92" t="str">
        <f>韻母對照資料表[[#This Row],[十五音]]&amp;LEFT(韻母對照資料表[[#This Row],[舒促聲]],1)</f>
        <v>甘舒</v>
      </c>
      <c r="J40" s="41">
        <v>19</v>
      </c>
      <c r="K40" s="89" t="s">
        <v>67</v>
      </c>
      <c r="L40" s="89" t="s">
        <v>67</v>
      </c>
      <c r="M40" s="89" t="s">
        <v>67</v>
      </c>
      <c r="N40" s="89" t="s">
        <v>1131</v>
      </c>
      <c r="O40" s="91">
        <f>IF(韻母對照資料表[[#This Row],[台語音標]]="", 0, LEN(韻母對照資料表[[#This Row],[台語音標]]))</f>
        <v>2</v>
      </c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</row>
    <row r="41" spans="2:34" ht="54" customHeight="1">
      <c r="B41" s="85">
        <v>38</v>
      </c>
      <c r="C41" s="89" t="str">
        <f xml:space="preserve"> IF(韻母對照資料表[[#This Row],[台語音標]]="", "", _xlfn.XLOOKUP(韻母對照資料表[[#This Row],[台語音標]],韻母列表[羅馬拼音字母], 韻母列表[國際音標],"", ))</f>
        <v>ap˺</v>
      </c>
      <c r="D41" s="90" t="s">
        <v>1367</v>
      </c>
      <c r="E41" s="88" t="str">
        <f xml:space="preserve"> _xlfn.XLOOKUP(韻母對照資料表[[#This Row],[台語音標]],韻母列表[羅馬拼音字母], 韻母列表[注音符號],"")</f>
        <v>ㄚㆴ</v>
      </c>
      <c r="F41" s="107" t="s">
        <v>1879</v>
      </c>
      <c r="G41" s="87" t="s">
        <v>1130</v>
      </c>
      <c r="H41" s="86" t="s">
        <v>1330</v>
      </c>
      <c r="I41" s="92" t="str">
        <f>韻母對照資料表[[#This Row],[十五音]]&amp;LEFT(韻母對照資料表[[#This Row],[舒促聲]],1)</f>
        <v>甘促</v>
      </c>
      <c r="J41" s="41">
        <v>19</v>
      </c>
      <c r="K41" s="89" t="s">
        <v>1367</v>
      </c>
      <c r="L41" s="89" t="s">
        <v>1367</v>
      </c>
      <c r="M41" s="89" t="s">
        <v>1367</v>
      </c>
      <c r="N41" s="89" t="s">
        <v>1132</v>
      </c>
      <c r="O41" s="91">
        <f>IF(韻母對照資料表[[#This Row],[台語音標]]="", 0, LEN(韻母對照資料表[[#This Row],[台語音標]]))</f>
        <v>2</v>
      </c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</row>
    <row r="42" spans="2:34" ht="54" customHeight="1">
      <c r="B42" s="85">
        <v>39</v>
      </c>
      <c r="C42" s="89" t="str">
        <f xml:space="preserve"> IF(韻母對照資料表[[#This Row],[台語音標]]="", "", _xlfn.XLOOKUP(韻母對照資料表[[#This Row],[台語音標]],韻母列表[羅馬拼音字母], 韻母列表[國際音標],"", ))</f>
        <v>ua</v>
      </c>
      <c r="D42" s="90" t="s">
        <v>790</v>
      </c>
      <c r="E42" s="88" t="str">
        <f xml:space="preserve"> _xlfn.XLOOKUP(韻母對照資料表[[#This Row],[台語音標]],韻母列表[羅馬拼音字母], 韻母列表[注音符號],"")</f>
        <v>ㄨㄚ</v>
      </c>
      <c r="F42" s="108" t="s">
        <v>1228</v>
      </c>
      <c r="G42" s="87" t="s">
        <v>1133</v>
      </c>
      <c r="H42" s="86" t="s">
        <v>1329</v>
      </c>
      <c r="I42" s="92" t="str">
        <f>韻母對照資料表[[#This Row],[十五音]]&amp;LEFT(韻母對照資料表[[#This Row],[舒促聲]],1)</f>
        <v>瓜舒</v>
      </c>
      <c r="J42" s="41">
        <v>20</v>
      </c>
      <c r="K42" s="89" t="s">
        <v>1370</v>
      </c>
      <c r="L42" s="89" t="s">
        <v>790</v>
      </c>
      <c r="M42" s="89" t="s">
        <v>790</v>
      </c>
      <c r="N42" s="89" t="s">
        <v>1134</v>
      </c>
      <c r="O42" s="91">
        <f>IF(韻母對照資料表[[#This Row],[台語音標]]="", 0, LEN(韻母對照資料表[[#This Row],[台語音標]]))</f>
        <v>2</v>
      </c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</row>
    <row r="43" spans="2:34" ht="54" customHeight="1">
      <c r="B43" s="85">
        <v>40</v>
      </c>
      <c r="C43" s="89" t="str">
        <f xml:space="preserve"> IF(韻母對照資料表[[#This Row],[台語音標]]="", "", _xlfn.XLOOKUP(韻母對照資料表[[#This Row],[台語音標]],韻母列表[羅馬拼音字母], 韻母列表[國際音標],"", ))</f>
        <v>uaʔ</v>
      </c>
      <c r="D43" s="90" t="s">
        <v>1368</v>
      </c>
      <c r="E43" s="88" t="str">
        <f xml:space="preserve"> _xlfn.XLOOKUP(韻母對照資料表[[#This Row],[台語音標]],韻母列表[羅馬拼音字母], 韻母列表[注音符號],"")</f>
        <v>ㄨㄚㆷ</v>
      </c>
      <c r="F43" s="107" t="s">
        <v>1880</v>
      </c>
      <c r="G43" s="87" t="s">
        <v>1133</v>
      </c>
      <c r="H43" s="86" t="s">
        <v>1330</v>
      </c>
      <c r="I43" s="92" t="str">
        <f>韻母對照資料表[[#This Row],[十五音]]&amp;LEFT(韻母對照資料表[[#This Row],[舒促聲]],1)</f>
        <v>瓜促</v>
      </c>
      <c r="J43" s="41">
        <v>20</v>
      </c>
      <c r="K43" s="89" t="s">
        <v>1372</v>
      </c>
      <c r="L43" s="89" t="s">
        <v>1368</v>
      </c>
      <c r="M43" s="89" t="s">
        <v>1368</v>
      </c>
      <c r="N43" s="89" t="s">
        <v>1135</v>
      </c>
      <c r="O43" s="91">
        <f>IF(韻母對照資料表[[#This Row],[台語音標]]="", 0, LEN(韻母對照資料表[[#This Row],[台語音標]]))</f>
        <v>3</v>
      </c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</row>
    <row r="44" spans="2:34" ht="54" customHeight="1">
      <c r="B44" s="85">
        <v>41</v>
      </c>
      <c r="C44" s="89" t="str">
        <f xml:space="preserve"> IF(韻母對照資料表[[#This Row],[台語音標]]="", "", _xlfn.XLOOKUP(韻母對照資料表[[#This Row],[台語音標]],韻母列表[羅馬拼音字母], 韻母列表[國際音標],"", ))</f>
        <v>aŋ</v>
      </c>
      <c r="D44" s="90" t="s">
        <v>1369</v>
      </c>
      <c r="E44" s="88" t="str">
        <f xml:space="preserve"> _xlfn.XLOOKUP(韻母對照資料表[[#This Row],[台語音標]],韻母列表[羅馬拼音字母], 韻母列表[注音符號],"")</f>
        <v>ㄤ</v>
      </c>
      <c r="F44" s="107" t="s">
        <v>1881</v>
      </c>
      <c r="G44" s="87" t="s">
        <v>1136</v>
      </c>
      <c r="H44" s="86" t="s">
        <v>1329</v>
      </c>
      <c r="I44" s="92" t="str">
        <f>韻母對照資料表[[#This Row],[十五音]]&amp;LEFT(韻母對照資料表[[#This Row],[舒促聲]],1)</f>
        <v>江舒</v>
      </c>
      <c r="J44" s="41">
        <v>21</v>
      </c>
      <c r="K44" s="89" t="s">
        <v>1369</v>
      </c>
      <c r="L44" s="89" t="s">
        <v>1369</v>
      </c>
      <c r="M44" s="89" t="s">
        <v>1369</v>
      </c>
      <c r="N44" s="89" t="s">
        <v>1137</v>
      </c>
      <c r="O44" s="91">
        <f>IF(韻母對照資料表[[#This Row],[台語音標]]="", 0, LEN(韻母對照資料表[[#This Row],[台語音標]]))</f>
        <v>3</v>
      </c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</row>
    <row r="45" spans="2:34" ht="54" customHeight="1">
      <c r="B45" s="85">
        <v>42</v>
      </c>
      <c r="C45" s="89" t="str">
        <f xml:space="preserve"> IF(韻母對照資料表[[#This Row],[台語音標]]="", "", _xlfn.XLOOKUP(韻母對照資料表[[#This Row],[台語音標]],韻母列表[羅馬拼音字母], 韻母列表[國際音標],"", ))</f>
        <v>ak˺</v>
      </c>
      <c r="D45" s="90" t="s">
        <v>1373</v>
      </c>
      <c r="E45" s="88" t="str">
        <f xml:space="preserve"> _xlfn.XLOOKUP(韻母對照資料表[[#This Row],[台語音標]],韻母列表[羅馬拼音字母], 韻母列表[注音符號],"")</f>
        <v>ㄚㆻ</v>
      </c>
      <c r="F45" s="107" t="s">
        <v>1463</v>
      </c>
      <c r="G45" s="87" t="s">
        <v>1136</v>
      </c>
      <c r="H45" s="86" t="s">
        <v>1330</v>
      </c>
      <c r="I45" s="92" t="str">
        <f>韻母對照資料表[[#This Row],[十五音]]&amp;LEFT(韻母對照資料表[[#This Row],[舒促聲]],1)</f>
        <v>江促</v>
      </c>
      <c r="J45" s="41">
        <v>21</v>
      </c>
      <c r="K45" s="89" t="s">
        <v>1373</v>
      </c>
      <c r="L45" s="89" t="s">
        <v>1373</v>
      </c>
      <c r="M45" s="89" t="s">
        <v>1373</v>
      </c>
      <c r="N45" s="89" t="s">
        <v>1138</v>
      </c>
      <c r="O45" s="91">
        <f>IF(韻母對照資料表[[#This Row],[台語音標]]="", 0, LEN(韻母對照資料表[[#This Row],[台語音標]]))</f>
        <v>2</v>
      </c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</row>
    <row r="46" spans="2:34" ht="54" customHeight="1">
      <c r="B46" s="85">
        <v>43</v>
      </c>
      <c r="C46" s="89" t="str">
        <f xml:space="preserve"> IF(韻母對照資料表[[#This Row],[台語音標]]="", "", _xlfn.XLOOKUP(韻母對照資料表[[#This Row],[台語音標]],韻母列表[羅馬拼音字母], 韻母列表[國際音標],"", ))</f>
        <v>iam</v>
      </c>
      <c r="D46" s="90" t="s">
        <v>1371</v>
      </c>
      <c r="E46" s="88" t="str">
        <f xml:space="preserve"> _xlfn.XLOOKUP(韻母對照資料表[[#This Row],[台語音標]],韻母列表[羅馬拼音字母], 韻母列表[注音符號],"")</f>
        <v>ㄧㆰ</v>
      </c>
      <c r="F46" s="107" t="s">
        <v>1464</v>
      </c>
      <c r="G46" s="87" t="s">
        <v>1139</v>
      </c>
      <c r="H46" s="86" t="s">
        <v>1329</v>
      </c>
      <c r="I46" s="92" t="str">
        <f>韻母對照資料表[[#This Row],[十五音]]&amp;LEFT(韻母對照資料表[[#This Row],[舒促聲]],1)</f>
        <v>兼舒</v>
      </c>
      <c r="J46" s="41">
        <v>22</v>
      </c>
      <c r="K46" s="89" t="s">
        <v>1371</v>
      </c>
      <c r="L46" s="89" t="s">
        <v>1371</v>
      </c>
      <c r="M46" s="89" t="s">
        <v>1371</v>
      </c>
      <c r="N46" s="89" t="s">
        <v>1140</v>
      </c>
      <c r="O46" s="91">
        <f>IF(韻母對照資料表[[#This Row],[台語音標]]="", 0, LEN(韻母對照資料表[[#This Row],[台語音標]]))</f>
        <v>3</v>
      </c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</row>
    <row r="47" spans="2:34" ht="54" customHeight="1">
      <c r="B47" s="85">
        <v>44</v>
      </c>
      <c r="C47" s="89" t="str">
        <f xml:space="preserve"> IF(韻母對照資料表[[#This Row],[台語音標]]="", "", _xlfn.XLOOKUP(韻母對照資料表[[#This Row],[台語音標]],韻母列表[羅馬拼音字母], 韻母列表[國際音標],"", ))</f>
        <v>iap˺</v>
      </c>
      <c r="D47" s="90" t="s">
        <v>1374</v>
      </c>
      <c r="E47" s="88" t="str">
        <f xml:space="preserve"> _xlfn.XLOOKUP(韻母對照資料表[[#This Row],[台語音標]],韻母列表[羅馬拼音字母], 韻母列表[注音符號],"")</f>
        <v>ㄧㄚㆴ</v>
      </c>
      <c r="F47" s="107" t="s">
        <v>1465</v>
      </c>
      <c r="G47" s="87" t="s">
        <v>1139</v>
      </c>
      <c r="H47" s="86" t="s">
        <v>1330</v>
      </c>
      <c r="I47" s="92" t="str">
        <f>韻母對照資料表[[#This Row],[十五音]]&amp;LEFT(韻母對照資料表[[#This Row],[舒促聲]],1)</f>
        <v>兼促</v>
      </c>
      <c r="J47" s="41">
        <v>22</v>
      </c>
      <c r="K47" s="89" t="s">
        <v>1374</v>
      </c>
      <c r="L47" s="89" t="s">
        <v>1374</v>
      </c>
      <c r="M47" s="89" t="s">
        <v>1374</v>
      </c>
      <c r="N47" s="89" t="s">
        <v>1141</v>
      </c>
      <c r="O47" s="91">
        <f>IF(韻母對照資料表[[#This Row],[台語音標]]="", 0, LEN(韻母對照資料表[[#This Row],[台語音標]]))</f>
        <v>3</v>
      </c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</row>
    <row r="48" spans="2:34" ht="54" customHeight="1">
      <c r="B48" s="85">
        <v>45</v>
      </c>
      <c r="C48" s="89" t="str">
        <f xml:space="preserve"> IF(韻母對照資料表[[#This Row],[台語音標]]="", "", _xlfn.XLOOKUP(韻母對照資料表[[#This Row],[台語音標]],韻母列表[羅馬拼音字母], 韻母列表[國際音標],"", ))</f>
        <v>aʊ</v>
      </c>
      <c r="D48" s="90" t="s">
        <v>180</v>
      </c>
      <c r="E48" s="88" t="str">
        <f xml:space="preserve"> _xlfn.XLOOKUP(韻母對照資料表[[#This Row],[台語音標]],韻母列表[羅馬拼音字母], 韻母列表[注音符號],"")</f>
        <v>ㄠ</v>
      </c>
      <c r="F48" s="107" t="s">
        <v>1229</v>
      </c>
      <c r="G48" s="87" t="s">
        <v>1142</v>
      </c>
      <c r="H48" s="86" t="s">
        <v>1329</v>
      </c>
      <c r="I48" s="92" t="str">
        <f>韻母對照資料表[[#This Row],[十五音]]&amp;LEFT(韻母對照資料表[[#This Row],[舒促聲]],1)</f>
        <v>交舒</v>
      </c>
      <c r="J48" s="41">
        <v>23</v>
      </c>
      <c r="K48" s="89" t="s">
        <v>180</v>
      </c>
      <c r="L48" s="89" t="s">
        <v>180</v>
      </c>
      <c r="M48" s="89" t="s">
        <v>1377</v>
      </c>
      <c r="N48" s="89" t="s">
        <v>1143</v>
      </c>
      <c r="O48" s="91">
        <f>IF(韻母對照資料表[[#This Row],[台語音標]]="", 0, LEN(韻母對照資料表[[#This Row],[台語音標]]))</f>
        <v>2</v>
      </c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</row>
    <row r="49" spans="2:34" ht="54" customHeight="1">
      <c r="B49" s="85">
        <v>46</v>
      </c>
      <c r="C49" s="89" t="str">
        <f xml:space="preserve"> IF(韻母對照資料表[[#This Row],[台語音標]]="", "", _xlfn.XLOOKUP(韻母對照資料表[[#This Row],[台語音標]],韻母列表[羅馬拼音字母], 韻母列表[國際音標],"", ))</f>
        <v>aʊʔ</v>
      </c>
      <c r="D49" s="90" t="s">
        <v>1375</v>
      </c>
      <c r="E49" s="88" t="str">
        <f xml:space="preserve"> _xlfn.XLOOKUP(韻母對照資料表[[#This Row],[台語音標]],韻母列表[羅馬拼音字母], 韻母列表[注音符號],"")</f>
        <v>ㄠㆷ</v>
      </c>
      <c r="F49" s="110" t="s">
        <v>1882</v>
      </c>
      <c r="G49" s="87" t="s">
        <v>1142</v>
      </c>
      <c r="H49" s="86" t="s">
        <v>1330</v>
      </c>
      <c r="I49" s="92" t="str">
        <f>韻母對照資料表[[#This Row],[十五音]]&amp;LEFT(韻母對照資料表[[#This Row],[舒促聲]],1)</f>
        <v>交促</v>
      </c>
      <c r="J49" s="41"/>
      <c r="K49" s="89" t="s">
        <v>1375</v>
      </c>
      <c r="L49" s="89" t="s">
        <v>1375</v>
      </c>
      <c r="M49" s="89" t="s">
        <v>1378</v>
      </c>
      <c r="N49" s="89" t="s">
        <v>1144</v>
      </c>
      <c r="O49" s="91">
        <f>IF(韻母對照資料表[[#This Row],[台語音標]]="", 0, LEN(韻母對照資料表[[#This Row],[台語音標]]))</f>
        <v>3</v>
      </c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</row>
    <row r="50" spans="2:34" ht="54" customHeight="1">
      <c r="B50" s="85">
        <v>47</v>
      </c>
      <c r="C50" s="89" t="str">
        <f xml:space="preserve"> IF(韻母對照資料表[[#This Row],[台語音標]]="", "", _xlfn.XLOOKUP(韻母對照資料表[[#This Row],[台語音標]],韻母列表[羅馬拼音字母], 韻母列表[國際音標],"", ))</f>
        <v>ia</v>
      </c>
      <c r="D50" s="90" t="s">
        <v>1376</v>
      </c>
      <c r="E50" s="88" t="str">
        <f xml:space="preserve"> _xlfn.XLOOKUP(韻母對照資料表[[#This Row],[台語音標]],韻母列表[羅馬拼音字母], 韻母列表[注音符號],"")</f>
        <v>ㄧㄚ</v>
      </c>
      <c r="F50" s="107" t="s">
        <v>1883</v>
      </c>
      <c r="G50" s="87" t="s">
        <v>1145</v>
      </c>
      <c r="H50" s="86" t="s">
        <v>1329</v>
      </c>
      <c r="I50" s="92" t="str">
        <f>韻母對照資料表[[#This Row],[十五音]]&amp;LEFT(韻母對照資料表[[#This Row],[舒促聲]],1)</f>
        <v>迦舒</v>
      </c>
      <c r="J50" s="41">
        <v>24</v>
      </c>
      <c r="K50" s="89" t="s">
        <v>1376</v>
      </c>
      <c r="L50" s="89" t="s">
        <v>1376</v>
      </c>
      <c r="M50" s="89" t="s">
        <v>1376</v>
      </c>
      <c r="N50" s="89" t="s">
        <v>1146</v>
      </c>
      <c r="O50" s="91">
        <f>IF(韻母對照資料表[[#This Row],[台語音標]]="", 0, LEN(韻母對照資料表[[#This Row],[台語音標]]))</f>
        <v>2</v>
      </c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</row>
    <row r="51" spans="2:34" ht="54" customHeight="1">
      <c r="B51" s="85">
        <v>48</v>
      </c>
      <c r="C51" s="89" t="str">
        <f xml:space="preserve"> IF(韻母對照資料表[[#This Row],[台語音標]]="", "", _xlfn.XLOOKUP(韻母對照資料表[[#This Row],[台語音標]],韻母列表[羅馬拼音字母], 韻母列表[國際音標],"", ))</f>
        <v>iaʔ</v>
      </c>
      <c r="D51" s="90" t="s">
        <v>1379</v>
      </c>
      <c r="E51" s="88" t="str">
        <f xml:space="preserve"> _xlfn.XLOOKUP(韻母對照資料表[[#This Row],[台語音標]],韻母列表[羅馬拼音字母], 韻母列表[注音符號],"")</f>
        <v>ㄧㄚㆷ</v>
      </c>
      <c r="F51" s="107" t="s">
        <v>1884</v>
      </c>
      <c r="G51" s="87" t="s">
        <v>1145</v>
      </c>
      <c r="H51" s="86" t="s">
        <v>1330</v>
      </c>
      <c r="I51" s="92" t="str">
        <f>韻母對照資料表[[#This Row],[十五音]]&amp;LEFT(韻母對照資料表[[#This Row],[舒促聲]],1)</f>
        <v>迦促</v>
      </c>
      <c r="J51" s="41">
        <v>24</v>
      </c>
      <c r="K51" s="89" t="s">
        <v>1379</v>
      </c>
      <c r="L51" s="89" t="s">
        <v>1379</v>
      </c>
      <c r="M51" s="89" t="s">
        <v>1379</v>
      </c>
      <c r="N51" s="89" t="s">
        <v>1147</v>
      </c>
      <c r="O51" s="91">
        <f>IF(韻母對照資料表[[#This Row],[台語音標]]="", 0, LEN(韻母對照資料表[[#This Row],[台語音標]]))</f>
        <v>3</v>
      </c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</row>
    <row r="52" spans="2:34" ht="54" customHeight="1">
      <c r="B52" s="85">
        <v>49</v>
      </c>
      <c r="C52" s="89" t="str">
        <f xml:space="preserve"> IF(韻母對照資料表[[#This Row],[台語音標]]="", "", _xlfn.XLOOKUP(韻母對照資料表[[#This Row],[台語音標]],韻母列表[羅馬拼音字母], 韻母列表[國際音標],"", ))</f>
        <v>ue</v>
      </c>
      <c r="D52" s="90" t="s">
        <v>889</v>
      </c>
      <c r="E52" s="88" t="str">
        <f xml:space="preserve"> _xlfn.XLOOKUP(韻母對照資料表[[#This Row],[台語音標]],韻母列表[羅馬拼音字母], 韻母列表[注音符號],"")</f>
        <v>ㄨㆤ</v>
      </c>
      <c r="F52" s="107" t="s">
        <v>1466</v>
      </c>
      <c r="G52" s="87" t="s">
        <v>1148</v>
      </c>
      <c r="H52" s="86" t="s">
        <v>1329</v>
      </c>
      <c r="I52" s="92" t="str">
        <f>韻母對照資料表[[#This Row],[十五音]]&amp;LEFT(韻母對照資料表[[#This Row],[舒促聲]],1)</f>
        <v>檜舒</v>
      </c>
      <c r="J52" s="41">
        <v>25</v>
      </c>
      <c r="K52" s="89" t="s">
        <v>1382</v>
      </c>
      <c r="L52" s="89" t="s">
        <v>889</v>
      </c>
      <c r="M52" s="89" t="s">
        <v>889</v>
      </c>
      <c r="N52" s="89" t="s">
        <v>1149</v>
      </c>
      <c r="O52" s="91">
        <f>IF(韻母對照資料表[[#This Row],[台語音標]]="", 0, LEN(韻母對照資料表[[#This Row],[台語音標]]))</f>
        <v>2</v>
      </c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</row>
    <row r="53" spans="2:34" ht="54" customHeight="1">
      <c r="B53" s="85">
        <v>50</v>
      </c>
      <c r="C53" s="89" t="str">
        <f xml:space="preserve"> IF(韻母對照資料表[[#This Row],[台語音標]]="", "", _xlfn.XLOOKUP(韻母對照資料表[[#This Row],[台語音標]],韻母列表[羅馬拼音字母], 韻母列表[國際音標],"", ))</f>
        <v>ueʔ</v>
      </c>
      <c r="D53" s="90" t="s">
        <v>1381</v>
      </c>
      <c r="E53" s="88" t="str">
        <f xml:space="preserve"> _xlfn.XLOOKUP(韻母對照資料表[[#This Row],[台語音標]],韻母列表[羅馬拼音字母], 韻母列表[注音符號],"")</f>
        <v>ㄨㆤㆷ</v>
      </c>
      <c r="F53" s="109" t="s">
        <v>1885</v>
      </c>
      <c r="G53" s="87" t="s">
        <v>1148</v>
      </c>
      <c r="H53" s="86" t="s">
        <v>1330</v>
      </c>
      <c r="I53" s="92" t="str">
        <f>韻母對照資料表[[#This Row],[十五音]]&amp;LEFT(韻母對照資料表[[#This Row],[舒促聲]],1)</f>
        <v>檜促</v>
      </c>
      <c r="J53" s="41">
        <v>25</v>
      </c>
      <c r="K53" s="89" t="s">
        <v>1383</v>
      </c>
      <c r="L53" s="89" t="s">
        <v>1381</v>
      </c>
      <c r="M53" s="89" t="s">
        <v>1381</v>
      </c>
      <c r="N53" s="89" t="s">
        <v>1150</v>
      </c>
      <c r="O53" s="91">
        <f>IF(韻母對照資料表[[#This Row],[台語音標]]="", 0, LEN(韻母對照資料表[[#This Row],[台語音標]]))</f>
        <v>3</v>
      </c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</row>
    <row r="54" spans="2:34" ht="54" customHeight="1">
      <c r="B54" s="85">
        <v>51</v>
      </c>
      <c r="C54" s="89" t="str">
        <f xml:space="preserve"> IF(韻母對照資料表[[#This Row],[台語音標]]="", "", _xlfn.XLOOKUP(韻母對照資料表[[#This Row],[台語音標]],韻母列表[羅馬拼音字母], 韻母列表[國際音標],"", ))</f>
        <v>ã</v>
      </c>
      <c r="D54" s="90" t="s">
        <v>1380</v>
      </c>
      <c r="E54" s="88" t="str">
        <f xml:space="preserve"> _xlfn.XLOOKUP(韻母對照資料表[[#This Row],[台語音標]],韻母列表[羅馬拼音字母], 韻母列表[注音符號],"")</f>
        <v>ㆩ</v>
      </c>
      <c r="F54" s="109" t="s">
        <v>1467</v>
      </c>
      <c r="G54" s="87" t="s">
        <v>1151</v>
      </c>
      <c r="H54" s="86" t="s">
        <v>1329</v>
      </c>
      <c r="I54" s="92" t="str">
        <f>韻母對照資料表[[#This Row],[十五音]]&amp;LEFT(韻母對照資料表[[#This Row],[舒促聲]],1)</f>
        <v>監舒</v>
      </c>
      <c r="J54" s="41">
        <v>26</v>
      </c>
      <c r="K54" s="89" t="s">
        <v>1385</v>
      </c>
      <c r="L54" s="89" t="s">
        <v>1380</v>
      </c>
      <c r="M54" s="89" t="s">
        <v>1384</v>
      </c>
      <c r="N54" s="89" t="s">
        <v>1886</v>
      </c>
      <c r="O54" s="91">
        <f>IF(韻母對照資料表[[#This Row],[台語音標]]="", 0, LEN(韻母對照資料表[[#This Row],[台語音標]]))</f>
        <v>3</v>
      </c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</row>
    <row r="55" spans="2:34" ht="54" customHeight="1">
      <c r="B55" s="85">
        <v>52</v>
      </c>
      <c r="C55" s="89" t="str">
        <f xml:space="preserve"> IF(韻母對照資料表[[#This Row],[台語音標]]="", "", _xlfn.XLOOKUP(韻母對照資料表[[#This Row],[台語音標]],韻母列表[羅馬拼音字母], 韻母列表[國際音標],"", ))</f>
        <v>ãʔ</v>
      </c>
      <c r="D55" s="90" t="s">
        <v>1888</v>
      </c>
      <c r="E55" s="88" t="str">
        <f xml:space="preserve"> _xlfn.XLOOKUP(韻母對照資料表[[#This Row],[台語音標]],韻母列表[羅馬拼音字母], 韻母列表[注音符號],"")</f>
        <v>ㆩㆷ</v>
      </c>
      <c r="F55" s="224" t="s">
        <v>1887</v>
      </c>
      <c r="G55" s="87" t="s">
        <v>1151</v>
      </c>
      <c r="H55" s="86" t="s">
        <v>1330</v>
      </c>
      <c r="I55" s="92" t="str">
        <f>韻母對照資料表[[#This Row],[十五音]]&amp;LEFT(韻母對照資料表[[#This Row],[舒促聲]],1)</f>
        <v>監促</v>
      </c>
      <c r="J55" s="41">
        <v>26</v>
      </c>
      <c r="K55" s="89" t="s">
        <v>1387</v>
      </c>
      <c r="L55" s="89" t="s">
        <v>1388</v>
      </c>
      <c r="M55" s="89" t="s">
        <v>1386</v>
      </c>
      <c r="N55" s="89" t="s">
        <v>1888</v>
      </c>
      <c r="O55" s="91">
        <f>IF(韻母對照資料表[[#This Row],[台語音標]]="", 0, LEN(韻母對照資料表[[#This Row],[台語音標]]))</f>
        <v>4</v>
      </c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</row>
    <row r="56" spans="2:34" ht="54" customHeight="1">
      <c r="B56" s="85">
        <v>53</v>
      </c>
      <c r="C56" s="89" t="str">
        <f xml:space="preserve"> IF(韻母對照資料表[[#This Row],[台語音標]]="", "", _xlfn.XLOOKUP(韻母對照資料表[[#This Row],[台語音標]],韻母列表[羅馬拼音字母], 韻母列表[國際音標],"", ))</f>
        <v>u</v>
      </c>
      <c r="D56" s="90" t="s">
        <v>732</v>
      </c>
      <c r="E56" s="88" t="str">
        <f xml:space="preserve"> _xlfn.XLOOKUP(韻母對照資料表[[#This Row],[台語音標]],韻母列表[羅馬拼音字母], 韻母列表[注音符號],"")</f>
        <v>ㄨ</v>
      </c>
      <c r="F56" s="107" t="s">
        <v>1230</v>
      </c>
      <c r="G56" s="87" t="s">
        <v>1154</v>
      </c>
      <c r="H56" s="86" t="s">
        <v>1329</v>
      </c>
      <c r="I56" s="92" t="str">
        <f>韻母對照資料表[[#This Row],[十五音]]&amp;LEFT(韻母對照資料表[[#This Row],[舒促聲]],1)</f>
        <v>艍舒</v>
      </c>
      <c r="J56" s="41">
        <v>27</v>
      </c>
      <c r="K56" s="89" t="s">
        <v>732</v>
      </c>
      <c r="L56" s="89" t="s">
        <v>732</v>
      </c>
      <c r="M56" s="89" t="s">
        <v>732</v>
      </c>
      <c r="N56" s="89" t="s">
        <v>1889</v>
      </c>
      <c r="O56" s="91">
        <f>IF(韻母對照資料表[[#This Row],[台語音標]]="", 0, LEN(韻母對照資料表[[#This Row],[台語音標]]))</f>
        <v>1</v>
      </c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</row>
    <row r="57" spans="2:34" ht="54" customHeight="1">
      <c r="B57" s="85">
        <v>54</v>
      </c>
      <c r="C57" s="89" t="str">
        <f xml:space="preserve"> IF(韻母對照資料表[[#This Row],[台語音標]]="", "", _xlfn.XLOOKUP(韻母對照資料表[[#This Row],[台語音標]],韻母列表[羅馬拼音字母], 韻母列表[國際音標],"", ))</f>
        <v>uʔ</v>
      </c>
      <c r="D57" s="90" t="s">
        <v>1389</v>
      </c>
      <c r="E57" s="88" t="str">
        <f xml:space="preserve"> _xlfn.XLOOKUP(韻母對照資料表[[#This Row],[台語音標]],韻母列表[羅馬拼音字母], 韻母列表[注音符號],"")</f>
        <v>ㄨㆷ</v>
      </c>
      <c r="F57" s="108" t="s">
        <v>1890</v>
      </c>
      <c r="G57" s="87" t="s">
        <v>1154</v>
      </c>
      <c r="H57" s="86" t="s">
        <v>1330</v>
      </c>
      <c r="I57" s="92" t="str">
        <f>韻母對照資料表[[#This Row],[十五音]]&amp;LEFT(韻母對照資料表[[#This Row],[舒促聲]],1)</f>
        <v>艍促</v>
      </c>
      <c r="J57" s="41">
        <v>27</v>
      </c>
      <c r="K57" s="89" t="s">
        <v>1389</v>
      </c>
      <c r="L57" s="89" t="s">
        <v>1389</v>
      </c>
      <c r="M57" s="89" t="s">
        <v>1389</v>
      </c>
      <c r="N57" s="89" t="s">
        <v>1891</v>
      </c>
      <c r="O57" s="91">
        <f>IF(韻母對照資料表[[#This Row],[台語音標]]="", 0, LEN(韻母對照資料表[[#This Row],[台語音標]]))</f>
        <v>2</v>
      </c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</row>
    <row r="58" spans="2:34" ht="54" customHeight="1">
      <c r="B58" s="85">
        <v>55</v>
      </c>
      <c r="C58" s="89" t="str">
        <f xml:space="preserve"> IF(韻母對照資料表[[#This Row],[台語音標]]="", "", _xlfn.XLOOKUP(韻母對照資料表[[#This Row],[台語音標]],韻母列表[羅馬拼音字母], 韻母列表[國際音標],"", ))</f>
        <v>a</v>
      </c>
      <c r="D58" s="90" t="s">
        <v>18</v>
      </c>
      <c r="E58" s="88" t="str">
        <f xml:space="preserve"> _xlfn.XLOOKUP(韻母對照資料表[[#This Row],[台語音標]],韻母列表[羅馬拼音字母], 韻母列表[注音符號],"")</f>
        <v>ㄚ</v>
      </c>
      <c r="F58" s="107" t="s">
        <v>1231</v>
      </c>
      <c r="G58" s="87" t="s">
        <v>1155</v>
      </c>
      <c r="H58" s="86" t="s">
        <v>1329</v>
      </c>
      <c r="I58" s="92" t="str">
        <f>韻母對照資料表[[#This Row],[十五音]]&amp;LEFT(韻母對照資料表[[#This Row],[舒促聲]],1)</f>
        <v>膠舒</v>
      </c>
      <c r="J58" s="41">
        <v>28</v>
      </c>
      <c r="K58" s="89" t="s">
        <v>18</v>
      </c>
      <c r="L58" s="89" t="s">
        <v>18</v>
      </c>
      <c r="M58" s="89" t="s">
        <v>18</v>
      </c>
      <c r="N58" s="89" t="s">
        <v>1156</v>
      </c>
      <c r="O58" s="91">
        <f>IF(韻母對照資料表[[#This Row],[台語音標]]="", 0, LEN(韻母對照資料表[[#This Row],[台語音標]]))</f>
        <v>1</v>
      </c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</row>
    <row r="59" spans="2:34" ht="54" customHeight="1">
      <c r="B59" s="85">
        <v>56</v>
      </c>
      <c r="C59" s="89" t="str">
        <f xml:space="preserve"> IF(韻母對照資料表[[#This Row],[台語音標]]="", "", _xlfn.XLOOKUP(韻母對照資料表[[#This Row],[台語音標]],韻母列表[羅馬拼音字母], 韻母列表[國際音標],"", ))</f>
        <v>aʔ</v>
      </c>
      <c r="D59" s="90" t="s">
        <v>1157</v>
      </c>
      <c r="E59" s="88" t="str">
        <f xml:space="preserve"> _xlfn.XLOOKUP(韻母對照資料表[[#This Row],[台語音標]],韻母列表[羅馬拼音字母], 韻母列表[注音符號],"")</f>
        <v>ㄚㆷ</v>
      </c>
      <c r="F59" s="107" t="s">
        <v>1892</v>
      </c>
      <c r="G59" s="87" t="s">
        <v>1155</v>
      </c>
      <c r="H59" s="86" t="s">
        <v>1330</v>
      </c>
      <c r="I59" s="92" t="str">
        <f>韻母對照資料表[[#This Row],[十五音]]&amp;LEFT(韻母對照資料表[[#This Row],[舒促聲]],1)</f>
        <v>膠促</v>
      </c>
      <c r="J59" s="41">
        <v>28</v>
      </c>
      <c r="K59" s="89" t="s">
        <v>1157</v>
      </c>
      <c r="L59" s="89" t="s">
        <v>1157</v>
      </c>
      <c r="M59" s="89" t="s">
        <v>1157</v>
      </c>
      <c r="N59" s="89" t="s">
        <v>1893</v>
      </c>
      <c r="O59" s="91">
        <f>IF(韻母對照資料表[[#This Row],[台語音標]]="", 0, LEN(韻母對照資料表[[#This Row],[台語音標]]))</f>
        <v>2</v>
      </c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</row>
    <row r="60" spans="2:34" ht="54" customHeight="1">
      <c r="B60" s="85">
        <v>57</v>
      </c>
      <c r="C60" s="89" t="str">
        <f xml:space="preserve"> IF(韻母對照資料表[[#This Row],[台語音標]]="", "", _xlfn.XLOOKUP(韻母對照資料表[[#This Row],[台語音標]],韻母列表[羅馬拼音字母], 韻母列表[國際音標],"", ))</f>
        <v>i</v>
      </c>
      <c r="D60" s="90" t="s">
        <v>260</v>
      </c>
      <c r="E60" s="88" t="str">
        <f xml:space="preserve"> _xlfn.XLOOKUP(韻母對照資料表[[#This Row],[台語音標]],韻母列表[羅馬拼音字母], 韻母列表[注音符號],"")</f>
        <v>ㄧ</v>
      </c>
      <c r="F60" s="107" t="s">
        <v>1468</v>
      </c>
      <c r="G60" s="87" t="s">
        <v>1158</v>
      </c>
      <c r="H60" s="86" t="s">
        <v>1329</v>
      </c>
      <c r="I60" s="92" t="str">
        <f>韻母對照資料表[[#This Row],[十五音]]&amp;LEFT(韻母對照資料表[[#This Row],[舒促聲]],1)</f>
        <v>居舒</v>
      </c>
      <c r="J60" s="41">
        <v>29</v>
      </c>
      <c r="K60" s="89" t="s">
        <v>260</v>
      </c>
      <c r="L60" s="89" t="s">
        <v>260</v>
      </c>
      <c r="M60" s="89" t="s">
        <v>260</v>
      </c>
      <c r="N60" s="89" t="s">
        <v>1159</v>
      </c>
      <c r="O60" s="91">
        <f>IF(韻母對照資料表[[#This Row],[台語音標]]="", 0, LEN(韻母對照資料表[[#This Row],[台語音標]]))</f>
        <v>1</v>
      </c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</row>
    <row r="61" spans="2:34" ht="54" customHeight="1">
      <c r="B61" s="85">
        <v>58</v>
      </c>
      <c r="C61" s="89" t="str">
        <f xml:space="preserve"> IF(韻母對照資料表[[#This Row],[台語音標]]="", "", _xlfn.XLOOKUP(韻母對照資料表[[#This Row],[台語音標]],韻母列表[羅馬拼音字母], 韻母列表[國際音標],"", ))</f>
        <v>iʔ</v>
      </c>
      <c r="D61" s="90" t="s">
        <v>1160</v>
      </c>
      <c r="E61" s="88" t="str">
        <f xml:space="preserve"> _xlfn.XLOOKUP(韻母對照資料表[[#This Row],[台語音標]],韻母列表[羅馬拼音字母], 韻母列表[注音符號],"")</f>
        <v>ㄧㆷ</v>
      </c>
      <c r="F61" s="109" t="s">
        <v>1484</v>
      </c>
      <c r="G61" s="87" t="s">
        <v>1158</v>
      </c>
      <c r="H61" s="86" t="s">
        <v>1330</v>
      </c>
      <c r="I61" s="92" t="str">
        <f>韻母對照資料表[[#This Row],[十五音]]&amp;LEFT(韻母對照資料表[[#This Row],[舒促聲]],1)</f>
        <v>居促</v>
      </c>
      <c r="J61" s="41">
        <v>29</v>
      </c>
      <c r="K61" s="89" t="s">
        <v>1160</v>
      </c>
      <c r="L61" s="89" t="s">
        <v>1160</v>
      </c>
      <c r="M61" s="89" t="s">
        <v>1160</v>
      </c>
      <c r="N61" s="89" t="s">
        <v>1894</v>
      </c>
      <c r="O61" s="91">
        <f>IF(韻母對照資料表[[#This Row],[台語音標]]="", 0, LEN(韻母對照資料表[[#This Row],[台語音標]]))</f>
        <v>2</v>
      </c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</row>
    <row r="62" spans="2:34" ht="54" customHeight="1">
      <c r="B62" s="85">
        <v>59</v>
      </c>
      <c r="C62" s="89" t="str">
        <f xml:space="preserve"> IF(韻母對照資料表[[#This Row],[台語音標]]="", "", _xlfn.XLOOKUP(韻母對照資料表[[#This Row],[台語音標]],韻母列表[羅馬拼音字母], 韻母列表[國際音標],"", ))</f>
        <v>iu</v>
      </c>
      <c r="D62" s="90" t="s">
        <v>1162</v>
      </c>
      <c r="E62" s="88" t="str">
        <f xml:space="preserve"> _xlfn.XLOOKUP(韻母對照資料表[[#This Row],[台語音標]],韻母列表[羅馬拼音字母], 韻母列表[注音符號],"")</f>
        <v>ㄧㄨ</v>
      </c>
      <c r="F62" s="107" t="s">
        <v>1469</v>
      </c>
      <c r="G62" s="87" t="s">
        <v>1161</v>
      </c>
      <c r="H62" s="86" t="s">
        <v>1329</v>
      </c>
      <c r="I62" s="92" t="str">
        <f>韻母對照資料表[[#This Row],[十五音]]&amp;LEFT(韻母對照資料表[[#This Row],[舒促聲]],1)</f>
        <v>丩舒</v>
      </c>
      <c r="J62" s="41">
        <v>30</v>
      </c>
      <c r="K62" s="89" t="s">
        <v>604</v>
      </c>
      <c r="L62" s="89" t="s">
        <v>604</v>
      </c>
      <c r="M62" s="89" t="s">
        <v>604</v>
      </c>
      <c r="N62" s="89" t="s">
        <v>1162</v>
      </c>
      <c r="O62" s="91">
        <f>IF(韻母對照資料表[[#This Row],[台語音標]]="", 0, LEN(韻母對照資料表[[#This Row],[台語音標]]))</f>
        <v>2</v>
      </c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</row>
    <row r="63" spans="2:34" ht="54" customHeight="1">
      <c r="B63" s="85">
        <v>60</v>
      </c>
      <c r="C63" s="372" t="str">
        <f xml:space="preserve"> IF(韻母對照資料表[[#This Row],[台語音標]]="", "", _xlfn.XLOOKUP(韻母對照資料表[[#This Row],[台語音標]],韻母列表[羅馬拼音字母], 韻母列表[國際音標],"", ))</f>
        <v/>
      </c>
      <c r="D63" s="96"/>
      <c r="E63" s="95">
        <f xml:space="preserve"> _xlfn.XLOOKUP(韻母對照資料表[[#This Row],[台語音標]],韻母列表[羅馬拼音字母], 韻母列表[注音符號],"")</f>
        <v>0</v>
      </c>
      <c r="F63" s="96"/>
      <c r="G63" s="96"/>
      <c r="H63" s="96"/>
      <c r="I63" s="96"/>
      <c r="J63" s="96"/>
      <c r="K63" s="96"/>
      <c r="L63" s="96"/>
      <c r="M63" s="96"/>
      <c r="N63" s="96"/>
      <c r="O63" s="91">
        <f>IF(韻母對照資料表[[#This Row],[台語音標]]="", 0, LEN(韻母對照資料表[[#This Row],[台語音標]]))</f>
        <v>0</v>
      </c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</row>
    <row r="64" spans="2:34" ht="54" customHeight="1">
      <c r="B64" s="85">
        <v>61</v>
      </c>
      <c r="C64" s="89" t="str">
        <f xml:space="preserve"> IF(韻母對照資料表[[#This Row],[台語音標]]="", "", _xlfn.XLOOKUP(韻母對照資料表[[#This Row],[台語音標]],韻母列表[羅馬拼音字母], 韻母列表[國際音標],"", ))</f>
        <v>ẽ</v>
      </c>
      <c r="D64" s="90" t="s">
        <v>1391</v>
      </c>
      <c r="E64" s="88" t="str">
        <f xml:space="preserve"> _xlfn.XLOOKUP(韻母對照資料表[[#This Row],[台語音標]],韻母列表[羅馬拼音字母], 韻母列表[注音符號],"")</f>
        <v>ㆥ</v>
      </c>
      <c r="F64" s="107" t="s">
        <v>1470</v>
      </c>
      <c r="G64" s="87" t="s">
        <v>1164</v>
      </c>
      <c r="H64" s="86" t="s">
        <v>1329</v>
      </c>
      <c r="I64" s="92" t="str">
        <f>韻母對照資料表[[#This Row],[十五音]]&amp;LEFT(韻母對照資料表[[#This Row],[舒促聲]],1)</f>
        <v>更舒</v>
      </c>
      <c r="J64" s="41">
        <v>31</v>
      </c>
      <c r="K64" s="89" t="s">
        <v>1394</v>
      </c>
      <c r="L64" s="89" t="s">
        <v>1391</v>
      </c>
      <c r="M64" s="89" t="s">
        <v>1393</v>
      </c>
      <c r="N64" s="89" t="s">
        <v>1895</v>
      </c>
      <c r="O64" s="91">
        <f>IF(韻母對照資料表[[#This Row],[台語音標]]="", 0, LEN(韻母對照資料表[[#This Row],[台語音標]]))</f>
        <v>3</v>
      </c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</row>
    <row r="65" spans="2:34" ht="54" customHeight="1">
      <c r="B65" s="85">
        <v>62</v>
      </c>
      <c r="C65" s="89" t="str">
        <f xml:space="preserve"> IF(韻母對照資料表[[#This Row],[台語音標]]="", "", _xlfn.XLOOKUP(韻母對照資料表[[#This Row],[台語音標]],韻母列表[羅馬拼音字母], 韻母列表[國際音標],"", ))</f>
        <v>ɛ̃ʔ</v>
      </c>
      <c r="D65" s="90" t="s">
        <v>1897</v>
      </c>
      <c r="E65" s="88" t="str">
        <f xml:space="preserve"> _xlfn.XLOOKUP(韻母對照資料表[[#This Row],[台語音標]],韻母列表[羅馬拼音字母], 韻母列表[注音符號],"")</f>
        <v>ㆥㆷ</v>
      </c>
      <c r="F65" s="109" t="s">
        <v>1896</v>
      </c>
      <c r="G65" s="87" t="s">
        <v>1164</v>
      </c>
      <c r="H65" s="86" t="s">
        <v>1330</v>
      </c>
      <c r="I65" s="92" t="str">
        <f>韻母對照資料表[[#This Row],[十五音]]&amp;LEFT(韻母對照資料表[[#This Row],[舒促聲]],1)</f>
        <v>更促</v>
      </c>
      <c r="J65" s="41">
        <v>31</v>
      </c>
      <c r="K65" s="89" t="s">
        <v>1397</v>
      </c>
      <c r="L65" s="89" t="s">
        <v>1398</v>
      </c>
      <c r="M65" s="89" t="s">
        <v>1396</v>
      </c>
      <c r="N65" s="89" t="s">
        <v>1897</v>
      </c>
      <c r="O65" s="91">
        <f>IF(韻母對照資料表[[#This Row],[台語音標]]="", 0, LEN(韻母對照資料表[[#This Row],[台語音標]]))</f>
        <v>4</v>
      </c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</row>
    <row r="66" spans="2:34" ht="54" customHeight="1">
      <c r="B66" s="85">
        <v>63</v>
      </c>
      <c r="C66" s="89" t="str">
        <f xml:space="preserve"> IF(韻母對照資料表[[#This Row],[台語音標]]="", "", _xlfn.XLOOKUP(韻母對照資料表[[#This Row],[台語音標]],韻母列表[羅馬拼音字母], 韻母列表[國際音標],"", ))</f>
        <v>uĩ</v>
      </c>
      <c r="D66" s="90" t="s">
        <v>1898</v>
      </c>
      <c r="E66" s="88" t="str">
        <f xml:space="preserve"> _xlfn.XLOOKUP(韻母對照資料表[[#This Row],[台語音標]],韻母列表[羅馬拼音字母], 韻母列表[注音符號],"")</f>
        <v>ㄨㆪ</v>
      </c>
      <c r="F66" s="109" t="s">
        <v>1232</v>
      </c>
      <c r="G66" s="87" t="s">
        <v>1167</v>
      </c>
      <c r="H66" s="86" t="s">
        <v>1329</v>
      </c>
      <c r="I66" s="92" t="str">
        <f>韻母對照資料表[[#This Row],[十五音]]&amp;LEFT(韻母對照資料表[[#This Row],[舒促聲]],1)</f>
        <v>褌舒</v>
      </c>
      <c r="J66" s="41">
        <v>32</v>
      </c>
      <c r="K66" s="89" t="s">
        <v>1400</v>
      </c>
      <c r="L66" s="89" t="s">
        <v>1392</v>
      </c>
      <c r="M66" s="89" t="s">
        <v>1399</v>
      </c>
      <c r="N66" s="89" t="s">
        <v>1898</v>
      </c>
      <c r="O66" s="91">
        <f>IF(韻母對照資料表[[#This Row],[台語音標]]="", 0, LEN(韻母對照資料表[[#This Row],[台語音標]]))</f>
        <v>4</v>
      </c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</row>
    <row r="67" spans="2:34" ht="54" customHeight="1">
      <c r="B67" s="85">
        <v>64</v>
      </c>
      <c r="C67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67" s="96"/>
      <c r="E67" s="95">
        <f xml:space="preserve"> _xlfn.XLOOKUP(韻母對照資料表[[#This Row],[台語音標]],韻母列表[羅馬拼音字母], 韻母列表[注音符號],"")</f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/>
      <c r="O67" s="91">
        <f>IF(韻母對照資料表[[#This Row],[台語音標]]="", 0, LEN(韻母對照資料表[[#This Row],[台語音標]]))</f>
        <v>0</v>
      </c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</row>
    <row r="68" spans="2:34" ht="54" customHeight="1">
      <c r="B68" s="85">
        <v>65</v>
      </c>
      <c r="C68" s="89" t="str">
        <f xml:space="preserve"> IF(韻母對照資料表[[#This Row],[台語音標]]="", "", _xlfn.XLOOKUP(韻母對照資料表[[#This Row],[台語音標]],韻母列表[羅馬拼音字母], 韻母列表[國際音標],"", ))</f>
        <v>io</v>
      </c>
      <c r="D68" s="90" t="s">
        <v>1171</v>
      </c>
      <c r="E68" s="88" t="str">
        <f xml:space="preserve"> _xlfn.XLOOKUP(韻母對照資料表[[#This Row],[台語音標]],韻母列表[羅馬拼音字母], 韻母列表[注音符號],"")</f>
        <v>ㄧㄜ</v>
      </c>
      <c r="F68" s="107" t="s">
        <v>1233</v>
      </c>
      <c r="G68" s="87" t="s">
        <v>1170</v>
      </c>
      <c r="H68" s="86" t="s">
        <v>1329</v>
      </c>
      <c r="I68" s="92" t="str">
        <f>韻母對照資料表[[#This Row],[十五音]]&amp;LEFT(韻母對照資料表[[#This Row],[舒促聲]],1)</f>
        <v>茄舒</v>
      </c>
      <c r="J68" s="41">
        <v>33</v>
      </c>
      <c r="K68" s="89" t="s">
        <v>1171</v>
      </c>
      <c r="L68" s="89" t="s">
        <v>1171</v>
      </c>
      <c r="M68" s="89" t="s">
        <v>1171</v>
      </c>
      <c r="N68" s="89" t="s">
        <v>1899</v>
      </c>
      <c r="O68" s="91">
        <f>IF(韻母對照資料表[[#This Row],[台語音標]]="", 0, LEN(韻母對照資料表[[#This Row],[台語音標]]))</f>
        <v>2</v>
      </c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</row>
    <row r="69" spans="2:34" ht="54" customHeight="1">
      <c r="B69" s="85">
        <v>66</v>
      </c>
      <c r="C69" s="89" t="str">
        <f xml:space="preserve"> IF(韻母對照資料表[[#This Row],[台語音標]]="", "", _xlfn.XLOOKUP(韻母對照資料表[[#This Row],[台語音標]],韻母列表[羅馬拼音字母], 韻母列表[國際音標],"", ))</f>
        <v>ioʔ</v>
      </c>
      <c r="D69" s="90" t="s">
        <v>1174</v>
      </c>
      <c r="E69" s="88" t="str">
        <f xml:space="preserve"> _xlfn.XLOOKUP(韻母對照資料表[[#This Row],[台語音標]],韻母列表[羅馬拼音字母], 韻母列表[注音符號],"")</f>
        <v>ㄧㄜㆷ</v>
      </c>
      <c r="F69" s="108" t="s">
        <v>1900</v>
      </c>
      <c r="G69" s="87" t="s">
        <v>1170</v>
      </c>
      <c r="H69" s="86" t="s">
        <v>1330</v>
      </c>
      <c r="I69" s="92" t="str">
        <f>韻母對照資料表[[#This Row],[十五音]]&amp;LEFT(韻母對照資料表[[#This Row],[舒促聲]],1)</f>
        <v>茄促</v>
      </c>
      <c r="J69" s="41">
        <v>33</v>
      </c>
      <c r="K69" s="89" t="s">
        <v>1174</v>
      </c>
      <c r="L69" s="89" t="s">
        <v>1174</v>
      </c>
      <c r="M69" s="89" t="s">
        <v>1174</v>
      </c>
      <c r="N69" s="89" t="s">
        <v>1901</v>
      </c>
      <c r="O69" s="91">
        <f>IF(韻母對照資料表[[#This Row],[台語音標]]="", 0, LEN(韻母對照資料表[[#This Row],[台語音標]]))</f>
        <v>3</v>
      </c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</row>
    <row r="70" spans="2:34" ht="54" customHeight="1">
      <c r="B70" s="85">
        <v>67</v>
      </c>
      <c r="C70" s="89" t="str">
        <f xml:space="preserve"> IF(韻母對照資料表[[#This Row],[台語音標]]="", "", _xlfn.XLOOKUP(韻母對照資料表[[#This Row],[台語音標]],韻母列表[羅馬拼音字母], 韻母列表[國際音標],"", ))</f>
        <v>ĩ</v>
      </c>
      <c r="D70" s="90" t="s">
        <v>1395</v>
      </c>
      <c r="E70" s="88" t="str">
        <f xml:space="preserve"> _xlfn.XLOOKUP(韻母對照資料表[[#This Row],[台語音標]],韻母列表[羅馬拼音字母], 韻母列表[注音符號],"")</f>
        <v>ㆪ</v>
      </c>
      <c r="F70" s="107" t="s">
        <v>1471</v>
      </c>
      <c r="G70" s="87" t="s">
        <v>1175</v>
      </c>
      <c r="H70" s="86" t="s">
        <v>1329</v>
      </c>
      <c r="I70" s="92" t="str">
        <f>韻母對照資料表[[#This Row],[十五音]]&amp;LEFT(韻母對照資料表[[#This Row],[舒促聲]],1)</f>
        <v>梔舒</v>
      </c>
      <c r="J70" s="41">
        <v>34</v>
      </c>
      <c r="K70" s="89" t="s">
        <v>1405</v>
      </c>
      <c r="L70" s="89" t="s">
        <v>1395</v>
      </c>
      <c r="M70" s="89" t="s">
        <v>1404</v>
      </c>
      <c r="N70" s="89" t="s">
        <v>1902</v>
      </c>
      <c r="O70" s="91">
        <f>IF(韻母對照資料表[[#This Row],[台語音標]]="", 0, LEN(韻母對照資料表[[#This Row],[台語音標]]))</f>
        <v>3</v>
      </c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</row>
    <row r="71" spans="2:34" ht="54" customHeight="1">
      <c r="B71" s="85">
        <v>68</v>
      </c>
      <c r="C71" s="89" t="str">
        <f xml:space="preserve"> IF(韻母對照資料表[[#This Row],[台語音標]]="", "", _xlfn.XLOOKUP(韻母對照資料表[[#This Row],[台語音標]],韻母列表[羅馬拼音字母], 韻母列表[國際音標],"", ))</f>
        <v>ĩʔ</v>
      </c>
      <c r="D71" s="90" t="s">
        <v>1904</v>
      </c>
      <c r="E71" s="88" t="str">
        <f xml:space="preserve"> _xlfn.XLOOKUP(韻母對照資料表[[#This Row],[台語音標]],韻母列表[羅馬拼音字母], 韻母列表[注音符號],"")</f>
        <v>ㆪㆷ</v>
      </c>
      <c r="F71" s="108" t="s">
        <v>1903</v>
      </c>
      <c r="G71" s="87" t="s">
        <v>1175</v>
      </c>
      <c r="H71" s="86" t="s">
        <v>1330</v>
      </c>
      <c r="I71" s="92" t="str">
        <f>韻母對照資料表[[#This Row],[十五音]]&amp;LEFT(韻母對照資料表[[#This Row],[舒促聲]],1)</f>
        <v>梔促</v>
      </c>
      <c r="J71" s="41">
        <v>34</v>
      </c>
      <c r="K71" s="89" t="s">
        <v>1408</v>
      </c>
      <c r="L71" s="89" t="s">
        <v>1409</v>
      </c>
      <c r="M71" s="89" t="s">
        <v>1407</v>
      </c>
      <c r="N71" s="89" t="s">
        <v>1904</v>
      </c>
      <c r="O71" s="91">
        <f>IF(韻母對照資料表[[#This Row],[台語音標]]="", 0, LEN(韻母對照資料表[[#This Row],[台語音標]]))</f>
        <v>4</v>
      </c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</row>
    <row r="72" spans="2:34" ht="54" customHeight="1">
      <c r="B72" s="85">
        <v>69</v>
      </c>
      <c r="C72" s="89" t="str">
        <f xml:space="preserve"> IF(韻母對照資料表[[#This Row],[台語音標]]="", "", _xlfn.XLOOKUP(韻母對照資料表[[#This Row],[台語音標]],韻母列表[羅馬拼音字母], 韻母列表[國際音標],"", ))</f>
        <v>iɔ̃</v>
      </c>
      <c r="D72" s="90" t="s">
        <v>1401</v>
      </c>
      <c r="E72" s="88" t="str">
        <f xml:space="preserve"> _xlfn.XLOOKUP(韻母對照資料表[[#This Row],[台語音標]],韻母列表[羅馬拼音字母], 韻母列表[注音符號],"")</f>
        <v>ㄧㆧ</v>
      </c>
      <c r="F72" s="111" t="s">
        <v>1472</v>
      </c>
      <c r="G72" s="87" t="s">
        <v>1178</v>
      </c>
      <c r="H72" s="86" t="s">
        <v>1329</v>
      </c>
      <c r="I72" s="92" t="str">
        <f>韻母對照資料表[[#This Row],[十五音]]&amp;LEFT(韻母對照資料表[[#This Row],[舒促聲]],1)</f>
        <v>薑舒</v>
      </c>
      <c r="J72" s="41">
        <v>35</v>
      </c>
      <c r="K72" s="89" t="s">
        <v>1412</v>
      </c>
      <c r="L72" s="89" t="s">
        <v>1401</v>
      </c>
      <c r="M72" s="89" t="s">
        <v>1411</v>
      </c>
      <c r="N72" s="89" t="s">
        <v>1905</v>
      </c>
      <c r="O72" s="91">
        <f>IF(韻母對照資料表[[#This Row],[台語音標]]="", 0, LEN(韻母對照資料表[[#This Row],[台語音標]]))</f>
        <v>4</v>
      </c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</row>
    <row r="73" spans="2:34" ht="54" customHeight="1">
      <c r="B73" s="85">
        <v>70</v>
      </c>
      <c r="C73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3" s="96"/>
      <c r="E73" s="95">
        <f xml:space="preserve"> _xlfn.XLOOKUP(韻母對照資料表[[#This Row],[台語音標]],韻母列表[羅馬拼音字母], 韻母列表[注音符號],"")</f>
        <v>0</v>
      </c>
      <c r="F73" s="96">
        <v>0</v>
      </c>
      <c r="G73" s="96">
        <v>0</v>
      </c>
      <c r="H73" s="96">
        <v>0</v>
      </c>
      <c r="I73" s="96">
        <v>0</v>
      </c>
      <c r="J73" s="96">
        <v>0</v>
      </c>
      <c r="K73" s="96">
        <v>0</v>
      </c>
      <c r="L73" s="96">
        <v>0</v>
      </c>
      <c r="M73" s="96">
        <v>0</v>
      </c>
      <c r="N73" s="96"/>
      <c r="O73" s="91">
        <f>IF(韻母對照資料表[[#This Row],[台語音標]]="", 0, LEN(韻母對照資料表[[#This Row],[台語音標]]))</f>
        <v>0</v>
      </c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</row>
    <row r="74" spans="2:34" ht="54" customHeight="1">
      <c r="B74" s="85">
        <v>71</v>
      </c>
      <c r="C74" s="89" t="str">
        <f xml:space="preserve"> IF(韻母對照資料表[[#This Row],[台語音標]]="", "", _xlfn.XLOOKUP(韻母對照資料表[[#This Row],[台語音標]],韻母列表[羅馬拼音字母], 韻母列表[國際音標],"", ))</f>
        <v>iã</v>
      </c>
      <c r="D74" s="90" t="s">
        <v>1403</v>
      </c>
      <c r="E74" s="88" t="str">
        <f xml:space="preserve"> _xlfn.XLOOKUP(韻母對照資料表[[#This Row],[台語音標]],韻母列表[羅馬拼音字母], 韻母列表[注音符號],"")</f>
        <v>ㄧㆩ</v>
      </c>
      <c r="F74" s="107" t="s">
        <v>1234</v>
      </c>
      <c r="G74" s="87" t="s">
        <v>1181</v>
      </c>
      <c r="H74" s="86" t="s">
        <v>1329</v>
      </c>
      <c r="I74" s="92" t="str">
        <f>韻母對照資料表[[#This Row],[十五音]]&amp;LEFT(韻母對照資料表[[#This Row],[舒促聲]],1)</f>
        <v>驚舒</v>
      </c>
      <c r="J74" s="41">
        <v>36</v>
      </c>
      <c r="K74" s="89" t="s">
        <v>1415</v>
      </c>
      <c r="L74" s="89" t="s">
        <v>1416</v>
      </c>
      <c r="M74" s="89" t="s">
        <v>1414</v>
      </c>
      <c r="N74" s="89" t="s">
        <v>1906</v>
      </c>
      <c r="O74" s="91">
        <f>IF(韻母對照資料表[[#This Row],[台語音標]]="", 0, LEN(韻母對照資料表[[#This Row],[台語音標]]))</f>
        <v>4</v>
      </c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</row>
    <row r="75" spans="2:34" ht="54" customHeight="1">
      <c r="B75" s="85">
        <v>72</v>
      </c>
      <c r="C7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5" s="96"/>
      <c r="E75" s="95">
        <f xml:space="preserve"> _xlfn.XLOOKUP(韻母對照資料表[[#This Row],[台語音標]],韻母列表[羅馬拼音字母], 韻母列表[注音符號],"")</f>
        <v>0</v>
      </c>
      <c r="F75" s="96">
        <v>0</v>
      </c>
      <c r="G75" s="96">
        <v>0</v>
      </c>
      <c r="H75" s="96">
        <v>0</v>
      </c>
      <c r="I75" s="96">
        <v>0</v>
      </c>
      <c r="J75" s="96">
        <v>0</v>
      </c>
      <c r="K75" s="96">
        <v>0</v>
      </c>
      <c r="L75" s="96">
        <v>0</v>
      </c>
      <c r="M75" s="96">
        <v>0</v>
      </c>
      <c r="N75" s="96"/>
      <c r="O75" s="91">
        <f>IF(韻母對照資料表[[#This Row],[台語音標]]="", 0, LEN(韻母對照資料表[[#This Row],[台語音標]]))</f>
        <v>0</v>
      </c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</row>
    <row r="76" spans="2:34" ht="54" customHeight="1">
      <c r="B76" s="85">
        <v>73</v>
      </c>
      <c r="C76" s="89" t="str">
        <f xml:space="preserve"> IF(韻母對照資料表[[#This Row],[台語音標]]="", "", _xlfn.XLOOKUP(韻母對照資料表[[#This Row],[台語音標]],韻母列表[羅馬拼音字母], 韻母列表[國際音標],"", ))</f>
        <v>uã</v>
      </c>
      <c r="D76" s="90" t="s">
        <v>1402</v>
      </c>
      <c r="E76" s="88" t="str">
        <f xml:space="preserve"> _xlfn.XLOOKUP(韻母對照資料表[[#This Row],[台語音標]],韻母列表[羅馬拼音字母], 韻母列表[注音符號],"")</f>
        <v>ㄨㆩ</v>
      </c>
      <c r="F76" s="107" t="s">
        <v>1907</v>
      </c>
      <c r="G76" s="87" t="s">
        <v>1184</v>
      </c>
      <c r="H76" s="86" t="s">
        <v>1329</v>
      </c>
      <c r="I76" s="92" t="str">
        <f>韻母對照資料表[[#This Row],[十五音]]&amp;LEFT(韻母對照資料表[[#This Row],[舒促聲]],1)</f>
        <v>官舒</v>
      </c>
      <c r="J76" s="41">
        <v>37</v>
      </c>
      <c r="K76" s="89" t="s">
        <v>1418</v>
      </c>
      <c r="L76" s="89" t="s">
        <v>1402</v>
      </c>
      <c r="M76" s="89" t="s">
        <v>1417</v>
      </c>
      <c r="N76" s="89" t="s">
        <v>1908</v>
      </c>
      <c r="O76" s="91">
        <f>IF(韻母對照資料表[[#This Row],[台語音標]]="", 0, LEN(韻母對照資料表[[#This Row],[台語音標]]))</f>
        <v>4</v>
      </c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</row>
    <row r="77" spans="2:34" ht="54" customHeight="1">
      <c r="B77" s="85">
        <v>74</v>
      </c>
      <c r="C77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7" s="96"/>
      <c r="E77" s="95">
        <f xml:space="preserve"> _xlfn.XLOOKUP(韻母對照資料表[[#This Row],[台語音標]],韻母列表[羅馬拼音字母], 韻母列表[注音符號],"")</f>
        <v>0</v>
      </c>
      <c r="F77" s="96">
        <v>0</v>
      </c>
      <c r="G77" s="96">
        <v>0</v>
      </c>
      <c r="H77" s="96">
        <v>0</v>
      </c>
      <c r="I77" s="96">
        <v>0</v>
      </c>
      <c r="J77" s="96">
        <v>0</v>
      </c>
      <c r="K77" s="96">
        <v>0</v>
      </c>
      <c r="L77" s="96">
        <v>0</v>
      </c>
      <c r="M77" s="96">
        <v>0</v>
      </c>
      <c r="N77" s="96"/>
      <c r="O77" s="91">
        <f>IF(韻母對照資料表[[#This Row],[台語音標]]="", 0, LEN(韻母對照資料表[[#This Row],[台語音標]]))</f>
        <v>0</v>
      </c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</row>
    <row r="78" spans="2:34" ht="54" customHeight="1">
      <c r="B78" s="85">
        <v>75</v>
      </c>
      <c r="C78" s="89" t="str">
        <f xml:space="preserve"> IF(韻母對照資料表[[#This Row],[台語音標]]="", "", _xlfn.XLOOKUP(韻母對照資料表[[#This Row],[台語音標]],韻母列表[羅馬拼音字母], 韻母列表[國際音標],"", ))</f>
        <v>ŋ</v>
      </c>
      <c r="D78" s="90" t="s">
        <v>1410</v>
      </c>
      <c r="E78" s="88" t="str">
        <f xml:space="preserve"> _xlfn.XLOOKUP(韻母對照資料表[[#This Row],[台語音標]],韻母列表[羅馬拼音字母], 韻母列表[注音符號],"")</f>
        <v>ㆭ</v>
      </c>
      <c r="F78" s="107" t="s">
        <v>1235</v>
      </c>
      <c r="G78" s="87" t="s">
        <v>1186</v>
      </c>
      <c r="H78" s="86" t="s">
        <v>1329</v>
      </c>
      <c r="I78" s="92" t="str">
        <f>韻母對照資料表[[#This Row],[十五音]]&amp;LEFT(韻母對照資料表[[#This Row],[舒促聲]],1)</f>
        <v>鋼舒</v>
      </c>
      <c r="J78" s="41">
        <v>38</v>
      </c>
      <c r="K78" s="89" t="s">
        <v>1410</v>
      </c>
      <c r="L78" s="89" t="s">
        <v>1410</v>
      </c>
      <c r="M78" s="89" t="s">
        <v>1410</v>
      </c>
      <c r="N78" s="89" t="s">
        <v>1187</v>
      </c>
      <c r="O78" s="91">
        <f>IF(韻母對照資料表[[#This Row],[台語音標]]="", 0, LEN(韻母對照資料表[[#This Row],[台語音標]]))</f>
        <v>2</v>
      </c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</row>
    <row r="79" spans="2:34" ht="54" customHeight="1">
      <c r="B79" s="85">
        <v>76</v>
      </c>
      <c r="C79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79" s="96"/>
      <c r="E79" s="95">
        <f xml:space="preserve"> _xlfn.XLOOKUP(韻母對照資料表[[#This Row],[台語音標]],韻母列表[羅馬拼音字母], 韻母列表[注音符號],"")</f>
        <v>0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0</v>
      </c>
      <c r="L79" s="96">
        <v>0</v>
      </c>
      <c r="M79" s="96">
        <v>0</v>
      </c>
      <c r="N79" s="96"/>
      <c r="O79" s="91">
        <f>IF(韻母對照資料表[[#This Row],[台語音標]]="", 0, LEN(韻母對照資料表[[#This Row],[台語音標]]))</f>
        <v>0</v>
      </c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</row>
    <row r="80" spans="2:34" ht="54" customHeight="1">
      <c r="B80" s="85">
        <v>77</v>
      </c>
      <c r="C80" s="89" t="str">
        <f xml:space="preserve"> IF(韻母對照資料表[[#This Row],[台語音標]]="", "", _xlfn.XLOOKUP(韻母對照資料表[[#This Row],[台語音標]],韻母列表[羅馬拼音字母], 韻母列表[國際音標],"", ))</f>
        <v>e</v>
      </c>
      <c r="D80" s="90" t="s">
        <v>208</v>
      </c>
      <c r="E80" s="88" t="str">
        <f xml:space="preserve"> _xlfn.XLOOKUP(韻母對照資料表[[#This Row],[台語音標]],韻母列表[羅馬拼音字母], 韻母列表[注音符號],"")</f>
        <v>ㆤ</v>
      </c>
      <c r="F80" s="107" t="s">
        <v>1473</v>
      </c>
      <c r="G80" s="87" t="s">
        <v>1188</v>
      </c>
      <c r="H80" s="86" t="s">
        <v>1329</v>
      </c>
      <c r="I80" s="92" t="str">
        <f>韻母對照資料表[[#This Row],[十五音]]&amp;LEFT(韻母對照資料表[[#This Row],[舒促聲]],1)</f>
        <v>伽舒</v>
      </c>
      <c r="J80" s="41">
        <v>39</v>
      </c>
      <c r="K80" s="89" t="s">
        <v>208</v>
      </c>
      <c r="L80" s="89" t="s">
        <v>208</v>
      </c>
      <c r="M80" s="89" t="s">
        <v>208</v>
      </c>
      <c r="N80" s="89" t="s">
        <v>1190</v>
      </c>
      <c r="O80" s="91">
        <f>IF(韻母對照資料表[[#This Row],[台語音標]]="", 0, LEN(韻母對照資料表[[#This Row],[台語音標]]))</f>
        <v>1</v>
      </c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</row>
    <row r="81" spans="2:34" ht="54" customHeight="1">
      <c r="B81" s="85">
        <v>78</v>
      </c>
      <c r="C81" s="89" t="str">
        <f xml:space="preserve"> IF(韻母對照資料表[[#This Row],[台語音標]]="", "", _xlfn.XLOOKUP(韻母對照資料表[[#This Row],[台語音標]],韻母列表[羅馬拼音字母], 韻母列表[國際音標],"", ))</f>
        <v>eʔ</v>
      </c>
      <c r="D81" s="90" t="s">
        <v>1191</v>
      </c>
      <c r="E81" s="88" t="str">
        <f xml:space="preserve"> _xlfn.XLOOKUP(韻母對照資料表[[#This Row],[台語音標]],韻母列表[羅馬拼音字母], 韻母列表[注音符號],"")</f>
        <v>ㆤㆷ</v>
      </c>
      <c r="F81" s="107" t="s">
        <v>1909</v>
      </c>
      <c r="G81" s="87" t="s">
        <v>1188</v>
      </c>
      <c r="H81" s="86" t="s">
        <v>1330</v>
      </c>
      <c r="I81" s="92" t="str">
        <f>韻母對照資料表[[#This Row],[十五音]]&amp;LEFT(韻母對照資料表[[#This Row],[舒促聲]],1)</f>
        <v>伽促</v>
      </c>
      <c r="J81" s="41">
        <v>39</v>
      </c>
      <c r="K81" s="89" t="s">
        <v>1191</v>
      </c>
      <c r="L81" s="89" t="s">
        <v>1191</v>
      </c>
      <c r="M81" s="89" t="s">
        <v>1191</v>
      </c>
      <c r="N81" s="89" t="s">
        <v>1872</v>
      </c>
      <c r="O81" s="91">
        <f>IF(韻母對照資料表[[#This Row],[台語音標]]="", 0, LEN(韻母對照資料表[[#This Row],[台語音標]]))</f>
        <v>2</v>
      </c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</row>
    <row r="82" spans="2:34" ht="54" customHeight="1">
      <c r="B82" s="85">
        <v>79</v>
      </c>
      <c r="C82" s="89" t="str">
        <f xml:space="preserve"> IF(韻母對照資料表[[#This Row],[台語音標]]="", "", _xlfn.XLOOKUP(韻母對照資料表[[#This Row],[台語音標]],韻母列表[羅馬拼音字母], 韻母列表[國際音標],"", ))</f>
        <v>ãi</v>
      </c>
      <c r="D82" s="90" t="s">
        <v>1413</v>
      </c>
      <c r="E82" s="88" t="str">
        <f xml:space="preserve"> _xlfn.XLOOKUP(韻母對照資料表[[#This Row],[台語音標]],韻母列表[羅馬拼音字母], 韻母列表[注音符號],"")</f>
        <v>ㆮ</v>
      </c>
      <c r="F82" s="110" t="s">
        <v>1474</v>
      </c>
      <c r="G82" s="87" t="s">
        <v>1192</v>
      </c>
      <c r="H82" s="86" t="s">
        <v>1329</v>
      </c>
      <c r="I82" s="92" t="str">
        <f>韻母對照資料表[[#This Row],[十五音]]&amp;LEFT(韻母對照資料表[[#This Row],[舒促聲]],1)</f>
        <v>閒舒</v>
      </c>
      <c r="J82" s="41">
        <v>40</v>
      </c>
      <c r="K82" s="89" t="s">
        <v>1425</v>
      </c>
      <c r="L82" s="89" t="s">
        <v>1413</v>
      </c>
      <c r="M82" s="89" t="s">
        <v>1424</v>
      </c>
      <c r="N82" s="89" t="s">
        <v>1910</v>
      </c>
      <c r="O82" s="91">
        <f>IF(韻母對照資料表[[#This Row],[台語音標]]="", 0, LEN(韻母對照資料表[[#This Row],[台語音標]]))</f>
        <v>4</v>
      </c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</row>
    <row r="83" spans="2:34" ht="54" customHeight="1">
      <c r="B83" s="85">
        <v>80</v>
      </c>
      <c r="C83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83" s="96"/>
      <c r="E83" s="96">
        <f xml:space="preserve"> _xlfn.XLOOKUP(韻母對照資料表[[#This Row],[台語音標]],韻母列表[羅馬拼音字母], 韻母列表[注音符號],"")</f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0</v>
      </c>
      <c r="M83" s="96">
        <v>0</v>
      </c>
      <c r="N83" s="96"/>
      <c r="O83" s="91">
        <f>IF(韻母對照資料表[[#This Row],[台語音標]]="", 0, LEN(韻母對照資料表[[#This Row],[台語音標]]))</f>
        <v>0</v>
      </c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</row>
    <row r="84" spans="2:34" ht="54" customHeight="1">
      <c r="B84" s="85">
        <v>81</v>
      </c>
      <c r="C84" s="89" t="str">
        <f xml:space="preserve"> IF(韻母對照資料表[[#This Row],[台語音標]]="", "", _xlfn.XLOOKUP(韻母對照資料表[[#This Row],[台語音標]],韻母列表[羅馬拼音字母], 韻母列表[國際音標],"", ))</f>
        <v>ɔ̃</v>
      </c>
      <c r="D84" s="90" t="s">
        <v>1925</v>
      </c>
      <c r="E84" s="88" t="str">
        <f xml:space="preserve"> _xlfn.XLOOKUP(韻母對照資料表[[#This Row],[台語音標]],韻母列表[羅馬拼音字母], 韻母列表[注音符號],"")</f>
        <v>ㆧ</v>
      </c>
      <c r="F84" s="110" t="s">
        <v>1911</v>
      </c>
      <c r="G84" s="87" t="s">
        <v>1193</v>
      </c>
      <c r="H84" s="86" t="s">
        <v>1329</v>
      </c>
      <c r="I84" s="92" t="str">
        <f>韻母對照資料表[[#This Row],[十五音]]&amp;LEFT(韻母對照資料表[[#This Row],[舒促聲]],1)</f>
        <v>姑舒</v>
      </c>
      <c r="J84" s="41">
        <v>41</v>
      </c>
      <c r="K84" s="89" t="s">
        <v>1428</v>
      </c>
      <c r="L84" s="89" t="s">
        <v>1429</v>
      </c>
      <c r="M84" s="89" t="s">
        <v>1427</v>
      </c>
      <c r="N84" s="89" t="s">
        <v>1912</v>
      </c>
      <c r="O84" s="91">
        <f>IF(韻母對照資料表[[#This Row],[台語音標]]="", 0, LEN(韻母對照資料表[[#This Row],[台語音標]]))</f>
        <v>3</v>
      </c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</row>
    <row r="85" spans="2:34" ht="54" customHeight="1">
      <c r="B85" s="85">
        <v>82</v>
      </c>
      <c r="C85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85" s="96"/>
      <c r="E85" s="95">
        <f xml:space="preserve"> _xlfn.XLOOKUP(韻母對照資料表[[#This Row],[台語音標]],韻母列表[羅馬拼音字母], 韻母列表[注音符號],"")</f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/>
      <c r="O85" s="91">
        <f>IF(韻母對照資料表[[#This Row],[台語音標]]="", 0, LEN(韻母對照資料表[[#This Row],[台語音標]]))</f>
        <v>0</v>
      </c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</row>
    <row r="86" spans="2:34" ht="54" customHeight="1">
      <c r="B86" s="85">
        <v>83</v>
      </c>
      <c r="C86" s="89" t="str">
        <f xml:space="preserve"> IF(韻母對照資料表[[#This Row],[台語音標]]="", "", _xlfn.XLOOKUP(韻母對照資料表[[#This Row],[台語音標]],韻母列表[羅馬拼音字母], 韻母列表[國際音標],"", ))</f>
        <v>m</v>
      </c>
      <c r="D86" s="90" t="s">
        <v>5</v>
      </c>
      <c r="E86" s="88" t="str">
        <f xml:space="preserve"> _xlfn.XLOOKUP(韻母對照資料表[[#This Row],[台語音標]],韻母列表[羅馬拼音字母], 韻母列表[注音符號],"")</f>
        <v>ㆬ</v>
      </c>
      <c r="F86" s="107" t="s">
        <v>1194</v>
      </c>
      <c r="G86" s="87" t="s">
        <v>1194</v>
      </c>
      <c r="H86" s="86" t="s">
        <v>1329</v>
      </c>
      <c r="I86" s="92" t="str">
        <f>韻母對照資料表[[#This Row],[十五音]]&amp;LEFT(韻母對照資料表[[#This Row],[舒促聲]],1)</f>
        <v>姆舒</v>
      </c>
      <c r="J86" s="41">
        <v>42</v>
      </c>
      <c r="K86" s="89" t="s">
        <v>5</v>
      </c>
      <c r="L86" s="89" t="s">
        <v>5</v>
      </c>
      <c r="M86" s="89" t="s">
        <v>5</v>
      </c>
      <c r="N86" s="89" t="s">
        <v>1196</v>
      </c>
      <c r="O86" s="91">
        <f>IF(韻母對照資料表[[#This Row],[台語音標]]="", 0, LEN(韻母對照資料表[[#This Row],[台語音標]]))</f>
        <v>1</v>
      </c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</row>
    <row r="87" spans="2:34" ht="54" customHeight="1">
      <c r="B87" s="85">
        <v>84</v>
      </c>
      <c r="C87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87" s="96"/>
      <c r="E87" s="96">
        <f xml:space="preserve"> _xlfn.XLOOKUP(韻母對照資料表[[#This Row],[台語音標]],韻母列表[羅馬拼音字母], 韻母列表[注音符號],"")</f>
        <v>0</v>
      </c>
      <c r="F87" s="96">
        <v>0</v>
      </c>
      <c r="G87" s="96">
        <v>0</v>
      </c>
      <c r="H87" s="96">
        <v>0</v>
      </c>
      <c r="I87" s="96">
        <v>0</v>
      </c>
      <c r="J87" s="96">
        <v>0</v>
      </c>
      <c r="K87" s="96">
        <v>0</v>
      </c>
      <c r="L87" s="96">
        <v>0</v>
      </c>
      <c r="M87" s="96">
        <v>0</v>
      </c>
      <c r="N87" s="96"/>
      <c r="O87" s="91">
        <f>IF(韻母對照資料表[[#This Row],[台語音標]]="", 0, LEN(韻母對照資料表[[#This Row],[台語音標]]))</f>
        <v>0</v>
      </c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</row>
    <row r="88" spans="2:34" ht="54" customHeight="1">
      <c r="B88" s="85">
        <v>85</v>
      </c>
      <c r="C88" s="89" t="str">
        <f xml:space="preserve"> IF(韻母對照資料表[[#This Row],[台語音標]]="", "", _xlfn.XLOOKUP(韻母對照資料表[[#This Row],[台語音標]],韻母列表[羅馬拼音字母], 韻母列表[國際音標],"", ))</f>
        <v>uang</v>
      </c>
      <c r="D88" s="90" t="s">
        <v>1419</v>
      </c>
      <c r="E88" s="88" t="str">
        <f xml:space="preserve"> _xlfn.XLOOKUP(韻母對照資料表[[#This Row],[台語音標]],韻母列表[羅馬拼音字母], 韻母列表[注音符號],"")</f>
        <v>ㄨㄤ</v>
      </c>
      <c r="F88" s="107" t="s">
        <v>1236</v>
      </c>
      <c r="G88" s="87" t="s">
        <v>1197</v>
      </c>
      <c r="H88" s="86" t="s">
        <v>1329</v>
      </c>
      <c r="I88" s="92" t="str">
        <f>韻母對照資料表[[#This Row],[十五音]]&amp;LEFT(韻母對照資料表[[#This Row],[舒促聲]],1)</f>
        <v>光舒</v>
      </c>
      <c r="J88" s="41">
        <v>43</v>
      </c>
      <c r="K88" s="89" t="s">
        <v>1433</v>
      </c>
      <c r="L88" s="89" t="s">
        <v>1419</v>
      </c>
      <c r="M88" s="89" t="s">
        <v>1419</v>
      </c>
      <c r="N88" s="89" t="s">
        <v>1199</v>
      </c>
      <c r="O88" s="91">
        <f>IF(韻母對照資料表[[#This Row],[台語音標]]="", 0, LEN(韻母對照資料表[[#This Row],[台語音標]]))</f>
        <v>4</v>
      </c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</row>
    <row r="89" spans="2:34" ht="54" customHeight="1">
      <c r="B89" s="85">
        <v>86</v>
      </c>
      <c r="C89" s="89" t="str">
        <f xml:space="preserve"> IF(韻母對照資料表[[#This Row],[台語音標]]="", "", _xlfn.XLOOKUP(韻母對照資料表[[#This Row],[台語音標]],韻母列表[羅馬拼音字母], 韻母列表[國際音標],"", ))</f>
        <v>uak˺</v>
      </c>
      <c r="D89" s="90" t="s">
        <v>1420</v>
      </c>
      <c r="E89" s="88" t="str">
        <f xml:space="preserve"> _xlfn.XLOOKUP(韻母對照資料表[[#This Row],[台語音標]],韻母列表[羅馬拼音字母], 韻母列表[注音符號],"")</f>
        <v>ㄨㄚㆻ</v>
      </c>
      <c r="F89" s="110" t="s">
        <v>1913</v>
      </c>
      <c r="G89" s="87" t="s">
        <v>1197</v>
      </c>
      <c r="H89" s="86" t="s">
        <v>1330</v>
      </c>
      <c r="I89" s="92" t="str">
        <f>韻母對照資料表[[#This Row],[十五音]]&amp;LEFT(韻母對照資料表[[#This Row],[舒促聲]],1)</f>
        <v>光促</v>
      </c>
      <c r="J89" s="41">
        <v>43</v>
      </c>
      <c r="K89" s="89" t="s">
        <v>1436</v>
      </c>
      <c r="L89" s="89" t="s">
        <v>1420</v>
      </c>
      <c r="M89" s="89" t="s">
        <v>1420</v>
      </c>
      <c r="N89" s="89" t="s">
        <v>1198</v>
      </c>
      <c r="O89" s="91">
        <f>IF(韻母對照資料表[[#This Row],[台語音標]]="", 0, LEN(韻母對照資料表[[#This Row],[台語音標]]))</f>
        <v>3</v>
      </c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</row>
    <row r="90" spans="2:34" ht="54" customHeight="1">
      <c r="B90" s="85">
        <v>87</v>
      </c>
      <c r="C90" s="89" t="str">
        <f xml:space="preserve"> IF(韻母對照資料表[[#This Row],[台語音標]]="", "", _xlfn.XLOOKUP(韻母對照資料表[[#This Row],[台語音標]],韻母列表[羅馬拼音字母], 韻母列表[國際音標],"", ))</f>
        <v>uãi</v>
      </c>
      <c r="D90" s="90" t="s">
        <v>1421</v>
      </c>
      <c r="E90" s="88" t="str">
        <f xml:space="preserve"> _xlfn.XLOOKUP(韻母對照資料表[[#This Row],[台語音標]],韻母列表[羅馬拼音字母], 韻母列表[注音符號],"")</f>
        <v>ㄨㆮ</v>
      </c>
      <c r="F90" s="107" t="s">
        <v>1237</v>
      </c>
      <c r="G90" s="87" t="s">
        <v>1200</v>
      </c>
      <c r="H90" s="86" t="s">
        <v>1329</v>
      </c>
      <c r="I90" s="92" t="str">
        <f>韻母對照資料表[[#This Row],[十五音]]&amp;LEFT(韻母對照資料表[[#This Row],[舒促聲]],1)</f>
        <v>閂舒</v>
      </c>
      <c r="J90" s="41">
        <v>44</v>
      </c>
      <c r="K90" s="89" t="s">
        <v>1438</v>
      </c>
      <c r="L90" s="89" t="s">
        <v>1421</v>
      </c>
      <c r="M90" s="89" t="s">
        <v>1437</v>
      </c>
      <c r="N90" s="89" t="s">
        <v>1589</v>
      </c>
      <c r="O90" s="91">
        <f>IF(韻母對照資料表[[#This Row],[台語音標]]="", 0, LEN(韻母對照資料表[[#This Row],[台語音標]]))</f>
        <v>5</v>
      </c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</row>
    <row r="91" spans="2:34" ht="54" customHeight="1">
      <c r="B91" s="85">
        <v>88</v>
      </c>
      <c r="C91" s="89" t="str">
        <f xml:space="preserve"> IF(韻母對照資料表[[#This Row],[台語音標]]="", "", _xlfn.XLOOKUP(韻母對照資料表[[#This Row],[台語音標]],韻母列表[羅馬拼音字母], 韻母列表[國際音標],"", ))</f>
        <v>uãiʔ</v>
      </c>
      <c r="D91" s="90" t="s">
        <v>1915</v>
      </c>
      <c r="E91" s="88" t="str">
        <f xml:space="preserve"> _xlfn.XLOOKUP(韻母對照資料表[[#This Row],[台語音標]],韻母列表[羅馬拼音字母], 韻母列表[注音符號],"")</f>
        <v>ㄨㆮㆷ</v>
      </c>
      <c r="F91" s="224" t="s">
        <v>1914</v>
      </c>
      <c r="G91" s="87" t="s">
        <v>1200</v>
      </c>
      <c r="H91" s="86" t="s">
        <v>1330</v>
      </c>
      <c r="I91" s="92" t="str">
        <f>韻母對照資料表[[#This Row],[十五音]]&amp;LEFT(韻母對照資料表[[#This Row],[舒促聲]],1)</f>
        <v>閂促</v>
      </c>
      <c r="J91" s="41">
        <v>44</v>
      </c>
      <c r="K91" s="89" t="s">
        <v>1440</v>
      </c>
      <c r="L91" s="89" t="s">
        <v>1441</v>
      </c>
      <c r="M91" s="89" t="s">
        <v>1439</v>
      </c>
      <c r="N91" s="89" t="s">
        <v>1915</v>
      </c>
      <c r="O91" s="91">
        <f>IF(韻母對照資料表[[#This Row],[台語音標]]="", 0, LEN(韻母對照資料表[[#This Row],[台語音標]]))</f>
        <v>6</v>
      </c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</row>
    <row r="92" spans="2:34" ht="54" customHeight="1">
      <c r="B92" s="85">
        <v>89</v>
      </c>
      <c r="C92" s="89" t="s">
        <v>3240</v>
      </c>
      <c r="D92" s="90" t="s">
        <v>1423</v>
      </c>
      <c r="E92" s="88" t="s">
        <v>2207</v>
      </c>
      <c r="F92" s="373" t="s">
        <v>3242</v>
      </c>
      <c r="G92" s="87" t="s">
        <v>1203</v>
      </c>
      <c r="H92" s="86" t="s">
        <v>1329</v>
      </c>
      <c r="I92" s="92" t="str">
        <f>韻母對照資料表[[#This Row],[十五音]]&amp;LEFT(韻母對照資料表[[#This Row],[舒促聲]],1)</f>
        <v>糜舒</v>
      </c>
      <c r="J92" s="41">
        <v>45</v>
      </c>
      <c r="K92" s="89" t="s">
        <v>1444</v>
      </c>
      <c r="L92" s="89" t="s">
        <v>1423</v>
      </c>
      <c r="M92" s="89" t="s">
        <v>1443</v>
      </c>
      <c r="N92" s="225" t="s">
        <v>1916</v>
      </c>
      <c r="O92" s="91">
        <f>IF(韻母對照資料表[[#This Row],[台語音標]]="", 0, LEN(韻母對照資料表[[#This Row],[台語音標]]))</f>
        <v>4</v>
      </c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</row>
    <row r="93" spans="2:34" ht="54" customHeight="1">
      <c r="B93" s="85">
        <v>90</v>
      </c>
      <c r="C93" s="89" t="s">
        <v>2243</v>
      </c>
      <c r="D93" s="90" t="s">
        <v>2075</v>
      </c>
      <c r="E93" s="88" t="s">
        <v>2246</v>
      </c>
      <c r="F93" s="374" t="s">
        <v>3241</v>
      </c>
      <c r="G93" s="87" t="s">
        <v>1203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/>
      <c r="O93" s="91">
        <f>IF(韻母對照資料表[[#This Row],[台語音標]]="", 0, LEN(韻母對照資料表[[#This Row],[台語音標]]))</f>
        <v>5</v>
      </c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</row>
    <row r="94" spans="2:34" ht="54" customHeight="1">
      <c r="B94" s="85">
        <v>91</v>
      </c>
      <c r="C94" s="89" t="str">
        <f xml:space="preserve"> IF(韻母對照資料表[[#This Row],[台語音標]]="", "", _xlfn.XLOOKUP(韻母對照資料表[[#This Row],[台語音標]],韻母列表[羅馬拼音字母], 韻母列表[國際音標],"", ))</f>
        <v>iãʊ</v>
      </c>
      <c r="D94" s="90" t="s">
        <v>1422</v>
      </c>
      <c r="E94" s="88" t="str">
        <f xml:space="preserve"> _xlfn.XLOOKUP(韻母對照資料表[[#This Row],[台語音標]],韻母列表[羅馬拼音字母], 韻母列表[注音符號],"")</f>
        <v>ㄧㆯ</v>
      </c>
      <c r="F94" s="109" t="s">
        <v>1238</v>
      </c>
      <c r="G94" s="87" t="s">
        <v>1204</v>
      </c>
      <c r="H94" s="86" t="s">
        <v>1329</v>
      </c>
      <c r="I94" s="92" t="str">
        <f>韻母對照資料表[[#This Row],[十五音]]&amp;LEFT(韻母對照資料表[[#This Row],[舒促聲]],1)</f>
        <v>嘄舒</v>
      </c>
      <c r="J94" s="41">
        <v>46</v>
      </c>
      <c r="K94" s="89" t="s">
        <v>1446</v>
      </c>
      <c r="L94" s="89" t="s">
        <v>1422</v>
      </c>
      <c r="M94" s="89" t="s">
        <v>1445</v>
      </c>
      <c r="N94" s="89" t="s">
        <v>1917</v>
      </c>
      <c r="O94" s="91">
        <f>IF(韻母對照資料表[[#This Row],[台語音標]]="", 0, LEN(韻母對照資料表[[#This Row],[台語音標]]))</f>
        <v>5</v>
      </c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</row>
    <row r="95" spans="2:34" ht="54" customHeight="1">
      <c r="B95" s="85">
        <v>92</v>
      </c>
      <c r="C95" s="89" t="str">
        <f xml:space="preserve"> IF(韻母對照資料表[[#This Row],[台語音標]]="", "", _xlfn.XLOOKUP(韻母對照資料表[[#This Row],[台語音標]],韻母列表[羅馬拼音字母], 韻母列表[國際音標],"", ))</f>
        <v>iãʊʔ</v>
      </c>
      <c r="D95" s="90" t="s">
        <v>1918</v>
      </c>
      <c r="E95" s="88" t="str">
        <f xml:space="preserve"> _xlfn.XLOOKUP(韻母對照資料表[[#This Row],[台語音標]],韻母列表[羅馬拼音字母], 韻母列表[注音符號],"")</f>
        <v>ㄧㆯㆷ</v>
      </c>
      <c r="F95" s="107" t="s">
        <v>3246</v>
      </c>
      <c r="G95" s="87" t="s">
        <v>1204</v>
      </c>
      <c r="H95" s="86" t="s">
        <v>1330</v>
      </c>
      <c r="I95" s="92" t="str">
        <f>韻母對照資料表[[#This Row],[十五音]]&amp;LEFT(韻母對照資料表[[#This Row],[舒促聲]],1)</f>
        <v>嘄促</v>
      </c>
      <c r="J95" s="41">
        <v>46</v>
      </c>
      <c r="K95" s="89" t="s">
        <v>1448</v>
      </c>
      <c r="L95" s="89" t="s">
        <v>1449</v>
      </c>
      <c r="M95" s="89" t="s">
        <v>1447</v>
      </c>
      <c r="N95" s="89" t="s">
        <v>1918</v>
      </c>
      <c r="O95" s="91">
        <f>IF(韻母對照資料表[[#This Row],[台語音標]]="", 0, LEN(韻母對照資料表[[#This Row],[台語音標]]))</f>
        <v>6</v>
      </c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</row>
    <row r="96" spans="2:34" ht="54" customHeight="1">
      <c r="B96" s="85">
        <v>93</v>
      </c>
      <c r="C96" s="89" t="str">
        <f xml:space="preserve"> IF(韻母對照資料表[[#This Row],[台語音標]]="", "", _xlfn.XLOOKUP(韻母對照資料表[[#This Row],[台語音標]],韻母列表[羅馬拼音字母], 韻母列表[國際音標],"", ))</f>
        <v>ɔm</v>
      </c>
      <c r="D96" s="90" t="s">
        <v>1426</v>
      </c>
      <c r="E96" s="88" t="str">
        <f xml:space="preserve"> _xlfn.XLOOKUP(韻母對照資料表[[#This Row],[台語音標]],韻母列表[羅馬拼音字母], 韻母列表[注音符號],"")</f>
        <v>ㆱ</v>
      </c>
      <c r="F96" s="109" t="s">
        <v>1919</v>
      </c>
      <c r="G96" s="87" t="s">
        <v>1206</v>
      </c>
      <c r="H96" s="86" t="s">
        <v>1329</v>
      </c>
      <c r="I96" s="92" t="str">
        <f>韻母對照資料表[[#This Row],[十五音]]&amp;LEFT(韻母對照資料表[[#This Row],[舒促聲]],1)</f>
        <v>箴舒</v>
      </c>
      <c r="J96" s="41">
        <v>47</v>
      </c>
      <c r="K96" s="89" t="s">
        <v>1426</v>
      </c>
      <c r="L96" s="89" t="s">
        <v>1426</v>
      </c>
      <c r="M96" s="89" t="s">
        <v>1426</v>
      </c>
      <c r="N96" s="89" t="s">
        <v>1920</v>
      </c>
      <c r="O96" s="91">
        <f>IF(韻母對照資料表[[#This Row],[台語音標]]="", 0, LEN(韻母對照資料表[[#This Row],[台語音標]]))</f>
        <v>2</v>
      </c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</row>
    <row r="97" spans="2:34" ht="54" customHeight="1">
      <c r="B97" s="85">
        <v>94</v>
      </c>
      <c r="C97" s="89" t="str">
        <f xml:space="preserve"> IF(韻母對照資料表[[#This Row],[台語音標]]="", "", _xlfn.XLOOKUP(韻母對照資料表[[#This Row],[台語音標]],韻母列表[羅馬拼音字母], 韻母列表[國際音標],"", ))</f>
        <v>ɔp˺</v>
      </c>
      <c r="D97" s="90" t="s">
        <v>1430</v>
      </c>
      <c r="E97" s="88" t="str">
        <f xml:space="preserve"> _xlfn.XLOOKUP(韻母對照資料表[[#This Row],[台語音標]],韻母列表[羅馬拼音字母], 韻母列表[注音符號],"")</f>
        <v>ㆦㆴ</v>
      </c>
      <c r="F97" s="107" t="s">
        <v>1921</v>
      </c>
      <c r="G97" s="87" t="s">
        <v>1206</v>
      </c>
      <c r="H97" s="86" t="s">
        <v>1330</v>
      </c>
      <c r="I97" s="92" t="str">
        <f>韻母對照資料表[[#This Row],[十五音]]&amp;LEFT(韻母對照資料表[[#This Row],[舒促聲]],1)</f>
        <v>箴促</v>
      </c>
      <c r="J97" s="41">
        <v>47</v>
      </c>
      <c r="K97" s="89" t="s">
        <v>1430</v>
      </c>
      <c r="L97" s="89" t="s">
        <v>1430</v>
      </c>
      <c r="M97" s="89" t="s">
        <v>1430</v>
      </c>
      <c r="N97" s="89" t="s">
        <v>1922</v>
      </c>
      <c r="O97" s="91">
        <f>IF(韻母對照資料表[[#This Row],[台語音標]]="", 0, LEN(韻母對照資料表[[#This Row],[台語音標]]))</f>
        <v>2</v>
      </c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</row>
    <row r="98" spans="2:34" ht="54" customHeight="1">
      <c r="B98" s="85">
        <v>95</v>
      </c>
      <c r="C98" s="89" t="str">
        <f xml:space="preserve"> IF(韻母對照資料表[[#This Row],[台語音標]]="", "", _xlfn.XLOOKUP(韻母對照資料表[[#This Row],[台語音標]],韻母列表[羅馬拼音字母], 韻母列表[國際音標],"", ))</f>
        <v>ãʊ</v>
      </c>
      <c r="D98" s="90" t="s">
        <v>1431</v>
      </c>
      <c r="E98" s="88" t="str">
        <f xml:space="preserve"> _xlfn.XLOOKUP(韻母對照資料表[[#This Row],[台語音標]],韻母列表[羅馬拼音字母], 韻母列表[注音符號],"")</f>
        <v>ㆯ</v>
      </c>
      <c r="F98" s="224" t="s">
        <v>1923</v>
      </c>
      <c r="G98" s="87" t="s">
        <v>1210</v>
      </c>
      <c r="H98" s="86" t="s">
        <v>1329</v>
      </c>
      <c r="I98" s="92" t="str">
        <f>韻母對照資料表[[#This Row],[十五音]]&amp;LEFT(韻母對照資料表[[#This Row],[舒促聲]],1)</f>
        <v>爻舒</v>
      </c>
      <c r="J98" s="41">
        <v>48</v>
      </c>
      <c r="K98" s="89" t="s">
        <v>1452</v>
      </c>
      <c r="L98" s="89" t="s">
        <v>1431</v>
      </c>
      <c r="M98" s="89" t="s">
        <v>1451</v>
      </c>
      <c r="N98" s="226" t="s">
        <v>1924</v>
      </c>
      <c r="O98" s="91">
        <f>IF(韻母對照資料表[[#This Row],[台語音標]]="", 0, LEN(韻母對照資料表[[#This Row],[台語音標]]))</f>
        <v>4</v>
      </c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</row>
    <row r="99" spans="2:34" ht="54" customHeight="1">
      <c r="B99" s="85">
        <v>96</v>
      </c>
      <c r="C99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99" s="96"/>
      <c r="E99" s="96">
        <f xml:space="preserve"> _xlfn.XLOOKUP(韻母對照資料表[[#This Row],[台語音標]],韻母列表[羅馬拼音字母], 韻母列表[注音符號],"")</f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/>
      <c r="O99" s="91">
        <f>IF(韻母對照資料表[[#This Row],[台語音標]]="", 0, LEN(韻母對照資料表[[#This Row],[台語音標]]))</f>
        <v>0</v>
      </c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</row>
    <row r="100" spans="2:34" ht="54" customHeight="1">
      <c r="B100" s="85">
        <v>97</v>
      </c>
      <c r="C100" s="381" t="s">
        <v>3255</v>
      </c>
      <c r="D100" s="381" t="s">
        <v>1925</v>
      </c>
      <c r="E100" s="382" t="str">
        <f xml:space="preserve"> _xlfn.XLOOKUP(韻母對照資料表[[#This Row],[台語音標]],韻母列表[羅馬拼音字母], 韻母列表[注音符號],"")</f>
        <v>ㆧ</v>
      </c>
      <c r="F100" s="384" t="s">
        <v>1476</v>
      </c>
      <c r="G100" s="380" t="s">
        <v>1212</v>
      </c>
      <c r="H100" s="86" t="s">
        <v>1329</v>
      </c>
      <c r="I100" s="92" t="str">
        <f>韻母對照資料表[[#This Row],[十五音]]&amp;LEFT(韻母對照資料表[[#This Row],[舒促聲]],1)</f>
        <v>扛舒</v>
      </c>
      <c r="J100" s="41">
        <v>49</v>
      </c>
      <c r="K100" s="223" t="s">
        <v>1927</v>
      </c>
      <c r="L100" s="225" t="s">
        <v>1925</v>
      </c>
      <c r="M100" s="225" t="s">
        <v>1928</v>
      </c>
      <c r="N100" s="225" t="s">
        <v>1929</v>
      </c>
      <c r="O100" s="91">
        <f>IF(韻母對照資料表[[#This Row],[台語音標]]="", 0, LEN(韻母對照資料表[[#This Row],[台語音標]]))</f>
        <v>3</v>
      </c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</row>
    <row r="101" spans="2:34" ht="54" customHeight="1">
      <c r="B101" s="85">
        <v>98</v>
      </c>
      <c r="C101" s="97" t="s">
        <v>3256</v>
      </c>
      <c r="D101" s="97" t="s">
        <v>1932</v>
      </c>
      <c r="E101" s="383" t="str">
        <f xml:space="preserve"> _xlfn.XLOOKUP(韻母對照資料表[[#This Row],[台語音標]],韻母列表[羅馬拼音字母], 韻母列表[注音符號],"")</f>
        <v>ㆧㆷ</v>
      </c>
      <c r="F101" s="384" t="s">
        <v>3254</v>
      </c>
      <c r="G101" s="380" t="s">
        <v>1212</v>
      </c>
      <c r="H101" s="86" t="s">
        <v>1330</v>
      </c>
      <c r="I101" s="92" t="str">
        <f>韻母對照資料表[[#This Row],[十五音]]&amp;LEFT(韻母對照資料表[[#This Row],[舒促聲]],1)</f>
        <v>扛促</v>
      </c>
      <c r="J101" s="41">
        <v>49</v>
      </c>
      <c r="K101" s="223" t="s">
        <v>1931</v>
      </c>
      <c r="L101" s="223" t="s">
        <v>1932</v>
      </c>
      <c r="M101" s="223" t="s">
        <v>1933</v>
      </c>
      <c r="N101" s="223" t="s">
        <v>1916</v>
      </c>
      <c r="O101" s="91">
        <f>IF(韻母對照資料表[[#This Row],[台語音標]]="", 0, LEN(韻母對照資料表[[#This Row],[台語音標]]))</f>
        <v>4</v>
      </c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</row>
    <row r="102" spans="2:34" ht="54" customHeight="1">
      <c r="B102" s="85">
        <v>99</v>
      </c>
      <c r="C102" s="89" t="str">
        <f xml:space="preserve"> IF(韻母對照資料表[[#This Row],[台語音標]]="", "", _xlfn.XLOOKUP(韻母對照資料表[[#This Row],[台語音標]],韻母列表[羅馬拼音字母], 韻母列表[國際音標],"", ))</f>
        <v>iũ</v>
      </c>
      <c r="D102" s="90" t="s">
        <v>1434</v>
      </c>
      <c r="E102" s="88" t="str">
        <f xml:space="preserve"> _xlfn.XLOOKUP(韻母對照資料表[[#This Row],[台語音標]],韻母列表[羅馬拼音字母], 韻母列表[注音符號],"")</f>
        <v>ㄧㆫ</v>
      </c>
      <c r="F102" s="107" t="s">
        <v>1477</v>
      </c>
      <c r="G102" s="87" t="s">
        <v>1213</v>
      </c>
      <c r="H102" s="86" t="s">
        <v>1329</v>
      </c>
      <c r="I102" s="92" t="str">
        <f>韻母對照資料表[[#This Row],[十五音]]&amp;LEFT(韻母對照資料表[[#This Row],[舒促聲]],1)</f>
        <v>牛舒</v>
      </c>
      <c r="J102" s="41">
        <v>50</v>
      </c>
      <c r="K102" s="89" t="s">
        <v>1455</v>
      </c>
      <c r="L102" s="89" t="s">
        <v>1434</v>
      </c>
      <c r="M102" s="89" t="s">
        <v>1454</v>
      </c>
      <c r="N102" s="89" t="s">
        <v>1934</v>
      </c>
      <c r="O102" s="91">
        <f>IF(韻母對照資料表[[#This Row],[台語音標]]="", 0, LEN(韻母對照資料表[[#This Row],[台語音標]]))</f>
        <v>4</v>
      </c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</row>
    <row r="103" spans="2:34" ht="54" customHeight="1">
      <c r="B103" s="85">
        <v>100</v>
      </c>
      <c r="C103" s="96" t="str">
        <f xml:space="preserve"> IF(韻母對照資料表[[#This Row],[台語音標]]="", "", _xlfn.XLOOKUP(韻母對照資料表[[#This Row],[台語音標]],韻母列表[羅馬拼音字母], 韻母列表[國際音標],"", ))</f>
        <v/>
      </c>
      <c r="D103" s="96">
        <v>0</v>
      </c>
      <c r="E103" s="95" t="str">
        <f xml:space="preserve"> _xlfn.XLOOKUP(韻母對照資料表[[#This Row],[台語音標]],韻母列表[羅馬拼音字母], 韻母列表[注音符號],"")</f>
        <v/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114"/>
      <c r="O103" s="98">
        <f>IF(韻母對照資料表[[#This Row],[台語音標]]="", 0, LEN(韻母對照資料表[[#This Row],[台語音標]]))</f>
        <v>1</v>
      </c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</row>
  </sheetData>
  <phoneticPr fontId="3" type="noConversion"/>
  <conditionalFormatting sqref="B4:N103">
    <cfRule type="expression" dxfId="0" priority="1">
      <formula>LEFT($H4,2)="舒聲"</formula>
    </cfRule>
    <cfRule type="expression" priority="2">
      <formula>LEFT($H4,2)="促聲"</formula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0E8E-F073-433F-A242-25A9B5E8FDE4}">
  <sheetPr>
    <tabColor theme="9" tint="0.79998168889431442"/>
  </sheetPr>
  <dimension ref="B2:T84"/>
  <sheetViews>
    <sheetView workbookViewId="0">
      <selection activeCell="M12" sqref="M12"/>
    </sheetView>
  </sheetViews>
  <sheetFormatPr defaultColWidth="16.125" defaultRowHeight="25.5"/>
  <cols>
    <col min="1" max="1" width="6.375" style="1" customWidth="1"/>
    <col min="2" max="20" width="11.625" style="1" customWidth="1"/>
    <col min="21" max="16384" width="16.125" style="1"/>
  </cols>
  <sheetData>
    <row r="2" spans="2:20">
      <c r="B2" s="13"/>
      <c r="C2" s="1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14" t="s">
        <v>13</v>
      </c>
      <c r="Q2" s="14" t="s">
        <v>14</v>
      </c>
      <c r="R2" s="14" t="s">
        <v>15</v>
      </c>
      <c r="S2" s="14" t="s">
        <v>16</v>
      </c>
      <c r="T2" s="14" t="s">
        <v>17</v>
      </c>
    </row>
    <row r="3" spans="2:20">
      <c r="B3" s="13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/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</row>
    <row r="4" spans="2:20">
      <c r="B4" s="13" t="s">
        <v>36</v>
      </c>
      <c r="C4" s="2" t="s">
        <v>37</v>
      </c>
      <c r="D4" s="2" t="s">
        <v>38</v>
      </c>
      <c r="E4" s="2"/>
      <c r="F4" s="2" t="s">
        <v>39</v>
      </c>
      <c r="G4" s="2"/>
      <c r="H4" s="2"/>
      <c r="I4" s="2" t="s">
        <v>40</v>
      </c>
      <c r="J4" s="2" t="s">
        <v>41</v>
      </c>
      <c r="K4" s="2"/>
      <c r="L4" s="2"/>
      <c r="M4" s="2" t="s">
        <v>42</v>
      </c>
      <c r="N4" s="2" t="s">
        <v>43</v>
      </c>
      <c r="O4" s="2"/>
      <c r="P4" s="2" t="s">
        <v>44</v>
      </c>
      <c r="Q4" s="2" t="s">
        <v>45</v>
      </c>
      <c r="R4" s="2" t="s">
        <v>46</v>
      </c>
      <c r="S4" s="2"/>
      <c r="T4" s="2"/>
    </row>
    <row r="5" spans="2:20">
      <c r="B5" s="13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/>
      <c r="P5" s="2" t="s">
        <v>60</v>
      </c>
      <c r="Q5" s="2" t="s">
        <v>61</v>
      </c>
      <c r="R5" s="2" t="s">
        <v>62</v>
      </c>
      <c r="S5" s="2"/>
      <c r="T5" s="2"/>
    </row>
    <row r="6" spans="2:20">
      <c r="B6" s="13" t="s">
        <v>63</v>
      </c>
      <c r="C6" s="2" t="s">
        <v>64</v>
      </c>
      <c r="D6" s="2" t="s">
        <v>65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66</v>
      </c>
      <c r="Q6" s="2"/>
      <c r="R6" s="2"/>
      <c r="S6" s="2"/>
      <c r="T6" s="2"/>
    </row>
    <row r="7" spans="2:20">
      <c r="B7" s="13" t="s">
        <v>67</v>
      </c>
      <c r="C7" s="2" t="s">
        <v>68</v>
      </c>
      <c r="D7" s="2" t="s">
        <v>69</v>
      </c>
      <c r="E7" s="2"/>
      <c r="F7" s="2"/>
      <c r="G7" s="2"/>
      <c r="H7" s="2"/>
      <c r="I7" s="2" t="s">
        <v>70</v>
      </c>
      <c r="J7" s="2" t="s">
        <v>71</v>
      </c>
      <c r="K7" s="2"/>
      <c r="L7" s="2" t="s">
        <v>72</v>
      </c>
      <c r="M7" s="2" t="s">
        <v>73</v>
      </c>
      <c r="N7" s="2" t="s">
        <v>74</v>
      </c>
      <c r="O7" s="2"/>
      <c r="P7" s="2" t="s">
        <v>75</v>
      </c>
      <c r="Q7" s="2" t="s">
        <v>76</v>
      </c>
      <c r="R7" s="2" t="s">
        <v>77</v>
      </c>
      <c r="S7" s="2" t="s">
        <v>78</v>
      </c>
      <c r="T7" s="2"/>
    </row>
    <row r="8" spans="2:20">
      <c r="B8" s="13" t="s">
        <v>79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/>
      <c r="I8" s="2" t="s">
        <v>85</v>
      </c>
      <c r="J8" s="2" t="s">
        <v>86</v>
      </c>
      <c r="K8" s="2"/>
      <c r="L8" s="2" t="s">
        <v>87</v>
      </c>
      <c r="M8" s="2" t="s">
        <v>88</v>
      </c>
      <c r="N8" s="2" t="s">
        <v>89</v>
      </c>
      <c r="O8" s="2"/>
      <c r="P8" s="2" t="s">
        <v>90</v>
      </c>
      <c r="Q8" s="2" t="s">
        <v>91</v>
      </c>
      <c r="R8" s="2" t="s">
        <v>92</v>
      </c>
      <c r="S8" s="2" t="s">
        <v>93</v>
      </c>
      <c r="T8" s="2"/>
    </row>
    <row r="9" spans="2:20">
      <c r="B9" s="13" t="s">
        <v>94</v>
      </c>
      <c r="C9" s="2" t="s">
        <v>95</v>
      </c>
      <c r="D9" s="2" t="s">
        <v>96</v>
      </c>
      <c r="E9" s="2" t="s">
        <v>97</v>
      </c>
      <c r="F9" s="2" t="s">
        <v>98</v>
      </c>
      <c r="G9" s="2" t="s">
        <v>99</v>
      </c>
      <c r="H9" s="2"/>
      <c r="I9" s="2" t="s">
        <v>100</v>
      </c>
      <c r="J9" s="2" t="s">
        <v>101</v>
      </c>
      <c r="K9" s="2"/>
      <c r="L9" s="2" t="s">
        <v>102</v>
      </c>
      <c r="M9" s="2" t="s">
        <v>103</v>
      </c>
      <c r="N9" s="2" t="s">
        <v>104</v>
      </c>
      <c r="O9" s="2"/>
      <c r="P9" s="2" t="s">
        <v>105</v>
      </c>
      <c r="Q9" s="2" t="s">
        <v>106</v>
      </c>
      <c r="R9" s="2" t="s">
        <v>107</v>
      </c>
      <c r="S9" s="2" t="s">
        <v>108</v>
      </c>
      <c r="T9" s="2"/>
    </row>
    <row r="10" spans="2:20">
      <c r="B10" s="13" t="s">
        <v>109</v>
      </c>
      <c r="C10" s="2" t="s">
        <v>110</v>
      </c>
      <c r="D10" s="2" t="s">
        <v>111</v>
      </c>
      <c r="E10" s="2"/>
      <c r="F10" s="2"/>
      <c r="G10" s="2"/>
      <c r="H10" s="2"/>
      <c r="I10" s="2" t="s">
        <v>112</v>
      </c>
      <c r="J10" s="2" t="s">
        <v>113</v>
      </c>
      <c r="K10" s="2"/>
      <c r="L10" s="2" t="s">
        <v>114</v>
      </c>
      <c r="M10" s="2" t="s">
        <v>115</v>
      </c>
      <c r="N10" s="2" t="s">
        <v>116</v>
      </c>
      <c r="O10" s="2"/>
      <c r="P10" s="2" t="s">
        <v>117</v>
      </c>
      <c r="Q10" s="2" t="s">
        <v>118</v>
      </c>
      <c r="R10" s="2" t="s">
        <v>119</v>
      </c>
      <c r="S10" s="2"/>
      <c r="T10" s="2"/>
    </row>
    <row r="11" spans="2:20">
      <c r="B11" s="13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125</v>
      </c>
      <c r="H11" s="2"/>
      <c r="I11" s="2" t="s">
        <v>126</v>
      </c>
      <c r="J11" s="2" t="s">
        <v>127</v>
      </c>
      <c r="K11" s="2"/>
      <c r="L11" s="2" t="s">
        <v>128</v>
      </c>
      <c r="M11" s="2" t="s">
        <v>129</v>
      </c>
      <c r="N11" s="2" t="s">
        <v>130</v>
      </c>
      <c r="O11" s="2"/>
      <c r="P11" s="2" t="s">
        <v>131</v>
      </c>
      <c r="Q11" s="2" t="s">
        <v>132</v>
      </c>
      <c r="R11" s="2" t="s">
        <v>133</v>
      </c>
      <c r="S11" s="2"/>
      <c r="T11" s="2"/>
    </row>
    <row r="12" spans="2:20">
      <c r="B12" s="13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/>
      <c r="I12" s="2" t="s">
        <v>140</v>
      </c>
      <c r="J12" s="2" t="s">
        <v>141</v>
      </c>
      <c r="K12" s="2"/>
      <c r="L12" s="2" t="s">
        <v>142</v>
      </c>
      <c r="M12" s="2" t="s">
        <v>143</v>
      </c>
      <c r="N12" s="2" t="s">
        <v>144</v>
      </c>
      <c r="O12" s="2"/>
      <c r="P12" s="2" t="s">
        <v>145</v>
      </c>
      <c r="Q12" s="2" t="s">
        <v>146</v>
      </c>
      <c r="R12" s="2" t="s">
        <v>147</v>
      </c>
      <c r="S12" s="2" t="s">
        <v>148</v>
      </c>
      <c r="T12" s="2"/>
    </row>
    <row r="13" spans="2:20">
      <c r="B13" s="13" t="s">
        <v>149</v>
      </c>
      <c r="C13" s="2" t="s">
        <v>150</v>
      </c>
      <c r="D13" s="2" t="s">
        <v>151</v>
      </c>
      <c r="E13" s="2" t="s">
        <v>152</v>
      </c>
      <c r="F13" s="2" t="s">
        <v>153</v>
      </c>
      <c r="G13" s="2" t="s">
        <v>154</v>
      </c>
      <c r="H13" s="2" t="s">
        <v>155</v>
      </c>
      <c r="I13" s="2" t="s">
        <v>156</v>
      </c>
      <c r="J13" s="2" t="s">
        <v>157</v>
      </c>
      <c r="K13" s="2" t="s">
        <v>158</v>
      </c>
      <c r="L13" s="2" t="s">
        <v>159</v>
      </c>
      <c r="M13" s="2" t="s">
        <v>160</v>
      </c>
      <c r="N13" s="2" t="s">
        <v>161</v>
      </c>
      <c r="O13" s="2"/>
      <c r="P13" s="2" t="s">
        <v>162</v>
      </c>
      <c r="Q13" s="2" t="s">
        <v>163</v>
      </c>
      <c r="R13" s="2" t="s">
        <v>164</v>
      </c>
      <c r="S13" s="2" t="s">
        <v>165</v>
      </c>
      <c r="T13" s="2" t="s">
        <v>166</v>
      </c>
    </row>
    <row r="14" spans="2:20">
      <c r="B14" s="13" t="s">
        <v>167</v>
      </c>
      <c r="C14" s="2" t="s">
        <v>168</v>
      </c>
      <c r="D14" s="2" t="s">
        <v>169</v>
      </c>
      <c r="E14" s="2"/>
      <c r="F14" s="2" t="s">
        <v>170</v>
      </c>
      <c r="G14" s="2"/>
      <c r="H14" s="2"/>
      <c r="I14" s="2" t="s">
        <v>171</v>
      </c>
      <c r="J14" s="2"/>
      <c r="K14" s="2"/>
      <c r="L14" s="2"/>
      <c r="M14" s="2" t="s">
        <v>172</v>
      </c>
      <c r="N14" s="2"/>
      <c r="O14" s="2"/>
      <c r="P14" s="2"/>
      <c r="Q14" s="2" t="s">
        <v>173</v>
      </c>
      <c r="R14" s="2" t="s">
        <v>174</v>
      </c>
      <c r="S14" s="2"/>
      <c r="T14" s="2"/>
    </row>
    <row r="15" spans="2:20">
      <c r="B15" s="13" t="s">
        <v>175</v>
      </c>
      <c r="C15" s="2" t="s">
        <v>176</v>
      </c>
      <c r="D15" s="2" t="s">
        <v>177</v>
      </c>
      <c r="E15" s="2"/>
      <c r="F15" s="2"/>
      <c r="G15" s="2"/>
      <c r="H15" s="2"/>
      <c r="I15" s="2"/>
      <c r="J15" s="2"/>
      <c r="K15" s="2"/>
      <c r="L15" s="2" t="s">
        <v>178</v>
      </c>
      <c r="M15" s="2"/>
      <c r="N15" s="2"/>
      <c r="O15" s="2"/>
      <c r="P15" s="2" t="s">
        <v>179</v>
      </c>
      <c r="Q15" s="2"/>
      <c r="R15" s="2"/>
      <c r="S15" s="2"/>
      <c r="T15" s="2"/>
    </row>
    <row r="16" spans="2:20">
      <c r="B16" s="13" t="s">
        <v>180</v>
      </c>
      <c r="C16" s="2" t="s">
        <v>181</v>
      </c>
      <c r="D16" s="2" t="s">
        <v>182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187</v>
      </c>
      <c r="J16" s="2" t="s">
        <v>188</v>
      </c>
      <c r="K16" s="2" t="s">
        <v>189</v>
      </c>
      <c r="L16" s="2" t="s">
        <v>190</v>
      </c>
      <c r="M16" s="2" t="s">
        <v>191</v>
      </c>
      <c r="N16" s="2" t="s">
        <v>192</v>
      </c>
      <c r="O16" s="2"/>
      <c r="P16" s="2" t="s">
        <v>193</v>
      </c>
      <c r="Q16" s="2" t="s">
        <v>194</v>
      </c>
      <c r="R16" s="2" t="s">
        <v>195</v>
      </c>
      <c r="S16" s="2" t="s">
        <v>196</v>
      </c>
      <c r="T16" s="2" t="s">
        <v>197</v>
      </c>
    </row>
    <row r="17" spans="2:20">
      <c r="B17" s="13" t="s">
        <v>198</v>
      </c>
      <c r="C17" s="2" t="s">
        <v>199</v>
      </c>
      <c r="D17" s="2"/>
      <c r="E17" s="2"/>
      <c r="F17" s="2" t="s">
        <v>200</v>
      </c>
      <c r="G17" s="2"/>
      <c r="H17" s="2" t="s">
        <v>201</v>
      </c>
      <c r="I17" s="2" t="s">
        <v>202</v>
      </c>
      <c r="J17" s="2"/>
      <c r="K17" s="2" t="s">
        <v>203</v>
      </c>
      <c r="L17" s="2" t="s">
        <v>204</v>
      </c>
      <c r="M17" s="2"/>
      <c r="N17" s="2" t="s">
        <v>205</v>
      </c>
      <c r="O17" s="2"/>
      <c r="P17" s="2"/>
      <c r="Q17" s="2" t="s">
        <v>206</v>
      </c>
      <c r="R17" s="2"/>
      <c r="S17" s="2"/>
      <c r="T17" s="2" t="s">
        <v>207</v>
      </c>
    </row>
    <row r="18" spans="2:20">
      <c r="B18" s="13" t="s">
        <v>208</v>
      </c>
      <c r="C18" s="3" t="s">
        <v>209</v>
      </c>
      <c r="D18" s="3" t="s">
        <v>210</v>
      </c>
      <c r="E18" s="3" t="s">
        <v>211</v>
      </c>
      <c r="F18" s="3" t="s">
        <v>212</v>
      </c>
      <c r="G18" s="3" t="s">
        <v>213</v>
      </c>
      <c r="H18" s="3" t="s">
        <v>214</v>
      </c>
      <c r="I18" s="3" t="s">
        <v>215</v>
      </c>
      <c r="J18" s="3" t="s">
        <v>216</v>
      </c>
      <c r="K18" s="3" t="s">
        <v>217</v>
      </c>
      <c r="L18" s="3" t="s">
        <v>218</v>
      </c>
      <c r="M18" s="3" t="s">
        <v>219</v>
      </c>
      <c r="N18" s="3" t="s">
        <v>220</v>
      </c>
      <c r="O18" s="3"/>
      <c r="P18" s="3" t="s">
        <v>221</v>
      </c>
      <c r="Q18" s="3" t="s">
        <v>222</v>
      </c>
      <c r="R18" s="3" t="s">
        <v>223</v>
      </c>
      <c r="S18" s="3" t="s">
        <v>224</v>
      </c>
      <c r="T18" s="3" t="s">
        <v>225</v>
      </c>
    </row>
    <row r="19" spans="2:20">
      <c r="B19" s="13" t="s">
        <v>226</v>
      </c>
      <c r="C19" s="3" t="s">
        <v>227</v>
      </c>
      <c r="D19" s="3" t="s">
        <v>228</v>
      </c>
      <c r="E19" s="3" t="s">
        <v>229</v>
      </c>
      <c r="F19" s="3" t="s">
        <v>230</v>
      </c>
      <c r="G19" s="3"/>
      <c r="H19" s="3"/>
      <c r="I19" s="3" t="s">
        <v>231</v>
      </c>
      <c r="J19" s="3" t="s">
        <v>232</v>
      </c>
      <c r="K19" s="3"/>
      <c r="L19" s="3"/>
      <c r="M19" s="3" t="s">
        <v>233</v>
      </c>
      <c r="N19" s="3" t="s">
        <v>234</v>
      </c>
      <c r="O19" s="3"/>
      <c r="P19" s="3" t="s">
        <v>235</v>
      </c>
      <c r="Q19" s="3" t="s">
        <v>236</v>
      </c>
      <c r="R19" s="3" t="s">
        <v>237</v>
      </c>
      <c r="S19" s="3"/>
      <c r="T19" s="3"/>
    </row>
    <row r="20" spans="2:20">
      <c r="B20" s="13" t="s">
        <v>238</v>
      </c>
      <c r="C20" s="3" t="s">
        <v>239</v>
      </c>
      <c r="D20" s="3" t="s">
        <v>240</v>
      </c>
      <c r="E20" s="3" t="s">
        <v>241</v>
      </c>
      <c r="F20" s="3" t="s">
        <v>242</v>
      </c>
      <c r="G20" s="3" t="s">
        <v>243</v>
      </c>
      <c r="H20" s="3" t="s">
        <v>244</v>
      </c>
      <c r="I20" s="3" t="s">
        <v>245</v>
      </c>
      <c r="J20" s="3" t="s">
        <v>246</v>
      </c>
      <c r="K20" s="3" t="s">
        <v>247</v>
      </c>
      <c r="L20" s="3" t="s">
        <v>248</v>
      </c>
      <c r="M20" s="3" t="s">
        <v>249</v>
      </c>
      <c r="N20" s="3" t="s">
        <v>250</v>
      </c>
      <c r="O20" s="3"/>
      <c r="P20" s="3" t="s">
        <v>251</v>
      </c>
      <c r="Q20" s="3" t="s">
        <v>252</v>
      </c>
      <c r="R20" s="3" t="s">
        <v>253</v>
      </c>
      <c r="S20" s="3" t="s">
        <v>254</v>
      </c>
      <c r="T20" s="3" t="s">
        <v>255</v>
      </c>
    </row>
    <row r="21" spans="2:20">
      <c r="B21" s="13" t="s">
        <v>256</v>
      </c>
      <c r="C21" s="3" t="s">
        <v>257</v>
      </c>
      <c r="D21" s="3" t="s">
        <v>258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259</v>
      </c>
      <c r="S21" s="3"/>
      <c r="T21" s="3"/>
    </row>
    <row r="22" spans="2:20">
      <c r="B22" s="13" t="s">
        <v>260</v>
      </c>
      <c r="C22" s="2" t="s">
        <v>261</v>
      </c>
      <c r="D22" s="2" t="s">
        <v>262</v>
      </c>
      <c r="E22" s="2" t="s">
        <v>263</v>
      </c>
      <c r="F22" s="2" t="s">
        <v>264</v>
      </c>
      <c r="G22" s="2" t="s">
        <v>265</v>
      </c>
      <c r="H22" s="2" t="s">
        <v>266</v>
      </c>
      <c r="I22" s="2" t="s">
        <v>267</v>
      </c>
      <c r="J22" s="2" t="s">
        <v>268</v>
      </c>
      <c r="K22" s="2" t="s">
        <v>269</v>
      </c>
      <c r="L22" s="2" t="s">
        <v>270</v>
      </c>
      <c r="M22" s="2" t="s">
        <v>271</v>
      </c>
      <c r="N22" s="2" t="s">
        <v>272</v>
      </c>
      <c r="O22" s="2" t="s">
        <v>273</v>
      </c>
      <c r="P22" s="2" t="s">
        <v>274</v>
      </c>
      <c r="Q22" s="2" t="s">
        <v>275</v>
      </c>
      <c r="R22" s="2" t="s">
        <v>276</v>
      </c>
      <c r="S22" s="2" t="s">
        <v>277</v>
      </c>
      <c r="T22" s="2" t="s">
        <v>278</v>
      </c>
    </row>
    <row r="23" spans="2:20">
      <c r="B23" s="13" t="s">
        <v>279</v>
      </c>
      <c r="C23" s="2" t="s">
        <v>280</v>
      </c>
      <c r="D23" s="2" t="s">
        <v>281</v>
      </c>
      <c r="E23" s="2" t="s">
        <v>282</v>
      </c>
      <c r="F23" s="2" t="s">
        <v>283</v>
      </c>
      <c r="G23" s="2"/>
      <c r="H23" s="2"/>
      <c r="I23" s="2" t="s">
        <v>284</v>
      </c>
      <c r="J23" s="2" t="s">
        <v>285</v>
      </c>
      <c r="K23" s="2"/>
      <c r="L23" s="2"/>
      <c r="M23" s="2" t="s">
        <v>286</v>
      </c>
      <c r="N23" s="2" t="s">
        <v>287</v>
      </c>
      <c r="O23" s="2"/>
      <c r="P23" s="2" t="s">
        <v>288</v>
      </c>
      <c r="Q23" s="2" t="s">
        <v>289</v>
      </c>
      <c r="R23" s="2" t="s">
        <v>290</v>
      </c>
      <c r="S23" s="2"/>
      <c r="T23" s="2"/>
    </row>
    <row r="24" spans="2:20">
      <c r="B24" s="13" t="s">
        <v>291</v>
      </c>
      <c r="C24" s="2" t="s">
        <v>292</v>
      </c>
      <c r="D24" s="2"/>
      <c r="E24" s="2" t="s">
        <v>293</v>
      </c>
      <c r="F24" s="2" t="s">
        <v>294</v>
      </c>
      <c r="G24" s="2" t="s">
        <v>295</v>
      </c>
      <c r="H24" s="2" t="s">
        <v>296</v>
      </c>
      <c r="I24" s="2" t="s">
        <v>297</v>
      </c>
      <c r="J24" s="2" t="s">
        <v>298</v>
      </c>
      <c r="K24" s="2" t="s">
        <v>299</v>
      </c>
      <c r="L24" s="2" t="s">
        <v>300</v>
      </c>
      <c r="M24" s="2" t="s">
        <v>301</v>
      </c>
      <c r="N24" s="2" t="s">
        <v>302</v>
      </c>
      <c r="O24" s="2"/>
      <c r="P24" s="2" t="s">
        <v>303</v>
      </c>
      <c r="Q24" s="2" t="s">
        <v>304</v>
      </c>
      <c r="R24" s="2" t="s">
        <v>305</v>
      </c>
      <c r="S24" s="2"/>
      <c r="T24" s="2"/>
    </row>
    <row r="25" spans="2:20">
      <c r="B25" s="13" t="s">
        <v>306</v>
      </c>
      <c r="C25" s="2" t="s">
        <v>307</v>
      </c>
      <c r="D25" s="2" t="s">
        <v>308</v>
      </c>
      <c r="E25" s="2"/>
      <c r="F25" s="2"/>
      <c r="G25" s="2"/>
      <c r="H25" s="2"/>
      <c r="I25" s="2" t="s">
        <v>309</v>
      </c>
      <c r="J25" s="2" t="s">
        <v>310</v>
      </c>
      <c r="K25" s="2"/>
      <c r="L25" s="2" t="s">
        <v>311</v>
      </c>
      <c r="M25" s="2" t="s">
        <v>312</v>
      </c>
      <c r="N25" s="2" t="s">
        <v>313</v>
      </c>
      <c r="O25" s="2" t="s">
        <v>314</v>
      </c>
      <c r="P25" s="2" t="s">
        <v>315</v>
      </c>
      <c r="Q25" s="2" t="s">
        <v>316</v>
      </c>
      <c r="R25" s="2" t="s">
        <v>317</v>
      </c>
      <c r="S25" s="2" t="s">
        <v>318</v>
      </c>
      <c r="T25" s="2"/>
    </row>
    <row r="26" spans="2:20">
      <c r="B26" s="13" t="s">
        <v>319</v>
      </c>
      <c r="C26" s="2" t="s">
        <v>320</v>
      </c>
      <c r="D26" s="2" t="s">
        <v>321</v>
      </c>
      <c r="E26" s="2" t="s">
        <v>322</v>
      </c>
      <c r="F26" s="2" t="s">
        <v>323</v>
      </c>
      <c r="G26" s="2" t="s">
        <v>324</v>
      </c>
      <c r="H26" s="2"/>
      <c r="I26" s="2" t="s">
        <v>325</v>
      </c>
      <c r="J26" s="2" t="s">
        <v>326</v>
      </c>
      <c r="K26" s="2"/>
      <c r="L26" s="2" t="s">
        <v>327</v>
      </c>
      <c r="M26" s="2" t="s">
        <v>328</v>
      </c>
      <c r="N26" s="2" t="s">
        <v>329</v>
      </c>
      <c r="O26" s="2" t="s">
        <v>330</v>
      </c>
      <c r="P26" s="2" t="s">
        <v>331</v>
      </c>
      <c r="Q26" s="2" t="s">
        <v>332</v>
      </c>
      <c r="R26" s="2" t="s">
        <v>333</v>
      </c>
      <c r="S26" s="2" t="s">
        <v>334</v>
      </c>
      <c r="T26" s="2"/>
    </row>
    <row r="27" spans="2:20">
      <c r="B27" s="13" t="s">
        <v>335</v>
      </c>
      <c r="C27" s="2" t="s">
        <v>336</v>
      </c>
      <c r="D27" s="2" t="s">
        <v>337</v>
      </c>
      <c r="E27" s="2" t="s">
        <v>338</v>
      </c>
      <c r="F27" s="2" t="s">
        <v>339</v>
      </c>
      <c r="G27" s="2" t="s">
        <v>340</v>
      </c>
      <c r="H27" s="2"/>
      <c r="I27" s="2" t="s">
        <v>341</v>
      </c>
      <c r="J27" s="2" t="s">
        <v>342</v>
      </c>
      <c r="K27" s="2"/>
      <c r="L27" s="2" t="s">
        <v>343</v>
      </c>
      <c r="M27" s="2" t="s">
        <v>344</v>
      </c>
      <c r="N27" s="2" t="s">
        <v>345</v>
      </c>
      <c r="O27" s="2"/>
      <c r="P27" s="2" t="s">
        <v>346</v>
      </c>
      <c r="Q27" s="2" t="s">
        <v>347</v>
      </c>
      <c r="R27" s="2" t="s">
        <v>348</v>
      </c>
      <c r="S27" s="2" t="s">
        <v>349</v>
      </c>
      <c r="T27" s="2"/>
    </row>
    <row r="28" spans="2:20">
      <c r="B28" s="13" t="s">
        <v>350</v>
      </c>
      <c r="C28" s="2" t="s">
        <v>351</v>
      </c>
      <c r="D28" s="2" t="s">
        <v>352</v>
      </c>
      <c r="E28" s="2"/>
      <c r="F28" s="2"/>
      <c r="G28" s="2"/>
      <c r="H28" s="2"/>
      <c r="I28" s="2"/>
      <c r="J28" s="2"/>
      <c r="K28" s="2"/>
      <c r="L28" s="2" t="s">
        <v>353</v>
      </c>
      <c r="M28" s="2" t="s">
        <v>354</v>
      </c>
      <c r="N28" s="2" t="s">
        <v>355</v>
      </c>
      <c r="O28" s="2" t="s">
        <v>356</v>
      </c>
      <c r="P28" s="2" t="s">
        <v>357</v>
      </c>
      <c r="Q28" s="2" t="s">
        <v>358</v>
      </c>
      <c r="R28" s="2" t="s">
        <v>359</v>
      </c>
      <c r="S28" s="2"/>
      <c r="T28" s="2"/>
    </row>
    <row r="29" spans="2:20">
      <c r="B29" s="13" t="s">
        <v>360</v>
      </c>
      <c r="C29" s="2" t="s">
        <v>361</v>
      </c>
      <c r="D29" s="2" t="s">
        <v>362</v>
      </c>
      <c r="E29" s="2" t="s">
        <v>363</v>
      </c>
      <c r="F29" s="2" t="s">
        <v>364</v>
      </c>
      <c r="G29" s="2" t="s">
        <v>365</v>
      </c>
      <c r="H29" s="2"/>
      <c r="I29" s="2" t="s">
        <v>366</v>
      </c>
      <c r="J29" s="2" t="s">
        <v>367</v>
      </c>
      <c r="K29" s="2"/>
      <c r="L29" s="2" t="s">
        <v>368</v>
      </c>
      <c r="M29" s="2" t="s">
        <v>369</v>
      </c>
      <c r="N29" s="2" t="s">
        <v>370</v>
      </c>
      <c r="O29" s="2" t="s">
        <v>371</v>
      </c>
      <c r="P29" s="2" t="s">
        <v>372</v>
      </c>
      <c r="Q29" s="2" t="s">
        <v>373</v>
      </c>
      <c r="R29" s="2" t="s">
        <v>374</v>
      </c>
      <c r="S29" s="2"/>
      <c r="T29" s="2"/>
    </row>
    <row r="30" spans="2:20">
      <c r="B30" s="13" t="s">
        <v>375</v>
      </c>
      <c r="C30" s="2" t="s">
        <v>376</v>
      </c>
      <c r="D30" s="2" t="s">
        <v>377</v>
      </c>
      <c r="E30" s="2" t="s">
        <v>378</v>
      </c>
      <c r="F30" s="2" t="s">
        <v>379</v>
      </c>
      <c r="G30" s="2" t="s">
        <v>380</v>
      </c>
      <c r="H30" s="2"/>
      <c r="I30" s="2" t="s">
        <v>381</v>
      </c>
      <c r="J30" s="2" t="s">
        <v>382</v>
      </c>
      <c r="K30" s="2"/>
      <c r="L30" s="2" t="s">
        <v>383</v>
      </c>
      <c r="M30" s="2" t="s">
        <v>384</v>
      </c>
      <c r="N30" s="2" t="s">
        <v>385</v>
      </c>
      <c r="O30" s="2" t="s">
        <v>386</v>
      </c>
      <c r="P30" s="2" t="s">
        <v>387</v>
      </c>
      <c r="Q30" s="2" t="s">
        <v>388</v>
      </c>
      <c r="R30" s="2" t="s">
        <v>389</v>
      </c>
      <c r="S30" s="2" t="s">
        <v>390</v>
      </c>
      <c r="T30" s="2"/>
    </row>
    <row r="31" spans="2:20">
      <c r="B31" s="13" t="s">
        <v>391</v>
      </c>
      <c r="C31" s="2" t="s">
        <v>392</v>
      </c>
      <c r="D31" s="2" t="s">
        <v>393</v>
      </c>
      <c r="E31" s="2"/>
      <c r="F31" s="2"/>
      <c r="G31" s="2"/>
      <c r="H31" s="2" t="s">
        <v>394</v>
      </c>
      <c r="I31" s="2" t="s">
        <v>395</v>
      </c>
      <c r="J31" s="2"/>
      <c r="K31" s="2" t="s">
        <v>396</v>
      </c>
      <c r="L31" s="2" t="s">
        <v>397</v>
      </c>
      <c r="M31" s="2" t="s">
        <v>398</v>
      </c>
      <c r="N31" s="2" t="s">
        <v>399</v>
      </c>
      <c r="O31" s="2" t="s">
        <v>400</v>
      </c>
      <c r="P31" s="2" t="s">
        <v>401</v>
      </c>
      <c r="Q31" s="2" t="s">
        <v>402</v>
      </c>
      <c r="R31" s="2" t="s">
        <v>403</v>
      </c>
      <c r="S31" s="2" t="s">
        <v>404</v>
      </c>
      <c r="T31" s="2" t="s">
        <v>405</v>
      </c>
    </row>
    <row r="32" spans="2:20">
      <c r="B32" s="13" t="s">
        <v>406</v>
      </c>
      <c r="C32" s="2" t="s">
        <v>407</v>
      </c>
      <c r="D32" s="2" t="s">
        <v>408</v>
      </c>
      <c r="E32" s="2" t="s">
        <v>409</v>
      </c>
      <c r="F32" s="2" t="s">
        <v>410</v>
      </c>
      <c r="G32" s="2"/>
      <c r="H32" s="2"/>
      <c r="I32" s="2" t="s">
        <v>411</v>
      </c>
      <c r="J32" s="2" t="s">
        <v>412</v>
      </c>
      <c r="K32" s="2"/>
      <c r="L32" s="2"/>
      <c r="M32" s="2" t="s">
        <v>413</v>
      </c>
      <c r="N32" s="2" t="s">
        <v>414</v>
      </c>
      <c r="O32" s="2"/>
      <c r="P32" s="2" t="s">
        <v>415</v>
      </c>
      <c r="Q32" s="2" t="s">
        <v>416</v>
      </c>
      <c r="R32" s="2" t="s">
        <v>417</v>
      </c>
      <c r="S32" s="2"/>
      <c r="T32" s="2"/>
    </row>
    <row r="33" spans="2:20">
      <c r="B33" s="13" t="s">
        <v>418</v>
      </c>
      <c r="C33" s="2" t="s">
        <v>419</v>
      </c>
      <c r="D33" s="2" t="s">
        <v>420</v>
      </c>
      <c r="E33" s="2" t="s">
        <v>421</v>
      </c>
      <c r="F33" s="2" t="s">
        <v>422</v>
      </c>
      <c r="G33" s="2"/>
      <c r="H33" s="2"/>
      <c r="I33" s="2" t="s">
        <v>423</v>
      </c>
      <c r="J33" s="2" t="s">
        <v>424</v>
      </c>
      <c r="K33" s="2"/>
      <c r="L33" s="2" t="s">
        <v>425</v>
      </c>
      <c r="M33" s="2" t="s">
        <v>426</v>
      </c>
      <c r="N33" s="2" t="s">
        <v>427</v>
      </c>
      <c r="O33" s="2" t="s">
        <v>428</v>
      </c>
      <c r="P33" s="2" t="s">
        <v>429</v>
      </c>
      <c r="Q33" s="2" t="s">
        <v>430</v>
      </c>
      <c r="R33" s="2" t="s">
        <v>431</v>
      </c>
      <c r="S33" s="2" t="s">
        <v>432</v>
      </c>
      <c r="T33" s="2"/>
    </row>
    <row r="34" spans="2:20">
      <c r="B34" s="13" t="s">
        <v>433</v>
      </c>
      <c r="C34" s="2" t="s">
        <v>434</v>
      </c>
      <c r="D34" s="2" t="s">
        <v>435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436</v>
      </c>
      <c r="Q34" s="2"/>
      <c r="R34" s="2"/>
      <c r="S34" s="2"/>
      <c r="T34" s="2"/>
    </row>
    <row r="35" spans="2:20">
      <c r="B35" s="13" t="s">
        <v>437</v>
      </c>
      <c r="C35" s="2" t="s">
        <v>438</v>
      </c>
      <c r="D35" s="2" t="s">
        <v>439</v>
      </c>
      <c r="E35" s="2"/>
      <c r="F35" s="2"/>
      <c r="G35" s="2"/>
      <c r="H35" s="2"/>
      <c r="I35" s="2" t="s">
        <v>440</v>
      </c>
      <c r="J35" s="2" t="s">
        <v>441</v>
      </c>
      <c r="K35" s="2"/>
      <c r="L35" s="2" t="s">
        <v>442</v>
      </c>
      <c r="M35" s="2" t="s">
        <v>443</v>
      </c>
      <c r="N35" s="2" t="s">
        <v>444</v>
      </c>
      <c r="O35" s="2" t="s">
        <v>445</v>
      </c>
      <c r="P35" s="2" t="s">
        <v>446</v>
      </c>
      <c r="Q35" s="2" t="s">
        <v>447</v>
      </c>
      <c r="R35" s="2" t="s">
        <v>448</v>
      </c>
      <c r="S35" s="2" t="s">
        <v>449</v>
      </c>
      <c r="T35" s="2"/>
    </row>
    <row r="36" spans="2:20">
      <c r="B36" s="13" t="s">
        <v>450</v>
      </c>
      <c r="C36" s="2" t="s">
        <v>451</v>
      </c>
      <c r="D36" s="2" t="s">
        <v>452</v>
      </c>
      <c r="E36" s="2" t="s">
        <v>453</v>
      </c>
      <c r="F36" s="2" t="s">
        <v>454</v>
      </c>
      <c r="G36" s="2" t="s">
        <v>455</v>
      </c>
      <c r="H36" s="2"/>
      <c r="I36" s="2" t="s">
        <v>456</v>
      </c>
      <c r="J36" s="2" t="s">
        <v>457</v>
      </c>
      <c r="K36" s="2"/>
      <c r="L36" s="2" t="s">
        <v>458</v>
      </c>
      <c r="M36" s="2" t="s">
        <v>459</v>
      </c>
      <c r="N36" s="2" t="s">
        <v>460</v>
      </c>
      <c r="O36" s="2" t="s">
        <v>461</v>
      </c>
      <c r="P36" s="2" t="s">
        <v>462</v>
      </c>
      <c r="Q36" s="2" t="s">
        <v>463</v>
      </c>
      <c r="R36" s="2" t="s">
        <v>464</v>
      </c>
      <c r="S36" s="2" t="s">
        <v>465</v>
      </c>
      <c r="T36" s="2"/>
    </row>
    <row r="37" spans="2:20">
      <c r="B37" s="13" t="s">
        <v>466</v>
      </c>
      <c r="C37" s="3" t="s">
        <v>467</v>
      </c>
      <c r="D37" s="3" t="s">
        <v>468</v>
      </c>
      <c r="E37" s="3" t="s">
        <v>469</v>
      </c>
      <c r="F37" s="3" t="s">
        <v>470</v>
      </c>
      <c r="G37" s="3"/>
      <c r="H37" s="3"/>
      <c r="I37" s="3"/>
      <c r="J37" s="3"/>
      <c r="K37" s="3"/>
      <c r="L37" s="3" t="s">
        <v>471</v>
      </c>
      <c r="M37" s="3" t="s">
        <v>472</v>
      </c>
      <c r="N37" s="3" t="s">
        <v>473</v>
      </c>
      <c r="O37" s="3" t="s">
        <v>474</v>
      </c>
      <c r="P37" s="3" t="s">
        <v>475</v>
      </c>
      <c r="Q37" s="3" t="s">
        <v>476</v>
      </c>
      <c r="R37" s="3" t="s">
        <v>477</v>
      </c>
      <c r="S37" s="3" t="s">
        <v>478</v>
      </c>
      <c r="T37" s="3"/>
    </row>
    <row r="38" spans="2:20">
      <c r="B38" s="13" t="s">
        <v>479</v>
      </c>
      <c r="C38" s="3" t="s">
        <v>480</v>
      </c>
      <c r="D38" s="3" t="s">
        <v>481</v>
      </c>
      <c r="E38" s="3"/>
      <c r="F38" s="3"/>
      <c r="G38" s="3"/>
      <c r="H38" s="3"/>
      <c r="I38" s="3" t="s">
        <v>482</v>
      </c>
      <c r="J38" s="3" t="s">
        <v>483</v>
      </c>
      <c r="K38" s="3"/>
      <c r="L38" s="3" t="s">
        <v>484</v>
      </c>
      <c r="M38" s="3" t="s">
        <v>485</v>
      </c>
      <c r="N38" s="3" t="s">
        <v>486</v>
      </c>
      <c r="O38" s="3" t="s">
        <v>487</v>
      </c>
      <c r="P38" s="3" t="s">
        <v>488</v>
      </c>
      <c r="Q38" s="3" t="s">
        <v>489</v>
      </c>
      <c r="R38" s="3" t="s">
        <v>490</v>
      </c>
      <c r="S38" s="3" t="s">
        <v>491</v>
      </c>
      <c r="T38" s="3"/>
    </row>
    <row r="39" spans="2:20">
      <c r="B39" s="13" t="s">
        <v>492</v>
      </c>
      <c r="C39" s="3" t="s">
        <v>493</v>
      </c>
      <c r="D39" s="3" t="s">
        <v>494</v>
      </c>
      <c r="E39" s="3" t="s">
        <v>495</v>
      </c>
      <c r="F39" s="3" t="s">
        <v>496</v>
      </c>
      <c r="G39" s="3" t="s">
        <v>497</v>
      </c>
      <c r="H39" s="3"/>
      <c r="I39" s="3" t="s">
        <v>498</v>
      </c>
      <c r="J39" s="3" t="s">
        <v>499</v>
      </c>
      <c r="K39" s="3"/>
      <c r="L39" s="3" t="s">
        <v>500</v>
      </c>
      <c r="M39" s="3" t="s">
        <v>501</v>
      </c>
      <c r="N39" s="3" t="s">
        <v>502</v>
      </c>
      <c r="O39" s="3" t="s">
        <v>503</v>
      </c>
      <c r="P39" s="3" t="s">
        <v>504</v>
      </c>
      <c r="Q39" s="3" t="s">
        <v>505</v>
      </c>
      <c r="R39" s="3" t="s">
        <v>506</v>
      </c>
      <c r="S39" s="3" t="s">
        <v>507</v>
      </c>
      <c r="T39" s="3"/>
    </row>
    <row r="40" spans="2:20">
      <c r="B40" s="13" t="s">
        <v>508</v>
      </c>
      <c r="C40" s="3" t="s">
        <v>509</v>
      </c>
      <c r="D40" s="3"/>
      <c r="E40" s="3" t="s">
        <v>510</v>
      </c>
      <c r="F40" s="3" t="s">
        <v>511</v>
      </c>
      <c r="G40" s="3"/>
      <c r="H40" s="3"/>
      <c r="I40" s="3" t="s">
        <v>512</v>
      </c>
      <c r="J40" s="3"/>
      <c r="K40" s="3"/>
      <c r="L40" s="3"/>
      <c r="M40" s="3"/>
      <c r="N40" s="3" t="s">
        <v>513</v>
      </c>
      <c r="O40" s="3"/>
      <c r="P40" s="3" t="s">
        <v>514</v>
      </c>
      <c r="Q40" s="3"/>
      <c r="R40" s="3" t="s">
        <v>515</v>
      </c>
      <c r="S40" s="3"/>
      <c r="T40" s="3"/>
    </row>
    <row r="41" spans="2:20">
      <c r="B41" s="13" t="s">
        <v>516</v>
      </c>
      <c r="C41" s="3" t="s">
        <v>517</v>
      </c>
      <c r="D41" s="3" t="s">
        <v>518</v>
      </c>
      <c r="E41" s="3" t="s">
        <v>519</v>
      </c>
      <c r="F41" s="3" t="s">
        <v>520</v>
      </c>
      <c r="G41" s="3" t="s">
        <v>521</v>
      </c>
      <c r="H41" s="3" t="s">
        <v>522</v>
      </c>
      <c r="I41" s="3" t="s">
        <v>523</v>
      </c>
      <c r="J41" s="3" t="s">
        <v>524</v>
      </c>
      <c r="K41" s="3" t="s">
        <v>525</v>
      </c>
      <c r="L41" s="3" t="s">
        <v>526</v>
      </c>
      <c r="M41" s="3" t="s">
        <v>527</v>
      </c>
      <c r="N41" s="3" t="s">
        <v>528</v>
      </c>
      <c r="O41" s="3" t="s">
        <v>529</v>
      </c>
      <c r="P41" s="3" t="s">
        <v>530</v>
      </c>
      <c r="Q41" s="3" t="s">
        <v>531</v>
      </c>
      <c r="R41" s="3" t="s">
        <v>532</v>
      </c>
      <c r="S41" s="3" t="s">
        <v>533</v>
      </c>
      <c r="T41" s="3" t="s">
        <v>534</v>
      </c>
    </row>
    <row r="42" spans="2:20">
      <c r="B42" s="13" t="s">
        <v>535</v>
      </c>
      <c r="C42" s="3" t="s">
        <v>536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2:20">
      <c r="B43" s="13" t="s">
        <v>537</v>
      </c>
      <c r="C43" s="3" t="s">
        <v>538</v>
      </c>
      <c r="D43" s="3" t="s">
        <v>539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540</v>
      </c>
      <c r="S43" s="3"/>
      <c r="T43" s="3" t="s">
        <v>541</v>
      </c>
    </row>
    <row r="44" spans="2:20">
      <c r="B44" s="13" t="s">
        <v>542</v>
      </c>
      <c r="C44" s="3" t="s">
        <v>543</v>
      </c>
      <c r="D44" s="3" t="s">
        <v>544</v>
      </c>
      <c r="E44" s="3" t="s">
        <v>545</v>
      </c>
      <c r="F44" s="3" t="s">
        <v>546</v>
      </c>
      <c r="G44" s="3" t="s">
        <v>547</v>
      </c>
      <c r="H44" s="3"/>
      <c r="I44" s="3" t="s">
        <v>548</v>
      </c>
      <c r="J44" s="3" t="s">
        <v>549</v>
      </c>
      <c r="K44" s="3"/>
      <c r="L44" s="3" t="s">
        <v>550</v>
      </c>
      <c r="M44" s="3" t="s">
        <v>551</v>
      </c>
      <c r="N44" s="3" t="s">
        <v>552</v>
      </c>
      <c r="O44" s="3" t="s">
        <v>553</v>
      </c>
      <c r="P44" s="3" t="s">
        <v>554</v>
      </c>
      <c r="Q44" s="3" t="s">
        <v>555</v>
      </c>
      <c r="R44" s="3" t="s">
        <v>556</v>
      </c>
      <c r="S44" s="3" t="s">
        <v>557</v>
      </c>
      <c r="T44" s="3"/>
    </row>
    <row r="45" spans="2:20">
      <c r="B45" s="13" t="s">
        <v>558</v>
      </c>
      <c r="C45" s="3" t="s">
        <v>559</v>
      </c>
      <c r="D45" s="3" t="s">
        <v>560</v>
      </c>
      <c r="E45" s="3"/>
      <c r="F45" s="3"/>
      <c r="G45" s="3"/>
      <c r="H45" s="3"/>
      <c r="I45" s="3" t="s">
        <v>561</v>
      </c>
      <c r="J45" s="3"/>
      <c r="K45" s="3"/>
      <c r="L45" s="3"/>
      <c r="M45" s="3" t="s">
        <v>562</v>
      </c>
      <c r="N45" s="3" t="s">
        <v>563</v>
      </c>
      <c r="O45" s="3"/>
      <c r="P45" s="3" t="s">
        <v>564</v>
      </c>
      <c r="Q45" s="3" t="s">
        <v>565</v>
      </c>
      <c r="R45" s="3" t="s">
        <v>566</v>
      </c>
      <c r="S45" s="3"/>
      <c r="T45" s="3"/>
    </row>
    <row r="46" spans="2:20">
      <c r="B46" s="13" t="s">
        <v>567</v>
      </c>
      <c r="C46" s="3" t="s">
        <v>568</v>
      </c>
      <c r="D46" s="3" t="s">
        <v>569</v>
      </c>
      <c r="E46" s="3"/>
      <c r="F46" s="3"/>
      <c r="G46" s="3"/>
      <c r="H46" s="3"/>
      <c r="I46" s="3" t="s">
        <v>570</v>
      </c>
      <c r="J46" s="3"/>
      <c r="K46" s="3"/>
      <c r="L46" s="3" t="s">
        <v>571</v>
      </c>
      <c r="M46" s="3" t="s">
        <v>572</v>
      </c>
      <c r="N46" s="3" t="s">
        <v>573</v>
      </c>
      <c r="O46" s="3"/>
      <c r="P46" s="3" t="s">
        <v>574</v>
      </c>
      <c r="Q46" s="3" t="s">
        <v>575</v>
      </c>
      <c r="R46" s="3" t="s">
        <v>576</v>
      </c>
      <c r="S46" s="3" t="s">
        <v>577</v>
      </c>
      <c r="T46" s="3"/>
    </row>
    <row r="47" spans="2:20">
      <c r="B47" s="13" t="s">
        <v>578</v>
      </c>
      <c r="C47" s="3" t="s">
        <v>579</v>
      </c>
      <c r="D47" s="3" t="s">
        <v>580</v>
      </c>
      <c r="E47" s="3"/>
      <c r="F47" s="3"/>
      <c r="G47" s="3"/>
      <c r="H47" s="3"/>
      <c r="I47" s="3" t="s">
        <v>581</v>
      </c>
      <c r="J47" s="3" t="s">
        <v>582</v>
      </c>
      <c r="K47" s="3"/>
      <c r="L47" s="3" t="s">
        <v>583</v>
      </c>
      <c r="M47" s="3" t="s">
        <v>584</v>
      </c>
      <c r="N47" s="3" t="s">
        <v>585</v>
      </c>
      <c r="O47" s="3" t="s">
        <v>586</v>
      </c>
      <c r="P47" s="3" t="s">
        <v>587</v>
      </c>
      <c r="Q47" s="3" t="s">
        <v>588</v>
      </c>
      <c r="R47" s="3" t="s">
        <v>589</v>
      </c>
      <c r="S47" s="3" t="s">
        <v>590</v>
      </c>
      <c r="T47" s="3"/>
    </row>
    <row r="48" spans="2:20">
      <c r="B48" s="13" t="s">
        <v>591</v>
      </c>
      <c r="C48" s="3" t="s">
        <v>592</v>
      </c>
      <c r="D48" s="3" t="s">
        <v>593</v>
      </c>
      <c r="E48" s="3"/>
      <c r="F48" s="3"/>
      <c r="G48" s="3"/>
      <c r="H48" s="3"/>
      <c r="I48" s="3" t="s">
        <v>594</v>
      </c>
      <c r="J48" s="3" t="s">
        <v>595</v>
      </c>
      <c r="K48" s="3"/>
      <c r="L48" s="3" t="s">
        <v>596</v>
      </c>
      <c r="M48" s="3" t="s">
        <v>597</v>
      </c>
      <c r="N48" s="3" t="s">
        <v>598</v>
      </c>
      <c r="O48" s="3" t="s">
        <v>599</v>
      </c>
      <c r="P48" s="3" t="s">
        <v>600</v>
      </c>
      <c r="Q48" s="3" t="s">
        <v>601</v>
      </c>
      <c r="R48" s="3" t="s">
        <v>602</v>
      </c>
      <c r="S48" s="3" t="s">
        <v>603</v>
      </c>
      <c r="T48" s="3"/>
    </row>
    <row r="49" spans="2:20">
      <c r="B49" s="13" t="s">
        <v>604</v>
      </c>
      <c r="C49" s="3" t="s">
        <v>605</v>
      </c>
      <c r="D49" s="3" t="s">
        <v>606</v>
      </c>
      <c r="E49" s="3" t="s">
        <v>607</v>
      </c>
      <c r="F49" s="3"/>
      <c r="G49" s="3" t="s">
        <v>608</v>
      </c>
      <c r="H49" s="3"/>
      <c r="I49" s="3" t="s">
        <v>609</v>
      </c>
      <c r="J49" s="3" t="s">
        <v>610</v>
      </c>
      <c r="K49" s="3" t="s">
        <v>611</v>
      </c>
      <c r="L49" s="3" t="s">
        <v>612</v>
      </c>
      <c r="M49" s="3" t="s">
        <v>613</v>
      </c>
      <c r="N49" s="3" t="s">
        <v>614</v>
      </c>
      <c r="O49" s="3" t="s">
        <v>615</v>
      </c>
      <c r="P49" s="3" t="s">
        <v>616</v>
      </c>
      <c r="Q49" s="3" t="s">
        <v>617</v>
      </c>
      <c r="R49" s="3" t="s">
        <v>618</v>
      </c>
      <c r="S49" s="3" t="s">
        <v>619</v>
      </c>
      <c r="T49" s="3" t="s">
        <v>620</v>
      </c>
    </row>
    <row r="50" spans="2:20">
      <c r="B50" s="13" t="s">
        <v>621</v>
      </c>
      <c r="C50" s="3" t="s">
        <v>622</v>
      </c>
      <c r="D50" s="3" t="s">
        <v>623</v>
      </c>
      <c r="E50" s="3"/>
      <c r="F50" s="3"/>
      <c r="G50" s="3"/>
      <c r="H50" s="3"/>
      <c r="I50" s="3" t="s">
        <v>624</v>
      </c>
      <c r="J50" s="3"/>
      <c r="K50" s="3"/>
      <c r="L50" s="3"/>
      <c r="M50" s="3" t="s">
        <v>625</v>
      </c>
      <c r="N50" s="3" t="s">
        <v>626</v>
      </c>
      <c r="O50" s="3"/>
      <c r="P50" s="3" t="s">
        <v>627</v>
      </c>
      <c r="Q50" s="3" t="s">
        <v>628</v>
      </c>
      <c r="R50" s="3" t="s">
        <v>629</v>
      </c>
      <c r="S50" s="3"/>
      <c r="T50" s="3"/>
    </row>
    <row r="51" spans="2:20">
      <c r="B51" s="13" t="s">
        <v>630</v>
      </c>
      <c r="C51" s="3" t="s">
        <v>631</v>
      </c>
      <c r="D51" s="3" t="s">
        <v>632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2:20">
      <c r="B52" s="13" t="s">
        <v>633</v>
      </c>
      <c r="C52" s="2" t="s">
        <v>634</v>
      </c>
      <c r="D52" s="2" t="s">
        <v>635</v>
      </c>
      <c r="E52" s="2" t="s">
        <v>636</v>
      </c>
      <c r="F52" s="2" t="s">
        <v>637</v>
      </c>
      <c r="G52" s="2" t="s">
        <v>638</v>
      </c>
      <c r="H52" s="2"/>
      <c r="I52" s="2" t="s">
        <v>639</v>
      </c>
      <c r="J52" s="2" t="s">
        <v>640</v>
      </c>
      <c r="K52" s="2"/>
      <c r="L52" s="2" t="s">
        <v>641</v>
      </c>
      <c r="M52" s="2" t="s">
        <v>642</v>
      </c>
      <c r="N52" s="2" t="s">
        <v>643</v>
      </c>
      <c r="O52" s="2"/>
      <c r="P52" s="2" t="s">
        <v>644</v>
      </c>
      <c r="Q52" s="2" t="s">
        <v>645</v>
      </c>
      <c r="R52" s="2" t="s">
        <v>646</v>
      </c>
      <c r="S52" s="2" t="s">
        <v>647</v>
      </c>
      <c r="T52" s="2"/>
    </row>
    <row r="53" spans="2:20">
      <c r="B53" s="13" t="s">
        <v>648</v>
      </c>
      <c r="C53" s="2" t="s">
        <v>649</v>
      </c>
      <c r="D53" s="2" t="s">
        <v>650</v>
      </c>
      <c r="E53" s="2" t="s">
        <v>651</v>
      </c>
      <c r="F53" s="2" t="s">
        <v>652</v>
      </c>
      <c r="G53" s="2" t="s">
        <v>653</v>
      </c>
      <c r="H53" s="2" t="s">
        <v>654</v>
      </c>
      <c r="I53" s="2" t="s">
        <v>655</v>
      </c>
      <c r="J53" s="2" t="s">
        <v>656</v>
      </c>
      <c r="K53" s="2" t="s">
        <v>657</v>
      </c>
      <c r="L53" s="2" t="s">
        <v>658</v>
      </c>
      <c r="M53" s="2" t="s">
        <v>659</v>
      </c>
      <c r="N53" s="2" t="s">
        <v>660</v>
      </c>
      <c r="O53" s="2"/>
      <c r="P53" s="2" t="s">
        <v>661</v>
      </c>
      <c r="Q53" s="2" t="s">
        <v>662</v>
      </c>
      <c r="R53" s="2" t="s">
        <v>663</v>
      </c>
      <c r="S53" s="2" t="s">
        <v>664</v>
      </c>
      <c r="T53" s="2" t="s">
        <v>665</v>
      </c>
    </row>
    <row r="54" spans="2:20">
      <c r="B54" s="13" t="s">
        <v>666</v>
      </c>
      <c r="C54" s="2" t="s">
        <v>667</v>
      </c>
      <c r="D54" s="2" t="s">
        <v>668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s">
        <v>669</v>
      </c>
      <c r="R54" s="2"/>
      <c r="S54" s="2"/>
      <c r="T54" s="2"/>
    </row>
    <row r="55" spans="2:20">
      <c r="B55" s="13" t="s">
        <v>670</v>
      </c>
      <c r="C55" s="2" t="s">
        <v>671</v>
      </c>
      <c r="D55" s="2" t="s">
        <v>672</v>
      </c>
      <c r="E55" s="2" t="s">
        <v>673</v>
      </c>
      <c r="F55" s="2" t="s">
        <v>674</v>
      </c>
      <c r="G55" s="2" t="s">
        <v>675</v>
      </c>
      <c r="H55" s="2"/>
      <c r="I55" s="2" t="s">
        <v>676</v>
      </c>
      <c r="J55" s="2" t="s">
        <v>677</v>
      </c>
      <c r="K55" s="2"/>
      <c r="L55" s="2" t="s">
        <v>678</v>
      </c>
      <c r="M55" s="2" t="s">
        <v>679</v>
      </c>
      <c r="N55" s="2" t="s">
        <v>680</v>
      </c>
      <c r="O55" s="2"/>
      <c r="P55" s="2" t="s">
        <v>681</v>
      </c>
      <c r="Q55" s="2" t="s">
        <v>682</v>
      </c>
      <c r="R55" s="2"/>
      <c r="S55" s="2"/>
      <c r="T55" s="2"/>
    </row>
    <row r="56" spans="2:20">
      <c r="B56" s="13" t="s">
        <v>683</v>
      </c>
      <c r="C56" s="2" t="s">
        <v>684</v>
      </c>
      <c r="D56" s="2" t="s">
        <v>685</v>
      </c>
      <c r="E56" s="2"/>
      <c r="F56" s="2"/>
      <c r="G56" s="2"/>
      <c r="H56" s="2" t="s">
        <v>686</v>
      </c>
      <c r="I56" s="2" t="s">
        <v>687</v>
      </c>
      <c r="J56" s="2"/>
      <c r="K56" s="2"/>
      <c r="L56" s="2" t="s">
        <v>688</v>
      </c>
      <c r="M56" s="2"/>
      <c r="N56" s="2"/>
      <c r="O56" s="2"/>
      <c r="P56" s="2"/>
      <c r="Q56" s="2" t="s">
        <v>689</v>
      </c>
      <c r="R56" s="2"/>
      <c r="S56" s="2"/>
      <c r="T56" s="2"/>
    </row>
    <row r="57" spans="2:20">
      <c r="B57" s="13" t="s">
        <v>690</v>
      </c>
      <c r="C57" s="2" t="s">
        <v>691</v>
      </c>
      <c r="D57" s="2" t="s">
        <v>692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2:20">
      <c r="B58" s="13" t="s">
        <v>693</v>
      </c>
      <c r="C58" s="2" t="s">
        <v>694</v>
      </c>
      <c r="D58" s="2"/>
      <c r="E58" s="2"/>
      <c r="F58" s="2"/>
      <c r="G58" s="2"/>
      <c r="H58" s="2"/>
      <c r="I58" s="2" t="s">
        <v>695</v>
      </c>
      <c r="J58" s="2"/>
      <c r="K58" s="2"/>
      <c r="L58" s="2"/>
      <c r="M58" s="2"/>
      <c r="N58" s="2"/>
      <c r="O58" s="2"/>
      <c r="P58" s="2" t="s">
        <v>696</v>
      </c>
      <c r="Q58" s="2"/>
      <c r="R58" s="2"/>
      <c r="S58" s="2"/>
      <c r="T58" s="2"/>
    </row>
    <row r="59" spans="2:20">
      <c r="B59" s="13" t="s">
        <v>697</v>
      </c>
      <c r="C59" s="2" t="s">
        <v>698</v>
      </c>
      <c r="D59" s="2" t="s">
        <v>699</v>
      </c>
      <c r="E59" s="2" t="s">
        <v>700</v>
      </c>
      <c r="F59" s="2" t="s">
        <v>701</v>
      </c>
      <c r="G59" s="2" t="s">
        <v>702</v>
      </c>
      <c r="H59" s="2"/>
      <c r="I59" s="2" t="s">
        <v>703</v>
      </c>
      <c r="J59" s="2" t="s">
        <v>704</v>
      </c>
      <c r="K59" s="2"/>
      <c r="L59" s="2" t="s">
        <v>705</v>
      </c>
      <c r="M59" s="2" t="s">
        <v>706</v>
      </c>
      <c r="N59" s="2" t="s">
        <v>707</v>
      </c>
      <c r="O59" s="2"/>
      <c r="P59" s="2" t="s">
        <v>708</v>
      </c>
      <c r="Q59" s="2" t="s">
        <v>709</v>
      </c>
      <c r="R59" s="2" t="s">
        <v>710</v>
      </c>
      <c r="S59" s="2" t="s">
        <v>711</v>
      </c>
      <c r="T59" s="2"/>
    </row>
    <row r="60" spans="2:20">
      <c r="B60" s="13" t="s">
        <v>712</v>
      </c>
      <c r="C60" s="2" t="s">
        <v>713</v>
      </c>
      <c r="D60" s="2" t="s">
        <v>714</v>
      </c>
      <c r="E60" s="2"/>
      <c r="F60" s="2"/>
      <c r="G60" s="2"/>
      <c r="H60" s="2"/>
      <c r="I60" s="2"/>
      <c r="J60" s="2"/>
      <c r="K60" s="2"/>
      <c r="L60" s="2" t="s">
        <v>715</v>
      </c>
      <c r="M60" s="2"/>
      <c r="N60" s="2"/>
      <c r="O60" s="2"/>
      <c r="P60" s="2"/>
      <c r="Q60" s="2" t="s">
        <v>716</v>
      </c>
      <c r="R60" s="2"/>
      <c r="S60" s="2"/>
      <c r="T60" s="2"/>
    </row>
    <row r="61" spans="2:20">
      <c r="B61" s="13" t="s">
        <v>717</v>
      </c>
      <c r="C61" s="2" t="s">
        <v>718</v>
      </c>
      <c r="D61" s="2" t="s">
        <v>719</v>
      </c>
      <c r="E61" s="2" t="s">
        <v>720</v>
      </c>
      <c r="F61" s="2" t="s">
        <v>721</v>
      </c>
      <c r="G61" s="2" t="s">
        <v>722</v>
      </c>
      <c r="H61" s="2"/>
      <c r="I61" s="2" t="s">
        <v>723</v>
      </c>
      <c r="J61" s="2" t="s">
        <v>724</v>
      </c>
      <c r="K61" s="2"/>
      <c r="L61" s="2" t="s">
        <v>725</v>
      </c>
      <c r="M61" s="2" t="s">
        <v>726</v>
      </c>
      <c r="N61" s="2" t="s">
        <v>727</v>
      </c>
      <c r="O61" s="2"/>
      <c r="P61" s="2" t="s">
        <v>728</v>
      </c>
      <c r="Q61" s="2" t="s">
        <v>729</v>
      </c>
      <c r="R61" s="2" t="s">
        <v>730</v>
      </c>
      <c r="S61" s="2" t="s">
        <v>731</v>
      </c>
      <c r="T61" s="2"/>
    </row>
    <row r="62" spans="2:20">
      <c r="B62" s="13" t="s">
        <v>732</v>
      </c>
      <c r="C62" s="3" t="s">
        <v>733</v>
      </c>
      <c r="D62" s="3" t="s">
        <v>734</v>
      </c>
      <c r="E62" s="3" t="s">
        <v>735</v>
      </c>
      <c r="F62" s="3" t="s">
        <v>736</v>
      </c>
      <c r="G62" s="3" t="s">
        <v>737</v>
      </c>
      <c r="H62" s="3"/>
      <c r="I62" s="3" t="s">
        <v>738</v>
      </c>
      <c r="J62" s="3" t="s">
        <v>739</v>
      </c>
      <c r="K62" s="3"/>
      <c r="L62" s="3" t="s">
        <v>740</v>
      </c>
      <c r="M62" s="3" t="s">
        <v>741</v>
      </c>
      <c r="N62" s="3" t="s">
        <v>742</v>
      </c>
      <c r="O62" s="3" t="s">
        <v>743</v>
      </c>
      <c r="P62" s="3" t="s">
        <v>744</v>
      </c>
      <c r="Q62" s="3" t="s">
        <v>745</v>
      </c>
      <c r="R62" s="3" t="s">
        <v>746</v>
      </c>
      <c r="S62" s="3" t="s">
        <v>747</v>
      </c>
      <c r="T62" s="3"/>
    </row>
    <row r="63" spans="2:20">
      <c r="B63" s="13" t="s">
        <v>748</v>
      </c>
      <c r="C63" s="3" t="s">
        <v>749</v>
      </c>
      <c r="D63" s="3"/>
      <c r="E63" s="3" t="s">
        <v>750</v>
      </c>
      <c r="F63" s="3" t="s">
        <v>751</v>
      </c>
      <c r="G63" s="3" t="s">
        <v>752</v>
      </c>
      <c r="H63" s="3"/>
      <c r="I63" s="3" t="s">
        <v>753</v>
      </c>
      <c r="J63" s="3" t="s">
        <v>754</v>
      </c>
      <c r="K63" s="3"/>
      <c r="L63" s="3" t="s">
        <v>755</v>
      </c>
      <c r="M63" s="3" t="s">
        <v>756</v>
      </c>
      <c r="N63" s="3" t="s">
        <v>757</v>
      </c>
      <c r="O63" s="3"/>
      <c r="P63" s="3" t="s">
        <v>758</v>
      </c>
      <c r="Q63" s="3"/>
      <c r="R63" s="3" t="s">
        <v>759</v>
      </c>
      <c r="S63" s="3"/>
      <c r="T63" s="3"/>
    </row>
    <row r="64" spans="2:20">
      <c r="B64" s="13" t="s">
        <v>760</v>
      </c>
      <c r="C64" s="3" t="s">
        <v>761</v>
      </c>
      <c r="D64" s="3" t="s">
        <v>762</v>
      </c>
      <c r="E64" s="3" t="s">
        <v>763</v>
      </c>
      <c r="F64" s="3" t="s">
        <v>764</v>
      </c>
      <c r="G64" s="3" t="s">
        <v>765</v>
      </c>
      <c r="H64" s="3"/>
      <c r="I64" s="3" t="s">
        <v>766</v>
      </c>
      <c r="J64" s="3" t="s">
        <v>767</v>
      </c>
      <c r="K64" s="3"/>
      <c r="L64" s="3" t="s">
        <v>768</v>
      </c>
      <c r="M64" s="3" t="s">
        <v>769</v>
      </c>
      <c r="N64" s="3" t="s">
        <v>770</v>
      </c>
      <c r="O64" s="3" t="s">
        <v>771</v>
      </c>
      <c r="P64" s="3" t="s">
        <v>772</v>
      </c>
      <c r="Q64" s="3" t="s">
        <v>773</v>
      </c>
      <c r="R64" s="3" t="s">
        <v>774</v>
      </c>
      <c r="S64" s="3" t="s">
        <v>775</v>
      </c>
      <c r="T64" s="3"/>
    </row>
    <row r="65" spans="2:20">
      <c r="B65" s="13" t="s">
        <v>776</v>
      </c>
      <c r="C65" s="3" t="s">
        <v>777</v>
      </c>
      <c r="D65" s="3" t="s">
        <v>778</v>
      </c>
      <c r="E65" s="3" t="s">
        <v>779</v>
      </c>
      <c r="F65" s="3" t="s">
        <v>780</v>
      </c>
      <c r="G65" s="3" t="s">
        <v>781</v>
      </c>
      <c r="H65" s="3"/>
      <c r="I65" s="3" t="s">
        <v>782</v>
      </c>
      <c r="J65" s="3" t="s">
        <v>783</v>
      </c>
      <c r="K65" s="3"/>
      <c r="L65" s="3" t="s">
        <v>784</v>
      </c>
      <c r="M65" s="3" t="s">
        <v>785</v>
      </c>
      <c r="N65" s="3" t="s">
        <v>786</v>
      </c>
      <c r="O65" s="3"/>
      <c r="P65" s="3" t="s">
        <v>787</v>
      </c>
      <c r="Q65" s="3" t="s">
        <v>788</v>
      </c>
      <c r="R65" s="3" t="s">
        <v>789</v>
      </c>
      <c r="S65" s="3"/>
      <c r="T65" s="3"/>
    </row>
    <row r="66" spans="2:20">
      <c r="B66" s="13" t="s">
        <v>790</v>
      </c>
      <c r="C66" s="3" t="s">
        <v>791</v>
      </c>
      <c r="D66" s="3" t="s">
        <v>792</v>
      </c>
      <c r="E66" s="3" t="s">
        <v>793</v>
      </c>
      <c r="F66" s="3" t="s">
        <v>794</v>
      </c>
      <c r="G66" s="3" t="s">
        <v>795</v>
      </c>
      <c r="H66" s="3" t="s">
        <v>796</v>
      </c>
      <c r="I66" s="3" t="s">
        <v>797</v>
      </c>
      <c r="J66" s="3" t="s">
        <v>798</v>
      </c>
      <c r="K66" s="3" t="s">
        <v>799</v>
      </c>
      <c r="L66" s="3" t="s">
        <v>800</v>
      </c>
      <c r="M66" s="3" t="s">
        <v>801</v>
      </c>
      <c r="N66" s="3" t="s">
        <v>802</v>
      </c>
      <c r="O66" s="3" t="s">
        <v>803</v>
      </c>
      <c r="P66" s="3" t="s">
        <v>804</v>
      </c>
      <c r="Q66" s="3" t="s">
        <v>805</v>
      </c>
      <c r="R66" s="3" t="s">
        <v>806</v>
      </c>
      <c r="S66" s="3" t="s">
        <v>807</v>
      </c>
      <c r="T66" s="3"/>
    </row>
    <row r="67" spans="2:20">
      <c r="B67" s="13" t="s">
        <v>808</v>
      </c>
      <c r="C67" s="3" t="s">
        <v>809</v>
      </c>
      <c r="D67" s="3" t="s">
        <v>810</v>
      </c>
      <c r="E67" s="3" t="s">
        <v>811</v>
      </c>
      <c r="F67" s="3" t="s">
        <v>812</v>
      </c>
      <c r="G67" s="3"/>
      <c r="H67" s="3"/>
      <c r="I67" s="3" t="s">
        <v>813</v>
      </c>
      <c r="J67" s="3" t="s">
        <v>814</v>
      </c>
      <c r="K67" s="3"/>
      <c r="L67" s="3"/>
      <c r="M67" s="3" t="s">
        <v>815</v>
      </c>
      <c r="N67" s="3" t="s">
        <v>816</v>
      </c>
      <c r="O67" s="3"/>
      <c r="P67" s="3" t="s">
        <v>817</v>
      </c>
      <c r="Q67" s="3" t="s">
        <v>818</v>
      </c>
      <c r="R67" s="3" t="s">
        <v>819</v>
      </c>
      <c r="S67" s="3"/>
      <c r="T67" s="3"/>
    </row>
    <row r="68" spans="2:20">
      <c r="B68" s="13" t="s">
        <v>820</v>
      </c>
      <c r="C68" s="3" t="s">
        <v>821</v>
      </c>
      <c r="D68" s="3" t="s">
        <v>822</v>
      </c>
      <c r="E68" s="3" t="s">
        <v>823</v>
      </c>
      <c r="F68" s="3" t="s">
        <v>824</v>
      </c>
      <c r="G68" s="3" t="s">
        <v>825</v>
      </c>
      <c r="H68" s="3"/>
      <c r="I68" s="3" t="s">
        <v>826</v>
      </c>
      <c r="J68" s="3" t="s">
        <v>827</v>
      </c>
      <c r="K68" s="3"/>
      <c r="L68" s="3" t="s">
        <v>828</v>
      </c>
      <c r="M68" s="3" t="s">
        <v>829</v>
      </c>
      <c r="N68" s="3" t="s">
        <v>830</v>
      </c>
      <c r="O68" s="3" t="s">
        <v>831</v>
      </c>
      <c r="P68" s="3" t="s">
        <v>832</v>
      </c>
      <c r="Q68" s="3" t="s">
        <v>833</v>
      </c>
      <c r="R68" s="3" t="s">
        <v>834</v>
      </c>
      <c r="S68" s="3"/>
      <c r="T68" s="3"/>
    </row>
    <row r="69" spans="2:20">
      <c r="B69" s="13" t="s">
        <v>835</v>
      </c>
      <c r="C69" s="3" t="s">
        <v>836</v>
      </c>
      <c r="D69" s="3" t="s">
        <v>837</v>
      </c>
      <c r="E69" s="3" t="s">
        <v>838</v>
      </c>
      <c r="F69" s="3" t="s">
        <v>839</v>
      </c>
      <c r="G69" s="3" t="s">
        <v>840</v>
      </c>
      <c r="H69" s="3"/>
      <c r="I69" s="3" t="s">
        <v>841</v>
      </c>
      <c r="J69" s="3" t="s">
        <v>842</v>
      </c>
      <c r="K69" s="3"/>
      <c r="L69" s="3" t="s">
        <v>843</v>
      </c>
      <c r="M69" s="3" t="s">
        <v>844</v>
      </c>
      <c r="N69" s="3" t="s">
        <v>845</v>
      </c>
      <c r="O69" s="3"/>
      <c r="P69" s="3" t="s">
        <v>846</v>
      </c>
      <c r="Q69" s="3" t="s">
        <v>847</v>
      </c>
      <c r="R69" s="3" t="s">
        <v>848</v>
      </c>
      <c r="S69" s="3" t="s">
        <v>849</v>
      </c>
      <c r="T69" s="3"/>
    </row>
    <row r="70" spans="2:20">
      <c r="B70" s="13" t="s">
        <v>850</v>
      </c>
      <c r="C70" s="3" t="s">
        <v>851</v>
      </c>
      <c r="D70" s="3" t="s">
        <v>852</v>
      </c>
      <c r="E70" s="3"/>
      <c r="F70" s="3"/>
      <c r="G70" s="3"/>
      <c r="H70" s="3"/>
      <c r="I70" s="3"/>
      <c r="J70" s="3"/>
      <c r="K70" s="3"/>
      <c r="L70" s="3"/>
      <c r="M70" s="3"/>
      <c r="N70" s="3" t="s">
        <v>853</v>
      </c>
      <c r="O70" s="3"/>
      <c r="P70" s="3"/>
      <c r="Q70" s="3"/>
      <c r="R70" s="3"/>
      <c r="S70" s="3"/>
      <c r="T70" s="3"/>
    </row>
    <row r="71" spans="2:20">
      <c r="B71" s="13" t="s">
        <v>854</v>
      </c>
      <c r="C71" s="3" t="s">
        <v>855</v>
      </c>
      <c r="D71" s="3" t="s">
        <v>856</v>
      </c>
      <c r="E71" s="3" t="s">
        <v>857</v>
      </c>
      <c r="F71" s="3" t="s">
        <v>858</v>
      </c>
      <c r="G71" s="3" t="s">
        <v>859</v>
      </c>
      <c r="H71" s="3"/>
      <c r="I71" s="3" t="s">
        <v>860</v>
      </c>
      <c r="J71" s="3" t="s">
        <v>861</v>
      </c>
      <c r="K71" s="3"/>
      <c r="L71" s="3" t="s">
        <v>862</v>
      </c>
      <c r="M71" s="3" t="s">
        <v>863</v>
      </c>
      <c r="N71" s="3"/>
      <c r="O71" s="3"/>
      <c r="P71" s="3" t="s">
        <v>864</v>
      </c>
      <c r="Q71" s="3" t="s">
        <v>865</v>
      </c>
      <c r="R71" s="3" t="s">
        <v>866</v>
      </c>
      <c r="S71" s="3" t="s">
        <v>867</v>
      </c>
      <c r="T71" s="3"/>
    </row>
    <row r="72" spans="2:20">
      <c r="B72" s="13" t="s">
        <v>868</v>
      </c>
      <c r="C72" s="3" t="s">
        <v>869</v>
      </c>
      <c r="D72" s="3" t="s">
        <v>870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 t="s">
        <v>871</v>
      </c>
      <c r="Q72" s="3" t="s">
        <v>872</v>
      </c>
      <c r="R72" s="3" t="s">
        <v>873</v>
      </c>
      <c r="S72" s="3"/>
      <c r="T72" s="3"/>
    </row>
    <row r="73" spans="2:20">
      <c r="B73" s="13" t="s">
        <v>874</v>
      </c>
      <c r="C73" s="3" t="s">
        <v>875</v>
      </c>
      <c r="D73" s="3" t="s">
        <v>876</v>
      </c>
      <c r="E73" s="3"/>
      <c r="F73" s="3"/>
      <c r="G73" s="3"/>
      <c r="H73" s="3"/>
      <c r="I73" s="3"/>
      <c r="J73" s="3"/>
      <c r="K73" s="3"/>
      <c r="L73" s="3"/>
      <c r="M73" s="3" t="s">
        <v>877</v>
      </c>
      <c r="N73" s="3"/>
      <c r="O73" s="3"/>
      <c r="P73" s="3" t="s">
        <v>878</v>
      </c>
      <c r="Q73" s="3" t="s">
        <v>879</v>
      </c>
      <c r="R73" s="3"/>
      <c r="S73" s="3"/>
      <c r="T73" s="3"/>
    </row>
    <row r="74" spans="2:20">
      <c r="B74" s="13" t="s">
        <v>880</v>
      </c>
      <c r="C74" s="3" t="s">
        <v>881</v>
      </c>
      <c r="D74" s="3"/>
      <c r="E74" s="3"/>
      <c r="F74" s="3"/>
      <c r="G74" s="3" t="s">
        <v>882</v>
      </c>
      <c r="H74" s="3"/>
      <c r="I74" s="3"/>
      <c r="J74" s="3"/>
      <c r="K74" s="3"/>
      <c r="L74" s="3" t="s">
        <v>883</v>
      </c>
      <c r="M74" s="3"/>
      <c r="N74" s="3" t="s">
        <v>884</v>
      </c>
      <c r="O74" s="3"/>
      <c r="P74" s="3"/>
      <c r="Q74" s="3" t="s">
        <v>885</v>
      </c>
      <c r="R74" s="3"/>
      <c r="S74" s="3"/>
      <c r="T74" s="3"/>
    </row>
    <row r="75" spans="2:20">
      <c r="B75" s="13" t="s">
        <v>886</v>
      </c>
      <c r="C75" s="3" t="s">
        <v>887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 t="s">
        <v>888</v>
      </c>
      <c r="R75" s="3"/>
      <c r="S75" s="3"/>
      <c r="T75" s="3"/>
    </row>
    <row r="76" spans="2:20">
      <c r="B76" s="13" t="s">
        <v>889</v>
      </c>
      <c r="C76" s="3" t="s">
        <v>890</v>
      </c>
      <c r="D76" s="3" t="s">
        <v>891</v>
      </c>
      <c r="E76" s="3" t="s">
        <v>892</v>
      </c>
      <c r="F76" s="3" t="s">
        <v>893</v>
      </c>
      <c r="G76" s="3" t="s">
        <v>894</v>
      </c>
      <c r="H76" s="3" t="s">
        <v>895</v>
      </c>
      <c r="I76" s="3" t="s">
        <v>896</v>
      </c>
      <c r="J76" s="3" t="s">
        <v>897</v>
      </c>
      <c r="K76" s="3"/>
      <c r="L76" s="3" t="s">
        <v>898</v>
      </c>
      <c r="M76" s="3" t="s">
        <v>899</v>
      </c>
      <c r="N76" s="3" t="s">
        <v>900</v>
      </c>
      <c r="O76" s="3" t="s">
        <v>901</v>
      </c>
      <c r="P76" s="3" t="s">
        <v>902</v>
      </c>
      <c r="Q76" s="3" t="s">
        <v>903</v>
      </c>
      <c r="R76" s="3" t="s">
        <v>904</v>
      </c>
      <c r="S76" s="3" t="s">
        <v>905</v>
      </c>
      <c r="T76" s="3"/>
    </row>
    <row r="77" spans="2:20">
      <c r="B77" s="13" t="s">
        <v>906</v>
      </c>
      <c r="C77" s="2" t="s">
        <v>907</v>
      </c>
      <c r="D77" s="2" t="s">
        <v>908</v>
      </c>
      <c r="E77" s="2" t="s">
        <v>909</v>
      </c>
      <c r="F77" s="2" t="s">
        <v>910</v>
      </c>
      <c r="G77" s="2" t="s">
        <v>911</v>
      </c>
      <c r="H77" s="2"/>
      <c r="I77" s="2"/>
      <c r="J77" s="2" t="s">
        <v>912</v>
      </c>
      <c r="K77" s="2"/>
      <c r="L77" s="2" t="s">
        <v>913</v>
      </c>
      <c r="M77" s="2" t="s">
        <v>914</v>
      </c>
      <c r="N77" s="2" t="s">
        <v>915</v>
      </c>
      <c r="O77" s="2"/>
      <c r="P77" s="2" t="s">
        <v>916</v>
      </c>
      <c r="Q77" s="2" t="s">
        <v>917</v>
      </c>
      <c r="R77" s="2" t="s">
        <v>918</v>
      </c>
      <c r="S77" s="2" t="s">
        <v>919</v>
      </c>
      <c r="T77" s="2" t="s">
        <v>920</v>
      </c>
    </row>
    <row r="78" spans="2:20">
      <c r="B78" s="13" t="s">
        <v>921</v>
      </c>
      <c r="C78" s="2" t="s">
        <v>922</v>
      </c>
      <c r="D78" s="2" t="s">
        <v>923</v>
      </c>
      <c r="E78" s="2" t="s">
        <v>924</v>
      </c>
      <c r="F78" s="2" t="s">
        <v>925</v>
      </c>
      <c r="G78" s="2" t="s">
        <v>926</v>
      </c>
      <c r="H78" s="2" t="s">
        <v>927</v>
      </c>
      <c r="I78" s="2" t="s">
        <v>928</v>
      </c>
      <c r="J78" s="2" t="s">
        <v>929</v>
      </c>
      <c r="K78" s="2"/>
      <c r="L78" s="2" t="s">
        <v>930</v>
      </c>
      <c r="M78" s="2" t="s">
        <v>931</v>
      </c>
      <c r="N78" s="2" t="s">
        <v>932</v>
      </c>
      <c r="O78" s="2"/>
      <c r="P78" s="2" t="s">
        <v>933</v>
      </c>
      <c r="Q78" s="2" t="s">
        <v>934</v>
      </c>
      <c r="R78" s="2" t="s">
        <v>935</v>
      </c>
      <c r="S78" s="2" t="s">
        <v>936</v>
      </c>
      <c r="T78" s="2"/>
    </row>
    <row r="79" spans="2:20">
      <c r="B79" s="13" t="s">
        <v>937</v>
      </c>
      <c r="C79" s="2" t="s">
        <v>938</v>
      </c>
      <c r="D79" s="2" t="s">
        <v>939</v>
      </c>
      <c r="E79" s="2" t="s">
        <v>940</v>
      </c>
      <c r="F79" s="2"/>
      <c r="G79" s="2"/>
      <c r="H79" s="2"/>
      <c r="I79" s="2"/>
      <c r="J79" s="2"/>
      <c r="K79" s="2"/>
      <c r="L79" s="2"/>
      <c r="M79" s="2" t="s">
        <v>941</v>
      </c>
      <c r="N79" s="2" t="s">
        <v>942</v>
      </c>
      <c r="O79" s="2"/>
      <c r="P79" s="2" t="s">
        <v>943</v>
      </c>
      <c r="Q79" s="2" t="s">
        <v>944</v>
      </c>
      <c r="R79" s="2"/>
      <c r="S79" s="2"/>
      <c r="T79" s="2"/>
    </row>
    <row r="80" spans="2:20">
      <c r="B80" s="13" t="s">
        <v>945</v>
      </c>
      <c r="C80" s="2" t="s">
        <v>946</v>
      </c>
      <c r="D80" s="2" t="s">
        <v>947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 t="s">
        <v>948</v>
      </c>
      <c r="R80" s="2"/>
      <c r="S80" s="2"/>
      <c r="T80" s="2"/>
    </row>
    <row r="81" spans="2:20">
      <c r="B81" s="13" t="s">
        <v>949</v>
      </c>
      <c r="C81" s="3" t="s">
        <v>950</v>
      </c>
      <c r="D81" s="3" t="s">
        <v>951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>
      <c r="B82" s="13" t="s">
        <v>952</v>
      </c>
      <c r="C82" s="3" t="s">
        <v>953</v>
      </c>
      <c r="D82" s="3" t="s">
        <v>954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>
      <c r="B83" s="13" t="s">
        <v>955</v>
      </c>
      <c r="C83" s="3" t="s">
        <v>956</v>
      </c>
      <c r="D83" s="3" t="s">
        <v>957</v>
      </c>
      <c r="E83" s="3" t="s">
        <v>958</v>
      </c>
      <c r="F83" s="3"/>
      <c r="G83" s="3"/>
      <c r="H83" s="3" t="s">
        <v>959</v>
      </c>
      <c r="I83" s="3" t="s">
        <v>960</v>
      </c>
      <c r="J83" s="3" t="s">
        <v>961</v>
      </c>
      <c r="K83" s="3" t="s">
        <v>962</v>
      </c>
      <c r="L83" s="3"/>
      <c r="M83" s="3" t="s">
        <v>963</v>
      </c>
      <c r="N83" s="3" t="s">
        <v>964</v>
      </c>
      <c r="O83" s="3"/>
      <c r="P83" s="3" t="s">
        <v>965</v>
      </c>
      <c r="Q83" s="3" t="s">
        <v>966</v>
      </c>
      <c r="R83" s="3" t="s">
        <v>967</v>
      </c>
      <c r="S83" s="3"/>
      <c r="T83" s="3"/>
    </row>
    <row r="84" spans="2:20">
      <c r="B84" s="13" t="s">
        <v>968</v>
      </c>
      <c r="C84" s="3" t="s">
        <v>969</v>
      </c>
      <c r="D84" s="3" t="s">
        <v>970</v>
      </c>
      <c r="E84" s="3"/>
      <c r="F84" s="3" t="s">
        <v>971</v>
      </c>
      <c r="G84" s="3"/>
      <c r="H84" s="3" t="s">
        <v>972</v>
      </c>
      <c r="I84" s="3"/>
      <c r="J84" s="3"/>
      <c r="K84" s="3"/>
      <c r="L84" s="3"/>
      <c r="M84" s="3"/>
      <c r="N84" s="3" t="s">
        <v>973</v>
      </c>
      <c r="O84" s="3"/>
      <c r="P84" s="3" t="s">
        <v>974</v>
      </c>
      <c r="Q84" s="3"/>
      <c r="R84" s="3" t="s">
        <v>975</v>
      </c>
      <c r="S84" s="3"/>
      <c r="T84" s="3"/>
    </row>
  </sheetData>
  <phoneticPr fontId="3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0657-3018-426D-8477-AA786CBE69DB}">
  <sheetPr>
    <tabColor rgb="FFFF0000"/>
  </sheetPr>
  <dimension ref="A1:CR72"/>
  <sheetViews>
    <sheetView showGridLines="0" zoomScale="70" zoomScaleNormal="70" workbookViewId="0">
      <selection activeCell="AK15" sqref="AK15"/>
    </sheetView>
  </sheetViews>
  <sheetFormatPr defaultColWidth="9" defaultRowHeight="36"/>
  <cols>
    <col min="1" max="1" width="2.5" style="476" customWidth="1"/>
    <col min="2" max="58" width="8.25" style="476" customWidth="1"/>
    <col min="59" max="62" width="7.25" style="476" customWidth="1"/>
    <col min="63" max="64" width="9" style="476"/>
    <col min="65" max="65" width="7.75" style="476" customWidth="1"/>
    <col min="66" max="66" width="17.125" style="477" customWidth="1"/>
    <col min="67" max="67" width="17.125" style="478" customWidth="1"/>
    <col min="68" max="71" width="17.125" style="476" customWidth="1"/>
    <col min="72" max="72" width="9" style="476"/>
    <col min="73" max="73" width="77.875" style="479" customWidth="1"/>
    <col min="74" max="74" width="9" style="476"/>
    <col min="75" max="75" width="60.25" style="480" customWidth="1"/>
    <col min="76" max="76" width="9" style="481" customWidth="1"/>
    <col min="77" max="77" width="9" style="482"/>
    <col min="78" max="78" width="19" style="476" customWidth="1"/>
    <col min="79" max="79" width="19" style="482" customWidth="1"/>
    <col min="80" max="83" width="19" style="476" customWidth="1"/>
    <col min="84" max="84" width="9" style="476"/>
    <col min="85" max="85" width="65.25" style="484" customWidth="1"/>
    <col min="86" max="86" width="9" style="476"/>
    <col min="87" max="87" width="65.25" style="484" customWidth="1"/>
    <col min="88" max="88" width="9" style="482"/>
    <col min="89" max="89" width="19" style="482" customWidth="1"/>
    <col min="90" max="94" width="19" style="476" customWidth="1"/>
    <col min="95" max="95" width="9" style="476"/>
    <col min="96" max="96" width="65.25" style="484" customWidth="1"/>
    <col min="97" max="16384" width="9" style="476"/>
  </cols>
  <sheetData>
    <row r="1" spans="1:96" ht="45" customHeight="1" thickBot="1">
      <c r="A1" s="474"/>
      <c r="B1" s="474"/>
      <c r="C1" s="474"/>
      <c r="D1" s="474"/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4"/>
      <c r="R1" s="474"/>
      <c r="S1" s="474"/>
      <c r="T1" s="474"/>
      <c r="U1" s="474"/>
      <c r="V1" s="474"/>
      <c r="W1" s="474"/>
      <c r="X1" s="474"/>
      <c r="Y1" s="474"/>
      <c r="Z1" s="474"/>
      <c r="AA1" s="474"/>
      <c r="AB1" s="474"/>
      <c r="AC1" s="474"/>
      <c r="AD1" s="474"/>
      <c r="AE1" s="474"/>
      <c r="AF1" s="474"/>
      <c r="AG1" s="474"/>
      <c r="AH1" s="474"/>
      <c r="AI1" s="474"/>
      <c r="AJ1" s="474"/>
      <c r="AK1" s="474"/>
      <c r="AL1" s="474"/>
      <c r="AM1" s="474"/>
      <c r="AN1" s="474"/>
      <c r="AO1" s="474"/>
      <c r="AP1" s="474"/>
      <c r="AQ1" s="474"/>
      <c r="AR1" s="475"/>
      <c r="AS1" s="475"/>
      <c r="AT1" s="474"/>
      <c r="AU1" s="474"/>
      <c r="AV1" s="474"/>
      <c r="BZ1" s="483" t="s">
        <v>3397</v>
      </c>
      <c r="CA1" s="483" t="str">
        <f>BR4</f>
        <v>台語拼音</v>
      </c>
      <c r="CB1" s="483" t="s">
        <v>3397</v>
      </c>
      <c r="CK1" s="483" t="str">
        <f>BR4</f>
        <v>台語拼音</v>
      </c>
      <c r="CL1" s="483" t="s">
        <v>3397</v>
      </c>
      <c r="CM1" s="485"/>
    </row>
    <row r="2" spans="1:96" s="485" customFormat="1" ht="45" customHeight="1">
      <c r="A2" s="486"/>
      <c r="B2" s="487" t="s">
        <v>3398</v>
      </c>
      <c r="C2" s="488"/>
      <c r="D2" s="489"/>
      <c r="E2" s="487" t="s">
        <v>3399</v>
      </c>
      <c r="F2" s="488"/>
      <c r="G2" s="489"/>
      <c r="H2" s="490" t="s">
        <v>3400</v>
      </c>
      <c r="I2" s="491"/>
      <c r="J2" s="492"/>
      <c r="K2" s="490" t="s">
        <v>3401</v>
      </c>
      <c r="L2" s="491"/>
      <c r="M2" s="492"/>
      <c r="N2" s="493">
        <v>0.05</v>
      </c>
      <c r="O2" s="494"/>
      <c r="P2" s="495"/>
      <c r="Q2" s="490" t="s">
        <v>3402</v>
      </c>
      <c r="R2" s="491"/>
      <c r="S2" s="492"/>
      <c r="T2" s="490" t="s">
        <v>3403</v>
      </c>
      <c r="U2" s="491"/>
      <c r="V2" s="492"/>
      <c r="W2" s="496" t="s">
        <v>3404</v>
      </c>
      <c r="X2" s="497"/>
      <c r="Y2" s="498"/>
      <c r="Z2" s="496" t="s">
        <v>3405</v>
      </c>
      <c r="AA2" s="497"/>
      <c r="AB2" s="498"/>
      <c r="AC2" s="496" t="s">
        <v>3406</v>
      </c>
      <c r="AD2" s="497"/>
      <c r="AE2" s="498"/>
      <c r="AF2" s="499" t="s">
        <v>3407</v>
      </c>
      <c r="AG2" s="500"/>
      <c r="AH2" s="501"/>
      <c r="AI2" s="499" t="s">
        <v>3408</v>
      </c>
      <c r="AJ2" s="500"/>
      <c r="AK2" s="501"/>
      <c r="AL2" s="486"/>
      <c r="AM2" s="486"/>
      <c r="AN2" s="486"/>
      <c r="AO2" s="486"/>
      <c r="AP2" s="486"/>
      <c r="AQ2" s="486"/>
      <c r="AR2" s="502"/>
      <c r="AS2" s="502"/>
      <c r="AT2" s="486"/>
      <c r="AU2" s="486"/>
      <c r="AV2" s="486"/>
      <c r="BM2" s="476"/>
      <c r="BN2" s="477"/>
      <c r="BO2" s="478"/>
      <c r="BP2" s="476"/>
      <c r="BQ2" s="476"/>
      <c r="BR2" s="476"/>
      <c r="BS2" s="476"/>
      <c r="BT2" s="476"/>
      <c r="BU2" s="479"/>
      <c r="BV2" s="476"/>
      <c r="BW2" s="480"/>
      <c r="BX2" s="481"/>
      <c r="BZ2" s="503" t="s">
        <v>3409</v>
      </c>
      <c r="CA2" s="503" t="s">
        <v>3410</v>
      </c>
      <c r="CB2" s="503" t="s">
        <v>3411</v>
      </c>
      <c r="CG2" s="484"/>
      <c r="CI2" s="484"/>
      <c r="CK2" s="503" t="s">
        <v>3410</v>
      </c>
      <c r="CL2" s="503" t="s">
        <v>3412</v>
      </c>
      <c r="CR2" s="484"/>
    </row>
    <row r="3" spans="1:96" s="485" customFormat="1" ht="45" customHeight="1">
      <c r="A3" s="486"/>
      <c r="B3" s="504" t="s">
        <v>1020</v>
      </c>
      <c r="C3" s="505"/>
      <c r="D3" s="506" t="s">
        <v>4</v>
      </c>
      <c r="E3" s="507"/>
      <c r="F3" s="505"/>
      <c r="G3" s="508"/>
      <c r="H3" s="509"/>
      <c r="I3" s="510"/>
      <c r="J3" s="511"/>
      <c r="K3" s="509"/>
      <c r="L3" s="510"/>
      <c r="M3" s="511"/>
      <c r="N3" s="512"/>
      <c r="O3" s="513"/>
      <c r="P3" s="514"/>
      <c r="Q3" s="509"/>
      <c r="R3" s="510"/>
      <c r="S3" s="511"/>
      <c r="T3" s="509"/>
      <c r="U3" s="510"/>
      <c r="V3" s="511"/>
      <c r="W3" s="515" t="s">
        <v>37</v>
      </c>
      <c r="X3" s="516"/>
      <c r="Y3" s="517" t="s">
        <v>1380</v>
      </c>
      <c r="Z3" s="515" t="s">
        <v>168</v>
      </c>
      <c r="AA3" s="518">
        <v>0</v>
      </c>
      <c r="AB3" s="517" t="s">
        <v>1413</v>
      </c>
      <c r="AC3" s="519"/>
      <c r="AD3" s="516"/>
      <c r="AE3" s="520"/>
      <c r="AF3" s="521"/>
      <c r="AG3" s="522"/>
      <c r="AH3" s="523"/>
      <c r="AI3" s="521"/>
      <c r="AJ3" s="522"/>
      <c r="AK3" s="523"/>
      <c r="AL3" s="486"/>
      <c r="AM3" s="486"/>
      <c r="AN3" s="486"/>
      <c r="AO3" s="486"/>
      <c r="AP3" s="486"/>
      <c r="AQ3" s="486"/>
      <c r="AR3" s="502"/>
      <c r="AS3" s="502"/>
      <c r="AT3" s="486"/>
      <c r="AU3" s="486"/>
      <c r="AV3" s="486"/>
      <c r="BM3" s="524" t="s">
        <v>3413</v>
      </c>
      <c r="BN3" s="525"/>
      <c r="BO3" s="526"/>
      <c r="BP3" s="526"/>
      <c r="BQ3" s="476"/>
      <c r="BR3" s="526"/>
      <c r="BS3" s="526"/>
      <c r="BU3" s="479"/>
      <c r="BW3" s="527"/>
      <c r="BX3" s="528"/>
      <c r="CG3" s="484"/>
      <c r="CI3" s="484"/>
      <c r="CR3" s="484"/>
    </row>
    <row r="4" spans="1:96" ht="45" customHeight="1" thickBot="1">
      <c r="A4" s="529"/>
      <c r="B4" s="530" t="s">
        <v>1018</v>
      </c>
      <c r="C4" s="531"/>
      <c r="D4" s="532" t="s">
        <v>2</v>
      </c>
      <c r="E4" s="530" t="s">
        <v>1023</v>
      </c>
      <c r="F4" s="531"/>
      <c r="G4" s="533" t="s">
        <v>3414</v>
      </c>
      <c r="H4" s="534" t="s">
        <v>1014</v>
      </c>
      <c r="I4" s="535"/>
      <c r="J4" s="536" t="s">
        <v>1008</v>
      </c>
      <c r="K4" s="537" t="s">
        <v>1013</v>
      </c>
      <c r="L4" s="538"/>
      <c r="M4" s="536" t="s">
        <v>3415</v>
      </c>
      <c r="N4" s="534" t="s">
        <v>1016</v>
      </c>
      <c r="O4" s="535"/>
      <c r="P4" s="536" t="s">
        <v>1011</v>
      </c>
      <c r="Q4" s="537" t="s">
        <v>1015</v>
      </c>
      <c r="R4" s="538"/>
      <c r="S4" s="536" t="s">
        <v>1010</v>
      </c>
      <c r="T4" s="537" t="s">
        <v>3416</v>
      </c>
      <c r="U4" s="535"/>
      <c r="V4" s="536" t="s">
        <v>3417</v>
      </c>
      <c r="W4" s="539" t="s">
        <v>1736</v>
      </c>
      <c r="X4" s="540"/>
      <c r="Y4" s="541" t="s">
        <v>18</v>
      </c>
      <c r="Z4" s="542" t="s">
        <v>150</v>
      </c>
      <c r="AA4" s="543"/>
      <c r="AB4" s="544" t="s">
        <v>1363</v>
      </c>
      <c r="AC4" s="542" t="s">
        <v>80</v>
      </c>
      <c r="AD4" s="540">
        <v>0</v>
      </c>
      <c r="AE4" s="541" t="s">
        <v>79</v>
      </c>
      <c r="AF4" s="545" t="s">
        <v>3418</v>
      </c>
      <c r="AG4" s="546"/>
      <c r="AH4" s="544" t="s">
        <v>3419</v>
      </c>
      <c r="AI4" s="547" t="s">
        <v>3420</v>
      </c>
      <c r="AJ4" s="540"/>
      <c r="AK4" s="544" t="s">
        <v>3421</v>
      </c>
      <c r="AL4" s="529"/>
      <c r="AM4" s="529"/>
      <c r="AN4" s="529"/>
      <c r="AO4" s="529"/>
      <c r="AP4" s="529"/>
      <c r="AQ4" s="529"/>
      <c r="AR4" s="475"/>
      <c r="AS4" s="475"/>
      <c r="AT4" s="529"/>
      <c r="AU4" s="529"/>
      <c r="AV4" s="529"/>
      <c r="BM4" s="548"/>
      <c r="BN4" s="549" t="s">
        <v>1822</v>
      </c>
      <c r="BO4" s="550" t="s">
        <v>3397</v>
      </c>
      <c r="BP4" s="551" t="s">
        <v>3422</v>
      </c>
      <c r="BQ4" s="552" t="s">
        <v>3423</v>
      </c>
      <c r="BR4" s="550" t="s">
        <v>3424</v>
      </c>
      <c r="BS4" s="553" t="s">
        <v>3425</v>
      </c>
      <c r="BT4" s="485"/>
      <c r="BV4" s="485"/>
      <c r="BW4" s="527"/>
      <c r="BX4" s="528"/>
      <c r="BZ4" s="554" t="s">
        <v>1822</v>
      </c>
      <c r="CA4" s="555" t="s">
        <v>3397</v>
      </c>
      <c r="CB4" s="257" t="s">
        <v>3422</v>
      </c>
      <c r="CC4" s="556" t="s">
        <v>3423</v>
      </c>
      <c r="CD4" s="555" t="str">
        <f>注音符號鍵盤!$BR$4</f>
        <v>台語拼音</v>
      </c>
      <c r="CE4" s="557" t="s">
        <v>3425</v>
      </c>
      <c r="CK4" s="554" t="s">
        <v>1822</v>
      </c>
      <c r="CL4" s="555" t="s">
        <v>3397</v>
      </c>
      <c r="CM4" s="257" t="s">
        <v>3422</v>
      </c>
      <c r="CN4" s="556" t="s">
        <v>3423</v>
      </c>
      <c r="CO4" s="555" t="str">
        <f>注音符號鍵盤!$BR$4</f>
        <v>台語拼音</v>
      </c>
      <c r="CP4" s="557" t="s">
        <v>3425</v>
      </c>
    </row>
    <row r="5" spans="1:96" s="485" customFormat="1" ht="45" customHeight="1">
      <c r="A5" s="486"/>
      <c r="B5" s="486"/>
      <c r="C5" s="487" t="s">
        <v>2012</v>
      </c>
      <c r="D5" s="488"/>
      <c r="E5" s="489"/>
      <c r="F5" s="487" t="s">
        <v>3426</v>
      </c>
      <c r="G5" s="488"/>
      <c r="H5" s="489"/>
      <c r="I5" s="487" t="s">
        <v>1792</v>
      </c>
      <c r="J5" s="488"/>
      <c r="K5" s="489"/>
      <c r="L5" s="487" t="s">
        <v>3427</v>
      </c>
      <c r="M5" s="488"/>
      <c r="N5" s="489"/>
      <c r="O5" s="487" t="s">
        <v>3428</v>
      </c>
      <c r="P5" s="488"/>
      <c r="Q5" s="489"/>
      <c r="R5" s="487" t="s">
        <v>2006</v>
      </c>
      <c r="S5" s="488"/>
      <c r="T5" s="489"/>
      <c r="U5" s="496" t="s">
        <v>1730</v>
      </c>
      <c r="V5" s="497"/>
      <c r="W5" s="498"/>
      <c r="X5" s="496" t="s">
        <v>1714</v>
      </c>
      <c r="Y5" s="497"/>
      <c r="Z5" s="498"/>
      <c r="AA5" s="496" t="s">
        <v>1721</v>
      </c>
      <c r="AB5" s="497"/>
      <c r="AC5" s="498"/>
      <c r="AD5" s="496" t="s">
        <v>2003</v>
      </c>
      <c r="AE5" s="497"/>
      <c r="AF5" s="498"/>
      <c r="AG5" s="496" t="s">
        <v>3429</v>
      </c>
      <c r="AH5" s="497"/>
      <c r="AI5" s="498"/>
      <c r="AJ5" s="496" t="s">
        <v>3430</v>
      </c>
      <c r="AK5" s="497"/>
      <c r="AL5" s="498"/>
      <c r="AM5" s="499" t="s">
        <v>3431</v>
      </c>
      <c r="AN5" s="500"/>
      <c r="AO5" s="501"/>
      <c r="AP5" s="486"/>
      <c r="AQ5" s="486"/>
      <c r="AR5" s="502"/>
      <c r="AS5" s="502"/>
      <c r="AT5" s="486"/>
      <c r="AU5" s="486"/>
      <c r="AV5" s="486"/>
      <c r="BM5" s="558">
        <f xml:space="preserve"> ROW() - 4</f>
        <v>1</v>
      </c>
      <c r="BN5" s="559" t="s">
        <v>1020</v>
      </c>
      <c r="BO5" s="560" t="str" cm="1">
        <f t="array" ref="BO5" xml:space="preserve"> INDEX([2]!鍵盤設計表[聲韻調], MATCH(TRUE, EXACT($BN5, [2]!鍵盤設計表[注音符號]), 0))</f>
        <v>聲</v>
      </c>
      <c r="BP5" s="561" t="str" cm="1">
        <f t="array" ref="BP5" xml:space="preserve"> INDEX([2]!鍵盤設計表[鍵盤按鍵], MATCH(TRUE, EXACT($BN5, [2]!鍵盤設計表[注音符號]), 0))</f>
        <v>!</v>
      </c>
      <c r="BQ5" s="143" t="str" cm="1">
        <f t="array" ref="BQ5" xml:space="preserve"> INDEX([2]!鍵盤設計表[注音編碼], MATCH(TRUE, EXACT($BN5, [2]!鍵盤設計表[注音符號]), 0))</f>
        <v>b</v>
      </c>
      <c r="BR5" s="144" t="str" cm="1">
        <f t="array" ref="BR5" xml:space="preserve"> INDEX([2]!鍵盤設計表[台語拼音], MATCH(TRUE, EXACT($BN5, [2]!鍵盤設計表[注音符號]), 0))</f>
        <v>b</v>
      </c>
      <c r="BS5" s="562">
        <f xml:space="preserve"> LEN(BR5)</f>
        <v>1</v>
      </c>
      <c r="BT5" s="476"/>
      <c r="BU5" s="563" t="str">
        <f xml:space="preserve"> "    """ &amp; BP6 &amp; """: { commit: """ &amp; BN6 &amp; """ }" &amp; "  # " &amp; "/" &amp; BR6 &amp; "/ ==&gt; " &amp; BQ6</f>
        <v xml:space="preserve">    "1": { commit: "ㄅ" }  # /p/ ==&gt; p</v>
      </c>
      <c r="BV5" s="476"/>
      <c r="BW5" s="527"/>
      <c r="BX5" s="564"/>
      <c r="BZ5" s="559" t="s">
        <v>168</v>
      </c>
      <c r="CA5" s="560" t="s">
        <v>3432</v>
      </c>
      <c r="CB5" s="561" t="s">
        <v>1710</v>
      </c>
      <c r="CC5" s="143" t="s">
        <v>2004</v>
      </c>
      <c r="CD5" s="144" t="s">
        <v>1413</v>
      </c>
      <c r="CE5" s="562">
        <v>4</v>
      </c>
      <c r="CG5" s="484" t="str">
        <f xml:space="preserve"> IFERROR( IF(CD5=0, "", IF(CB5=CC5, "", "    - xform/" &amp; CD5 &amp; "/" &amp; CC5 &amp; "/  # " &amp; BZ5 &amp; " [" &amp; CF5 &amp; CD5 &amp; "]")), "")</f>
        <v xml:space="preserve">    - xform/ainn/X/  # ㆮ [ainn]</v>
      </c>
      <c r="CI5" s="565" t="s">
        <v>3433</v>
      </c>
      <c r="CK5" s="559" t="s">
        <v>1020</v>
      </c>
      <c r="CL5" s="560" t="s">
        <v>3434</v>
      </c>
      <c r="CM5" s="561" t="s">
        <v>3435</v>
      </c>
      <c r="CN5" s="143" t="s">
        <v>4</v>
      </c>
      <c r="CO5" s="144" t="s">
        <v>4</v>
      </c>
      <c r="CP5" s="562">
        <v>1</v>
      </c>
      <c r="CR5" s="484" t="str">
        <f xml:space="preserve"> IF(CO5=0, "", "    - xform/^" &amp; CO5 &amp; "(?!\d)/" &amp; CN5 &amp; "/  # " &amp; CK5 &amp; " [ " &amp; CO5 &amp; "]")</f>
        <v xml:space="preserve">    - xform/^b(?!\d)/b/  # ㆠ [ b]</v>
      </c>
    </row>
    <row r="6" spans="1:96" s="485" customFormat="1" ht="45" customHeight="1">
      <c r="A6" s="486"/>
      <c r="B6" s="486"/>
      <c r="C6" s="507"/>
      <c r="D6" s="505"/>
      <c r="E6" s="508"/>
      <c r="F6" s="507"/>
      <c r="G6" s="505"/>
      <c r="H6" s="508"/>
      <c r="I6" s="504" t="s">
        <v>1528</v>
      </c>
      <c r="J6" s="505"/>
      <c r="K6" s="508" t="s">
        <v>1795</v>
      </c>
      <c r="L6" s="566" t="s">
        <v>1032</v>
      </c>
      <c r="M6" s="505"/>
      <c r="N6" s="567" t="s">
        <v>3436</v>
      </c>
      <c r="O6" s="566"/>
      <c r="P6" s="568"/>
      <c r="Q6" s="567"/>
      <c r="R6" s="566" t="s">
        <v>1029</v>
      </c>
      <c r="S6" s="505"/>
      <c r="T6" s="567" t="s">
        <v>1774</v>
      </c>
      <c r="U6" s="515" t="s">
        <v>280</v>
      </c>
      <c r="V6" s="516"/>
      <c r="W6" s="517" t="s">
        <v>1395</v>
      </c>
      <c r="X6" s="515" t="s">
        <v>667</v>
      </c>
      <c r="Y6" s="712" t="s">
        <v>3437</v>
      </c>
      <c r="Z6" s="713"/>
      <c r="AA6" s="515" t="s">
        <v>694</v>
      </c>
      <c r="AB6" s="516"/>
      <c r="AC6" s="517" t="s">
        <v>1426</v>
      </c>
      <c r="AD6" s="519"/>
      <c r="AE6" s="516"/>
      <c r="AF6" s="520"/>
      <c r="AG6" s="519"/>
      <c r="AH6" s="516"/>
      <c r="AI6" s="520"/>
      <c r="AJ6" s="519"/>
      <c r="AK6" s="516"/>
      <c r="AL6" s="520"/>
      <c r="AM6" s="515"/>
      <c r="AN6" s="569"/>
      <c r="AO6" s="570"/>
      <c r="AP6" s="486"/>
      <c r="AQ6" s="486"/>
      <c r="AR6" s="502"/>
      <c r="AS6" s="502"/>
      <c r="AT6" s="486"/>
      <c r="AU6" s="486"/>
      <c r="AV6" s="486"/>
      <c r="BM6" s="558">
        <f t="shared" ref="BM6:BM61" si="0" xml:space="preserve"> ROW() - 4</f>
        <v>2</v>
      </c>
      <c r="BN6" s="559" t="s">
        <v>1018</v>
      </c>
      <c r="BO6" s="560" t="str" cm="1">
        <f t="array" ref="BO6" xml:space="preserve"> INDEX([2]!鍵盤設計表[聲韻調], MATCH(TRUE, EXACT($BN6, [2]!鍵盤設計表[注音符號]), 0))</f>
        <v>聲</v>
      </c>
      <c r="BP6" s="561" t="str" cm="1">
        <f t="array" ref="BP6" xml:space="preserve"> INDEX([2]!鍵盤設計表[鍵盤按鍵], MATCH(TRUE, EXACT($BN6, [2]!鍵盤設計表[注音符號]), 0))</f>
        <v>1</v>
      </c>
      <c r="BQ6" s="143" t="str" cm="1">
        <f t="array" ref="BQ6" xml:space="preserve"> INDEX([2]!鍵盤設計表[注音編碼], MATCH(TRUE, EXACT($BN6, [2]!鍵盤設計表[注音符號]), 0))</f>
        <v>p</v>
      </c>
      <c r="BR6" s="144" t="str" cm="1">
        <f t="array" ref="BR6" xml:space="preserve"> INDEX([2]!鍵盤設計表[台語拼音], MATCH(TRUE, EXACT($BN6, [2]!鍵盤設計表[注音符號]), 0))</f>
        <v>p</v>
      </c>
      <c r="BS6" s="562">
        <f t="shared" ref="BS6:BS12" si="1" xml:space="preserve"> LEN(BR6)</f>
        <v>1</v>
      </c>
      <c r="BU6" s="563" t="str">
        <f xml:space="preserve"> "    """ &amp; BP5 &amp; """: { commit: """ &amp; BN5 &amp; """ }" &amp; "  # " &amp; "/" &amp; BR5 &amp; "/ ==&gt; " &amp; BQ5</f>
        <v xml:space="preserve">    "!": { commit: "ㆠ" }  # /b/ ==&gt; b</v>
      </c>
      <c r="BW6" s="527"/>
      <c r="BX6" s="564"/>
      <c r="BZ6" s="559" t="s">
        <v>1450</v>
      </c>
      <c r="CA6" s="560" t="s">
        <v>3432</v>
      </c>
      <c r="CB6" s="561" t="s">
        <v>1706</v>
      </c>
      <c r="CC6" s="143" t="s">
        <v>2006</v>
      </c>
      <c r="CD6" s="144" t="s">
        <v>1431</v>
      </c>
      <c r="CE6" s="562">
        <v>4</v>
      </c>
      <c r="CG6" s="484" t="str">
        <f t="shared" ref="CG6:CG25" si="2" xml:space="preserve"> IFERROR( IF(CD6=0, "", IF(CB6=CC6, "", "    - xform/" &amp; CD6 &amp; "/" &amp; CC6 &amp; "/  # " &amp; BZ6 &amp; " [" &amp; CF6 &amp; CD6 &amp; "]")), "")</f>
        <v xml:space="preserve">    - xform/aunn/Y/  # ㆯ [aunn]</v>
      </c>
      <c r="CI6" s="565" t="s">
        <v>3438</v>
      </c>
      <c r="CK6" s="559" t="s">
        <v>1018</v>
      </c>
      <c r="CL6" s="560" t="s">
        <v>3434</v>
      </c>
      <c r="CM6" s="561" t="s">
        <v>1821</v>
      </c>
      <c r="CN6" s="143" t="s">
        <v>2</v>
      </c>
      <c r="CO6" s="144" t="s">
        <v>2</v>
      </c>
      <c r="CP6" s="562">
        <v>1</v>
      </c>
      <c r="CR6" s="484" t="str">
        <f t="shared" ref="CR6:CR55" si="3" xml:space="preserve"> IF(CO6=0, "", "    - xform/^" &amp; CO6 &amp; "(?!\d)/" &amp; CN6 &amp; "/  # " &amp; CK6 &amp; " [ " &amp; CO6 &amp; "]")</f>
        <v xml:space="preserve">    - xform/^p(?!\d)/p/  # ㄅ [ p]</v>
      </c>
    </row>
    <row r="7" spans="1:96" ht="45" customHeight="1" thickBot="1">
      <c r="A7" s="529"/>
      <c r="B7" s="529"/>
      <c r="C7" s="530" t="s">
        <v>1019</v>
      </c>
      <c r="D7" s="531"/>
      <c r="E7" s="533" t="s">
        <v>1263</v>
      </c>
      <c r="F7" s="530" t="s">
        <v>1024</v>
      </c>
      <c r="G7" s="531"/>
      <c r="H7" s="533" t="s">
        <v>3439</v>
      </c>
      <c r="I7" s="530" t="s">
        <v>1034</v>
      </c>
      <c r="J7" s="531">
        <v>0</v>
      </c>
      <c r="K7" s="571" t="s">
        <v>3440</v>
      </c>
      <c r="L7" s="572" t="s">
        <v>1030</v>
      </c>
      <c r="M7" s="531"/>
      <c r="N7" s="573" t="s">
        <v>3441</v>
      </c>
      <c r="O7" s="530" t="s">
        <v>999</v>
      </c>
      <c r="P7" s="531"/>
      <c r="Q7" s="571" t="s">
        <v>2021</v>
      </c>
      <c r="R7" s="572" t="s">
        <v>1027</v>
      </c>
      <c r="S7" s="531"/>
      <c r="T7" s="574" t="s">
        <v>1272</v>
      </c>
      <c r="U7" s="542" t="s">
        <v>261</v>
      </c>
      <c r="V7" s="540"/>
      <c r="W7" s="544" t="s">
        <v>260</v>
      </c>
      <c r="X7" s="542" t="s">
        <v>649</v>
      </c>
      <c r="Y7" s="540"/>
      <c r="Z7" s="544" t="s">
        <v>1352</v>
      </c>
      <c r="AA7" s="542" t="s">
        <v>698</v>
      </c>
      <c r="AB7" s="540"/>
      <c r="AC7" s="544" t="s">
        <v>1341</v>
      </c>
      <c r="AD7" s="542" t="s">
        <v>1653</v>
      </c>
      <c r="AE7" s="543"/>
      <c r="AF7" s="575" t="s">
        <v>3442</v>
      </c>
      <c r="AG7" s="542"/>
      <c r="AH7" s="543"/>
      <c r="AI7" s="544"/>
      <c r="AJ7" s="542"/>
      <c r="AK7" s="543"/>
      <c r="AL7" s="544"/>
      <c r="AM7" s="542"/>
      <c r="AN7" s="543"/>
      <c r="AO7" s="544"/>
      <c r="AP7" s="529"/>
      <c r="AQ7" s="529"/>
      <c r="AR7" s="475"/>
      <c r="AS7" s="475"/>
      <c r="AT7" s="529"/>
      <c r="AU7" s="529"/>
      <c r="AV7" s="529"/>
      <c r="BM7" s="558">
        <f t="shared" si="0"/>
        <v>3</v>
      </c>
      <c r="BN7" s="559" t="s">
        <v>1019</v>
      </c>
      <c r="BO7" s="560" t="str" cm="1">
        <f t="array" ref="BO7" xml:space="preserve"> INDEX([2]!鍵盤設計表[聲韻調], MATCH(TRUE, EXACT($BN7, [2]!鍵盤設計表[注音符號]), 0))</f>
        <v>聲</v>
      </c>
      <c r="BP7" s="561" t="str" cm="1">
        <f t="array" ref="BP7" xml:space="preserve"> INDEX([2]!鍵盤設計表[鍵盤按鍵], MATCH(TRUE, EXACT($BN7, [2]!鍵盤設計表[注音符號]), 0))</f>
        <v>q</v>
      </c>
      <c r="BQ7" s="143" t="str" cm="1">
        <f t="array" ref="BQ7" xml:space="preserve"> INDEX([2]!鍵盤設計表[注音編碼], MATCH(TRUE, EXACT($BN7, [2]!鍵盤設計表[注音符號]), 0))</f>
        <v>P</v>
      </c>
      <c r="BR7" s="144" t="str" cm="1">
        <f t="array" ref="BR7" xml:space="preserve"> INDEX([2]!鍵盤設計表[台語拼音], MATCH(TRUE, EXACT($BN7, [2]!鍵盤設計表[注音符號]), 0))</f>
        <v>ph</v>
      </c>
      <c r="BS7" s="562">
        <f t="shared" si="1"/>
        <v>2</v>
      </c>
      <c r="BT7" s="485"/>
      <c r="BU7" s="563" t="str">
        <f t="shared" ref="BU7:BU12" si="4" xml:space="preserve"> "    """ &amp; BP7 &amp; """: { commit: """ &amp; BN7 &amp; """ }" &amp; "  # " &amp; "/" &amp; BR7 &amp; "/ ==&gt; " &amp; BQ7</f>
        <v xml:space="preserve">    "q": { commit: "ㄆ" }  # /ph/ ==&gt; P</v>
      </c>
      <c r="BV7" s="485"/>
      <c r="BW7" s="527"/>
      <c r="BX7" s="564"/>
      <c r="BZ7" s="559" t="s">
        <v>280</v>
      </c>
      <c r="CA7" s="560" t="s">
        <v>3432</v>
      </c>
      <c r="CB7" s="561" t="s">
        <v>1730</v>
      </c>
      <c r="CC7" s="143" t="s">
        <v>1714</v>
      </c>
      <c r="CD7" s="144" t="s">
        <v>1395</v>
      </c>
      <c r="CE7" s="562">
        <v>3</v>
      </c>
      <c r="CG7" s="484" t="str">
        <f t="shared" si="2"/>
        <v xml:space="preserve">    - xform/inn/I/  # ㆪ [inn]</v>
      </c>
      <c r="CI7" s="565" t="s">
        <v>3443</v>
      </c>
      <c r="CK7" s="559" t="s">
        <v>1019</v>
      </c>
      <c r="CL7" s="560" t="s">
        <v>3434</v>
      </c>
      <c r="CM7" s="561" t="s">
        <v>1824</v>
      </c>
      <c r="CN7" s="143" t="s">
        <v>2003</v>
      </c>
      <c r="CO7" s="144" t="s">
        <v>1263</v>
      </c>
      <c r="CP7" s="562">
        <v>2</v>
      </c>
      <c r="CR7" s="484" t="str">
        <f t="shared" si="3"/>
        <v xml:space="preserve">    - xform/^ph(?!\d)/P/  # ㄆ [ ph]</v>
      </c>
    </row>
    <row r="8" spans="1:96" s="485" customFormat="1" ht="45" customHeight="1">
      <c r="A8" s="486"/>
      <c r="B8" s="486"/>
      <c r="C8" s="576"/>
      <c r="D8" s="487" t="s">
        <v>2000</v>
      </c>
      <c r="E8" s="488"/>
      <c r="F8" s="489"/>
      <c r="G8" s="487" t="s">
        <v>1999</v>
      </c>
      <c r="H8" s="488"/>
      <c r="I8" s="489"/>
      <c r="J8" s="487" t="s">
        <v>1654</v>
      </c>
      <c r="K8" s="488"/>
      <c r="L8" s="489"/>
      <c r="M8" s="487" t="s">
        <v>3444</v>
      </c>
      <c r="N8" s="488"/>
      <c r="O8" s="489"/>
      <c r="P8" s="487" t="s">
        <v>1570</v>
      </c>
      <c r="Q8" s="488"/>
      <c r="R8" s="489"/>
      <c r="S8" s="487" t="s">
        <v>2013</v>
      </c>
      <c r="T8" s="488"/>
      <c r="U8" s="489"/>
      <c r="V8" s="496" t="s">
        <v>1726</v>
      </c>
      <c r="W8" s="497"/>
      <c r="X8" s="498"/>
      <c r="Y8" s="496" t="s">
        <v>3445</v>
      </c>
      <c r="Z8" s="497"/>
      <c r="AA8" s="498"/>
      <c r="AB8" s="496" t="s">
        <v>1706</v>
      </c>
      <c r="AC8" s="497"/>
      <c r="AD8" s="498"/>
      <c r="AE8" s="496" t="s">
        <v>3446</v>
      </c>
      <c r="AF8" s="497"/>
      <c r="AG8" s="498"/>
      <c r="AH8" s="499" t="s">
        <v>3447</v>
      </c>
      <c r="AI8" s="500"/>
      <c r="AJ8" s="501"/>
      <c r="AK8" s="486"/>
      <c r="AL8" s="486"/>
      <c r="AM8" s="486"/>
      <c r="AN8" s="486"/>
      <c r="AO8" s="486"/>
      <c r="AP8" s="486"/>
      <c r="AQ8" s="486"/>
      <c r="AR8" s="502"/>
      <c r="AS8" s="502"/>
      <c r="AT8" s="486"/>
      <c r="AU8" s="486"/>
      <c r="AV8" s="486"/>
      <c r="BM8" s="558">
        <f t="shared" si="0"/>
        <v>4</v>
      </c>
      <c r="BN8" s="559" t="s">
        <v>1021</v>
      </c>
      <c r="BO8" s="560" t="str" cm="1">
        <f t="array" ref="BO8" xml:space="preserve"> INDEX([2]!鍵盤設計表[聲韻調], MATCH(TRUE, EXACT($BN8, [2]!鍵盤設計表[注音符號]), 0))</f>
        <v>聲</v>
      </c>
      <c r="BP8" s="561" t="str" cm="1">
        <f t="array" ref="BP8" xml:space="preserve"> INDEX([2]!鍵盤設計表[鍵盤按鍵], MATCH(TRUE, EXACT($BN8, [2]!鍵盤設計表[注音符號]), 0))</f>
        <v>a</v>
      </c>
      <c r="BQ8" s="143" t="str" cm="1">
        <f t="array" ref="BQ8" xml:space="preserve"> INDEX([2]!鍵盤設計表[注音編碼], MATCH(TRUE, EXACT($BN8, [2]!鍵盤設計表[注音符號]), 0))</f>
        <v>m</v>
      </c>
      <c r="BR8" s="144" t="str" cm="1">
        <f t="array" ref="BR8" xml:space="preserve"> INDEX([2]!鍵盤設計表[台語拼音], MATCH(TRUE, EXACT($BN8, [2]!鍵盤設計表[注音符號]), 0))</f>
        <v>m</v>
      </c>
      <c r="BS8" s="562">
        <f t="shared" si="1"/>
        <v>1</v>
      </c>
      <c r="BT8" s="476"/>
      <c r="BU8" s="563" t="str">
        <f t="shared" si="4"/>
        <v xml:space="preserve">    "a": { commit: "ㄇ" }  # /m/ ==&gt; m</v>
      </c>
      <c r="BV8" s="476"/>
      <c r="BW8" s="480"/>
      <c r="BX8" s="564"/>
      <c r="BZ8" s="559" t="s">
        <v>1737</v>
      </c>
      <c r="CA8" s="560" t="s">
        <v>3432</v>
      </c>
      <c r="CB8" s="561" t="s">
        <v>1726</v>
      </c>
      <c r="CC8" s="143" t="s">
        <v>1730</v>
      </c>
      <c r="CD8" s="144" t="s">
        <v>3448</v>
      </c>
      <c r="CE8" s="562">
        <v>3</v>
      </c>
      <c r="CG8" s="484" t="str">
        <f t="shared" si="2"/>
        <v xml:space="preserve">    - xform/unn/U/  # ㆫ [unn]</v>
      </c>
      <c r="CI8" s="565" t="s">
        <v>3449</v>
      </c>
      <c r="CK8" s="559" t="s">
        <v>1021</v>
      </c>
      <c r="CL8" s="560" t="s">
        <v>3434</v>
      </c>
      <c r="CM8" s="561" t="s">
        <v>18</v>
      </c>
      <c r="CN8" s="143" t="s">
        <v>5</v>
      </c>
      <c r="CO8" s="144" t="s">
        <v>5</v>
      </c>
      <c r="CP8" s="562">
        <v>1</v>
      </c>
      <c r="CR8" s="484" t="str">
        <f t="shared" si="3"/>
        <v xml:space="preserve">    - xform/^m(?!\d)/m/  # ㄇ [ m]</v>
      </c>
    </row>
    <row r="9" spans="1:96" s="485" customFormat="1" ht="45" customHeight="1">
      <c r="A9" s="486"/>
      <c r="B9" s="486"/>
      <c r="C9" s="576"/>
      <c r="D9" s="504"/>
      <c r="E9" s="505"/>
      <c r="F9" s="577"/>
      <c r="G9" s="507"/>
      <c r="H9" s="505"/>
      <c r="I9" s="508"/>
      <c r="J9" s="507"/>
      <c r="K9" s="505"/>
      <c r="L9" s="508"/>
      <c r="M9" s="507"/>
      <c r="N9" s="505"/>
      <c r="O9" s="508"/>
      <c r="P9" s="507"/>
      <c r="Q9" s="505"/>
      <c r="R9" s="508"/>
      <c r="S9" s="566"/>
      <c r="T9" s="505"/>
      <c r="U9" s="567"/>
      <c r="V9" s="515" t="s">
        <v>1737</v>
      </c>
      <c r="W9" s="518">
        <v>0</v>
      </c>
      <c r="X9" s="517" t="s">
        <v>3448</v>
      </c>
      <c r="Y9" s="519" t="s">
        <v>3158</v>
      </c>
      <c r="Z9" s="516"/>
      <c r="AA9" s="520" t="s">
        <v>1965</v>
      </c>
      <c r="AB9" s="515" t="s">
        <v>1450</v>
      </c>
      <c r="AC9" s="714" t="s">
        <v>1431</v>
      </c>
      <c r="AD9" s="715"/>
      <c r="AE9" s="515"/>
      <c r="AF9" s="516"/>
      <c r="AG9" s="517"/>
      <c r="AH9" s="521"/>
      <c r="AI9" s="522"/>
      <c r="AJ9" s="523"/>
      <c r="AK9" s="486"/>
      <c r="AL9" s="486"/>
      <c r="AM9" s="486"/>
      <c r="AN9" s="486"/>
      <c r="AO9" s="486"/>
      <c r="AP9" s="486"/>
      <c r="AQ9" s="486"/>
      <c r="AR9" s="502"/>
      <c r="AS9" s="502"/>
      <c r="AT9" s="486"/>
      <c r="AU9" s="486"/>
      <c r="AV9" s="486"/>
      <c r="BM9" s="558">
        <f t="shared" si="0"/>
        <v>5</v>
      </c>
      <c r="BN9" s="559" t="s">
        <v>1023</v>
      </c>
      <c r="BO9" s="560" t="str" cm="1">
        <f t="array" ref="BO9" xml:space="preserve"> INDEX([2]!鍵盤設計表[聲韻調], MATCH(TRUE, EXACT($BN9, [2]!鍵盤設計表[注音符號]), 0))</f>
        <v>聲</v>
      </c>
      <c r="BP9" s="561" t="str" cm="1">
        <f t="array" ref="BP9" xml:space="preserve"> INDEX([2]!鍵盤設計表[鍵盤按鍵], MATCH(TRUE, EXACT($BN9, [2]!鍵盤設計表[注音符號]), 0))</f>
        <v>2</v>
      </c>
      <c r="BQ9" s="143" t="str" cm="1">
        <f t="array" ref="BQ9" xml:space="preserve"> INDEX([2]!鍵盤設計表[注音編碼], MATCH(TRUE, EXACT($BN9, [2]!鍵盤設計表[注音符號]), 0))</f>
        <v>t</v>
      </c>
      <c r="BR9" s="144" t="str" cm="1">
        <f t="array" ref="BR9" xml:space="preserve"> INDEX([2]!鍵盤設計表[台語拼音], MATCH(TRUE, EXACT($BN9, [2]!鍵盤設計表[注音符號]), 0))</f>
        <v>t</v>
      </c>
      <c r="BS9" s="562">
        <f t="shared" si="1"/>
        <v>1</v>
      </c>
      <c r="BU9" s="563" t="str">
        <f t="shared" si="4"/>
        <v xml:space="preserve">    "2": { commit: "ㄉ" }  # /t/ ==&gt; t</v>
      </c>
      <c r="BW9" s="527"/>
      <c r="BX9" s="564"/>
      <c r="BZ9" s="559" t="s">
        <v>37</v>
      </c>
      <c r="CA9" s="560" t="s">
        <v>3432</v>
      </c>
      <c r="CB9" s="561" t="s">
        <v>1734</v>
      </c>
      <c r="CC9" s="143" t="s">
        <v>2000</v>
      </c>
      <c r="CD9" s="144" t="s">
        <v>1380</v>
      </c>
      <c r="CE9" s="562">
        <v>3</v>
      </c>
      <c r="CG9" s="484" t="str">
        <f t="shared" si="2"/>
        <v xml:space="preserve">    - xform/ann/A/  # ㆩ [ann]</v>
      </c>
      <c r="CI9" s="565" t="s">
        <v>3450</v>
      </c>
      <c r="CK9" s="559" t="s">
        <v>1023</v>
      </c>
      <c r="CL9" s="560" t="s">
        <v>3434</v>
      </c>
      <c r="CM9" s="561" t="s">
        <v>1811</v>
      </c>
      <c r="CN9" s="143" t="s">
        <v>6</v>
      </c>
      <c r="CO9" s="144" t="s">
        <v>6</v>
      </c>
      <c r="CP9" s="562">
        <v>1</v>
      </c>
      <c r="CR9" s="484" t="str">
        <f t="shared" si="3"/>
        <v xml:space="preserve">    - xform/^t(?!\d)/t/  # ㄉ [ t]</v>
      </c>
    </row>
    <row r="10" spans="1:96" ht="45" customHeight="1" thickBot="1">
      <c r="A10" s="529"/>
      <c r="B10" s="529"/>
      <c r="C10" s="529"/>
      <c r="D10" s="530" t="s">
        <v>1021</v>
      </c>
      <c r="E10" s="531"/>
      <c r="F10" s="533" t="s">
        <v>1578</v>
      </c>
      <c r="G10" s="530" t="s">
        <v>1025</v>
      </c>
      <c r="H10" s="531"/>
      <c r="I10" s="533" t="s">
        <v>1573</v>
      </c>
      <c r="J10" s="530" t="s">
        <v>1035</v>
      </c>
      <c r="K10" s="531">
        <v>0</v>
      </c>
      <c r="L10" s="574" t="s">
        <v>1787</v>
      </c>
      <c r="M10" s="530" t="s">
        <v>1031</v>
      </c>
      <c r="N10" s="531"/>
      <c r="O10" s="574" t="s">
        <v>3451</v>
      </c>
      <c r="P10" s="572" t="s">
        <v>1000</v>
      </c>
      <c r="Q10" s="531"/>
      <c r="R10" s="574" t="s">
        <v>2025</v>
      </c>
      <c r="S10" s="572" t="s">
        <v>1028</v>
      </c>
      <c r="T10" s="531"/>
      <c r="U10" s="574" t="s">
        <v>1309</v>
      </c>
      <c r="V10" s="542" t="s">
        <v>733</v>
      </c>
      <c r="W10" s="540"/>
      <c r="X10" s="544" t="s">
        <v>732</v>
      </c>
      <c r="Y10" s="542" t="s">
        <v>634</v>
      </c>
      <c r="Z10" s="540"/>
      <c r="AA10" s="544" t="s">
        <v>3082</v>
      </c>
      <c r="AB10" s="542" t="s">
        <v>181</v>
      </c>
      <c r="AC10" s="540"/>
      <c r="AD10" s="544" t="s">
        <v>180</v>
      </c>
      <c r="AE10" s="542" t="s">
        <v>95</v>
      </c>
      <c r="AF10" s="543"/>
      <c r="AG10" s="544" t="s">
        <v>1369</v>
      </c>
      <c r="AH10" s="542" t="s">
        <v>1283</v>
      </c>
      <c r="AI10" s="543"/>
      <c r="AJ10" s="544" t="s">
        <v>3452</v>
      </c>
      <c r="AK10" s="529"/>
      <c r="AL10" s="529"/>
      <c r="AM10" s="529"/>
      <c r="AN10" s="529"/>
      <c r="AO10" s="529"/>
      <c r="AP10" s="529"/>
      <c r="AQ10" s="529"/>
      <c r="AR10" s="475"/>
      <c r="AS10" s="475"/>
      <c r="AT10" s="529"/>
      <c r="AU10" s="529"/>
      <c r="AV10" s="529"/>
      <c r="BM10" s="558">
        <f t="shared" si="0"/>
        <v>6</v>
      </c>
      <c r="BN10" s="559" t="s">
        <v>1024</v>
      </c>
      <c r="BO10" s="560" t="str" cm="1">
        <f t="array" ref="BO10" xml:space="preserve"> INDEX([2]!鍵盤設計表[聲韻調], MATCH(TRUE, EXACT($BN10, [2]!鍵盤設計表[注音符號]), 0))</f>
        <v>聲</v>
      </c>
      <c r="BP10" s="561" t="str" cm="1">
        <f t="array" ref="BP10" xml:space="preserve"> INDEX([2]!鍵盤設計表[鍵盤按鍵], MATCH(TRUE, EXACT($BN10, [2]!鍵盤設計表[注音符號]), 0))</f>
        <v>w</v>
      </c>
      <c r="BQ10" s="143" t="str" cm="1">
        <f t="array" ref="BQ10" xml:space="preserve"> INDEX([2]!鍵盤設計表[注音編碼], MATCH(TRUE, EXACT($BN10, [2]!鍵盤設計表[注音符號]), 0))</f>
        <v>T</v>
      </c>
      <c r="BR10" s="144" t="str" cm="1">
        <f t="array" ref="BR10" xml:space="preserve"> INDEX([2]!鍵盤設計表[台語拼音], MATCH(TRUE, EXACT($BN10, [2]!鍵盤設計表[注音符號]), 0))</f>
        <v>th</v>
      </c>
      <c r="BS10" s="562">
        <f t="shared" si="1"/>
        <v>2</v>
      </c>
      <c r="BT10" s="485"/>
      <c r="BU10" s="563" t="str">
        <f t="shared" si="4"/>
        <v xml:space="preserve">    "w": { commit: "ㄊ" }  # /th/ ==&gt; T</v>
      </c>
      <c r="BV10" s="485"/>
      <c r="BW10" s="527"/>
      <c r="BX10" s="564"/>
      <c r="BZ10" s="559" t="s">
        <v>667</v>
      </c>
      <c r="CA10" s="560" t="s">
        <v>3432</v>
      </c>
      <c r="CB10" s="561" t="s">
        <v>1714</v>
      </c>
      <c r="CC10" s="143" t="s">
        <v>2012</v>
      </c>
      <c r="CD10" s="144" t="s">
        <v>1432</v>
      </c>
      <c r="CE10" s="562">
        <v>3</v>
      </c>
      <c r="CG10" s="484" t="str">
        <f t="shared" si="2"/>
        <v xml:space="preserve">    - xform/onn/Q/  # ㆧ [onn]</v>
      </c>
      <c r="CI10" s="565" t="s">
        <v>3453</v>
      </c>
      <c r="CK10" s="559" t="s">
        <v>1024</v>
      </c>
      <c r="CL10" s="560" t="s">
        <v>3434</v>
      </c>
      <c r="CM10" s="561" t="s">
        <v>1805</v>
      </c>
      <c r="CN10" s="143" t="s">
        <v>3428</v>
      </c>
      <c r="CO10" s="144" t="s">
        <v>1266</v>
      </c>
      <c r="CP10" s="562">
        <v>2</v>
      </c>
      <c r="CR10" s="484" t="str">
        <f t="shared" si="3"/>
        <v xml:space="preserve">    - xform/^th(?!\d)/T/  # ㄊ [ th]</v>
      </c>
    </row>
    <row r="11" spans="1:96" s="485" customFormat="1" ht="45" customHeight="1">
      <c r="A11" s="486"/>
      <c r="B11" s="486"/>
      <c r="C11" s="486"/>
      <c r="D11" s="486"/>
      <c r="E11" s="487" t="s">
        <v>1993</v>
      </c>
      <c r="F11" s="488"/>
      <c r="G11" s="489"/>
      <c r="H11" s="487" t="s">
        <v>2004</v>
      </c>
      <c r="I11" s="488"/>
      <c r="J11" s="489"/>
      <c r="K11" s="487" t="s">
        <v>1998</v>
      </c>
      <c r="L11" s="488"/>
      <c r="M11" s="489"/>
      <c r="N11" s="487" t="s">
        <v>2001</v>
      </c>
      <c r="O11" s="488"/>
      <c r="P11" s="489"/>
      <c r="Q11" s="487" t="s">
        <v>1574</v>
      </c>
      <c r="R11" s="488"/>
      <c r="S11" s="489"/>
      <c r="T11" s="487" t="s">
        <v>3454</v>
      </c>
      <c r="U11" s="488"/>
      <c r="V11" s="489"/>
      <c r="W11" s="496" t="s">
        <v>3455</v>
      </c>
      <c r="X11" s="497"/>
      <c r="Y11" s="498"/>
      <c r="Z11" s="496" t="s">
        <v>3456</v>
      </c>
      <c r="AA11" s="497"/>
      <c r="AB11" s="498"/>
      <c r="AC11" s="496" t="s">
        <v>3457</v>
      </c>
      <c r="AD11" s="497"/>
      <c r="AE11" s="498"/>
      <c r="AF11" s="499" t="s">
        <v>3458</v>
      </c>
      <c r="AG11" s="500"/>
      <c r="AH11" s="501"/>
      <c r="AI11" s="486"/>
      <c r="AJ11" s="486"/>
      <c r="AK11" s="486"/>
      <c r="AL11" s="486"/>
      <c r="AM11" s="486"/>
      <c r="AN11" s="486"/>
      <c r="AO11" s="486"/>
      <c r="AP11" s="486"/>
      <c r="AQ11" s="486"/>
      <c r="AR11" s="502"/>
      <c r="AS11" s="502"/>
      <c r="AT11" s="486"/>
      <c r="AU11" s="486"/>
      <c r="AV11" s="486"/>
      <c r="BM11" s="558">
        <f t="shared" si="0"/>
        <v>7</v>
      </c>
      <c r="BN11" s="559" t="s">
        <v>1025</v>
      </c>
      <c r="BO11" s="560" t="str" cm="1">
        <f t="array" ref="BO11" xml:space="preserve"> INDEX([2]!鍵盤設計表[聲韻調], MATCH(TRUE, EXACT($BN11, [2]!鍵盤設計表[注音符號]), 0))</f>
        <v>聲</v>
      </c>
      <c r="BP11" s="561" t="str" cm="1">
        <f t="array" ref="BP11" xml:space="preserve"> INDEX([2]!鍵盤設計表[鍵盤按鍵], MATCH(TRUE, EXACT($BN11, [2]!鍵盤設計表[注音符號]), 0))</f>
        <v>s</v>
      </c>
      <c r="BQ11" s="143" t="str" cm="1">
        <f t="array" ref="BQ11" xml:space="preserve"> INDEX([2]!鍵盤設計表[注音編碼], MATCH(TRUE, EXACT($BN11, [2]!鍵盤設計表[注音符號]), 0))</f>
        <v>n</v>
      </c>
      <c r="BR11" s="144" t="str" cm="1">
        <f t="array" ref="BR11" xml:space="preserve"> INDEX([2]!鍵盤設計表[台語拼音], MATCH(TRUE, EXACT($BN11, [2]!鍵盤設計表[注音符號]), 0))</f>
        <v>n</v>
      </c>
      <c r="BS11" s="562">
        <f t="shared" si="1"/>
        <v>1</v>
      </c>
      <c r="BT11" s="476"/>
      <c r="BU11" s="563" t="str">
        <f t="shared" si="4"/>
        <v xml:space="preserve">    "s": { commit: "ㄋ" }  # /n/ ==&gt; n</v>
      </c>
      <c r="BV11" s="476"/>
      <c r="BW11" s="480"/>
      <c r="BX11" s="564"/>
      <c r="BZ11" s="559" t="s">
        <v>227</v>
      </c>
      <c r="CA11" s="560" t="s">
        <v>3432</v>
      </c>
      <c r="CB11" s="561" t="s">
        <v>1699</v>
      </c>
      <c r="CC11" s="143" t="s">
        <v>1792</v>
      </c>
      <c r="CD11" s="144" t="s">
        <v>1391</v>
      </c>
      <c r="CE11" s="562">
        <v>3</v>
      </c>
      <c r="CG11" s="484" t="str">
        <f t="shared" si="2"/>
        <v xml:space="preserve">    - xform/enn/E/  # ㆥ [enn]</v>
      </c>
      <c r="CI11" s="578" t="s">
        <v>3459</v>
      </c>
      <c r="CK11" s="559" t="s">
        <v>1025</v>
      </c>
      <c r="CL11" s="560" t="s">
        <v>3434</v>
      </c>
      <c r="CM11" s="561" t="s">
        <v>1292</v>
      </c>
      <c r="CN11" s="143" t="s">
        <v>8</v>
      </c>
      <c r="CO11" s="144" t="s">
        <v>8</v>
      </c>
      <c r="CP11" s="562">
        <v>1</v>
      </c>
      <c r="CR11" s="484" t="str">
        <f t="shared" si="3"/>
        <v xml:space="preserve">    - xform/^n(?!\d)/n/  # ㄋ [ n]</v>
      </c>
    </row>
    <row r="12" spans="1:96" s="485" customFormat="1" ht="45" customHeight="1">
      <c r="A12" s="486"/>
      <c r="B12" s="486"/>
      <c r="C12" s="486"/>
      <c r="D12" s="486"/>
      <c r="E12" s="507"/>
      <c r="F12" s="505"/>
      <c r="G12" s="508"/>
      <c r="H12" s="507"/>
      <c r="I12" s="505"/>
      <c r="J12" s="508"/>
      <c r="K12" s="507"/>
      <c r="L12" s="505"/>
      <c r="M12" s="508"/>
      <c r="N12" s="507"/>
      <c r="O12" s="505"/>
      <c r="P12" s="508"/>
      <c r="Q12" s="566"/>
      <c r="R12" s="505"/>
      <c r="S12" s="567"/>
      <c r="T12" s="504" t="s">
        <v>1036</v>
      </c>
      <c r="U12" s="505"/>
      <c r="V12" s="508" t="s">
        <v>1569</v>
      </c>
      <c r="W12" s="515" t="s">
        <v>68</v>
      </c>
      <c r="X12" s="516"/>
      <c r="Y12" s="517" t="s">
        <v>67</v>
      </c>
      <c r="Z12" s="515" t="s">
        <v>227</v>
      </c>
      <c r="AA12" s="518">
        <v>0</v>
      </c>
      <c r="AB12" s="517" t="s">
        <v>1391</v>
      </c>
      <c r="AC12" s="579"/>
      <c r="AD12" s="580"/>
      <c r="AE12" s="581"/>
      <c r="AF12" s="582"/>
      <c r="AG12" s="516"/>
      <c r="AH12" s="517"/>
      <c r="AI12" s="486"/>
      <c r="AJ12" s="486"/>
      <c r="AK12" s="486"/>
      <c r="AL12" s="486"/>
      <c r="AM12" s="486"/>
      <c r="AN12" s="486"/>
      <c r="AO12" s="486"/>
      <c r="AP12" s="486"/>
      <c r="AQ12" s="486" t="s">
        <v>3460</v>
      </c>
      <c r="AR12" s="502"/>
      <c r="AS12" s="502"/>
      <c r="AT12" s="486"/>
      <c r="AU12" s="486"/>
      <c r="AV12" s="486"/>
      <c r="BM12" s="558">
        <f t="shared" si="0"/>
        <v>8</v>
      </c>
      <c r="BN12" s="559" t="s">
        <v>1026</v>
      </c>
      <c r="BO12" s="560" t="str" cm="1">
        <f t="array" ref="BO12" xml:space="preserve"> INDEX([2]!鍵盤設計表[聲韻調], MATCH(TRUE, EXACT($BN12, [2]!鍵盤設計表[注音符號]), 0))</f>
        <v>聲</v>
      </c>
      <c r="BP12" s="561" t="str" cm="1">
        <f t="array" ref="BP12" xml:space="preserve"> INDEX([2]!鍵盤設計表[鍵盤按鍵], MATCH(TRUE, EXACT($BN12, [2]!鍵盤設計表[注音符號]), 0))</f>
        <v>x</v>
      </c>
      <c r="BQ12" s="143" t="str" cm="1">
        <f t="array" ref="BQ12" xml:space="preserve"> INDEX([2]!鍵盤設計表[注音編碼], MATCH(TRUE, EXACT($BN12, [2]!鍵盤設計表[注音符號]), 0))</f>
        <v>l</v>
      </c>
      <c r="BR12" s="144" t="str" cm="1">
        <f t="array" ref="BR12" xml:space="preserve"> INDEX([2]!鍵盤設計表[台語拼音], MATCH(TRUE, EXACT($BN12, [2]!鍵盤設計表[注音符號]), 0))</f>
        <v>l</v>
      </c>
      <c r="BS12" s="562">
        <f t="shared" si="1"/>
        <v>1</v>
      </c>
      <c r="BU12" s="563" t="str">
        <f t="shared" si="4"/>
        <v xml:space="preserve">    "x": { commit: "ㄌ" }  # /l/ ==&gt; l</v>
      </c>
      <c r="BW12" s="527"/>
      <c r="BX12" s="564"/>
      <c r="BZ12" s="559" t="s">
        <v>95</v>
      </c>
      <c r="CA12" s="560" t="s">
        <v>3432</v>
      </c>
      <c r="CB12" s="561" t="s">
        <v>1571</v>
      </c>
      <c r="CC12" s="143" t="s">
        <v>3444</v>
      </c>
      <c r="CD12" s="144" t="s">
        <v>1369</v>
      </c>
      <c r="CE12" s="562">
        <v>3</v>
      </c>
      <c r="CG12" s="484" t="str">
        <f t="shared" si="2"/>
        <v xml:space="preserve">    - xform/ang/F/  # ㄤ [ang]</v>
      </c>
      <c r="CI12" s="578" t="s">
        <v>3461</v>
      </c>
      <c r="CK12" s="559" t="s">
        <v>1026</v>
      </c>
      <c r="CL12" s="560" t="s">
        <v>3434</v>
      </c>
      <c r="CM12" s="561" t="s">
        <v>1801</v>
      </c>
      <c r="CN12" s="143" t="s">
        <v>9</v>
      </c>
      <c r="CO12" s="144" t="s">
        <v>9</v>
      </c>
      <c r="CP12" s="562">
        <v>1</v>
      </c>
      <c r="CR12" s="484" t="str">
        <f t="shared" si="3"/>
        <v xml:space="preserve">    - xform/^l(?!\d)/l/  # ㄌ [ l]</v>
      </c>
    </row>
    <row r="13" spans="1:96" ht="45" customHeight="1" thickBot="1">
      <c r="A13" s="529"/>
      <c r="B13" s="529"/>
      <c r="C13" s="529"/>
      <c r="D13" s="529"/>
      <c r="E13" s="572" t="s">
        <v>1001</v>
      </c>
      <c r="F13" s="531"/>
      <c r="G13" s="574" t="s">
        <v>2027</v>
      </c>
      <c r="H13" s="530" t="s">
        <v>1026</v>
      </c>
      <c r="I13" s="531"/>
      <c r="J13" s="533" t="s">
        <v>9</v>
      </c>
      <c r="K13" s="530" t="s">
        <v>1037</v>
      </c>
      <c r="L13" s="531"/>
      <c r="M13" s="574" t="s">
        <v>1</v>
      </c>
      <c r="N13" s="530" t="s">
        <v>1033</v>
      </c>
      <c r="O13" s="531"/>
      <c r="P13" s="574" t="s">
        <v>3462</v>
      </c>
      <c r="Q13" s="572" t="s">
        <v>998</v>
      </c>
      <c r="R13" s="531"/>
      <c r="S13" s="574" t="s">
        <v>2018</v>
      </c>
      <c r="T13" s="530" t="s">
        <v>3199</v>
      </c>
      <c r="U13" s="531"/>
      <c r="V13" s="574" t="s">
        <v>1292</v>
      </c>
      <c r="W13" s="542" t="s">
        <v>950</v>
      </c>
      <c r="X13" s="540"/>
      <c r="Y13" s="544" t="s">
        <v>993</v>
      </c>
      <c r="Z13" s="542" t="s">
        <v>209</v>
      </c>
      <c r="AA13" s="540">
        <v>0</v>
      </c>
      <c r="AB13" s="544" t="s">
        <v>208</v>
      </c>
      <c r="AC13" s="547" t="s">
        <v>1283</v>
      </c>
      <c r="AD13" s="540"/>
      <c r="AE13" s="544" t="s">
        <v>3452</v>
      </c>
      <c r="AF13" s="542" t="s">
        <v>956</v>
      </c>
      <c r="AG13" s="540"/>
      <c r="AH13" s="544" t="s">
        <v>3463</v>
      </c>
      <c r="AI13" s="529"/>
      <c r="AJ13" s="529"/>
      <c r="AK13" s="529"/>
      <c r="AL13" s="529"/>
      <c r="AM13" s="529"/>
      <c r="AN13" s="529"/>
      <c r="AO13" s="529"/>
      <c r="AP13" s="529"/>
      <c r="AQ13" s="529"/>
      <c r="AR13" s="475"/>
      <c r="AS13" s="475"/>
      <c r="AT13" s="529"/>
      <c r="AU13" s="529"/>
      <c r="AV13" s="529"/>
      <c r="BJ13" s="485"/>
      <c r="BM13" s="558">
        <f t="shared" si="0"/>
        <v>9</v>
      </c>
      <c r="BN13" s="559" t="s">
        <v>1528</v>
      </c>
      <c r="BO13" s="560" t="str" cm="1">
        <f t="array" ref="BO13" xml:space="preserve"> INDEX([2]!鍵盤設計表[聲韻調], MATCH(TRUE, EXACT($BN13, [2]!鍵盤設計表[注音符號]), 0))</f>
        <v>聲</v>
      </c>
      <c r="BP13" s="561" t="str" cm="1">
        <f t="array" ref="BP13" xml:space="preserve"> INDEX([2]!鍵盤設計表[鍵盤按鍵], MATCH(TRUE, EXACT($BN13, [2]!鍵盤設計表[注音符號]), 0))</f>
        <v>E</v>
      </c>
      <c r="BQ13" s="143" t="str" cm="1">
        <f t="array" ref="BQ13" xml:space="preserve"> INDEX([2]!鍵盤設計表[注音編碼], MATCH(TRUE, EXACT($BN13, [2]!鍵盤設計表[注音符號]), 0))</f>
        <v>g</v>
      </c>
      <c r="BR13" s="144" t="str" cm="1">
        <f t="array" ref="BR13" xml:space="preserve"> INDEX([2]!鍵盤設計表[台語拼音], MATCH(TRUE, EXACT($BN13, [2]!鍵盤設計表[注音符號]), 0))</f>
        <v>g</v>
      </c>
      <c r="BS13" s="562">
        <f xml:space="preserve"> LEN(BR13)</f>
        <v>1</v>
      </c>
      <c r="BT13" s="485"/>
      <c r="BU13" s="563" t="str">
        <f xml:space="preserve"> "    """ &amp; BP14 &amp; """: { commit: """ &amp; BN14 &amp; """ }" &amp; "  # " &amp; "/" &amp; BR14 &amp; "/ ==&gt; " &amp; BQ14</f>
        <v xml:space="preserve">    "e": { commit: "ㄍ" }  # /k/ ==&gt; k</v>
      </c>
      <c r="BV13" s="485"/>
      <c r="BW13" s="527"/>
      <c r="BX13" s="564"/>
      <c r="BZ13" s="559" t="s">
        <v>698</v>
      </c>
      <c r="CA13" s="560" t="s">
        <v>3432</v>
      </c>
      <c r="CB13" s="561" t="s">
        <v>1361</v>
      </c>
      <c r="CC13" s="143" t="s">
        <v>2013</v>
      </c>
      <c r="CD13" s="144" t="s">
        <v>1341</v>
      </c>
      <c r="CE13" s="562">
        <v>3</v>
      </c>
      <c r="CG13" s="484" t="str">
        <f t="shared" si="2"/>
        <v xml:space="preserve">    - xform/ong/H/  # ㆲ [ong]</v>
      </c>
      <c r="CI13" s="578" t="s">
        <v>3464</v>
      </c>
      <c r="CK13" s="559" t="s">
        <v>1528</v>
      </c>
      <c r="CL13" s="560" t="s">
        <v>3434</v>
      </c>
      <c r="CM13" s="561" t="s">
        <v>1792</v>
      </c>
      <c r="CN13" s="143" t="s">
        <v>16</v>
      </c>
      <c r="CO13" s="144" t="s">
        <v>16</v>
      </c>
      <c r="CP13" s="562">
        <v>1</v>
      </c>
      <c r="CR13" s="484" t="str">
        <f t="shared" si="3"/>
        <v xml:space="preserve">    - xform/^g(?!\d)/g/  # ㆣ [ g]</v>
      </c>
    </row>
    <row r="14" spans="1:96" ht="45" customHeight="1">
      <c r="BJ14" s="485"/>
      <c r="BM14" s="558">
        <f t="shared" si="0"/>
        <v>10</v>
      </c>
      <c r="BN14" s="559" t="s">
        <v>1034</v>
      </c>
      <c r="BO14" s="560" t="str" cm="1">
        <f t="array" ref="BO14" xml:space="preserve"> INDEX([2]!鍵盤設計表[聲韻調], MATCH(TRUE, EXACT($BN14, [2]!鍵盤設計表[注音符號]), 0))</f>
        <v>聲</v>
      </c>
      <c r="BP14" s="561" t="str" cm="1">
        <f t="array" ref="BP14" xml:space="preserve"> INDEX([2]!鍵盤設計表[鍵盤按鍵], MATCH(TRUE, EXACT($BN14, [2]!鍵盤設計表[注音符號]), 0))</f>
        <v>e</v>
      </c>
      <c r="BQ14" s="143" t="str" cm="1">
        <f t="array" ref="BQ14" xml:space="preserve"> INDEX([2]!鍵盤設計表[注音編碼], MATCH(TRUE, EXACT($BN14, [2]!鍵盤設計表[注音符號]), 0))</f>
        <v>k</v>
      </c>
      <c r="BR14" s="144" t="str" cm="1">
        <f t="array" ref="BR14" xml:space="preserve"> INDEX([2]!鍵盤設計表[台語拼音], MATCH(TRUE, EXACT($BN14, [2]!鍵盤設計表[注音符號]), 0))</f>
        <v>k</v>
      </c>
      <c r="BS14" s="562">
        <f t="shared" ref="BS14:BS17" si="5" xml:space="preserve"> LEN(BR14)</f>
        <v>1</v>
      </c>
      <c r="BU14" s="563" t="str">
        <f xml:space="preserve"> "    """ &amp; BP13 &amp; """: { commit: """ &amp; BN13 &amp; """ }" &amp; "  # " &amp; "/" &amp; BR13 &amp; "/ ==&gt; " &amp; BQ13</f>
        <v xml:space="preserve">    "E": { commit: "ㆣ" }  # /g/ ==&gt; g</v>
      </c>
      <c r="BX14" s="564"/>
      <c r="BZ14" s="559" t="s">
        <v>649</v>
      </c>
      <c r="CA14" s="560" t="s">
        <v>3432</v>
      </c>
      <c r="CB14" s="561" t="s">
        <v>260</v>
      </c>
      <c r="CC14" s="143" t="s">
        <v>1721</v>
      </c>
      <c r="CD14" s="144" t="s">
        <v>1352</v>
      </c>
      <c r="CE14" s="562">
        <v>2</v>
      </c>
      <c r="CG14" s="484" t="str">
        <f t="shared" si="2"/>
        <v xml:space="preserve">    - xform/oo/O/  # ㆦ [oo]</v>
      </c>
      <c r="CI14" s="578" t="s">
        <v>3465</v>
      </c>
      <c r="CK14" s="559" t="s">
        <v>1034</v>
      </c>
      <c r="CL14" s="560" t="s">
        <v>3434</v>
      </c>
      <c r="CM14" s="561" t="s">
        <v>208</v>
      </c>
      <c r="CN14" s="143" t="s">
        <v>14</v>
      </c>
      <c r="CO14" s="144" t="s">
        <v>14</v>
      </c>
      <c r="CP14" s="562">
        <v>1</v>
      </c>
      <c r="CR14" s="484" t="str">
        <f t="shared" si="3"/>
        <v xml:space="preserve">    - xform/^k(?!\d)/k/  # ㄍ [ k]</v>
      </c>
    </row>
    <row r="15" spans="1:96" s="583" customFormat="1" ht="45" customHeight="1">
      <c r="A15" s="529"/>
      <c r="B15" s="529"/>
      <c r="C15" s="529"/>
      <c r="D15" s="529"/>
      <c r="E15" s="529"/>
      <c r="F15" s="529"/>
      <c r="G15" s="529"/>
      <c r="H15" s="529"/>
      <c r="I15" s="529"/>
      <c r="J15" s="529"/>
      <c r="K15" s="529"/>
      <c r="L15" s="529"/>
      <c r="M15" s="529"/>
      <c r="N15" s="529"/>
      <c r="O15" s="529"/>
      <c r="P15" s="529"/>
      <c r="Q15" s="529"/>
      <c r="R15" s="529"/>
      <c r="S15" s="529"/>
      <c r="T15" s="529"/>
      <c r="U15" s="529"/>
      <c r="V15" s="529"/>
      <c r="W15" s="529"/>
      <c r="X15" s="529"/>
      <c r="Y15" s="529"/>
      <c r="Z15" s="529"/>
      <c r="AA15" s="529"/>
      <c r="AB15" s="529"/>
      <c r="AC15" s="529"/>
      <c r="AD15" s="529"/>
      <c r="AE15" s="529"/>
      <c r="AF15" s="529"/>
      <c r="AG15" s="529"/>
      <c r="AH15" s="529"/>
      <c r="AI15" s="529"/>
      <c r="AJ15" s="529"/>
      <c r="AK15" s="529"/>
      <c r="AL15" s="529"/>
      <c r="AM15" s="529"/>
      <c r="AN15" s="529"/>
      <c r="AO15" s="529"/>
      <c r="AP15" s="529"/>
      <c r="AQ15" s="529"/>
      <c r="AR15" s="475"/>
      <c r="AS15" s="475"/>
      <c r="AT15" s="529"/>
      <c r="AU15" s="529"/>
      <c r="AV15" s="529"/>
      <c r="AW15" s="476"/>
      <c r="AX15" s="476"/>
      <c r="AY15" s="476"/>
      <c r="AZ15" s="476"/>
      <c r="BA15" s="476"/>
      <c r="BB15" s="476"/>
      <c r="BC15" s="485"/>
      <c r="BD15" s="485"/>
      <c r="BE15" s="485"/>
      <c r="BF15" s="485"/>
      <c r="BG15" s="485"/>
      <c r="BH15" s="485"/>
      <c r="BI15" s="485"/>
      <c r="BJ15" s="485"/>
      <c r="BM15" s="558">
        <f t="shared" si="0"/>
        <v>11</v>
      </c>
      <c r="BN15" s="559" t="s">
        <v>1035</v>
      </c>
      <c r="BO15" s="560" t="str" cm="1">
        <f t="array" ref="BO15" xml:space="preserve"> INDEX([2]!鍵盤設計表[聲韻調], MATCH(TRUE, EXACT($BN15, [2]!鍵盤設計表[注音符號]), 0))</f>
        <v>聲</v>
      </c>
      <c r="BP15" s="561" t="str" cm="1">
        <f t="array" ref="BP15" xml:space="preserve"> INDEX([2]!鍵盤設計表[鍵盤按鍵], MATCH(TRUE, EXACT($BN15, [2]!鍵盤設計表[注音符號]), 0))</f>
        <v>d</v>
      </c>
      <c r="BQ15" s="143" t="str" cm="1">
        <f t="array" ref="BQ15" xml:space="preserve"> INDEX([2]!鍵盤設計表[注音編碼], MATCH(TRUE, EXACT($BN15, [2]!鍵盤設計表[注音符號]), 0))</f>
        <v>K</v>
      </c>
      <c r="BR15" s="144" t="str" cm="1">
        <f t="array" ref="BR15" xml:space="preserve"> INDEX([2]!鍵盤設計表[台語拼音], MATCH(TRUE, EXACT($BN15, [2]!鍵盤設計表[注音符號]), 0))</f>
        <v>kh</v>
      </c>
      <c r="BS15" s="562">
        <f t="shared" si="5"/>
        <v>2</v>
      </c>
      <c r="BT15" s="476"/>
      <c r="BU15" s="563" t="str">
        <f xml:space="preserve"> "    """ &amp; BP15 &amp; """: { commit: """ &amp; BN15 &amp; """ }" &amp; "  # " &amp; "/" &amp; BR15 &amp; "/ ==&gt; " &amp; BQ15</f>
        <v xml:space="preserve">    "d": { commit: "ㄎ" }  # /kh/ ==&gt; K</v>
      </c>
      <c r="BV15" s="476"/>
      <c r="BW15" s="480"/>
      <c r="BX15" s="564"/>
      <c r="BZ15" s="559" t="s">
        <v>150</v>
      </c>
      <c r="CA15" s="560" t="s">
        <v>3432</v>
      </c>
      <c r="CB15" s="561" t="s">
        <v>1619</v>
      </c>
      <c r="CC15" s="143" t="s">
        <v>1801</v>
      </c>
      <c r="CD15" s="144" t="s">
        <v>1363</v>
      </c>
      <c r="CE15" s="562">
        <v>2</v>
      </c>
      <c r="CG15" s="484" t="str">
        <f t="shared" si="2"/>
        <v xml:space="preserve">    - xform/ai/x/  # ㄞ [ai]</v>
      </c>
      <c r="CI15" s="578" t="s">
        <v>3466</v>
      </c>
      <c r="CK15" s="559" t="s">
        <v>1035</v>
      </c>
      <c r="CL15" s="560" t="s">
        <v>3434</v>
      </c>
      <c r="CM15" s="561" t="s">
        <v>1260</v>
      </c>
      <c r="CN15" s="143" t="s">
        <v>3445</v>
      </c>
      <c r="CO15" s="144" t="s">
        <v>1257</v>
      </c>
      <c r="CP15" s="562">
        <v>2</v>
      </c>
      <c r="CR15" s="484" t="str">
        <f t="shared" si="3"/>
        <v xml:space="preserve">    - xform/^kh(?!\d)/K/  # ㄎ [ kh]</v>
      </c>
    </row>
    <row r="16" spans="1:96" s="590" customFormat="1" ht="45" customHeight="1">
      <c r="A16" s="584"/>
      <c r="B16" s="585" t="s">
        <v>1267</v>
      </c>
      <c r="C16" s="586"/>
      <c r="D16" s="587" cm="1">
        <f t="array" ref="D16" xml:space="preserve"> COLUMN() - COLUMN($C:$C)</f>
        <v>1</v>
      </c>
      <c r="E16" s="587" cm="1">
        <f t="array" ref="E16" xml:space="preserve"> COLUMN() - COLUMN($C:$C)</f>
        <v>2</v>
      </c>
      <c r="F16" s="587" cm="1">
        <f t="array" ref="F16" xml:space="preserve"> COLUMN() - COLUMN($C:$C)</f>
        <v>3</v>
      </c>
      <c r="G16" s="587" cm="1">
        <f t="array" ref="G16" xml:space="preserve"> COLUMN() - COLUMN($C:$C)</f>
        <v>4</v>
      </c>
      <c r="H16" s="587" cm="1">
        <f t="array" ref="H16" xml:space="preserve"> COLUMN() - COLUMN($C:$C)</f>
        <v>5</v>
      </c>
      <c r="I16" s="587" cm="1">
        <f t="array" ref="I16" xml:space="preserve"> COLUMN() - COLUMN($C:$C)</f>
        <v>6</v>
      </c>
      <c r="J16" s="587" cm="1">
        <f t="array" ref="J16" xml:space="preserve"> COLUMN() - COLUMN($C:$C)</f>
        <v>7</v>
      </c>
      <c r="K16" s="587" cm="1">
        <f t="array" ref="K16" xml:space="preserve"> COLUMN() - COLUMN($C:$C)</f>
        <v>8</v>
      </c>
      <c r="L16" s="587" cm="1">
        <f t="array" ref="L16" xml:space="preserve"> COLUMN() - COLUMN($C:$C)</f>
        <v>9</v>
      </c>
      <c r="M16" s="587" cm="1">
        <f t="array" ref="M16" xml:space="preserve"> COLUMN() - COLUMN($C:$C)</f>
        <v>10</v>
      </c>
      <c r="N16" s="587" cm="1">
        <f t="array" ref="N16" xml:space="preserve"> COLUMN() - COLUMN($C:$C)</f>
        <v>11</v>
      </c>
      <c r="O16" s="587" cm="1">
        <f t="array" ref="O16" xml:space="preserve"> COLUMN() - COLUMN($C:$C)</f>
        <v>12</v>
      </c>
      <c r="P16" s="587" cm="1">
        <f t="array" ref="P16" xml:space="preserve"> COLUMN() - COLUMN($C:$C)</f>
        <v>13</v>
      </c>
      <c r="Q16" s="587" cm="1">
        <f t="array" ref="Q16" xml:space="preserve"> COLUMN() - COLUMN($C:$C)</f>
        <v>14</v>
      </c>
      <c r="R16" s="587" cm="1">
        <f t="array" ref="R16" xml:space="preserve"> COLUMN() - COLUMN($C:$C)</f>
        <v>15</v>
      </c>
      <c r="S16" s="587" cm="1">
        <f t="array" ref="S16" xml:space="preserve"> COLUMN() - COLUMN($C:$C)</f>
        <v>16</v>
      </c>
      <c r="T16" s="587" cm="1">
        <f t="array" ref="T16" xml:space="preserve"> COLUMN() - COLUMN($C:$C)</f>
        <v>17</v>
      </c>
      <c r="U16" s="587" cm="1">
        <f t="array" ref="U16" xml:space="preserve"> COLUMN() - COLUMN($C:$C)</f>
        <v>18</v>
      </c>
      <c r="V16" s="587" cm="1">
        <f t="array" ref="V16" xml:space="preserve"> COLUMN() - COLUMN($C:$C)</f>
        <v>19</v>
      </c>
      <c r="W16" s="587" cm="1">
        <f t="array" ref="W16" xml:space="preserve"> COLUMN() - COLUMN($C:$C)</f>
        <v>20</v>
      </c>
      <c r="X16" s="587" cm="1">
        <f t="array" ref="X16" xml:space="preserve"> COLUMN() - COLUMN($C:$C)</f>
        <v>21</v>
      </c>
      <c r="Y16" s="588" cm="1">
        <f t="array" ref="Y16" xml:space="preserve"> COLUMN() - COLUMN($C:$C)</f>
        <v>22</v>
      </c>
      <c r="Z16" s="588" cm="1">
        <f t="array" ref="Z16" xml:space="preserve"> COLUMN() - COLUMN($C:$C)</f>
        <v>23</v>
      </c>
      <c r="AA16" s="588" cm="1">
        <f t="array" ref="AA16" xml:space="preserve"> COLUMN() - COLUMN($C:$C)</f>
        <v>24</v>
      </c>
      <c r="AB16" s="588" cm="1">
        <f t="array" ref="AB16" xml:space="preserve"> COLUMN() - COLUMN($C:$C)</f>
        <v>25</v>
      </c>
      <c r="AC16" s="588" cm="1">
        <f t="array" ref="AC16" xml:space="preserve"> COLUMN() - COLUMN($C:$C)</f>
        <v>26</v>
      </c>
      <c r="AD16" s="588" cm="1">
        <f t="array" ref="AD16" xml:space="preserve"> COLUMN() - COLUMN($C:$C)</f>
        <v>27</v>
      </c>
      <c r="AE16" s="588" cm="1">
        <f t="array" ref="AE16" xml:space="preserve"> COLUMN() - COLUMN($C:$C)</f>
        <v>28</v>
      </c>
      <c r="AF16" s="588" cm="1">
        <f t="array" ref="AF16" xml:space="preserve"> COLUMN() - COLUMN($C:$C)</f>
        <v>29</v>
      </c>
      <c r="AG16" s="588" cm="1">
        <f t="array" ref="AG16" xml:space="preserve"> COLUMN() - COLUMN($C:$C)</f>
        <v>30</v>
      </c>
      <c r="AH16" s="588" cm="1">
        <f t="array" ref="AH16" xml:space="preserve"> COLUMN() - COLUMN($C:$C)</f>
        <v>31</v>
      </c>
      <c r="AI16" s="588" cm="1">
        <f t="array" ref="AI16" xml:space="preserve"> COLUMN() - COLUMN($C:$C)</f>
        <v>32</v>
      </c>
      <c r="AJ16" s="588" cm="1">
        <f t="array" ref="AJ16" xml:space="preserve"> COLUMN() - COLUMN($C:$C)</f>
        <v>33</v>
      </c>
      <c r="AK16" s="588" cm="1">
        <f t="array" ref="AK16" xml:space="preserve"> COLUMN() - COLUMN($C:$C)</f>
        <v>34</v>
      </c>
      <c r="AL16" s="588" cm="1">
        <f t="array" ref="AL16" xml:space="preserve"> COLUMN() - COLUMN($C:$C)</f>
        <v>35</v>
      </c>
      <c r="AM16" s="588" cm="1">
        <f t="array" ref="AM16" xml:space="preserve"> COLUMN() - COLUMN($C:$C)</f>
        <v>36</v>
      </c>
      <c r="AN16" s="588" cm="1">
        <f t="array" ref="AN16" xml:space="preserve"> COLUMN() - COLUMN($C:$C)</f>
        <v>37</v>
      </c>
      <c r="AO16" s="588" cm="1">
        <f t="array" ref="AO16" xml:space="preserve"> COLUMN() - COLUMN($C:$C)</f>
        <v>38</v>
      </c>
      <c r="AP16" s="588" cm="1">
        <f t="array" ref="AP16" xml:space="preserve"> COLUMN() - COLUMN($C:$C)</f>
        <v>39</v>
      </c>
      <c r="AQ16" s="588" cm="1">
        <f t="array" ref="AQ16" xml:space="preserve"> COLUMN() - COLUMN($C:$C)</f>
        <v>40</v>
      </c>
      <c r="AR16" s="588" cm="1">
        <f t="array" ref="AR16" xml:space="preserve"> COLUMN() - COLUMN($C:$C)</f>
        <v>41</v>
      </c>
      <c r="AS16" s="588" cm="1">
        <f t="array" ref="AS16" xml:space="preserve"> COLUMN() - COLUMN($C:$C)</f>
        <v>42</v>
      </c>
      <c r="AT16" s="588" cm="1">
        <f t="array" ref="AT16" xml:space="preserve"> COLUMN() - COLUMN($C:$C)</f>
        <v>43</v>
      </c>
      <c r="AU16" s="588" cm="1">
        <f t="array" ref="AU16" xml:space="preserve"> COLUMN() - COLUMN($C:$C)</f>
        <v>44</v>
      </c>
      <c r="AV16" s="588" cm="1">
        <f t="array" ref="AV16" xml:space="preserve"> COLUMN() - COLUMN($C:$C)</f>
        <v>45</v>
      </c>
      <c r="AW16" s="588" cm="1">
        <f t="array" ref="AW16" xml:space="preserve"> COLUMN() - COLUMN($C:$C)</f>
        <v>46</v>
      </c>
      <c r="AX16" s="589" cm="1">
        <f t="array" ref="AX16" xml:space="preserve"> COLUMN() - COLUMN($C:$C)</f>
        <v>47</v>
      </c>
      <c r="AY16" s="589" cm="1">
        <f t="array" ref="AY16" xml:space="preserve"> COLUMN() - COLUMN($C:$C)</f>
        <v>48</v>
      </c>
      <c r="AZ16" s="589" cm="1">
        <f t="array" ref="AZ16" xml:space="preserve"> COLUMN() - COLUMN($C:$C)</f>
        <v>49</v>
      </c>
      <c r="BA16" s="589" cm="1">
        <f t="array" ref="BA16" xml:space="preserve"> COLUMN() - COLUMN($C:$C)</f>
        <v>50</v>
      </c>
      <c r="BB16" s="589" cm="1">
        <f t="array" ref="BB16" xml:space="preserve"> COLUMN() - COLUMN($C:$C)</f>
        <v>51</v>
      </c>
      <c r="BC16" s="589" cm="1">
        <f t="array" ref="BC16" xml:space="preserve"> COLUMN() - COLUMN($C:$C)</f>
        <v>52</v>
      </c>
      <c r="BD16" s="589" cm="1">
        <f t="array" ref="BD16" xml:space="preserve"> COLUMN() - COLUMN($C:$C)</f>
        <v>53</v>
      </c>
      <c r="BE16" s="589" cm="1">
        <f t="array" ref="BE16" xml:space="preserve"> COLUMN() - COLUMN($C:$C)</f>
        <v>54</v>
      </c>
      <c r="BF16" s="589" cm="1">
        <f t="array" ref="BF16" xml:space="preserve"> COLUMN() - COLUMN($C:$C)</f>
        <v>55</v>
      </c>
      <c r="BG16" s="589" cm="1">
        <f t="array" ref="BG16" xml:space="preserve"> COLUMN() - COLUMN($C:$C)</f>
        <v>56</v>
      </c>
      <c r="BH16" s="589" cm="1">
        <f t="array" ref="BH16" xml:space="preserve"> COLUMN() - COLUMN($C:$C)</f>
        <v>57</v>
      </c>
      <c r="BI16" s="485"/>
      <c r="BJ16" s="485"/>
      <c r="BM16" s="558">
        <f t="shared" si="0"/>
        <v>12</v>
      </c>
      <c r="BN16" s="559" t="s">
        <v>1036</v>
      </c>
      <c r="BO16" s="560" t="str" cm="1">
        <f t="array" ref="BO16" xml:space="preserve"> INDEX([2]!鍵盤設計表[聲韻調], MATCH(TRUE, EXACT($BN16, [2]!鍵盤設計表[注音符號]), 0))</f>
        <v>聲</v>
      </c>
      <c r="BP16" s="561" t="str" cm="1">
        <f t="array" ref="BP16" xml:space="preserve"> INDEX([2]!鍵盤設計表[鍵盤按鍵], MATCH(TRUE, EXACT($BN16, [2]!鍵盤設計表[注音符號]), 0))</f>
        <v>N</v>
      </c>
      <c r="BQ16" s="143" t="str" cm="1">
        <f t="array" ref="BQ16" xml:space="preserve"> INDEX([2]!鍵盤設計表[注音編碼], MATCH(TRUE, EXACT($BN16, [2]!鍵盤設計表[注音符號]), 0))</f>
        <v>w</v>
      </c>
      <c r="BR16" s="144" t="str" cm="1">
        <f t="array" ref="BR16" xml:space="preserve"> INDEX([2]!鍵盤設計表[台語拼音], MATCH(TRUE, EXACT($BN16, [2]!鍵盤設計表[注音符號]), 0))</f>
        <v>ng</v>
      </c>
      <c r="BS16" s="562">
        <f t="shared" si="5"/>
        <v>2</v>
      </c>
      <c r="BT16" s="583"/>
      <c r="BU16" s="563" t="str">
        <f xml:space="preserve"> "    """ &amp; BP16 &amp; """: { commit: """ &amp; BN16 &amp; """ }" &amp; "  # " &amp; "/" &amp; BR16 &amp; "/ ==&gt; " &amp; BQ16</f>
        <v xml:space="preserve">    "N": { commit: "ㄫ" }  # /ng/ ==&gt; w</v>
      </c>
      <c r="BV16" s="583"/>
      <c r="BW16" s="591"/>
      <c r="BX16" s="564"/>
      <c r="BZ16" s="559" t="s">
        <v>181</v>
      </c>
      <c r="CA16" s="560" t="s">
        <v>3432</v>
      </c>
      <c r="CB16" s="561" t="s">
        <v>9</v>
      </c>
      <c r="CC16" s="143" t="s">
        <v>2005</v>
      </c>
      <c r="CD16" s="144" t="s">
        <v>180</v>
      </c>
      <c r="CE16" s="562">
        <v>2</v>
      </c>
      <c r="CG16" s="484" t="str">
        <f t="shared" si="2"/>
        <v xml:space="preserve">    - xform/au/y/  # ㄠ [au]</v>
      </c>
      <c r="CI16" s="592" t="s">
        <v>3467</v>
      </c>
      <c r="CK16" s="559" t="s">
        <v>1036</v>
      </c>
      <c r="CL16" s="560" t="s">
        <v>3434</v>
      </c>
      <c r="CM16" s="561" t="s">
        <v>3454</v>
      </c>
      <c r="CN16" s="143" t="s">
        <v>1805</v>
      </c>
      <c r="CO16" s="144" t="s">
        <v>1410</v>
      </c>
      <c r="CP16" s="562">
        <v>2</v>
      </c>
      <c r="CR16" s="484" t="str">
        <f t="shared" si="3"/>
        <v xml:space="preserve">    - xform/^ng(?!\d)/w/  # ㄫ [ ng]</v>
      </c>
    </row>
    <row r="17" spans="1:96" s="590" customFormat="1" ht="45" customHeight="1">
      <c r="A17" s="593"/>
      <c r="B17" s="594" t="s">
        <v>1822</v>
      </c>
      <c r="C17" s="595"/>
      <c r="D17" s="596" t="s">
        <v>1020</v>
      </c>
      <c r="E17" s="596" t="s">
        <v>1018</v>
      </c>
      <c r="F17" s="596" t="s">
        <v>1019</v>
      </c>
      <c r="G17" s="596" t="s">
        <v>1021</v>
      </c>
      <c r="H17" s="596" t="s">
        <v>1023</v>
      </c>
      <c r="I17" s="596" t="s">
        <v>1024</v>
      </c>
      <c r="J17" s="596" t="s">
        <v>1025</v>
      </c>
      <c r="K17" s="596" t="s">
        <v>1026</v>
      </c>
      <c r="L17" s="596" t="s">
        <v>1528</v>
      </c>
      <c r="M17" s="596" t="s">
        <v>1034</v>
      </c>
      <c r="N17" s="596" t="s">
        <v>1035</v>
      </c>
      <c r="O17" s="596" t="s">
        <v>1036</v>
      </c>
      <c r="P17" s="596" t="s">
        <v>1037</v>
      </c>
      <c r="Q17" s="596" t="s">
        <v>1032</v>
      </c>
      <c r="R17" s="596" t="s">
        <v>1030</v>
      </c>
      <c r="S17" s="596" t="s">
        <v>1031</v>
      </c>
      <c r="T17" s="596" t="s">
        <v>1033</v>
      </c>
      <c r="U17" s="596" t="s">
        <v>1029</v>
      </c>
      <c r="V17" s="596" t="s">
        <v>1027</v>
      </c>
      <c r="W17" s="596" t="s">
        <v>1028</v>
      </c>
      <c r="X17" s="596" t="s">
        <v>3199</v>
      </c>
      <c r="Y17" s="596" t="s">
        <v>261</v>
      </c>
      <c r="Z17" s="596" t="s">
        <v>280</v>
      </c>
      <c r="AA17" s="596" t="s">
        <v>733</v>
      </c>
      <c r="AB17" s="596" t="s">
        <v>1737</v>
      </c>
      <c r="AC17" s="596" t="s">
        <v>19</v>
      </c>
      <c r="AD17" s="596" t="s">
        <v>37</v>
      </c>
      <c r="AE17" s="596" t="s">
        <v>649</v>
      </c>
      <c r="AF17" s="596" t="s">
        <v>667</v>
      </c>
      <c r="AG17" s="596" t="s">
        <v>634</v>
      </c>
      <c r="AH17" s="596" t="s">
        <v>209</v>
      </c>
      <c r="AI17" s="596" t="s">
        <v>227</v>
      </c>
      <c r="AJ17" s="596" t="s">
        <v>150</v>
      </c>
      <c r="AK17" s="596" t="s">
        <v>168</v>
      </c>
      <c r="AL17" s="596" t="s">
        <v>181</v>
      </c>
      <c r="AM17" s="596" t="s">
        <v>1450</v>
      </c>
      <c r="AN17" s="596" t="s">
        <v>95</v>
      </c>
      <c r="AO17" s="596" t="s">
        <v>698</v>
      </c>
      <c r="AP17" s="596" t="s">
        <v>68</v>
      </c>
      <c r="AQ17" s="596" t="s">
        <v>694</v>
      </c>
      <c r="AR17" s="596" t="s">
        <v>80</v>
      </c>
      <c r="AS17" s="596" t="s">
        <v>950</v>
      </c>
      <c r="AT17" s="596" t="s">
        <v>1653</v>
      </c>
      <c r="AU17" s="596" t="s">
        <v>956</v>
      </c>
      <c r="AV17" s="596" t="s">
        <v>3158</v>
      </c>
      <c r="AW17" s="596" t="s">
        <v>998</v>
      </c>
      <c r="AX17" s="596" t="s">
        <v>999</v>
      </c>
      <c r="AY17" s="596" t="s">
        <v>1000</v>
      </c>
      <c r="AZ17" s="596" t="s">
        <v>1001</v>
      </c>
      <c r="BA17" s="596" t="s">
        <v>1013</v>
      </c>
      <c r="BB17" s="596" t="s">
        <v>1014</v>
      </c>
      <c r="BC17" s="596" t="s">
        <v>1015</v>
      </c>
      <c r="BD17" s="596" t="s">
        <v>1016</v>
      </c>
      <c r="BE17" s="596" t="s">
        <v>1071</v>
      </c>
      <c r="BF17" s="596" t="s">
        <v>3468</v>
      </c>
      <c r="BG17" s="596" t="s">
        <v>3344</v>
      </c>
      <c r="BH17" s="596" t="s">
        <v>3418</v>
      </c>
      <c r="BI17" s="485"/>
      <c r="BJ17" s="485"/>
      <c r="BM17" s="558">
        <f t="shared" si="0"/>
        <v>13</v>
      </c>
      <c r="BN17" s="559" t="s">
        <v>1037</v>
      </c>
      <c r="BO17" s="560" t="str" cm="1">
        <f t="array" ref="BO17" xml:space="preserve"> INDEX([2]!鍵盤設計表[聲韻調], MATCH(TRUE, EXACT($BN17, [2]!鍵盤設計表[注音符號]), 0))</f>
        <v>聲</v>
      </c>
      <c r="BP17" s="561" t="str" cm="1">
        <f t="array" ref="BP17" xml:space="preserve"> INDEX([2]!鍵盤設計表[鍵盤按鍵], MATCH(TRUE, EXACT($BN17, [2]!鍵盤設計表[注音符號]), 0))</f>
        <v>c</v>
      </c>
      <c r="BQ17" s="143" t="str" cm="1">
        <f t="array" ref="BQ17" xml:space="preserve"> INDEX([2]!鍵盤設計表[注音編碼], MATCH(TRUE, EXACT($BN17, [2]!鍵盤設計表[注音符號]), 0))</f>
        <v>h</v>
      </c>
      <c r="BR17" s="144" t="str" cm="1">
        <f t="array" ref="BR17" xml:space="preserve"> INDEX([2]!鍵盤設計表[台語拼音], MATCH(TRUE, EXACT($BN17, [2]!鍵盤設計表[注音符號]), 0))</f>
        <v>h</v>
      </c>
      <c r="BS17" s="562">
        <f t="shared" si="5"/>
        <v>1</v>
      </c>
      <c r="BU17" s="563" t="str">
        <f xml:space="preserve"> "    """ &amp; BP17 &amp; """: { commit: """ &amp; BN17 &amp; """ }" &amp; "  # " &amp; "/" &amp; BR17 &amp; "/ ==&gt; " &amp; BQ17</f>
        <v xml:space="preserve">    "c": { commit: "ㄏ" }  # /h/ ==&gt; h</v>
      </c>
      <c r="BW17" s="527"/>
      <c r="BX17" s="564"/>
      <c r="BZ17" s="559" t="s">
        <v>68</v>
      </c>
      <c r="CA17" s="560" t="s">
        <v>3432</v>
      </c>
      <c r="CB17" s="561" t="s">
        <v>3455</v>
      </c>
      <c r="CC17" s="143" t="s">
        <v>2001</v>
      </c>
      <c r="CD17" s="144" t="s">
        <v>67</v>
      </c>
      <c r="CE17" s="562">
        <v>2</v>
      </c>
      <c r="CG17" s="484" t="str">
        <f t="shared" si="2"/>
        <v xml:space="preserve">    - xform/am/V/  # ㆰ [am]</v>
      </c>
      <c r="CI17" s="592" t="s">
        <v>3469</v>
      </c>
      <c r="CK17" s="559" t="s">
        <v>1037</v>
      </c>
      <c r="CL17" s="560" t="s">
        <v>3434</v>
      </c>
      <c r="CM17" s="561" t="s">
        <v>1309</v>
      </c>
      <c r="CN17" s="143" t="s">
        <v>1</v>
      </c>
      <c r="CO17" s="144" t="s">
        <v>1</v>
      </c>
      <c r="CP17" s="562">
        <v>1</v>
      </c>
      <c r="CR17" s="484" t="str">
        <f t="shared" si="3"/>
        <v xml:space="preserve">    - xform/^h(?!\d)/h/  # ㄏ [ h]</v>
      </c>
    </row>
    <row r="18" spans="1:96" s="590" customFormat="1" ht="45" customHeight="1">
      <c r="A18" s="593"/>
      <c r="B18" s="597" t="str">
        <f>BR4</f>
        <v>台語拼音</v>
      </c>
      <c r="C18" s="598"/>
      <c r="D18" s="599" t="str" cm="1">
        <f t="array" ref="D18" xml:space="preserve"> INDEX([2]!注音編碼對照表[台語拼音], MATCH(TRUE, EXACT(D$17, [2]!注音編碼對照表[注音符號]),0))</f>
        <v>b</v>
      </c>
      <c r="E18" s="599" t="str" cm="1">
        <f t="array" ref="E18" xml:space="preserve"> INDEX([2]!注音編碼對照表[台語拼音], MATCH(TRUE, EXACT(E$17, [2]!注音編碼對照表[注音符號]),0))</f>
        <v>p</v>
      </c>
      <c r="F18" s="599" t="str" cm="1">
        <f t="array" ref="F18" xml:space="preserve"> INDEX([2]!注音編碼對照表[台語拼音], MATCH(TRUE, EXACT(F$17, [2]!注音編碼對照表[注音符號]),0))</f>
        <v>ph</v>
      </c>
      <c r="G18" s="599" t="str" cm="1">
        <f t="array" ref="G18" xml:space="preserve"> INDEX([2]!注音編碼對照表[台語拼音], MATCH(TRUE, EXACT(G$17, [2]!注音編碼對照表[注音符號]),0))</f>
        <v>m</v>
      </c>
      <c r="H18" s="599" t="str" cm="1">
        <f t="array" ref="H18" xml:space="preserve"> INDEX([2]!注音編碼對照表[台語拼音], MATCH(TRUE, EXACT(H$17, [2]!注音編碼對照表[注音符號]),0))</f>
        <v>t</v>
      </c>
      <c r="I18" s="599" t="str" cm="1">
        <f t="array" ref="I18" xml:space="preserve"> INDEX([2]!注音編碼對照表[台語拼音], MATCH(TRUE, EXACT(I$17, [2]!注音編碼對照表[注音符號]),0))</f>
        <v>th</v>
      </c>
      <c r="J18" s="599" t="str" cm="1">
        <f t="array" ref="J18" xml:space="preserve"> INDEX([2]!注音編碼對照表[台語拼音], MATCH(TRUE, EXACT(J$17, [2]!注音編碼對照表[注音符號]),0))</f>
        <v>n</v>
      </c>
      <c r="K18" s="599" t="str" cm="1">
        <f t="array" ref="K18" xml:space="preserve"> INDEX([2]!注音編碼對照表[台語拼音], MATCH(TRUE, EXACT(K$17, [2]!注音編碼對照表[注音符號]),0))</f>
        <v>l</v>
      </c>
      <c r="L18" s="599" t="str" cm="1">
        <f t="array" ref="L18" xml:space="preserve"> INDEX([2]!注音編碼對照表[台語拼音], MATCH(TRUE, EXACT(L$17, [2]!注音編碼對照表[注音符號]),0))</f>
        <v>g</v>
      </c>
      <c r="M18" s="599" t="str" cm="1">
        <f t="array" ref="M18" xml:space="preserve"> INDEX([2]!注音編碼對照表[台語拼音], MATCH(TRUE, EXACT(M$17, [2]!注音編碼對照表[注音符號]),0))</f>
        <v>k</v>
      </c>
      <c r="N18" s="599" t="str" cm="1">
        <f t="array" ref="N18" xml:space="preserve"> INDEX([2]!注音編碼對照表[台語拼音], MATCH(TRUE, EXACT(N$17, [2]!注音編碼對照表[注音符號]),0))</f>
        <v>kh</v>
      </c>
      <c r="O18" s="599" t="str" cm="1">
        <f t="array" ref="O18" xml:space="preserve"> INDEX([2]!注音編碼對照表[台語拼音], MATCH(TRUE, EXACT(O$17, [2]!注音編碼對照表[注音符號]),0))</f>
        <v>ng</v>
      </c>
      <c r="P18" s="599" t="str" cm="1">
        <f t="array" ref="P18" xml:space="preserve"> INDEX([2]!注音編碼對照表[台語拼音], MATCH(TRUE, EXACT(P$17, [2]!注音編碼對照表[注音符號]),0))</f>
        <v>h</v>
      </c>
      <c r="Q18" s="599" t="str" cm="1">
        <f t="array" ref="Q18" xml:space="preserve"> INDEX([2]!注音編碼對照表[台語拼音], MATCH(TRUE, EXACT(Q$17, [2]!注音編碼對照表[注音符號]),0))</f>
        <v>ji</v>
      </c>
      <c r="R18" s="599" t="str" cm="1">
        <f t="array" ref="R18" xml:space="preserve"> INDEX([2]!注音編碼對照表[台語拼音], MATCH(TRUE, EXACT(R$17, [2]!注音編碼對照表[注音符號]),0))</f>
        <v>zi</v>
      </c>
      <c r="S18" s="599" t="str" cm="1">
        <f t="array" ref="S18" xml:space="preserve"> INDEX([2]!注音編碼對照表[台語拼音], MATCH(TRUE, EXACT(S$17, [2]!注音編碼對照表[注音符號]),0))</f>
        <v>ci</v>
      </c>
      <c r="T18" s="599" t="str" cm="1">
        <f t="array" ref="T18" xml:space="preserve"> INDEX([2]!注音編碼對照表[台語拼音], MATCH(TRUE, EXACT(T$17, [2]!注音編碼對照表[注音符號]),0))</f>
        <v>si</v>
      </c>
      <c r="U18" s="599" t="str" cm="1">
        <f t="array" ref="U18" xml:space="preserve"> INDEX([2]!注音編碼對照表[台語拼音], MATCH(TRUE, EXACT(U$17, [2]!注音編碼對照表[注音符號]),0))</f>
        <v>j</v>
      </c>
      <c r="V18" s="599" t="str" cm="1">
        <f t="array" ref="V18" xml:space="preserve"> INDEX([2]!注音編碼對照表[台語拼音], MATCH(TRUE, EXACT(V$17, [2]!注音編碼對照表[注音符號]),0))</f>
        <v>z</v>
      </c>
      <c r="W18" s="599" t="str" cm="1">
        <f t="array" ref="W18" xml:space="preserve"> INDEX([2]!注音編碼對照表[台語拼音], MATCH(TRUE, EXACT(W$17, [2]!注音編碼對照表[注音符號]),0))</f>
        <v>c</v>
      </c>
      <c r="X18" s="599" t="str" cm="1">
        <f t="array" ref="X18" xml:space="preserve"> INDEX([2]!注音編碼對照表[台語拼音], MATCH(TRUE, EXACT(X$17, [2]!注音編碼對照表[注音符號]),0))</f>
        <v>s</v>
      </c>
      <c r="Y18" s="599" t="str" cm="1">
        <f t="array" ref="Y18" xml:space="preserve"> INDEX([2]!注音編碼對照表[台語拼音], MATCH(TRUE, EXACT(Y$17, [2]!注音編碼對照表[注音符號]),0))</f>
        <v>i</v>
      </c>
      <c r="Z18" s="599" t="str" cm="1">
        <f t="array" ref="Z18" xml:space="preserve"> INDEX([2]!注音編碼對照表[台語拼音], MATCH(TRUE, EXACT(Z$17, [2]!注音編碼對照表[注音符號]),0))</f>
        <v>inn</v>
      </c>
      <c r="AA18" s="599" t="str" cm="1">
        <f t="array" ref="AA18" xml:space="preserve"> INDEX([2]!注音編碼對照表[台語拼音], MATCH(TRUE, EXACT(AA$17, [2]!注音編碼對照表[注音符號]),0))</f>
        <v>u</v>
      </c>
      <c r="AB18" s="599" t="str" cm="1">
        <f t="array" ref="AB18" xml:space="preserve"> INDEX([2]!注音編碼對照表[台語拼音], MATCH(TRUE, EXACT(AB$17, [2]!注音編碼對照表[注音符號]),0))</f>
        <v>unn</v>
      </c>
      <c r="AC18" s="599" t="str" cm="1">
        <f t="array" ref="AC18" xml:space="preserve"> INDEX([2]!注音編碼對照表[台語拼音], MATCH(TRUE, EXACT(AC$17, [2]!注音編碼對照表[注音符號]),0))</f>
        <v>a</v>
      </c>
      <c r="AD18" s="599" t="str" cm="1">
        <f t="array" ref="AD18" xml:space="preserve"> INDEX([2]!注音編碼對照表[台語拼音], MATCH(TRUE, EXACT(AD$17, [2]!注音編碼對照表[注音符號]),0))</f>
        <v>ann</v>
      </c>
      <c r="AE18" s="599" t="str" cm="1">
        <f t="array" ref="AE18" xml:space="preserve"> INDEX([2]!注音編碼對照表[台語拼音], MATCH(TRUE, EXACT(AE$17, [2]!注音編碼對照表[注音符號]),0))</f>
        <v>oo</v>
      </c>
      <c r="AF18" s="599" t="str" cm="1">
        <f t="array" ref="AF18" xml:space="preserve"> INDEX([2]!注音編碼對照表[台語拼音], MATCH(TRUE, EXACT(AF$17, [2]!注音編碼對照表[注音符號]),0))</f>
        <v>onn</v>
      </c>
      <c r="AG18" s="599" t="str" cm="1">
        <f t="array" ref="AG18" xml:space="preserve"> INDEX([2]!注音編碼對照表[台語拼音], MATCH(TRUE, EXACT(AG$17, [2]!注音編碼對照表[注音符號]),0))</f>
        <v>o</v>
      </c>
      <c r="AH18" s="599" t="str" cm="1">
        <f t="array" ref="AH18" xml:space="preserve"> INDEX([2]!注音編碼對照表[台語拼音], MATCH(TRUE, EXACT(AH$17, [2]!注音編碼對照表[注音符號]),0))</f>
        <v>e</v>
      </c>
      <c r="AI18" s="599" t="str" cm="1">
        <f t="array" ref="AI18" xml:space="preserve"> INDEX([2]!注音編碼對照表[台語拼音], MATCH(TRUE, EXACT(AI$17, [2]!注音編碼對照表[注音符號]),0))</f>
        <v>enn</v>
      </c>
      <c r="AJ18" s="599" t="str" cm="1">
        <f t="array" ref="AJ18" xml:space="preserve"> INDEX([2]!注音編碼對照表[台語拼音], MATCH(TRUE, EXACT(AJ$17, [2]!注音編碼對照表[注音符號]),0))</f>
        <v>ai</v>
      </c>
      <c r="AK18" s="599" t="str" cm="1">
        <f t="array" ref="AK18" xml:space="preserve"> INDEX([2]!注音編碼對照表[台語拼音], MATCH(TRUE, EXACT(AK$17, [2]!注音編碼對照表[注音符號]),0))</f>
        <v>ainn</v>
      </c>
      <c r="AL18" s="599" t="str" cm="1">
        <f t="array" ref="AL18" xml:space="preserve"> INDEX([2]!注音編碼對照表[台語拼音], MATCH(TRUE, EXACT(AL$17, [2]!注音編碼對照表[注音符號]),0))</f>
        <v>au</v>
      </c>
      <c r="AM18" s="599" t="str" cm="1">
        <f t="array" ref="AM18" xml:space="preserve"> INDEX([2]!注音編碼對照表[台語拼音], MATCH(TRUE, EXACT(AM$17, [2]!注音編碼對照表[注音符號]),0))</f>
        <v>aunn</v>
      </c>
      <c r="AN18" s="599" t="str" cm="1">
        <f t="array" ref="AN18" xml:space="preserve"> INDEX([2]!注音編碼對照表[台語拼音], MATCH(TRUE, EXACT(AN$17, [2]!注音編碼對照表[注音符號]),0))</f>
        <v>ang</v>
      </c>
      <c r="AO18" s="599" t="str" cm="1">
        <f t="array" ref="AO18" xml:space="preserve"> INDEX([2]!注音編碼對照表[台語拼音], MATCH(TRUE, EXACT(AO$17, [2]!注音編碼對照表[注音符號]),0))</f>
        <v>ong</v>
      </c>
      <c r="AP18" s="599" t="str" cm="1">
        <f t="array" ref="AP18" xml:space="preserve"> INDEX([2]!注音編碼對照表[台語拼音], MATCH(TRUE, EXACT(AP$17, [2]!注音編碼對照表[注音符號]),0))</f>
        <v>am</v>
      </c>
      <c r="AQ18" s="599" t="str" cm="1">
        <f t="array" ref="AQ18" xml:space="preserve"> INDEX([2]!注音編碼對照表[台語拼音], MATCH(TRUE, EXACT(AQ$17, [2]!注音編碼對照表[注音符號]),0))</f>
        <v>om</v>
      </c>
      <c r="AR18" s="599" t="str" cm="1">
        <f t="array" ref="AR18" xml:space="preserve"> INDEX([2]!注音編碼對照表[台語拼音], MATCH(TRUE, EXACT(AR$17, [2]!注音編碼對照表[注音符號]),0))</f>
        <v>an</v>
      </c>
      <c r="AS18" s="599" t="str" cm="1">
        <f t="array" ref="AS18" xml:space="preserve"> INDEX([2]!注音編碼對照表[台語拼音], MATCH(TRUE, EXACT(AS$17, [2]!注音編碼對照表[注音符號]),0))</f>
        <v>m</v>
      </c>
      <c r="AT18" s="599" t="str" cm="1">
        <f t="array" ref="AT18" xml:space="preserve"> INDEX([2]!注音編碼對照表[台語拼音], MATCH(TRUE, EXACT(AT$17, [2]!注音編碼對照表[注音符號]),0))</f>
        <v>n</v>
      </c>
      <c r="AU18" s="599" t="str" cm="1">
        <f t="array" ref="AU18" xml:space="preserve"> INDEX([2]!注音編碼對照表[台語拼音], MATCH(TRUE, EXACT(AU$17, [2]!注音編碼對照表[注音符號]),0))</f>
        <v>ng</v>
      </c>
      <c r="AV18" s="599" t="str" cm="1">
        <f t="array" ref="AV18" xml:space="preserve"> INDEX([2]!注音編碼對照表[台語拼音], MATCH(TRUE, EXACT(AV$17, [2]!注音編碼對照表[注音符號]),0))</f>
        <v>ir</v>
      </c>
      <c r="AW18" s="599" t="str" cm="1">
        <f t="array" ref="AW18" xml:space="preserve"> INDEX([2]!注音編碼對照表[台語拼音], MATCH(TRUE, EXACT(AW$17, [2]!注音編碼對照表[注音符號]),0))</f>
        <v>p</v>
      </c>
      <c r="AX18" s="599" t="str" cm="1">
        <f t="array" ref="AX18" xml:space="preserve"> INDEX([2]!注音編碼對照表[台語拼音], MATCH(TRUE, EXACT(AX$17, [2]!注音編碼對照表[注音符號]),0))</f>
        <v>t</v>
      </c>
      <c r="AY18" s="599" t="str" cm="1">
        <f t="array" ref="AY18" xml:space="preserve"> INDEX([2]!注音編碼對照表[台語拼音], MATCH(TRUE, EXACT(AY$17, [2]!注音編碼對照表[注音符號]),0))</f>
        <v>k</v>
      </c>
      <c r="AZ18" s="599" t="str" cm="1">
        <f t="array" ref="AZ18" xml:space="preserve"> INDEX([2]!注音編碼對照表[台語拼音], MATCH(TRUE, EXACT(AZ$17, [2]!注音編碼對照表[注音符號]),0))</f>
        <v>h</v>
      </c>
      <c r="BA18" s="599" cm="1">
        <f t="array" ref="BA18" xml:space="preserve"> INDEX([2]!注音編碼對照表[台語拼音], MATCH(TRUE, EXACT(BA$17, [2]!注音編碼對照表[注音符號]),0))</f>
        <v>2</v>
      </c>
      <c r="BB18" s="599" cm="1">
        <f t="array" ref="BB18" xml:space="preserve"> INDEX([2]!注音編碼對照表[台語拼音], MATCH(TRUE, EXACT(BB$17, [2]!注音編碼對照表[注音符號]),0))</f>
        <v>3</v>
      </c>
      <c r="BC18" s="599" cm="1">
        <f t="array" ref="BC18" xml:space="preserve"> INDEX([2]!注音編碼對照表[台語拼音], MATCH(TRUE, EXACT(BC$17, [2]!注音編碼對照表[注音符號]),0))</f>
        <v>5</v>
      </c>
      <c r="BD18" s="599" cm="1">
        <f t="array" ref="BD18" xml:space="preserve"> INDEX([2]!注音編碼對照表[台語拼音], MATCH(TRUE, EXACT(BD$17, [2]!注音編碼對照表[注音符號]),0))</f>
        <v>7</v>
      </c>
      <c r="BE18" s="599" cm="1">
        <f t="array" ref="BE18" xml:space="preserve"> INDEX([2]!注音編碼對照表[台語拼音], MATCH(TRUE, EXACT(BE$17, [2]!注音編碼對照表[注音符號]),0))</f>
        <v>8</v>
      </c>
      <c r="BF18" s="599" cm="1">
        <f t="array" ref="BF18" xml:space="preserve"> INDEX([2]!注音編碼對照表[台語拼音], MATCH(TRUE, EXACT(BF$17, [2]!注音編碼對照表[注音符號]),0))</f>
        <v>0</v>
      </c>
      <c r="BG18" s="599" t="str" cm="1">
        <f t="array" ref="BG18" xml:space="preserve"> INDEX([2]!注音編碼對照表[台語拼音], MATCH(TRUE, EXACT(BG$17, [2]!注音編碼對照表[注音符號]),0))</f>
        <v>nn</v>
      </c>
      <c r="BH18" s="599" t="str" cm="1">
        <f t="array" ref="BH18" xml:space="preserve"> INDEX([2]!注音編碼對照表[台語拼音], MATCH(TRUE, EXACT(BH$17, [2]!注音編碼對照表[注音符號]),0))</f>
        <v>*nn</v>
      </c>
      <c r="BI18" s="485"/>
      <c r="BJ18" s="485"/>
      <c r="BM18" s="558">
        <f t="shared" si="0"/>
        <v>14</v>
      </c>
      <c r="BN18" s="559" t="s">
        <v>1032</v>
      </c>
      <c r="BO18" s="560" t="str" cm="1">
        <f t="array" ref="BO18" xml:space="preserve"> INDEX([2]!鍵盤設計表[聲韻調], MATCH(TRUE, EXACT($BN18, [2]!鍵盤設計表[注音符號]), 0))</f>
        <v>聲</v>
      </c>
      <c r="BP18" s="561" t="str" cm="1">
        <f t="array" ref="BP18" xml:space="preserve"> INDEX([2]!鍵盤設計表[鍵盤按鍵], MATCH(TRUE, EXACT($BN18, [2]!鍵盤設計表[注音符號]), 0))</f>
        <v>R</v>
      </c>
      <c r="BQ18" s="143" t="str" cm="1">
        <f t="array" ref="BQ18" xml:space="preserve"> INDEX([2]!鍵盤設計表[注音編碼], MATCH(TRUE, EXACT($BN18, [2]!鍵盤設計表[注音符號]), 0))</f>
        <v>J</v>
      </c>
      <c r="BR18" s="144" t="str" cm="1">
        <f t="array" ref="BR18" xml:space="preserve"> INDEX([2]!鍵盤設計表[台語拼音], MATCH(TRUE, EXACT($BN18, [2]!鍵盤設計表[注音符號]), 0))</f>
        <v>ji</v>
      </c>
      <c r="BS18" s="562">
        <f xml:space="preserve"> LEN(BR18)</f>
        <v>2</v>
      </c>
      <c r="BU18" s="563" t="str">
        <f xml:space="preserve"> "    """ &amp; BP19 &amp; """: { commit: """ &amp; BN19 &amp; """ }" &amp; "  # " &amp; "/" &amp; BR19 &amp; "/ ==&gt; " &amp; BQ19</f>
        <v xml:space="preserve">    "r": { commit: "ㄐ" }  # /zi/ ==&gt; Z</v>
      </c>
      <c r="BW18" s="527"/>
      <c r="BX18" s="564"/>
      <c r="BZ18" s="559" t="s">
        <v>694</v>
      </c>
      <c r="CA18" s="560" t="s">
        <v>3432</v>
      </c>
      <c r="CB18" s="561" t="s">
        <v>1721</v>
      </c>
      <c r="CC18" s="143" t="s">
        <v>1574</v>
      </c>
      <c r="CD18" s="144" t="s">
        <v>1426</v>
      </c>
      <c r="CE18" s="562">
        <v>2</v>
      </c>
      <c r="CG18" s="484" t="str">
        <f t="shared" si="2"/>
        <v xml:space="preserve">    - xform/om/B/  # ㆱ [om]</v>
      </c>
      <c r="CI18" s="484" t="s">
        <v>3470</v>
      </c>
      <c r="CK18" s="559" t="s">
        <v>1032</v>
      </c>
      <c r="CL18" s="560" t="s">
        <v>3434</v>
      </c>
      <c r="CM18" s="561" t="s">
        <v>3427</v>
      </c>
      <c r="CN18" s="143" t="s">
        <v>1726</v>
      </c>
      <c r="CO18" s="144" t="s">
        <v>1847</v>
      </c>
      <c r="CP18" s="562">
        <v>2</v>
      </c>
      <c r="CR18" s="484" t="str">
        <f t="shared" si="3"/>
        <v xml:space="preserve">    - xform/^ji(?!\d)/J/  # ㆢ [ ji]</v>
      </c>
    </row>
    <row r="19" spans="1:96" s="590" customFormat="1" ht="45" customHeight="1">
      <c r="A19" s="593"/>
      <c r="B19" s="600" t="s">
        <v>3423</v>
      </c>
      <c r="C19" s="601"/>
      <c r="D19" s="602" t="str" cm="1">
        <f t="array" ref="D19" xml:space="preserve"> INDEX([2]!注音編碼對照表[注音編碼], MATCH(TRUE, EXACT(D$17, [2]!注音編碼對照表[注音符號]),0))</f>
        <v>b</v>
      </c>
      <c r="E19" s="602" t="str" cm="1">
        <f t="array" ref="E19" xml:space="preserve"> INDEX([2]!注音編碼對照表[注音編碼], MATCH(TRUE, EXACT(E$17, [2]!注音編碼對照表[注音符號]),0))</f>
        <v>p</v>
      </c>
      <c r="F19" s="602" t="str" cm="1">
        <f t="array" ref="F19" xml:space="preserve"> INDEX([2]!注音編碼對照表[注音編碼], MATCH(TRUE, EXACT(F$17, [2]!注音編碼對照表[注音符號]),0))</f>
        <v>P</v>
      </c>
      <c r="G19" s="602" t="str" cm="1">
        <f t="array" ref="G19" xml:space="preserve"> INDEX([2]!注音編碼對照表[注音編碼], MATCH(TRUE, EXACT(G$17, [2]!注音編碼對照表[注音符號]),0))</f>
        <v>m</v>
      </c>
      <c r="H19" s="602" t="str" cm="1">
        <f t="array" ref="H19" xml:space="preserve"> INDEX([2]!注音編碼對照表[注音編碼], MATCH(TRUE, EXACT(H$17, [2]!注音編碼對照表[注音符號]),0))</f>
        <v>t</v>
      </c>
      <c r="I19" s="602" t="str" cm="1">
        <f t="array" ref="I19" xml:space="preserve"> INDEX([2]!注音編碼對照表[注音編碼], MATCH(TRUE, EXACT(I$17, [2]!注音編碼對照表[注音符號]),0))</f>
        <v>T</v>
      </c>
      <c r="J19" s="602" t="str" cm="1">
        <f t="array" ref="J19" xml:space="preserve"> INDEX([2]!注音編碼對照表[注音編碼], MATCH(TRUE, EXACT(J$17, [2]!注音編碼對照表[注音符號]),0))</f>
        <v>n</v>
      </c>
      <c r="K19" s="602" t="str" cm="1">
        <f t="array" ref="K19" xml:space="preserve"> INDEX([2]!注音編碼對照表[注音編碼], MATCH(TRUE, EXACT(K$17, [2]!注音編碼對照表[注音符號]),0))</f>
        <v>l</v>
      </c>
      <c r="L19" s="602" t="str" cm="1">
        <f t="array" ref="L19" xml:space="preserve"> INDEX([2]!注音編碼對照表[注音編碼], MATCH(TRUE, EXACT(L$17, [2]!注音編碼對照表[注音符號]),0))</f>
        <v>g</v>
      </c>
      <c r="M19" s="602" t="str" cm="1">
        <f t="array" ref="M19" xml:space="preserve"> INDEX([2]!注音編碼對照表[注音編碼], MATCH(TRUE, EXACT(M$17, [2]!注音編碼對照表[注音符號]),0))</f>
        <v>k</v>
      </c>
      <c r="N19" s="602" t="str" cm="1">
        <f t="array" ref="N19" xml:space="preserve"> INDEX([2]!注音編碼對照表[注音編碼], MATCH(TRUE, EXACT(N$17, [2]!注音編碼對照表[注音符號]),0))</f>
        <v>K</v>
      </c>
      <c r="O19" s="602" t="str" cm="1">
        <f t="array" ref="O19" xml:space="preserve"> INDEX([2]!注音編碼對照表[注音編碼], MATCH(TRUE, EXACT(O$17, [2]!注音編碼對照表[注音符號]),0))</f>
        <v>w</v>
      </c>
      <c r="P19" s="602" t="str" cm="1">
        <f t="array" ref="P19" xml:space="preserve"> INDEX([2]!注音編碼對照表[注音編碼], MATCH(TRUE, EXACT(P$17, [2]!注音編碼對照表[注音符號]),0))</f>
        <v>h</v>
      </c>
      <c r="Q19" s="602" t="str" cm="1">
        <f t="array" ref="Q19" xml:space="preserve"> INDEX([2]!注音編碼對照表[注音編碼], MATCH(TRUE, EXACT(Q$17, [2]!注音編碼對照表[注音符號]),0))</f>
        <v>J</v>
      </c>
      <c r="R19" s="602" t="str" cm="1">
        <f t="array" ref="R19" xml:space="preserve"> INDEX([2]!注音編碼對照表[注音編碼], MATCH(TRUE, EXACT(R$17, [2]!注音編碼對照表[注音符號]),0))</f>
        <v>Z</v>
      </c>
      <c r="S19" s="602" t="str" cm="1">
        <f t="array" ref="S19" xml:space="preserve"> INDEX([2]!注音編碼對照表[注音編碼], MATCH(TRUE, EXACT(S$17, [2]!注音編碼對照表[注音符號]),0))</f>
        <v>C</v>
      </c>
      <c r="T19" s="602" t="str" cm="1">
        <f t="array" ref="T19" xml:space="preserve"> INDEX([2]!注音編碼對照表[注音編碼], MATCH(TRUE, EXACT(T$17, [2]!注音編碼對照表[注音符號]),0))</f>
        <v>S</v>
      </c>
      <c r="U19" s="602" t="str" cm="1">
        <f t="array" ref="U19" xml:space="preserve"> INDEX([2]!注音編碼對照表[注音編碼], MATCH(TRUE, EXACT(U$17, [2]!注音編碼對照表[注音符號]),0))</f>
        <v>j</v>
      </c>
      <c r="V19" s="602" t="str" cm="1">
        <f t="array" ref="V19" xml:space="preserve"> INDEX([2]!注音編碼對照表[注音編碼], MATCH(TRUE, EXACT(V$17, [2]!注音編碼對照表[注音符號]),0))</f>
        <v>z</v>
      </c>
      <c r="W19" s="602" t="str" cm="1">
        <f t="array" ref="W19" xml:space="preserve"> INDEX([2]!注音編碼對照表[注音編碼], MATCH(TRUE, EXACT(W$17, [2]!注音編碼對照表[注音符號]),0))</f>
        <v>c</v>
      </c>
      <c r="X19" s="602" t="str" cm="1">
        <f t="array" ref="X19" xml:space="preserve"> INDEX([2]!注音編碼對照表[注音編碼], MATCH(TRUE, EXACT(X$17, [2]!注音編碼對照表[注音符號]),0))</f>
        <v>s</v>
      </c>
      <c r="Y19" s="602" t="str" cm="1">
        <f t="array" ref="Y19" xml:space="preserve"> INDEX([2]!注音編碼對照表[注音編碼], MATCH(TRUE, EXACT(Y$17, [2]!注音編碼對照表[注音符號]),0))</f>
        <v>i</v>
      </c>
      <c r="Z19" s="602" t="str" cm="1">
        <f t="array" ref="Z19" xml:space="preserve"> INDEX([2]!注音編碼對照表[注音編碼], MATCH(TRUE, EXACT(Z$17, [2]!注音編碼對照表[注音符號]),0))</f>
        <v>I</v>
      </c>
      <c r="AA19" s="602" t="str" cm="1">
        <f t="array" ref="AA19" xml:space="preserve"> INDEX([2]!注音編碼對照表[注音編碼], MATCH(TRUE, EXACT(AA$17, [2]!注音編碼對照表[注音符號]),0))</f>
        <v>u</v>
      </c>
      <c r="AB19" s="602" t="str" cm="1">
        <f t="array" ref="AB19" xml:space="preserve"> INDEX([2]!注音編碼對照表[注音編碼], MATCH(TRUE, EXACT(AB$17, [2]!注音編碼對照表[注音符號]),0))</f>
        <v>U</v>
      </c>
      <c r="AC19" s="602" t="str" cm="1">
        <f t="array" ref="AC19" xml:space="preserve"> INDEX([2]!注音編碼對照表[注音編碼], MATCH(TRUE, EXACT(AC$17, [2]!注音編碼對照表[注音符號]),0))</f>
        <v>a</v>
      </c>
      <c r="AD19" s="602" t="str" cm="1">
        <f t="array" ref="AD19" xml:space="preserve"> INDEX([2]!注音編碼對照表[注音編碼], MATCH(TRUE, EXACT(AD$17, [2]!注音編碼對照表[注音符號]),0))</f>
        <v>A</v>
      </c>
      <c r="AE19" s="602" t="str" cm="1">
        <f t="array" ref="AE19" xml:space="preserve"> INDEX([2]!注音編碼對照表[注音編碼], MATCH(TRUE, EXACT(AE$17, [2]!注音編碼對照表[注音符號]),0))</f>
        <v>O</v>
      </c>
      <c r="AF19" s="602" t="str" cm="1">
        <f t="array" ref="AF19" xml:space="preserve"> INDEX([2]!注音編碼對照表[注音編碼], MATCH(TRUE, EXACT(AF$17, [2]!注音編碼對照表[注音符號]),0))</f>
        <v>Q</v>
      </c>
      <c r="AG19" s="602" t="str" cm="1">
        <f t="array" ref="AG19" xml:space="preserve"> INDEX([2]!注音編碼對照表[注音編碼], MATCH(TRUE, EXACT(AG$17, [2]!注音編碼對照表[注音符號]),0))</f>
        <v>o</v>
      </c>
      <c r="AH19" s="602" t="str" cm="1">
        <f t="array" ref="AH19" xml:space="preserve"> INDEX([2]!注音編碼對照表[注音編碼], MATCH(TRUE, EXACT(AH$17, [2]!注音編碼對照表[注音符號]),0))</f>
        <v>e</v>
      </c>
      <c r="AI19" s="602" t="str" cm="1">
        <f t="array" ref="AI19" xml:space="preserve"> INDEX([2]!注音編碼對照表[注音編碼], MATCH(TRUE, EXACT(AI$17, [2]!注音編碼對照表[注音符號]),0))</f>
        <v>E</v>
      </c>
      <c r="AJ19" s="602" t="str" cm="1">
        <f t="array" ref="AJ19" xml:space="preserve"> INDEX([2]!注音編碼對照表[注音編碼], MATCH(TRUE, EXACT(AJ$17, [2]!注音編碼對照表[注音符號]),0))</f>
        <v>x</v>
      </c>
      <c r="AK19" s="602" t="str" cm="1">
        <f t="array" ref="AK19" xml:space="preserve"> INDEX([2]!注音編碼對照表[注音編碼], MATCH(TRUE, EXACT(AK$17, [2]!注音編碼對照表[注音符號]),0))</f>
        <v>X</v>
      </c>
      <c r="AL19" s="602" t="str" cm="1">
        <f t="array" ref="AL19" xml:space="preserve"> INDEX([2]!注音編碼對照表[注音編碼], MATCH(TRUE, EXACT(AL$17, [2]!注音編碼對照表[注音符號]),0))</f>
        <v>y</v>
      </c>
      <c r="AM19" s="602" t="str" cm="1">
        <f t="array" ref="AM19" xml:space="preserve"> INDEX([2]!注音編碼對照表[注音編碼], MATCH(TRUE, EXACT(AM$17, [2]!注音編碼對照表[注音符號]),0))</f>
        <v>Y</v>
      </c>
      <c r="AN19" s="602" t="str" cm="1">
        <f t="array" ref="AN19" xml:space="preserve"> INDEX([2]!注音編碼對照表[注音編碼], MATCH(TRUE, EXACT(AN$17, [2]!注音編碼對照表[注音符號]),0))</f>
        <v>F</v>
      </c>
      <c r="AO19" s="602" t="str" cm="1">
        <f t="array" ref="AO19" xml:space="preserve"> INDEX([2]!注音編碼對照表[注音編碼], MATCH(TRUE, EXACT(AO$17, [2]!注音編碼對照表[注音符號]),0))</f>
        <v>H</v>
      </c>
      <c r="AP19" s="602" t="str" cm="1">
        <f t="array" ref="AP19" xml:space="preserve"> INDEX([2]!注音編碼對照表[注音編碼], MATCH(TRUE, EXACT(AP$17, [2]!注音編碼對照表[注音符號]),0))</f>
        <v>V</v>
      </c>
      <c r="AQ19" s="602" t="str" cm="1">
        <f t="array" ref="AQ19" xml:space="preserve"> INDEX([2]!注音編碼對照表[注音編碼], MATCH(TRUE, EXACT(AQ$17, [2]!注音編碼對照表[注音符號]),0))</f>
        <v>B</v>
      </c>
      <c r="AR19" s="602" t="str" cm="1">
        <f t="array" ref="AR19" xml:space="preserve"> INDEX([2]!注音編碼對照表[注音編碼], MATCH(TRUE, EXACT(AR$17, [2]!注音編碼對照表[注音符號]),0))</f>
        <v>@</v>
      </c>
      <c r="AS19" s="602" t="str" cm="1">
        <f t="array" ref="AS19" xml:space="preserve"> INDEX([2]!注音編碼對照表[注音編碼], MATCH(TRUE, EXACT(AS$17, [2]!注音編碼對照表[注音符號]),0))</f>
        <v>M</v>
      </c>
      <c r="AT19" s="602" t="str" cm="1">
        <f t="array" ref="AT19" xml:space="preserve"> INDEX([2]!注音編碼對照表[注音編碼], MATCH(TRUE, EXACT(AT$17, [2]!注音編碼對照表[注音符號]),0))</f>
        <v>N</v>
      </c>
      <c r="AU19" s="602" t="str" cm="1">
        <f t="array" ref="AU19" xml:space="preserve"> INDEX([2]!注音編碼對照表[注音編碼], MATCH(TRUE, EXACT(AU$17, [2]!注音編碼對照表[注音符號]),0))</f>
        <v>W</v>
      </c>
      <c r="AV19" s="602" t="str" cm="1">
        <f t="array" ref="AV19" xml:space="preserve"> INDEX([2]!注音編碼對照表[注音編碼], MATCH(TRUE, EXACT(AV$17, [2]!注音編碼對照表[注音符號]),0))</f>
        <v>R</v>
      </c>
      <c r="AW19" s="602" t="str" cm="1">
        <f t="array" ref="AW19" xml:space="preserve"> INDEX([2]!注音編碼對照表[注音編碼], MATCH(TRUE, EXACT(AW$17, [2]!注音編碼對照表[注音符號]),0))</f>
        <v>r</v>
      </c>
      <c r="AX19" s="602" t="str" cm="1">
        <f t="array" ref="AX19" xml:space="preserve"> INDEX([2]!注音編碼對照表[注音編碼], MATCH(TRUE, EXACT(AX$17, [2]!注音編碼對照表[注音符號]),0))</f>
        <v>f</v>
      </c>
      <c r="AY19" s="602" t="str" cm="1">
        <f t="array" ref="AY19" xml:space="preserve"> INDEX([2]!注音編碼對照表[注音編碼], MATCH(TRUE, EXACT(AY$17, [2]!注音編碼對照表[注音符號]),0))</f>
        <v>q</v>
      </c>
      <c r="AZ19" s="602" t="str" cm="1">
        <f t="array" ref="AZ19" xml:space="preserve"> INDEX([2]!注音編碼對照表[注音編碼], MATCH(TRUE, EXACT(AZ$17, [2]!注音編碼對照表[注音符號]),0))</f>
        <v>v</v>
      </c>
      <c r="BA19" s="602" t="str" cm="1">
        <f t="array" ref="BA19" xml:space="preserve"> INDEX([2]!注音編碼對照表[注音編碼], MATCH(TRUE, EXACT(BA$17, [2]!注音編碼對照表[注音符號]),0))</f>
        <v>2</v>
      </c>
      <c r="BB19" s="602" t="str" cm="1">
        <f t="array" ref="BB19" xml:space="preserve"> INDEX([2]!注音編碼對照表[注音編碼], MATCH(TRUE, EXACT(BB$17, [2]!注音編碼對照表[注音符號]),0))</f>
        <v>3</v>
      </c>
      <c r="BC19" s="602" t="str" cm="1">
        <f t="array" ref="BC19" xml:space="preserve"> INDEX([2]!注音編碼對照表[注音編碼], MATCH(TRUE, EXACT(BC$17, [2]!注音編碼對照表[注音符號]),0))</f>
        <v>5</v>
      </c>
      <c r="BD19" s="602" cm="1">
        <f t="array" ref="BD19" xml:space="preserve"> INDEX([2]!注音編碼對照表[注音編碼], MATCH(TRUE, EXACT(BD$17, [2]!注音編碼對照表[注音符號]),0))</f>
        <v>7</v>
      </c>
      <c r="BE19" s="602" cm="1">
        <f t="array" ref="BE19" xml:space="preserve"> INDEX([2]!注音編碼對照表[注音編碼], MATCH(TRUE, EXACT(BE$17, [2]!注音編碼對照表[注音符號]),0))</f>
        <v>8</v>
      </c>
      <c r="BF19" s="602" cm="1">
        <f t="array" ref="BF19" xml:space="preserve"> INDEX([2]!注音編碼對照表[注音編碼], MATCH(TRUE, EXACT(BF$17, [2]!注音編碼對照表[注音符號]),0))</f>
        <v>0</v>
      </c>
      <c r="BG19" s="602" t="str" cm="1">
        <f t="array" ref="BG19" xml:space="preserve"> INDEX([2]!注音編碼對照表[注音編碼], MATCH(TRUE, EXACT(BG$17, [2]!注音編碼對照表[注音符號]),0))</f>
        <v>L</v>
      </c>
      <c r="BH19" s="602" t="str" cm="1">
        <f t="array" ref="BH19" xml:space="preserve"> INDEX([2]!注音編碼對照表[注音編碼], MATCH(TRUE, EXACT(BH$17, [2]!注音編碼對照表[注音符號]),0))</f>
        <v>*</v>
      </c>
      <c r="BI19" s="476"/>
      <c r="BJ19" s="476"/>
      <c r="BK19" s="476"/>
      <c r="BM19" s="558">
        <f t="shared" si="0"/>
        <v>15</v>
      </c>
      <c r="BN19" s="559" t="s">
        <v>1030</v>
      </c>
      <c r="BO19" s="560" t="str" cm="1">
        <f t="array" ref="BO19" xml:space="preserve"> INDEX([2]!鍵盤設計表[聲韻調], MATCH(TRUE, EXACT($BN19, [2]!鍵盤設計表[注音符號]), 0))</f>
        <v>聲</v>
      </c>
      <c r="BP19" s="561" t="str" cm="1">
        <f t="array" ref="BP19" xml:space="preserve"> INDEX([2]!鍵盤設計表[鍵盤按鍵], MATCH(TRUE, EXACT($BN19, [2]!鍵盤設計表[注音符號]), 0))</f>
        <v>r</v>
      </c>
      <c r="BQ19" s="143" t="str" cm="1">
        <f t="array" ref="BQ19" xml:space="preserve"> INDEX([2]!鍵盤設計表[注音編碼], MATCH(TRUE, EXACT($BN19, [2]!鍵盤設計表[注音符號]), 0))</f>
        <v>Z</v>
      </c>
      <c r="BR19" s="144" t="str" cm="1">
        <f t="array" ref="BR19" xml:space="preserve"> INDEX([2]!鍵盤設計表[台語拼音], MATCH(TRUE, EXACT($BN19, [2]!鍵盤設計表[注音符號]), 0))</f>
        <v>zi</v>
      </c>
      <c r="BS19" s="562">
        <f t="shared" ref="BS19:BS21" si="6" xml:space="preserve"> LEN(BR19)</f>
        <v>2</v>
      </c>
      <c r="BU19" s="563" t="str">
        <f xml:space="preserve"> "    """ &amp; BP18 &amp; """: { commit: """ &amp; BN18 &amp; """ }" &amp; "  # " &amp; "/" &amp; BR18 &amp; "/ ==&gt; " &amp; BQ18</f>
        <v xml:space="preserve">    "R": { commit: "ㆢ" }  # /ji/ ==&gt; J</v>
      </c>
      <c r="BW19" s="527"/>
      <c r="BX19" s="564"/>
      <c r="BZ19" s="559" t="s">
        <v>80</v>
      </c>
      <c r="CA19" s="560" t="s">
        <v>3432</v>
      </c>
      <c r="CB19" s="561" t="s">
        <v>1575</v>
      </c>
      <c r="CC19" s="143" t="s">
        <v>2002</v>
      </c>
      <c r="CD19" s="144" t="s">
        <v>79</v>
      </c>
      <c r="CE19" s="562">
        <v>2</v>
      </c>
      <c r="CG19" s="484" t="str">
        <f t="shared" si="2"/>
        <v xml:space="preserve">    - xform/an/@/  # ㄢ [an]</v>
      </c>
      <c r="CI19" s="484" t="s">
        <v>3471</v>
      </c>
      <c r="CK19" s="559" t="s">
        <v>1030</v>
      </c>
      <c r="CL19" s="560" t="s">
        <v>3434</v>
      </c>
      <c r="CM19" s="561" t="s">
        <v>1744</v>
      </c>
      <c r="CN19" s="143" t="s">
        <v>1993</v>
      </c>
      <c r="CO19" s="144" t="s">
        <v>1850</v>
      </c>
      <c r="CP19" s="562">
        <v>2</v>
      </c>
      <c r="CR19" s="484" t="str">
        <f t="shared" si="3"/>
        <v xml:space="preserve">    - xform/^zi(?!\d)/Z/  # ㄐ [ zi]</v>
      </c>
    </row>
    <row r="20" spans="1:96" ht="45" customHeight="1">
      <c r="A20" s="593"/>
      <c r="B20" s="603" t="s">
        <v>3422</v>
      </c>
      <c r="C20" s="604"/>
      <c r="D20" s="605" t="str" cm="1">
        <f t="array" ref="D20" xml:space="preserve"> INDEX([2]!注音編碼對照表[鍵盤按鍵], MATCH(TRUE, EXACT(D$17, [2]!注音編碼對照表[注音符號]),0))</f>
        <v>!</v>
      </c>
      <c r="E20" s="605" t="str" cm="1">
        <f t="array" ref="E20" xml:space="preserve"> INDEX([2]!注音編碼對照表[鍵盤按鍵], MATCH(TRUE, EXACT(E$17, [2]!注音編碼對照表[注音符號]),0))</f>
        <v>1</v>
      </c>
      <c r="F20" s="605" t="str" cm="1">
        <f t="array" ref="F20" xml:space="preserve"> INDEX([2]!注音編碼對照表[鍵盤按鍵], MATCH(TRUE, EXACT(F$17, [2]!注音編碼對照表[注音符號]),0))</f>
        <v>q</v>
      </c>
      <c r="G20" s="605" t="str" cm="1">
        <f t="array" ref="G20" xml:space="preserve"> INDEX([2]!注音編碼對照表[鍵盤按鍵], MATCH(TRUE, EXACT(G$17, [2]!注音編碼對照表[注音符號]),0))</f>
        <v>a</v>
      </c>
      <c r="H20" s="605" t="str" cm="1">
        <f t="array" ref="H20" xml:space="preserve"> INDEX([2]!注音編碼對照表[鍵盤按鍵], MATCH(TRUE, EXACT(H$17, [2]!注音編碼對照表[注音符號]),0))</f>
        <v>2</v>
      </c>
      <c r="I20" s="605" t="str" cm="1">
        <f t="array" ref="I20" xml:space="preserve"> INDEX([2]!注音編碼對照表[鍵盤按鍵], MATCH(TRUE, EXACT(I$17, [2]!注音編碼對照表[注音符號]),0))</f>
        <v>w</v>
      </c>
      <c r="J20" s="605" t="str" cm="1">
        <f t="array" ref="J20" xml:space="preserve"> INDEX([2]!注音編碼對照表[鍵盤按鍵], MATCH(TRUE, EXACT(J$17, [2]!注音編碼對照表[注音符號]),0))</f>
        <v>s</v>
      </c>
      <c r="K20" s="605" t="str" cm="1">
        <f t="array" ref="K20" xml:space="preserve"> INDEX([2]!注音編碼對照表[鍵盤按鍵], MATCH(TRUE, EXACT(K$17, [2]!注音編碼對照表[注音符號]),0))</f>
        <v>x</v>
      </c>
      <c r="L20" s="605" t="str" cm="1">
        <f t="array" ref="L20" xml:space="preserve"> INDEX([2]!注音編碼對照表[鍵盤按鍵], MATCH(TRUE, EXACT(L$17, [2]!注音編碼對照表[注音符號]),0))</f>
        <v>E</v>
      </c>
      <c r="M20" s="605" t="str" cm="1">
        <f t="array" ref="M20" xml:space="preserve"> INDEX([2]!注音編碼對照表[鍵盤按鍵], MATCH(TRUE, EXACT(M$17, [2]!注音編碼對照表[注音符號]),0))</f>
        <v>e</v>
      </c>
      <c r="N20" s="605" t="str" cm="1">
        <f t="array" ref="N20" xml:space="preserve"> INDEX([2]!注音編碼對照表[鍵盤按鍵], MATCH(TRUE, EXACT(N$17, [2]!注音編碼對照表[注音符號]),0))</f>
        <v>d</v>
      </c>
      <c r="O20" s="605" t="str" cm="1">
        <f t="array" ref="O20" xml:space="preserve"> INDEX([2]!注音編碼對照表[鍵盤按鍵], MATCH(TRUE, EXACT(O$17, [2]!注音編碼對照表[注音符號]),0))</f>
        <v>N</v>
      </c>
      <c r="P20" s="605" t="str" cm="1">
        <f t="array" ref="P20" xml:space="preserve"> INDEX([2]!注音編碼對照表[鍵盤按鍵], MATCH(TRUE, EXACT(P$17, [2]!注音編碼對照表[注音符號]),0))</f>
        <v>c</v>
      </c>
      <c r="Q20" s="605" t="str" cm="1">
        <f t="array" ref="Q20" xml:space="preserve"> INDEX([2]!注音編碼對照表[鍵盤按鍵], MATCH(TRUE, EXACT(Q$17, [2]!注音編碼對照表[注音符號]),0))</f>
        <v>R</v>
      </c>
      <c r="R20" s="605" t="str" cm="1">
        <f t="array" ref="R20" xml:space="preserve"> INDEX([2]!注音編碼對照表[鍵盤按鍵], MATCH(TRUE, EXACT(R$17, [2]!注音編碼對照表[注音符號]),0))</f>
        <v>r</v>
      </c>
      <c r="S20" s="605" t="str" cm="1">
        <f t="array" ref="S20" xml:space="preserve"> INDEX([2]!注音編碼對照表[鍵盤按鍵], MATCH(TRUE, EXACT(S$17, [2]!注音編碼對照表[注音符號]),0))</f>
        <v>f</v>
      </c>
      <c r="T20" s="605" t="str" cm="1">
        <f t="array" ref="T20" xml:space="preserve"> INDEX([2]!注音編碼對照表[鍵盤按鍵], MATCH(TRUE, EXACT(T$17, [2]!注音編碼對照表[注音符號]),0))</f>
        <v>v</v>
      </c>
      <c r="U20" s="605" t="str" cm="1">
        <f t="array" ref="U20" xml:space="preserve"> INDEX([2]!注音編碼對照表[鍵盤按鍵], MATCH(TRUE, EXACT(U$17, [2]!注音編碼對照表[注音符號]),0))</f>
        <v>Y</v>
      </c>
      <c r="V20" s="605" t="str" cm="1">
        <f t="array" ref="V20" xml:space="preserve"> INDEX([2]!注音編碼對照表[鍵盤按鍵], MATCH(TRUE, EXACT(V$17, [2]!注音編碼對照表[注音符號]),0))</f>
        <v>y</v>
      </c>
      <c r="W20" s="605" t="str" cm="1">
        <f t="array" ref="W20" xml:space="preserve"> INDEX([2]!注音編碼對照表[鍵盤按鍵], MATCH(TRUE, EXACT(W$17, [2]!注音編碼對照表[注音符號]),0))</f>
        <v>h</v>
      </c>
      <c r="X20" s="605" t="str" cm="1">
        <f t="array" ref="X20" xml:space="preserve"> INDEX([2]!注音編碼對照表[鍵盤按鍵], MATCH(TRUE, EXACT(X$17, [2]!注音編碼對照表[注音符號]),0))</f>
        <v>n</v>
      </c>
      <c r="Y20" s="605" t="str" cm="1">
        <f t="array" ref="Y20" xml:space="preserve"> INDEX([2]!注音編碼對照表[鍵盤按鍵], MATCH(TRUE, EXACT(Y$17, [2]!注音編碼對照表[注音符號]),0))</f>
        <v>u</v>
      </c>
      <c r="Z20" s="605" t="str" cm="1">
        <f t="array" ref="Z20" xml:space="preserve"> INDEX([2]!注音編碼對照表[鍵盤按鍵], MATCH(TRUE, EXACT(Z$17, [2]!注音編碼對照表[注音符號]),0))</f>
        <v>U</v>
      </c>
      <c r="AA20" s="605" t="str" cm="1">
        <f t="array" ref="AA20" xml:space="preserve"> INDEX([2]!注音編碼對照表[鍵盤按鍵], MATCH(TRUE, EXACT(AA$17, [2]!注音編碼對照表[注音符號]),0))</f>
        <v>j</v>
      </c>
      <c r="AB20" s="605" t="str" cm="1">
        <f t="array" ref="AB20" xml:space="preserve"> INDEX([2]!注音編碼對照表[鍵盤按鍵], MATCH(TRUE, EXACT(AB$17, [2]!注音編碼對照表[注音符號]),0))</f>
        <v>J</v>
      </c>
      <c r="AC20" s="605" t="str" cm="1">
        <f t="array" ref="AC20" xml:space="preserve"> INDEX([2]!注音編碼對照表[鍵盤按鍵], MATCH(TRUE, EXACT(AC$17, [2]!注音編碼對照表[注音符號]),0))</f>
        <v>8</v>
      </c>
      <c r="AD20" s="605" t="str" cm="1">
        <f t="array" ref="AD20" xml:space="preserve"> INDEX([2]!注音編碼對照表[鍵盤按鍵], MATCH(TRUE, EXACT(AD$17, [2]!注音編碼對照表[注音符號]),0))</f>
        <v>*</v>
      </c>
      <c r="AE20" s="605" t="str" cm="1">
        <f t="array" ref="AE20" xml:space="preserve"> INDEX([2]!注音編碼對照表[鍵盤按鍵], MATCH(TRUE, EXACT(AE$17, [2]!注音編碼對照表[注音符號]),0))</f>
        <v>i</v>
      </c>
      <c r="AF20" s="605" t="str" cm="1">
        <f t="array" ref="AF20" xml:space="preserve"> INDEX([2]!注音編碼對照表[鍵盤按鍵], MATCH(TRUE, EXACT(AF$17, [2]!注音編碼對照表[注音符號]),0))</f>
        <v>I</v>
      </c>
      <c r="AG20" s="605" t="str" cm="1">
        <f t="array" ref="AG20" xml:space="preserve"> INDEX([2]!注音編碼對照表[鍵盤按鍵], MATCH(TRUE, EXACT(AG$17, [2]!注音編碼對照表[注音符號]),0))</f>
        <v>k</v>
      </c>
      <c r="AH20" s="605" t="str" cm="1">
        <f t="array" ref="AH20" xml:space="preserve"> INDEX([2]!注音編碼對照表[鍵盤按鍵], MATCH(TRUE, EXACT(AH$17, [2]!注音編碼對照表[注音符號]),0))</f>
        <v>,</v>
      </c>
      <c r="AI20" s="605" t="str" cm="1">
        <f t="array" ref="AI20" xml:space="preserve"> INDEX([2]!注音編碼對照表[鍵盤按鍵], MATCH(TRUE, EXACT(AI$17, [2]!注音編碼對照表[注音符號]),0))</f>
        <v>&lt;</v>
      </c>
      <c r="AJ20" s="605" t="str" cm="1">
        <f t="array" ref="AJ20" xml:space="preserve"> INDEX([2]!注音編碼對照表[鍵盤按鍵], MATCH(TRUE, EXACT(AJ$17, [2]!注音編碼對照表[注音符號]),0))</f>
        <v>9</v>
      </c>
      <c r="AK20" s="605" t="str" cm="1">
        <f t="array" ref="AK20" xml:space="preserve"> INDEX([2]!注音編碼對照表[鍵盤按鍵], MATCH(TRUE, EXACT(AK$17, [2]!注音編碼對照表[注音符號]),0))</f>
        <v>(</v>
      </c>
      <c r="AL20" s="605" t="str" cm="1">
        <f t="array" ref="AL20" xml:space="preserve"> INDEX([2]!注音編碼對照表[鍵盤按鍵], MATCH(TRUE, EXACT(AL$17, [2]!注音編碼對照表[注音符號]),0))</f>
        <v>l</v>
      </c>
      <c r="AM20" s="605" t="str" cm="1">
        <f t="array" ref="AM20" xml:space="preserve"> INDEX([2]!注音編碼對照表[鍵盤按鍵], MATCH(TRUE, EXACT(AM$17, [2]!注音編碼對照表[注音符號]),0))</f>
        <v>L</v>
      </c>
      <c r="AN20" s="605" t="str" cm="1">
        <f t="array" ref="AN20" xml:space="preserve"> INDEX([2]!注音編碼對照表[鍵盤按鍵], MATCH(TRUE, EXACT(AN$17, [2]!注音編碼對照表[注音符號]),0))</f>
        <v>;</v>
      </c>
      <c r="AO20" s="605" t="str" cm="1">
        <f t="array" ref="AO20" xml:space="preserve"> INDEX([2]!注音編碼對照表[鍵盤按鍵], MATCH(TRUE, EXACT(AO$17, [2]!注音編碼對照表[注音符號]),0))</f>
        <v>o</v>
      </c>
      <c r="AP20" s="605" t="str" cm="1">
        <f t="array" ref="AP20" xml:space="preserve"> INDEX([2]!注音編碼對照表[鍵盤按鍵], MATCH(TRUE, EXACT(AP$17, [2]!注音編碼對照表[注音符號]),0))</f>
        <v>M</v>
      </c>
      <c r="AQ20" s="605" t="str" cm="1">
        <f t="array" ref="AQ20" xml:space="preserve"> INDEX([2]!注音編碼對照表[鍵盤按鍵], MATCH(TRUE, EXACT(AQ$17, [2]!注音編碼對照表[注音符號]),0))</f>
        <v>O</v>
      </c>
      <c r="AR20" s="605" t="str" cm="1">
        <f t="array" ref="AR20" xml:space="preserve"> INDEX([2]!注音編碼對照表[鍵盤按鍵], MATCH(TRUE, EXACT(AR$17, [2]!注音編碼對照表[注音符號]),0))</f>
        <v>0</v>
      </c>
      <c r="AS20" s="605" t="str" cm="1">
        <f t="array" ref="AS20" xml:space="preserve"> INDEX([2]!注音編碼對照表[鍵盤按鍵], MATCH(TRUE, EXACT(AS$17, [2]!注音編碼對照表[注音符號]),0))</f>
        <v>m</v>
      </c>
      <c r="AT20" s="605" t="str" cm="1">
        <f t="array" ref="AT20" xml:space="preserve"> INDEX([2]!注音編碼對照表[鍵盤按鍵], MATCH(TRUE, EXACT(AT$17, [2]!注音編碼對照表[注音符號]),0))</f>
        <v>p</v>
      </c>
      <c r="AU20" s="605" t="str" cm="1">
        <f t="array" ref="AU20" xml:space="preserve"> INDEX([2]!注音編碼對照表[鍵盤按鍵], MATCH(TRUE, EXACT(AU$17, [2]!注音編碼對照表[注音符號]),0))</f>
        <v>/</v>
      </c>
      <c r="AV20" s="605" t="str" cm="1">
        <f t="array" ref="AV20" xml:space="preserve"> INDEX([2]!注音編碼對照表[鍵盤按鍵], MATCH(TRUE, EXACT(AV$17, [2]!注音編碼對照表[注音符號]),0))</f>
        <v>K</v>
      </c>
      <c r="AW20" s="605" t="str" cm="1">
        <f t="array" ref="AW20" xml:space="preserve"> INDEX([2]!注音編碼對照表[鍵盤按鍵], MATCH(TRUE, EXACT(AW$17, [2]!注音編碼對照表[注音符號]),0))</f>
        <v>b</v>
      </c>
      <c r="AX20" s="605" t="str" cm="1">
        <f t="array" ref="AX20" xml:space="preserve"> INDEX([2]!注音編碼對照表[鍵盤按鍵], MATCH(TRUE, EXACT(AX$17, [2]!注音編碼對照表[注音符號]),0))</f>
        <v>t</v>
      </c>
      <c r="AY20" s="605" t="str" cm="1">
        <f t="array" ref="AY20" xml:space="preserve"> INDEX([2]!注音編碼對照表[鍵盤按鍵], MATCH(TRUE, EXACT(AY$17, [2]!注音編碼對照表[注音符號]),0))</f>
        <v>g</v>
      </c>
      <c r="AZ20" s="605" t="str" cm="1">
        <f t="array" ref="AZ20" xml:space="preserve"> INDEX([2]!注音編碼對照表[鍵盤按鍵], MATCH(TRUE, EXACT(AZ$17, [2]!注音編碼對照表[注音符號]),0))</f>
        <v>z</v>
      </c>
      <c r="BA20" s="605" cm="1">
        <f t="array" ref="BA20" xml:space="preserve"> INDEX([2]!注音編碼對照表[鍵盤按鍵], MATCH(TRUE, EXACT(BA$17, [2]!注音編碼對照表[注音符號]),0))</f>
        <v>4</v>
      </c>
      <c r="BB20" s="605" cm="1">
        <f t="array" ref="BB20" xml:space="preserve"> INDEX([2]!注音編碼對照表[鍵盤按鍵], MATCH(TRUE, EXACT(BB$17, [2]!注音編碼對照表[注音符號]),0))</f>
        <v>3</v>
      </c>
      <c r="BC20" s="605" cm="1">
        <f t="array" ref="BC20" xml:space="preserve"> INDEX([2]!注音編碼對照表[鍵盤按鍵], MATCH(TRUE, EXACT(BC$17, [2]!注音編碼對照表[注音符號]),0))</f>
        <v>6</v>
      </c>
      <c r="BD20" s="605" cm="1">
        <f t="array" ref="BD20" xml:space="preserve"> INDEX([2]!注音編碼對照表[鍵盤按鍵], MATCH(TRUE, EXACT(BD$17, [2]!注音編碼對照表[注音符號]),0))</f>
        <v>5</v>
      </c>
      <c r="BE20" s="605" cm="1">
        <f t="array" ref="BE20" xml:space="preserve"> INDEX([2]!注音編碼對照表[鍵盤按鍵], MATCH(TRUE, EXACT(BE$17, [2]!注音編碼對照表[注音符號]),0))</f>
        <v>7</v>
      </c>
      <c r="BF20" s="605" t="str" cm="1">
        <f t="array" ref="BF20" xml:space="preserve"> INDEX([2]!注音編碼對照表[鍵盤按鍵], MATCH(TRUE, EXACT(BF$17, [2]!注音編碼對照表[注音符號]),0))</f>
        <v>.</v>
      </c>
      <c r="BG20" s="605" t="str" cm="1">
        <f t="array" ref="BG20" xml:space="preserve"> INDEX([2]!注音編碼對照表[鍵盤按鍵], MATCH(TRUE, EXACT(BG$17, [2]!注音編碼對照表[注音符號]),0))</f>
        <v>=</v>
      </c>
      <c r="BH20" s="605" t="str" cm="1">
        <f t="array" ref="BH20" xml:space="preserve"> INDEX([2]!注音編碼對照表[鍵盤按鍵], MATCH(TRUE, EXACT(BH$17, [2]!注音編碼對照表[注音符號]),0))</f>
        <v>-</v>
      </c>
      <c r="BJ20" s="606"/>
      <c r="BK20" s="606"/>
      <c r="BM20" s="558">
        <f t="shared" si="0"/>
        <v>16</v>
      </c>
      <c r="BN20" s="559" t="s">
        <v>1031</v>
      </c>
      <c r="BO20" s="560" t="str" cm="1">
        <f t="array" ref="BO20" xml:space="preserve"> INDEX([2]!鍵盤設計表[聲韻調], MATCH(TRUE, EXACT($BN20, [2]!鍵盤設計表[注音符號]), 0))</f>
        <v>聲</v>
      </c>
      <c r="BP20" s="561" t="str" cm="1">
        <f t="array" ref="BP20" xml:space="preserve"> INDEX([2]!鍵盤設計表[鍵盤按鍵], MATCH(TRUE, EXACT($BN20, [2]!鍵盤設計表[注音符號]), 0))</f>
        <v>f</v>
      </c>
      <c r="BQ20" s="143" t="str" cm="1">
        <f t="array" ref="BQ20" xml:space="preserve"> INDEX([2]!鍵盤設計表[注音編碼], MATCH(TRUE, EXACT($BN20, [2]!鍵盤設計表[注音符號]), 0))</f>
        <v>C</v>
      </c>
      <c r="BR20" s="144" t="str" cm="1">
        <f t="array" ref="BR20" xml:space="preserve"> INDEX([2]!鍵盤設計表[台語拼音], MATCH(TRUE, EXACT($BN20, [2]!鍵盤設計表[注音符號]), 0))</f>
        <v>ci</v>
      </c>
      <c r="BS20" s="562">
        <f t="shared" si="6"/>
        <v>2</v>
      </c>
      <c r="BT20" s="590"/>
      <c r="BU20" s="563" t="str">
        <f xml:space="preserve"> "    """ &amp; BP20 &amp; """: { commit: """ &amp; BN20 &amp; """ }" &amp; "  # " &amp; "/" &amp; BR20 &amp; "/ ==&gt; " &amp; BQ20</f>
        <v xml:space="preserve">    "f": { commit: "ㄑ" }  # /ci/ ==&gt; C</v>
      </c>
      <c r="BV20" s="590"/>
      <c r="BW20" s="527"/>
      <c r="BX20" s="564"/>
      <c r="BZ20" s="559" t="s">
        <v>956</v>
      </c>
      <c r="CA20" s="560" t="s">
        <v>3432</v>
      </c>
      <c r="CB20" s="561" t="s">
        <v>1660</v>
      </c>
      <c r="CC20" s="143" t="s">
        <v>3426</v>
      </c>
      <c r="CD20" s="144" t="s">
        <v>1410</v>
      </c>
      <c r="CE20" s="562">
        <v>2</v>
      </c>
      <c r="CG20" s="484" t="str">
        <f t="shared" si="2"/>
        <v xml:space="preserve">    - xform/ng/W/  # ㆭ [ng]</v>
      </c>
      <c r="CI20" s="484" t="s">
        <v>3472</v>
      </c>
      <c r="CK20" s="559" t="s">
        <v>1031</v>
      </c>
      <c r="CL20" s="560" t="s">
        <v>3434</v>
      </c>
      <c r="CM20" s="561" t="s">
        <v>2023</v>
      </c>
      <c r="CN20" s="143" t="s">
        <v>1998</v>
      </c>
      <c r="CO20" s="144" t="s">
        <v>1853</v>
      </c>
      <c r="CP20" s="562">
        <v>2</v>
      </c>
      <c r="CR20" s="484" t="str">
        <f t="shared" si="3"/>
        <v xml:space="preserve">    - xform/^ci(?!\d)/C/  # ㄑ [ ci]</v>
      </c>
    </row>
    <row r="21" spans="1:96" s="606" customFormat="1" ht="45" customHeight="1">
      <c r="A21" s="529"/>
      <c r="B21" s="529"/>
      <c r="C21" s="529"/>
      <c r="D21" s="529"/>
      <c r="E21" s="529"/>
      <c r="F21" s="529"/>
      <c r="G21" s="529"/>
      <c r="H21" s="529"/>
      <c r="I21" s="529"/>
      <c r="J21" s="529"/>
      <c r="K21" s="529"/>
      <c r="L21" s="529"/>
      <c r="M21" s="529"/>
      <c r="N21" s="529"/>
      <c r="O21" s="529"/>
      <c r="P21" s="529"/>
      <c r="Q21" s="529"/>
      <c r="R21" s="529"/>
      <c r="S21" s="529"/>
      <c r="T21" s="529"/>
      <c r="U21" s="529"/>
      <c r="V21" s="529"/>
      <c r="W21" s="529"/>
      <c r="X21" s="529"/>
      <c r="Y21" s="529"/>
      <c r="Z21" s="529"/>
      <c r="AA21" s="529"/>
      <c r="AB21" s="529"/>
      <c r="AC21" s="529"/>
      <c r="AD21" s="529"/>
      <c r="AE21" s="529"/>
      <c r="AF21" s="529"/>
      <c r="AG21" s="529"/>
      <c r="AH21" s="529"/>
      <c r="AI21" s="529"/>
      <c r="AJ21" s="529"/>
      <c r="AK21" s="529"/>
      <c r="AL21" s="529"/>
      <c r="AM21" s="529"/>
      <c r="AN21" s="529"/>
      <c r="AO21" s="529"/>
      <c r="AP21" s="529"/>
      <c r="AQ21" s="529"/>
      <c r="AR21" s="475"/>
      <c r="AS21" s="475"/>
      <c r="AT21" s="529"/>
      <c r="AU21" s="529"/>
      <c r="AV21" s="529"/>
      <c r="AW21" s="476"/>
      <c r="AX21" s="476"/>
      <c r="AY21" s="476"/>
      <c r="AZ21" s="476"/>
      <c r="BA21" s="476"/>
      <c r="BB21" s="476"/>
      <c r="BJ21" s="607"/>
      <c r="BK21" s="607"/>
      <c r="BM21" s="558">
        <f t="shared" si="0"/>
        <v>17</v>
      </c>
      <c r="BN21" s="559" t="s">
        <v>1033</v>
      </c>
      <c r="BO21" s="560" t="str" cm="1">
        <f t="array" ref="BO21" xml:space="preserve"> INDEX([2]!鍵盤設計表[聲韻調], MATCH(TRUE, EXACT($BN21, [2]!鍵盤設計表[注音符號]), 0))</f>
        <v>聲</v>
      </c>
      <c r="BP21" s="561" t="str" cm="1">
        <f t="array" ref="BP21" xml:space="preserve"> INDEX([2]!鍵盤設計表[鍵盤按鍵], MATCH(TRUE, EXACT($BN21, [2]!鍵盤設計表[注音符號]), 0))</f>
        <v>v</v>
      </c>
      <c r="BQ21" s="143" t="str" cm="1">
        <f t="array" ref="BQ21" xml:space="preserve"> INDEX([2]!鍵盤設計表[注音編碼], MATCH(TRUE, EXACT($BN21, [2]!鍵盤設計表[注音符號]), 0))</f>
        <v>S</v>
      </c>
      <c r="BR21" s="144" t="str" cm="1">
        <f t="array" ref="BR21" xml:space="preserve"> INDEX([2]!鍵盤設計表[台語拼音], MATCH(TRUE, EXACT($BN21, [2]!鍵盤設計表[注音符號]), 0))</f>
        <v>si</v>
      </c>
      <c r="BS21" s="562">
        <f t="shared" si="6"/>
        <v>2</v>
      </c>
      <c r="BT21" s="476"/>
      <c r="BU21" s="563" t="str">
        <f xml:space="preserve"> "    """ &amp; BP21 &amp; """: { commit: """ &amp; BN21 &amp; """ }" &amp; "  # " &amp; "/" &amp; BR21 &amp; "/ ==&gt; " &amp; BQ21</f>
        <v xml:space="preserve">    "v": { commit: "ㄒ" }  # /si/ ==&gt; S</v>
      </c>
      <c r="BV21" s="476"/>
      <c r="BW21" s="480"/>
      <c r="BX21" s="564"/>
      <c r="BZ21" s="559" t="s">
        <v>261</v>
      </c>
      <c r="CA21" s="560" t="s">
        <v>3432</v>
      </c>
      <c r="CB21" s="561" t="s">
        <v>732</v>
      </c>
      <c r="CC21" s="143" t="s">
        <v>260</v>
      </c>
      <c r="CD21" s="144" t="s">
        <v>260</v>
      </c>
      <c r="CE21" s="562">
        <v>1</v>
      </c>
      <c r="CG21" s="484" t="str">
        <f t="shared" si="2"/>
        <v xml:space="preserve">    - xform/i/i/  # ㄧ [i]</v>
      </c>
      <c r="CI21" s="484" t="s">
        <v>3473</v>
      </c>
      <c r="CK21" s="559" t="s">
        <v>1033</v>
      </c>
      <c r="CL21" s="560" t="s">
        <v>3434</v>
      </c>
      <c r="CM21" s="561" t="s">
        <v>2029</v>
      </c>
      <c r="CN21" s="143" t="s">
        <v>1999</v>
      </c>
      <c r="CO21" s="144" t="s">
        <v>1857</v>
      </c>
      <c r="CP21" s="562">
        <v>2</v>
      </c>
      <c r="CR21" s="484" t="str">
        <f t="shared" si="3"/>
        <v xml:space="preserve">    - xform/^si(?!\d)/S/  # ㄒ [ si]</v>
      </c>
    </row>
    <row r="22" spans="1:96" s="606" customFormat="1" ht="45" customHeight="1">
      <c r="B22" s="608" t="s">
        <v>3474</v>
      </c>
      <c r="C22" s="608"/>
      <c r="D22" s="608"/>
      <c r="E22" s="608"/>
      <c r="F22" s="608"/>
      <c r="G22" s="608"/>
      <c r="H22" s="608"/>
      <c r="I22" s="608"/>
      <c r="J22" s="608"/>
      <c r="K22" s="608"/>
      <c r="L22" s="608"/>
      <c r="M22" s="608"/>
      <c r="N22" s="608"/>
      <c r="O22" s="608"/>
      <c r="P22" s="608"/>
      <c r="Q22" s="608"/>
      <c r="R22" s="608"/>
      <c r="S22" s="608"/>
      <c r="T22" s="609"/>
      <c r="U22" s="608"/>
      <c r="V22" s="608"/>
      <c r="W22" s="608"/>
      <c r="X22" s="608"/>
      <c r="Y22" s="608"/>
      <c r="Z22" s="608"/>
      <c r="AA22" s="608"/>
      <c r="AB22" s="608"/>
      <c r="AC22" s="608"/>
      <c r="AD22" s="608"/>
      <c r="AE22" s="608"/>
      <c r="AF22" s="608"/>
      <c r="AG22" s="608"/>
      <c r="AH22" s="608"/>
      <c r="AI22" s="607"/>
      <c r="AJ22" s="607"/>
      <c r="AK22" s="607"/>
      <c r="AL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M22" s="558">
        <f t="shared" si="0"/>
        <v>18</v>
      </c>
      <c r="BN22" s="559" t="s">
        <v>1029</v>
      </c>
      <c r="BO22" s="560" t="str" cm="1">
        <f t="array" ref="BO22" xml:space="preserve"> INDEX([2]!鍵盤設計表[聲韻調], MATCH(TRUE, EXACT($BN22, [2]!鍵盤設計表[注音符號]), 0))</f>
        <v>聲</v>
      </c>
      <c r="BP22" s="561" t="str" cm="1">
        <f t="array" ref="BP22" xml:space="preserve"> INDEX([2]!鍵盤設計表[鍵盤按鍵], MATCH(TRUE, EXACT($BN22, [2]!鍵盤設計表[注音符號]), 0))</f>
        <v>Y</v>
      </c>
      <c r="BQ22" s="143" t="str" cm="1">
        <f t="array" ref="BQ22" xml:space="preserve"> INDEX([2]!鍵盤設計表[注音編碼], MATCH(TRUE, EXACT($BN22, [2]!鍵盤設計表[注音符號]), 0))</f>
        <v>j</v>
      </c>
      <c r="BR22" s="144" t="str" cm="1">
        <f t="array" ref="BR22" xml:space="preserve"> INDEX([2]!鍵盤設計表[台語拼音], MATCH(TRUE, EXACT($BN22, [2]!鍵盤設計表[注音符號]), 0))</f>
        <v>j</v>
      </c>
      <c r="BS22" s="562">
        <f xml:space="preserve"> LEN(BR22)</f>
        <v>1</v>
      </c>
      <c r="BU22" s="563" t="str">
        <f xml:space="preserve"> "    """ &amp; BP23 &amp; """: { commit: """ &amp; BN23 &amp; """ }" &amp; "  # " &amp; "/" &amp; BR23 &amp; "/ ==&gt; " &amp; BQ23</f>
        <v xml:space="preserve">    "y": { commit: "ㄗ" }  # /z/ ==&gt; z</v>
      </c>
      <c r="BW22" s="527"/>
      <c r="BX22" s="564"/>
      <c r="BZ22" s="559" t="s">
        <v>733</v>
      </c>
      <c r="CA22" s="560" t="s">
        <v>3432</v>
      </c>
      <c r="CB22" s="561" t="s">
        <v>1286</v>
      </c>
      <c r="CC22" s="143" t="s">
        <v>732</v>
      </c>
      <c r="CD22" s="144" t="s">
        <v>732</v>
      </c>
      <c r="CE22" s="562">
        <v>1</v>
      </c>
      <c r="CG22" s="484" t="str">
        <f t="shared" si="2"/>
        <v xml:space="preserve">    - xform/u/u/  # ㄨ [u]</v>
      </c>
      <c r="CI22" s="484" t="s">
        <v>3475</v>
      </c>
      <c r="CK22" s="559" t="s">
        <v>1029</v>
      </c>
      <c r="CL22" s="560" t="s">
        <v>3434</v>
      </c>
      <c r="CM22" s="561" t="s">
        <v>2006</v>
      </c>
      <c r="CN22" s="143" t="s">
        <v>1286</v>
      </c>
      <c r="CO22" s="144" t="s">
        <v>1286</v>
      </c>
      <c r="CP22" s="562">
        <v>1</v>
      </c>
      <c r="CR22" s="484" t="str">
        <f t="shared" si="3"/>
        <v xml:space="preserve">    - xform/^j(?!\d)/j/  # ㆡ [ j]</v>
      </c>
    </row>
    <row r="23" spans="1:96" s="619" customFormat="1" ht="45" customHeight="1">
      <c r="A23" s="610"/>
      <c r="B23" s="611" t="str">
        <f>"  alphabet: " &amp; _xlfn.CONCAT("""", D20:BH20, """")</f>
        <v xml:space="preserve">  alphabet: "!1qa2wsxEedNcRrfvYyhnuUjJ8*iIk,&lt;9(lL;oMO0mp/Kbtgz43657.=-"</v>
      </c>
      <c r="C23" s="611"/>
      <c r="D23" s="611"/>
      <c r="E23" s="611"/>
      <c r="F23" s="611"/>
      <c r="G23" s="611"/>
      <c r="H23" s="611"/>
      <c r="I23" s="611"/>
      <c r="J23" s="611"/>
      <c r="K23" s="611"/>
      <c r="L23" s="611"/>
      <c r="M23" s="611"/>
      <c r="N23" s="611"/>
      <c r="O23" s="611"/>
      <c r="P23" s="611"/>
      <c r="Q23" s="611"/>
      <c r="R23" s="611"/>
      <c r="S23" s="611"/>
      <c r="T23" s="611"/>
      <c r="U23" s="611"/>
      <c r="V23" s="611"/>
      <c r="W23" s="611"/>
      <c r="X23" s="611"/>
      <c r="Y23" s="611"/>
      <c r="Z23" s="611"/>
      <c r="AA23" s="611"/>
      <c r="AB23" s="611"/>
      <c r="AC23" s="611"/>
      <c r="AD23" s="611"/>
      <c r="AE23" s="611"/>
      <c r="AF23" s="611"/>
      <c r="AG23" s="611"/>
      <c r="AH23" s="611"/>
      <c r="AI23" s="611"/>
      <c r="AJ23" s="611"/>
      <c r="AK23" s="610"/>
      <c r="AL23" s="610"/>
      <c r="AM23" s="612"/>
      <c r="AN23" s="610"/>
      <c r="AO23" s="613" t="str">
        <f xml:space="preserve"> "    - abbrev/^([" &amp; _xlfn.CONCAT(D19:X19) &amp; "]).+$/$1/"</f>
        <v xml:space="preserve">    - abbrev/^([bpPmtTnlgkKwhJZCSjzcs]).+$/$1/</v>
      </c>
      <c r="AP23" s="614"/>
      <c r="AQ23" s="614"/>
      <c r="AR23" s="615"/>
      <c r="AS23" s="615"/>
      <c r="AT23" s="614"/>
      <c r="AU23" s="614"/>
      <c r="AV23" s="614"/>
      <c r="AW23" s="616"/>
      <c r="AX23" s="616"/>
      <c r="AY23" s="616"/>
      <c r="AZ23" s="616"/>
      <c r="BA23" s="616"/>
      <c r="BB23" s="616"/>
      <c r="BC23" s="617"/>
      <c r="BD23" s="617"/>
      <c r="BE23" s="617"/>
      <c r="BF23" s="617"/>
      <c r="BG23" s="617"/>
      <c r="BH23" s="617"/>
      <c r="BI23" s="617"/>
      <c r="BJ23" s="618"/>
      <c r="BK23" s="618"/>
      <c r="BM23" s="558">
        <f t="shared" si="0"/>
        <v>19</v>
      </c>
      <c r="BN23" s="559" t="s">
        <v>1027</v>
      </c>
      <c r="BO23" s="560" t="str" cm="1">
        <f t="array" ref="BO23" xml:space="preserve"> INDEX([2]!鍵盤設計表[聲韻調], MATCH(TRUE, EXACT($BN23, [2]!鍵盤設計表[注音符號]), 0))</f>
        <v>聲</v>
      </c>
      <c r="BP23" s="561" t="str" cm="1">
        <f t="array" ref="BP23" xml:space="preserve"> INDEX([2]!鍵盤設計表[鍵盤按鍵], MATCH(TRUE, EXACT($BN23, [2]!鍵盤設計表[注音符號]), 0))</f>
        <v>y</v>
      </c>
      <c r="BQ23" s="143" t="str" cm="1">
        <f t="array" ref="BQ23" xml:space="preserve"> INDEX([2]!鍵盤設計表[注音編碼], MATCH(TRUE, EXACT($BN23, [2]!鍵盤設計表[注音符號]), 0))</f>
        <v>z</v>
      </c>
      <c r="BR23" s="144" t="str" cm="1">
        <f t="array" ref="BR23" xml:space="preserve"> INDEX([2]!鍵盤設計表[台語拼音], MATCH(TRUE, EXACT($BN23, [2]!鍵盤設計表[注音符號]), 0))</f>
        <v>z</v>
      </c>
      <c r="BS23" s="562">
        <f t="shared" ref="BS23:BS61" si="7" xml:space="preserve"> LEN(BR23)</f>
        <v>1</v>
      </c>
      <c r="BT23" s="606"/>
      <c r="BU23" s="563" t="str">
        <f xml:space="preserve"> "    """ &amp; BP22 &amp; """: { commit: """ &amp; BN22 &amp; """ }" &amp; "  # " &amp; "/" &amp; BR22 &amp; "/ ==&gt; " &amp; BQ22</f>
        <v xml:space="preserve">    "Y": { commit: "ㆡ" }  # /j/ ==&gt; j</v>
      </c>
      <c r="BV23" s="606"/>
      <c r="BW23" s="527"/>
      <c r="BX23" s="564"/>
      <c r="BZ23" s="559" t="s">
        <v>19</v>
      </c>
      <c r="CA23" s="560" t="s">
        <v>3432</v>
      </c>
      <c r="CB23" s="561" t="s">
        <v>3476</v>
      </c>
      <c r="CC23" s="143" t="s">
        <v>18</v>
      </c>
      <c r="CD23" s="144" t="s">
        <v>18</v>
      </c>
      <c r="CE23" s="562">
        <v>1</v>
      </c>
      <c r="CG23" s="484" t="str">
        <f t="shared" si="2"/>
        <v xml:space="preserve">    - xform/a/a/  # ㄚ [a]</v>
      </c>
      <c r="CI23" s="484" t="s">
        <v>3477</v>
      </c>
      <c r="CK23" s="559" t="s">
        <v>1027</v>
      </c>
      <c r="CL23" s="560" t="s">
        <v>3434</v>
      </c>
      <c r="CM23" s="561" t="s">
        <v>2005</v>
      </c>
      <c r="CN23" s="143" t="s">
        <v>1272</v>
      </c>
      <c r="CO23" s="144" t="s">
        <v>1272</v>
      </c>
      <c r="CP23" s="562">
        <v>1</v>
      </c>
      <c r="CR23" s="484" t="str">
        <f t="shared" si="3"/>
        <v xml:space="preserve">    - xform/^z(?!\d)/z/  # ㄗ [ z]</v>
      </c>
    </row>
    <row r="24" spans="1:96" s="606" customFormat="1" ht="45" customHeight="1">
      <c r="A24" s="529"/>
      <c r="B24" s="611" t="str">
        <f>"  initials: " &amp; _xlfn.CONCAT("""", D20:AZ20, BF20:BH20, """")</f>
        <v xml:space="preserve">  initials: "!1qa2wsxEedNcRrfvYyhnuUjJ8*iIk,&lt;9(lL;oMO0mp/Kbtgz.=-"</v>
      </c>
      <c r="C24" s="611"/>
      <c r="D24" s="611"/>
      <c r="E24" s="611"/>
      <c r="F24" s="611"/>
      <c r="G24" s="611"/>
      <c r="H24" s="611"/>
      <c r="I24" s="611"/>
      <c r="J24" s="611"/>
      <c r="K24" s="611"/>
      <c r="L24" s="611"/>
      <c r="M24" s="611"/>
      <c r="N24" s="611"/>
      <c r="O24" s="611"/>
      <c r="P24" s="611"/>
      <c r="Q24" s="611"/>
      <c r="R24" s="611"/>
      <c r="S24" s="611"/>
      <c r="T24" s="611"/>
      <c r="U24" s="611"/>
      <c r="V24" s="611"/>
      <c r="W24" s="611"/>
      <c r="X24" s="611"/>
      <c r="Y24" s="611"/>
      <c r="Z24" s="611"/>
      <c r="AA24" s="611"/>
      <c r="AB24" s="611"/>
      <c r="AC24" s="611"/>
      <c r="AD24" s="611"/>
      <c r="AE24" s="611"/>
      <c r="AF24" s="611"/>
      <c r="AG24" s="611"/>
      <c r="AH24" s="611"/>
      <c r="AI24" s="611"/>
      <c r="AJ24" s="611"/>
      <c r="AK24" s="529"/>
      <c r="AL24" s="529"/>
      <c r="AM24" s="529"/>
      <c r="AN24" s="529"/>
      <c r="AO24" s="529"/>
      <c r="AP24" s="529"/>
      <c r="AQ24" s="529"/>
      <c r="AR24" s="475"/>
      <c r="AS24" s="475"/>
      <c r="AT24" s="529"/>
      <c r="AU24" s="529"/>
      <c r="AV24" s="529"/>
      <c r="AW24" s="476"/>
      <c r="AX24" s="476"/>
      <c r="AY24" s="476"/>
      <c r="AZ24" s="476"/>
      <c r="BA24" s="476"/>
      <c r="BB24" s="476"/>
      <c r="BJ24" s="607"/>
      <c r="BK24" s="607"/>
      <c r="BM24" s="558">
        <f t="shared" si="0"/>
        <v>20</v>
      </c>
      <c r="BN24" s="559" t="s">
        <v>1028</v>
      </c>
      <c r="BO24" s="560" t="str" cm="1">
        <f t="array" ref="BO24" xml:space="preserve"> INDEX([2]!鍵盤設計表[聲韻調], MATCH(TRUE, EXACT($BN24, [2]!鍵盤設計表[注音符號]), 0))</f>
        <v>聲</v>
      </c>
      <c r="BP24" s="561" t="str" cm="1">
        <f t="array" ref="BP24" xml:space="preserve"> INDEX([2]!鍵盤設計表[鍵盤按鍵], MATCH(TRUE, EXACT($BN24, [2]!鍵盤設計表[注音符號]), 0))</f>
        <v>h</v>
      </c>
      <c r="BQ24" s="143" t="str" cm="1">
        <f t="array" ref="BQ24" xml:space="preserve"> INDEX([2]!鍵盤設計表[注音編碼], MATCH(TRUE, EXACT($BN24, [2]!鍵盤設計表[注音符號]), 0))</f>
        <v>c</v>
      </c>
      <c r="BR24" s="144" t="str" cm="1">
        <f t="array" ref="BR24" xml:space="preserve"> INDEX([2]!鍵盤設計表[台語拼音], MATCH(TRUE, EXACT($BN24, [2]!鍵盤設計表[注音符號]), 0))</f>
        <v>c</v>
      </c>
      <c r="BS24" s="562">
        <f t="shared" si="7"/>
        <v>1</v>
      </c>
      <c r="BT24" s="619"/>
      <c r="BU24" s="563" t="str">
        <f t="shared" ref="BU24:BU61" si="8" xml:space="preserve"> "    """ &amp; BP24 &amp; """: { commit: """ &amp; BN24 &amp; """ }" &amp; "  # " &amp; "/" &amp; BR24 &amp; "/ ==&gt; " &amp; BQ24</f>
        <v xml:space="preserve">    "h": { commit: "ㄘ" }  # /c/ ==&gt; c</v>
      </c>
      <c r="BV24" s="619"/>
      <c r="BW24" s="527"/>
      <c r="BX24" s="620"/>
      <c r="BZ24" s="559" t="s">
        <v>634</v>
      </c>
      <c r="CA24" s="560" t="s">
        <v>3432</v>
      </c>
      <c r="CB24" s="561" t="s">
        <v>14</v>
      </c>
      <c r="CC24" s="143" t="s">
        <v>1361</v>
      </c>
      <c r="CD24" s="144" t="s">
        <v>1361</v>
      </c>
      <c r="CE24" s="562">
        <v>1</v>
      </c>
      <c r="CG24" s="484" t="str">
        <f t="shared" si="2"/>
        <v xml:space="preserve">    - xform/o/o/  # ㄜ [o]</v>
      </c>
      <c r="CI24" s="484" t="s">
        <v>3478</v>
      </c>
      <c r="CK24" s="559" t="s">
        <v>1028</v>
      </c>
      <c r="CL24" s="560" t="s">
        <v>3434</v>
      </c>
      <c r="CM24" s="561" t="s">
        <v>1</v>
      </c>
      <c r="CN24" s="143" t="s">
        <v>1309</v>
      </c>
      <c r="CO24" s="144" t="s">
        <v>1309</v>
      </c>
      <c r="CP24" s="562">
        <v>1</v>
      </c>
      <c r="CR24" s="484" t="str">
        <f t="shared" si="3"/>
        <v xml:space="preserve">    - xform/^c(?!\d)/c/  # ㄘ [ c]</v>
      </c>
    </row>
    <row r="25" spans="1:96" s="606" customFormat="1" ht="45" customHeight="1">
      <c r="A25" s="529"/>
      <c r="B25" s="529"/>
      <c r="C25" s="529"/>
      <c r="D25" s="529"/>
      <c r="E25" s="529"/>
      <c r="F25" s="529"/>
      <c r="G25" s="529"/>
      <c r="H25" s="529"/>
      <c r="I25" s="529"/>
      <c r="J25" s="529"/>
      <c r="K25" s="529"/>
      <c r="L25" s="529"/>
      <c r="M25" s="529"/>
      <c r="N25" s="529"/>
      <c r="O25" s="529"/>
      <c r="P25" s="529"/>
      <c r="Q25" s="529"/>
      <c r="R25" s="529"/>
      <c r="S25" s="529"/>
      <c r="T25" s="529"/>
      <c r="U25" s="529"/>
      <c r="V25" s="529"/>
      <c r="W25" s="529"/>
      <c r="X25" s="529"/>
      <c r="Y25" s="529"/>
      <c r="Z25" s="529"/>
      <c r="AA25" s="529"/>
      <c r="AB25" s="529"/>
      <c r="AC25" s="529"/>
      <c r="AD25" s="529"/>
      <c r="AE25" s="529"/>
      <c r="AF25" s="529"/>
      <c r="AG25" s="529"/>
      <c r="AH25" s="529"/>
      <c r="AI25" s="529"/>
      <c r="AJ25" s="529"/>
      <c r="AK25" s="529"/>
      <c r="AL25" s="529"/>
      <c r="AM25" s="529"/>
      <c r="AN25" s="529"/>
      <c r="AO25" s="529"/>
      <c r="AP25" s="529"/>
      <c r="AQ25" s="529"/>
      <c r="AR25" s="475"/>
      <c r="AS25" s="475"/>
      <c r="AT25" s="529"/>
      <c r="AU25" s="529"/>
      <c r="AV25" s="529"/>
      <c r="AW25" s="476"/>
      <c r="AX25" s="476"/>
      <c r="AY25" s="476"/>
      <c r="AZ25" s="476"/>
      <c r="BA25" s="476"/>
      <c r="BB25" s="476"/>
      <c r="BJ25" s="607"/>
      <c r="BK25" s="607"/>
      <c r="BM25" s="558">
        <f t="shared" si="0"/>
        <v>21</v>
      </c>
      <c r="BN25" s="559" t="s">
        <v>3199</v>
      </c>
      <c r="BO25" s="560" t="str" cm="1">
        <f t="array" ref="BO25" xml:space="preserve"> INDEX([2]!鍵盤設計表[聲韻調], MATCH(TRUE, EXACT($BN25, [2]!鍵盤設計表[注音符號]), 0))</f>
        <v>聲</v>
      </c>
      <c r="BP25" s="561" t="str" cm="1">
        <f t="array" ref="BP25" xml:space="preserve"> INDEX([2]!鍵盤設計表[鍵盤按鍵], MATCH(TRUE, EXACT($BN25, [2]!鍵盤設計表[注音符號]), 0))</f>
        <v>n</v>
      </c>
      <c r="BQ25" s="143" t="str" cm="1">
        <f t="array" ref="BQ25" xml:space="preserve"> INDEX([2]!鍵盤設計表[注音編碼], MATCH(TRUE, EXACT($BN25, [2]!鍵盤設計表[注音符號]), 0))</f>
        <v>s</v>
      </c>
      <c r="BR25" s="144" t="str" cm="1">
        <f t="array" ref="BR25" xml:space="preserve"> INDEX([2]!鍵盤設計表[台語拼音], MATCH(TRUE, EXACT($BN25, [2]!鍵盤設計表[注音符號]), 0))</f>
        <v>s</v>
      </c>
      <c r="BS25" s="562">
        <f t="shared" si="7"/>
        <v>1</v>
      </c>
      <c r="BU25" s="563" t="str">
        <f t="shared" si="8"/>
        <v xml:space="preserve">    "n": { commit: "ㄙ" }  # /s/ ==&gt; s</v>
      </c>
      <c r="BW25" s="527"/>
      <c r="BX25" s="564"/>
      <c r="BZ25" s="559" t="s">
        <v>209</v>
      </c>
      <c r="CA25" s="560" t="s">
        <v>3432</v>
      </c>
      <c r="CB25" s="561" t="s">
        <v>1605</v>
      </c>
      <c r="CC25" s="143" t="s">
        <v>208</v>
      </c>
      <c r="CD25" s="144" t="s">
        <v>208</v>
      </c>
      <c r="CE25" s="562">
        <v>1</v>
      </c>
      <c r="CG25" s="484" t="str">
        <f t="shared" si="2"/>
        <v xml:space="preserve">    - xform/e/e/  # ㆤ [e]</v>
      </c>
      <c r="CI25" s="592" t="s">
        <v>3479</v>
      </c>
      <c r="CK25" s="559" t="s">
        <v>3199</v>
      </c>
      <c r="CL25" s="560" t="s">
        <v>3434</v>
      </c>
      <c r="CM25" s="561" t="s">
        <v>8</v>
      </c>
      <c r="CN25" s="143" t="s">
        <v>1292</v>
      </c>
      <c r="CO25" s="144" t="s">
        <v>1292</v>
      </c>
      <c r="CP25" s="562">
        <v>1</v>
      </c>
      <c r="CR25" s="484" t="str">
        <f t="shared" si="3"/>
        <v xml:space="preserve">    - xform/^s(?!\d)/s/  # ㄙ [ s]</v>
      </c>
    </row>
    <row r="26" spans="1:96" s="606" customFormat="1" ht="45" customHeight="1">
      <c r="B26" s="621" t="s">
        <v>3480</v>
      </c>
      <c r="C26" s="622"/>
      <c r="D26" s="622"/>
      <c r="E26" s="622"/>
      <c r="F26" s="622"/>
      <c r="G26" s="622"/>
      <c r="H26" s="622"/>
      <c r="I26" s="622"/>
      <c r="J26" s="622"/>
      <c r="K26" s="622"/>
      <c r="L26" s="622"/>
      <c r="M26" s="623"/>
      <c r="N26" s="623"/>
      <c r="O26" s="623"/>
      <c r="P26" s="623"/>
      <c r="Q26" s="623"/>
      <c r="R26" s="623"/>
      <c r="S26" s="623"/>
      <c r="T26" s="623"/>
      <c r="U26" s="623"/>
      <c r="V26" s="623"/>
      <c r="W26" s="623"/>
      <c r="X26" s="622"/>
      <c r="Y26" s="622"/>
      <c r="Z26" s="622"/>
      <c r="AA26" s="622"/>
      <c r="AB26" s="622"/>
      <c r="AC26" s="622"/>
      <c r="AD26" s="622"/>
      <c r="AE26" s="622"/>
      <c r="AF26" s="622"/>
      <c r="AG26" s="622"/>
      <c r="AH26" s="622"/>
      <c r="BC26" s="607"/>
      <c r="BD26" s="607"/>
      <c r="BE26" s="607"/>
      <c r="BF26" s="607"/>
      <c r="BG26" s="607"/>
      <c r="BH26" s="607"/>
      <c r="BI26" s="607"/>
      <c r="BJ26" s="607"/>
      <c r="BK26" s="607"/>
      <c r="BM26" s="558">
        <f t="shared" si="0"/>
        <v>22</v>
      </c>
      <c r="BN26" s="559" t="s">
        <v>261</v>
      </c>
      <c r="BO26" s="560" t="str" cm="1">
        <f t="array" ref="BO26" xml:space="preserve"> INDEX([2]!鍵盤設計表[聲韻調], MATCH(TRUE, EXACT($BN26, [2]!鍵盤設計表[注音符號]), 0))</f>
        <v>韻</v>
      </c>
      <c r="BP26" s="561" t="str" cm="1">
        <f t="array" ref="BP26" xml:space="preserve"> INDEX([2]!鍵盤設計表[鍵盤按鍵], MATCH(TRUE, EXACT($BN26, [2]!鍵盤設計表[注音符號]), 0))</f>
        <v>u</v>
      </c>
      <c r="BQ26" s="143" t="str" cm="1">
        <f t="array" ref="BQ26" xml:space="preserve"> INDEX([2]!鍵盤設計表[注音編碼], MATCH(TRUE, EXACT($BN26, [2]!鍵盤設計表[注音符號]), 0))</f>
        <v>i</v>
      </c>
      <c r="BR26" s="144" t="str" cm="1">
        <f t="array" ref="BR26" xml:space="preserve"> INDEX([2]!鍵盤設計表[台語拼音], MATCH(TRUE, EXACT($BN26, [2]!鍵盤設計表[注音符號]), 0))</f>
        <v>i</v>
      </c>
      <c r="BS26" s="562">
        <f t="shared" si="7"/>
        <v>1</v>
      </c>
      <c r="BU26" s="563" t="str">
        <f t="shared" si="8"/>
        <v xml:space="preserve">    "u": { commit: "ㄧ" }  # /i/ ==&gt; i</v>
      </c>
      <c r="BW26" s="527"/>
      <c r="BX26" s="564"/>
      <c r="BZ26" s="559" t="s">
        <v>950</v>
      </c>
      <c r="CA26" s="560" t="s">
        <v>3432</v>
      </c>
      <c r="CB26" s="561" t="s">
        <v>5</v>
      </c>
      <c r="CC26" s="143" t="s">
        <v>3455</v>
      </c>
      <c r="CD26" s="144" t="s">
        <v>5</v>
      </c>
      <c r="CE26" s="562">
        <v>1</v>
      </c>
      <c r="CG26" s="624" t="str">
        <f xml:space="preserve"> "   - xform/" &amp; CD26 &amp; "/" &amp; CC26 &amp; "/  # " &amp; BZ26 &amp; " [" &amp; CF26 &amp; CD26 &amp; "]"</f>
        <v xml:space="preserve">   - xform/m/M/  # ㆬ [m]</v>
      </c>
      <c r="CI26" s="592" t="s">
        <v>3481</v>
      </c>
      <c r="CK26" s="482"/>
      <c r="CL26" s="476"/>
      <c r="CM26" s="476"/>
      <c r="CN26" s="476"/>
      <c r="CO26" s="476"/>
      <c r="CP26" s="476"/>
      <c r="CR26" s="484" t="str">
        <f t="shared" si="3"/>
        <v/>
      </c>
    </row>
    <row r="27" spans="1:96" s="606" customFormat="1" ht="45" customHeight="1">
      <c r="B27" s="608" t="s">
        <v>3482</v>
      </c>
      <c r="C27" s="608"/>
      <c r="D27" s="608"/>
      <c r="E27" s="608"/>
      <c r="F27" s="608"/>
      <c r="G27" s="608"/>
      <c r="H27" s="608"/>
      <c r="I27" s="608"/>
      <c r="J27" s="608"/>
      <c r="K27" s="608"/>
      <c r="L27" s="608"/>
      <c r="M27" s="608"/>
      <c r="N27" s="608"/>
      <c r="O27" s="608"/>
      <c r="P27" s="608"/>
      <c r="Q27" s="608"/>
      <c r="R27" s="608"/>
      <c r="S27" s="608"/>
      <c r="T27" s="609"/>
      <c r="U27" s="608"/>
      <c r="V27" s="608"/>
      <c r="W27" s="608"/>
      <c r="X27" s="608"/>
      <c r="Y27" s="608"/>
      <c r="Z27" s="608"/>
      <c r="AA27" s="608" t="s">
        <v>3483</v>
      </c>
      <c r="AB27" s="608"/>
      <c r="AC27" s="608"/>
      <c r="AD27" s="608"/>
      <c r="AE27" s="608"/>
      <c r="AF27" s="608"/>
      <c r="AG27" s="608"/>
      <c r="AH27" s="608"/>
      <c r="AI27" s="607"/>
      <c r="AJ27" s="607"/>
      <c r="AK27" s="607"/>
      <c r="AL27" s="607"/>
      <c r="AN27" s="607"/>
      <c r="AO27" s="607"/>
      <c r="AP27" s="607"/>
      <c r="AQ27" s="607"/>
      <c r="AR27" s="607"/>
      <c r="AS27" s="607"/>
      <c r="AT27" s="607"/>
      <c r="AU27" s="607"/>
      <c r="AV27" s="607"/>
      <c r="AW27" s="607"/>
      <c r="AX27" s="607"/>
      <c r="AY27" s="607"/>
      <c r="AZ27" s="607"/>
      <c r="BA27" s="607"/>
      <c r="BB27" s="607"/>
      <c r="BC27" s="607"/>
      <c r="BD27" s="607"/>
      <c r="BE27" s="607"/>
      <c r="BF27" s="607"/>
      <c r="BG27" s="607"/>
      <c r="BH27" s="607"/>
      <c r="BI27" s="607"/>
      <c r="BJ27" s="607"/>
      <c r="BK27" s="607"/>
      <c r="BM27" s="558">
        <f t="shared" si="0"/>
        <v>23</v>
      </c>
      <c r="BN27" s="559" t="s">
        <v>280</v>
      </c>
      <c r="BO27" s="560" t="str" cm="1">
        <f t="array" ref="BO27" xml:space="preserve"> INDEX([2]!鍵盤設計表[聲韻調], MATCH(TRUE, EXACT($BN27, [2]!鍵盤設計表[注音符號]), 0))</f>
        <v>韻</v>
      </c>
      <c r="BP27" s="561" t="str" cm="1">
        <f t="array" ref="BP27" xml:space="preserve"> INDEX([2]!鍵盤設計表[鍵盤按鍵], MATCH(TRUE, EXACT($BN27, [2]!鍵盤設計表[注音符號]), 0))</f>
        <v>U</v>
      </c>
      <c r="BQ27" s="143" t="str" cm="1">
        <f t="array" ref="BQ27" xml:space="preserve"> INDEX([2]!鍵盤設計表[注音編碼], MATCH(TRUE, EXACT($BN27, [2]!鍵盤設計表[注音符號]), 0))</f>
        <v>I</v>
      </c>
      <c r="BR27" s="144" t="str" cm="1">
        <f t="array" ref="BR27" xml:space="preserve"> INDEX([2]!鍵盤設計表[台語拼音], MATCH(TRUE, EXACT($BN27, [2]!鍵盤設計表[注音符號]), 0))</f>
        <v>inn</v>
      </c>
      <c r="BS27" s="562">
        <f t="shared" si="7"/>
        <v>3</v>
      </c>
      <c r="BU27" s="563" t="str">
        <f t="shared" si="8"/>
        <v xml:space="preserve">    "U": { commit: "ㆪ" }  # /inn/ ==&gt; I</v>
      </c>
      <c r="BW27" s="527"/>
      <c r="BX27" s="564"/>
      <c r="BZ27" s="559" t="s">
        <v>1653</v>
      </c>
      <c r="CA27" s="560" t="s">
        <v>3432</v>
      </c>
      <c r="CB27" s="561" t="s">
        <v>2</v>
      </c>
      <c r="CC27" s="143" t="s">
        <v>3454</v>
      </c>
      <c r="CD27" s="144" t="s">
        <v>8</v>
      </c>
      <c r="CE27" s="562">
        <v>1</v>
      </c>
      <c r="CG27" s="484" t="str">
        <f t="shared" ref="CG27" si="9" xml:space="preserve"> IFERROR( IF(CD27=0, "", IF(CB27=CC27, "", "    - xform/" &amp; CD27 &amp; "/" &amp; CC27 &amp; "/  # " &amp; BZ27 &amp; " [" &amp; CF27 &amp; CD27 &amp; "]")), "")</f>
        <v xml:space="preserve">    - xform/n/N/  # ㄣ [n]</v>
      </c>
      <c r="CI27" s="592" t="s">
        <v>3484</v>
      </c>
      <c r="CK27" s="482"/>
      <c r="CL27" s="476"/>
      <c r="CM27" s="476"/>
      <c r="CN27" s="476"/>
      <c r="CO27" s="476"/>
      <c r="CP27" s="476"/>
      <c r="CR27" s="484" t="str">
        <f t="shared" si="3"/>
        <v/>
      </c>
    </row>
    <row r="28" spans="1:96" s="606" customFormat="1" ht="45" customHeight="1">
      <c r="B28" s="625" t="s">
        <v>3423</v>
      </c>
      <c r="C28" s="626"/>
      <c r="D28" s="627">
        <f xml:space="preserve"> LEN(E28)</f>
        <v>57</v>
      </c>
      <c r="E28" s="628" t="str">
        <f xml:space="preserve"> _xlfn.CONCAT(D19:BH19)</f>
        <v>bpPmtTnlgkKwhJZCSjzcsiIuUaAOQoeExXyYFHVB@MNWRrfqv235780L*</v>
      </c>
      <c r="F28" s="629"/>
      <c r="G28" s="629"/>
      <c r="H28" s="629"/>
      <c r="I28" s="629"/>
      <c r="J28" s="629"/>
      <c r="K28" s="629"/>
      <c r="L28" s="629"/>
      <c r="M28" s="629"/>
      <c r="N28" s="629"/>
      <c r="O28" s="629"/>
      <c r="P28" s="629"/>
      <c r="Q28" s="629"/>
      <c r="R28" s="629"/>
      <c r="S28" s="629"/>
      <c r="T28" s="629"/>
      <c r="U28" s="629"/>
      <c r="V28" s="629"/>
      <c r="W28" s="629"/>
      <c r="X28" s="629"/>
      <c r="Y28" s="629"/>
      <c r="Z28" s="629"/>
      <c r="AA28" s="629"/>
      <c r="AB28" s="629"/>
      <c r="AC28" s="629"/>
      <c r="AD28" s="629"/>
      <c r="AE28" s="629"/>
      <c r="AF28" s="629"/>
      <c r="AG28" s="629"/>
      <c r="AH28" s="629"/>
      <c r="AI28" s="629"/>
      <c r="AJ28" s="629"/>
      <c r="AN28" s="607"/>
      <c r="AO28" s="607"/>
      <c r="AP28" s="607"/>
      <c r="AQ28" s="607"/>
      <c r="AR28" s="607"/>
      <c r="AS28" s="607"/>
      <c r="AT28" s="607"/>
      <c r="AU28" s="607"/>
      <c r="AV28" s="607"/>
      <c r="AW28" s="607"/>
      <c r="AX28" s="607"/>
      <c r="AY28" s="607"/>
      <c r="AZ28" s="607"/>
      <c r="BA28" s="607"/>
      <c r="BB28" s="607"/>
      <c r="BC28" s="607"/>
      <c r="BD28" s="607"/>
      <c r="BE28" s="607"/>
      <c r="BF28" s="607"/>
      <c r="BG28" s="607"/>
      <c r="BH28" s="607"/>
      <c r="BI28" s="607"/>
      <c r="BJ28" s="607"/>
      <c r="BK28" s="607"/>
      <c r="BM28" s="558">
        <f t="shared" si="0"/>
        <v>24</v>
      </c>
      <c r="BN28" s="559" t="s">
        <v>733</v>
      </c>
      <c r="BO28" s="560" t="str" cm="1">
        <f t="array" ref="BO28" xml:space="preserve"> INDEX([2]!鍵盤設計表[聲韻調], MATCH(TRUE, EXACT($BN28, [2]!鍵盤設計表[注音符號]), 0))</f>
        <v>韻</v>
      </c>
      <c r="BP28" s="561" t="str" cm="1">
        <f t="array" ref="BP28" xml:space="preserve"> INDEX([2]!鍵盤設計表[鍵盤按鍵], MATCH(TRUE, EXACT($BN28, [2]!鍵盤設計表[注音符號]), 0))</f>
        <v>j</v>
      </c>
      <c r="BQ28" s="143" t="str" cm="1">
        <f t="array" ref="BQ28" xml:space="preserve"> INDEX([2]!鍵盤設計表[注音編碼], MATCH(TRUE, EXACT($BN28, [2]!鍵盤設計表[注音符號]), 0))</f>
        <v>u</v>
      </c>
      <c r="BR28" s="144" t="str" cm="1">
        <f t="array" ref="BR28" xml:space="preserve"> INDEX([2]!鍵盤設計表[台語拼音], MATCH(TRUE, EXACT($BN28, [2]!鍵盤設計表[注音符號]), 0))</f>
        <v>u</v>
      </c>
      <c r="BS28" s="562">
        <f t="shared" si="7"/>
        <v>1</v>
      </c>
      <c r="BU28" s="563" t="str">
        <f t="shared" si="8"/>
        <v xml:space="preserve">    "j": { commit: "ㄨ" }  # /u/ ==&gt; u</v>
      </c>
      <c r="BW28" s="527"/>
      <c r="BX28" s="564"/>
      <c r="BZ28" s="476"/>
      <c r="CA28" s="482"/>
      <c r="CB28" s="476"/>
      <c r="CC28" s="476"/>
      <c r="CD28" s="476"/>
      <c r="CE28" s="476"/>
      <c r="CG28" s="484"/>
      <c r="CI28" s="592" t="s">
        <v>3485</v>
      </c>
      <c r="CK28" s="482"/>
      <c r="CL28" s="476"/>
      <c r="CM28" s="476"/>
      <c r="CN28" s="476"/>
      <c r="CO28" s="476"/>
      <c r="CP28" s="476"/>
      <c r="CR28" s="484" t="str">
        <f t="shared" si="3"/>
        <v/>
      </c>
    </row>
    <row r="29" spans="1:96" s="606" customFormat="1" ht="45" customHeight="1">
      <c r="B29" s="630" t="s">
        <v>3422</v>
      </c>
      <c r="C29" s="631"/>
      <c r="D29" s="632">
        <f xml:space="preserve"> LEN(E29)</f>
        <v>57</v>
      </c>
      <c r="E29" s="633" t="str">
        <f xml:space="preserve"> _xlfn.CONCAT(D20:BH20)</f>
        <v>!1qa2wsxEedNcRrfvYyhnuUjJ8*iIk,&lt;9(lL;oMO0mp/Kbtgz43657.=-</v>
      </c>
      <c r="F29" s="634"/>
      <c r="G29" s="634"/>
      <c r="H29" s="634"/>
      <c r="I29" s="634"/>
      <c r="J29" s="634"/>
      <c r="K29" s="634"/>
      <c r="L29" s="634"/>
      <c r="M29" s="634"/>
      <c r="N29" s="634"/>
      <c r="O29" s="634"/>
      <c r="P29" s="634"/>
      <c r="Q29" s="634"/>
      <c r="R29" s="634"/>
      <c r="S29" s="634"/>
      <c r="T29" s="634"/>
      <c r="U29" s="634"/>
      <c r="V29" s="634"/>
      <c r="W29" s="634"/>
      <c r="X29" s="634"/>
      <c r="Y29" s="634"/>
      <c r="Z29" s="634"/>
      <c r="AA29" s="634"/>
      <c r="AB29" s="634"/>
      <c r="AC29" s="634"/>
      <c r="AD29" s="634"/>
      <c r="AE29" s="634"/>
      <c r="AF29" s="634"/>
      <c r="AG29" s="634"/>
      <c r="AH29" s="634"/>
      <c r="AI29" s="634"/>
      <c r="AJ29" s="634"/>
      <c r="AN29" s="607"/>
      <c r="AO29" s="607"/>
      <c r="AP29" s="607"/>
      <c r="AQ29" s="607"/>
      <c r="AR29" s="607"/>
      <c r="AS29" s="607"/>
      <c r="AT29" s="607"/>
      <c r="AU29" s="607"/>
      <c r="AV29" s="607"/>
      <c r="AW29" s="607"/>
      <c r="AX29" s="607"/>
      <c r="AY29" s="607"/>
      <c r="AZ29" s="607"/>
      <c r="BA29" s="607"/>
      <c r="BB29" s="607"/>
      <c r="BC29" s="607"/>
      <c r="BD29" s="607"/>
      <c r="BE29" s="607"/>
      <c r="BF29" s="607"/>
      <c r="BG29" s="607"/>
      <c r="BH29" s="607"/>
      <c r="BI29" s="607"/>
      <c r="BJ29" s="635"/>
      <c r="BK29" s="635"/>
      <c r="BM29" s="558">
        <f t="shared" si="0"/>
        <v>25</v>
      </c>
      <c r="BN29" s="559" t="s">
        <v>1737</v>
      </c>
      <c r="BO29" s="560" t="str" cm="1">
        <f t="array" ref="BO29" xml:space="preserve"> INDEX([2]!鍵盤設計表[聲韻調], MATCH(TRUE, EXACT($BN29, [2]!鍵盤設計表[注音符號]), 0))</f>
        <v>韻</v>
      </c>
      <c r="BP29" s="561" t="str" cm="1">
        <f t="array" ref="BP29" xml:space="preserve"> INDEX([2]!鍵盤設計表[鍵盤按鍵], MATCH(TRUE, EXACT($BN29, [2]!鍵盤設計表[注音符號]), 0))</f>
        <v>J</v>
      </c>
      <c r="BQ29" s="143" t="str" cm="1">
        <f t="array" ref="BQ29" xml:space="preserve"> INDEX([2]!鍵盤設計表[注音編碼], MATCH(TRUE, EXACT($BN29, [2]!鍵盤設計表[注音符號]), 0))</f>
        <v>U</v>
      </c>
      <c r="BR29" s="144" t="str" cm="1">
        <f t="array" ref="BR29" xml:space="preserve"> INDEX([2]!鍵盤設計表[台語拼音], MATCH(TRUE, EXACT($BN29, [2]!鍵盤設計表[注音符號]), 0))</f>
        <v>unn</v>
      </c>
      <c r="BS29" s="562">
        <f t="shared" si="7"/>
        <v>3</v>
      </c>
      <c r="BU29" s="563" t="str">
        <f t="shared" si="8"/>
        <v xml:space="preserve">    "J": { commit: "ㆫ" }  # /unn/ ==&gt; U</v>
      </c>
      <c r="BW29" s="527"/>
      <c r="BX29" s="564"/>
      <c r="BZ29" s="476"/>
      <c r="CA29" s="482"/>
      <c r="CB29" s="476"/>
      <c r="CC29" s="476"/>
      <c r="CD29" s="476"/>
      <c r="CE29" s="476"/>
      <c r="CG29" s="484"/>
      <c r="CI29" s="592" t="s">
        <v>3486</v>
      </c>
      <c r="CK29" s="482"/>
      <c r="CL29" s="476"/>
      <c r="CM29" s="476"/>
      <c r="CN29" s="476"/>
      <c r="CO29" s="476"/>
      <c r="CP29" s="476"/>
      <c r="CR29" s="484" t="str">
        <f t="shared" si="3"/>
        <v/>
      </c>
    </row>
    <row r="30" spans="1:96" s="638" customFormat="1" ht="45" customHeight="1">
      <c r="A30" s="606"/>
      <c r="B30" s="636" t="str">
        <f xml:space="preserve"> "    - xlit|" &amp; E28 &amp; "|" &amp; E29 &amp; "|"</f>
        <v xml:space="preserve">    - xlit|bpPmtTnlgkKwhJZCSjzcsiIuUaAOQoeExXyYFHVB@MNWRrfqv235780L*|!1qa2wsxEedNcRrfvYyhnuUjJ8*iIk,&lt;9(lL;oMO0mp/Kbtgz43657.=-|</v>
      </c>
      <c r="C30" s="637"/>
      <c r="D30" s="637"/>
      <c r="E30" s="637"/>
      <c r="F30" s="637"/>
      <c r="G30" s="637"/>
      <c r="H30" s="637"/>
      <c r="I30" s="637"/>
      <c r="J30" s="637"/>
      <c r="K30" s="637"/>
      <c r="L30" s="637"/>
      <c r="M30" s="637"/>
      <c r="N30" s="637"/>
      <c r="O30" s="637"/>
      <c r="P30" s="637"/>
      <c r="Q30" s="637"/>
      <c r="R30" s="637"/>
      <c r="S30" s="637"/>
      <c r="T30" s="637"/>
      <c r="U30" s="637"/>
      <c r="V30" s="637"/>
      <c r="W30" s="637"/>
      <c r="X30" s="637"/>
      <c r="Y30" s="637"/>
      <c r="Z30" s="637"/>
      <c r="AA30" s="637"/>
      <c r="AB30" s="637"/>
      <c r="AC30" s="637"/>
      <c r="AD30" s="637"/>
      <c r="AE30" s="637"/>
      <c r="AF30" s="637"/>
      <c r="AG30" s="637"/>
      <c r="AH30" s="637"/>
      <c r="AI30" s="637"/>
      <c r="AJ30" s="637"/>
      <c r="AK30" s="607"/>
      <c r="AL30" s="607"/>
      <c r="AM30" s="606"/>
      <c r="AN30" s="607"/>
      <c r="AO30" s="607"/>
      <c r="AP30" s="607"/>
      <c r="AQ30" s="607"/>
      <c r="AR30" s="607"/>
      <c r="AS30" s="607"/>
      <c r="AT30" s="607"/>
      <c r="AU30" s="607"/>
      <c r="AV30" s="607"/>
      <c r="AW30" s="607"/>
      <c r="AX30" s="607"/>
      <c r="AY30" s="607"/>
      <c r="AZ30" s="607"/>
      <c r="BA30" s="607"/>
      <c r="BB30" s="607"/>
      <c r="BC30" s="635"/>
      <c r="BD30" s="635"/>
      <c r="BE30" s="635"/>
      <c r="BF30" s="635"/>
      <c r="BG30" s="635"/>
      <c r="BH30" s="635"/>
      <c r="BI30" s="607"/>
      <c r="BJ30" s="635"/>
      <c r="BK30" s="635"/>
      <c r="BM30" s="558">
        <f t="shared" si="0"/>
        <v>26</v>
      </c>
      <c r="BN30" s="559" t="s">
        <v>19</v>
      </c>
      <c r="BO30" s="560" t="str" cm="1">
        <f t="array" ref="BO30" xml:space="preserve"> INDEX([2]!鍵盤設計表[聲韻調], MATCH(TRUE, EXACT($BN30, [2]!鍵盤設計表[注音符號]), 0))</f>
        <v>韻</v>
      </c>
      <c r="BP30" s="561" t="str" cm="1">
        <f t="array" ref="BP30" xml:space="preserve"> INDEX([2]!鍵盤設計表[鍵盤按鍵], MATCH(TRUE, EXACT($BN30, [2]!鍵盤設計表[注音符號]), 0))</f>
        <v>8</v>
      </c>
      <c r="BQ30" s="143" t="str" cm="1">
        <f t="array" ref="BQ30" xml:space="preserve"> INDEX([2]!鍵盤設計表[注音編碼], MATCH(TRUE, EXACT($BN30, [2]!鍵盤設計表[注音符號]), 0))</f>
        <v>a</v>
      </c>
      <c r="BR30" s="144" t="str" cm="1">
        <f t="array" ref="BR30" xml:space="preserve"> INDEX([2]!鍵盤設計表[台語拼音], MATCH(TRUE, EXACT($BN30, [2]!鍵盤設計表[注音符號]), 0))</f>
        <v>a</v>
      </c>
      <c r="BS30" s="562">
        <f t="shared" si="7"/>
        <v>1</v>
      </c>
      <c r="BT30" s="606"/>
      <c r="BU30" s="563" t="str">
        <f t="shared" si="8"/>
        <v xml:space="preserve">    "8": { commit: "ㄚ" }  # /a/ ==&gt; a</v>
      </c>
      <c r="BV30" s="606"/>
      <c r="BW30" s="527"/>
      <c r="BX30" s="564"/>
      <c r="BY30" s="606"/>
      <c r="BZ30" s="476"/>
      <c r="CA30" s="482"/>
      <c r="CB30" s="476"/>
      <c r="CC30" s="476"/>
      <c r="CD30" s="476"/>
      <c r="CE30" s="476"/>
      <c r="CF30" s="606"/>
      <c r="CG30" s="484"/>
      <c r="CH30" s="606"/>
      <c r="CI30" s="565" t="s">
        <v>3487</v>
      </c>
      <c r="CJ30" s="606"/>
      <c r="CK30" s="482"/>
      <c r="CL30" s="476"/>
      <c r="CM30" s="476"/>
      <c r="CN30" s="476"/>
      <c r="CO30" s="476"/>
      <c r="CP30" s="476"/>
      <c r="CQ30" s="606"/>
      <c r="CR30" s="484" t="str">
        <f t="shared" si="3"/>
        <v/>
      </c>
    </row>
    <row r="31" spans="1:96" s="606" customFormat="1" ht="45" customHeight="1">
      <c r="B31" s="639"/>
      <c r="C31" s="640"/>
      <c r="D31" s="640"/>
      <c r="E31" s="640"/>
      <c r="F31" s="640"/>
      <c r="G31" s="640"/>
      <c r="H31" s="640"/>
      <c r="I31" s="640"/>
      <c r="J31" s="640"/>
      <c r="K31" s="640"/>
      <c r="L31" s="640"/>
      <c r="M31" s="640"/>
      <c r="N31" s="640"/>
      <c r="O31" s="640"/>
      <c r="P31" s="640"/>
      <c r="Q31" s="640"/>
      <c r="R31" s="640"/>
      <c r="S31" s="640"/>
      <c r="T31" s="640"/>
      <c r="U31" s="640"/>
      <c r="V31" s="640"/>
      <c r="W31" s="640"/>
      <c r="X31" s="640"/>
      <c r="Y31" s="640"/>
      <c r="Z31" s="640"/>
      <c r="AA31" s="640"/>
      <c r="AB31" s="640"/>
      <c r="AC31" s="640"/>
      <c r="AD31" s="640"/>
      <c r="AE31" s="640"/>
      <c r="AF31" s="640"/>
      <c r="AG31" s="640"/>
      <c r="AH31" s="640"/>
      <c r="AI31" s="640"/>
      <c r="AJ31" s="640"/>
      <c r="AK31" s="635"/>
      <c r="AL31" s="635"/>
      <c r="AN31" s="607"/>
      <c r="AO31" s="607"/>
      <c r="AP31" s="607"/>
      <c r="AQ31" s="607"/>
      <c r="AR31" s="607"/>
      <c r="AS31" s="607"/>
      <c r="AT31" s="635"/>
      <c r="AU31" s="635"/>
      <c r="AV31" s="635"/>
      <c r="AW31" s="635"/>
      <c r="AX31" s="635"/>
      <c r="AY31" s="635"/>
      <c r="AZ31" s="635"/>
      <c r="BA31" s="635"/>
      <c r="BB31" s="635"/>
      <c r="BC31" s="607"/>
      <c r="BD31" s="607"/>
      <c r="BE31" s="607"/>
      <c r="BF31" s="607"/>
      <c r="BG31" s="607"/>
      <c r="BH31" s="607"/>
      <c r="BI31" s="635"/>
      <c r="BJ31" s="607"/>
      <c r="BK31" s="607"/>
      <c r="BM31" s="558">
        <f t="shared" si="0"/>
        <v>27</v>
      </c>
      <c r="BN31" s="559" t="s">
        <v>37</v>
      </c>
      <c r="BO31" s="560" t="str" cm="1">
        <f t="array" ref="BO31" xml:space="preserve"> INDEX([2]!鍵盤設計表[聲韻調], MATCH(TRUE, EXACT($BN31, [2]!鍵盤設計表[注音符號]), 0))</f>
        <v>韻</v>
      </c>
      <c r="BP31" s="561" t="str" cm="1">
        <f t="array" ref="BP31" xml:space="preserve"> INDEX([2]!鍵盤設計表[鍵盤按鍵], MATCH(TRUE, EXACT($BN31, [2]!鍵盤設計表[注音符號]), 0))</f>
        <v>*</v>
      </c>
      <c r="BQ31" s="143" t="str" cm="1">
        <f t="array" ref="BQ31" xml:space="preserve"> INDEX([2]!鍵盤設計表[注音編碼], MATCH(TRUE, EXACT($BN31, [2]!鍵盤設計表[注音符號]), 0))</f>
        <v>A</v>
      </c>
      <c r="BR31" s="144" t="str" cm="1">
        <f t="array" ref="BR31" xml:space="preserve"> INDEX([2]!鍵盤設計表[台語拼音], MATCH(TRUE, EXACT($BN31, [2]!鍵盤設計表[注音符號]), 0))</f>
        <v>ann</v>
      </c>
      <c r="BS31" s="562">
        <f t="shared" si="7"/>
        <v>3</v>
      </c>
      <c r="BU31" s="563" t="str">
        <f t="shared" si="8"/>
        <v xml:space="preserve">    "*": { commit: "ㆩ" }  # /ann/ ==&gt; A</v>
      </c>
      <c r="BW31" s="527"/>
      <c r="BX31" s="564"/>
      <c r="BY31" s="638"/>
      <c r="BZ31" s="476"/>
      <c r="CA31" s="482"/>
      <c r="CB31" s="476"/>
      <c r="CC31" s="476"/>
      <c r="CD31" s="476"/>
      <c r="CE31" s="476"/>
      <c r="CF31" s="638"/>
      <c r="CG31" s="484"/>
      <c r="CH31" s="638"/>
      <c r="CI31" s="565" t="s">
        <v>3488</v>
      </c>
      <c r="CJ31" s="638"/>
      <c r="CK31" s="482"/>
      <c r="CL31" s="476"/>
      <c r="CM31" s="476"/>
      <c r="CN31" s="476"/>
      <c r="CO31" s="476"/>
      <c r="CP31" s="476"/>
      <c r="CQ31" s="638"/>
      <c r="CR31" s="484" t="str">
        <f t="shared" si="3"/>
        <v/>
      </c>
    </row>
    <row r="32" spans="1:96" s="606" customFormat="1" ht="45" customHeight="1">
      <c r="A32" s="638"/>
      <c r="B32" s="641">
        <v>1</v>
      </c>
      <c r="C32" s="641">
        <v>2</v>
      </c>
      <c r="D32" s="641">
        <v>3</v>
      </c>
      <c r="E32" s="641">
        <v>4</v>
      </c>
      <c r="F32" s="641">
        <v>5</v>
      </c>
      <c r="G32" s="641">
        <v>6</v>
      </c>
      <c r="H32" s="641">
        <v>7</v>
      </c>
      <c r="I32" s="641">
        <v>8</v>
      </c>
      <c r="J32" s="641">
        <v>9</v>
      </c>
      <c r="K32" s="641">
        <v>10</v>
      </c>
      <c r="L32" s="641">
        <v>11</v>
      </c>
      <c r="M32" s="641">
        <v>12</v>
      </c>
      <c r="N32" s="641">
        <v>13</v>
      </c>
      <c r="O32" s="641">
        <v>14</v>
      </c>
      <c r="P32" s="641">
        <v>15</v>
      </c>
      <c r="Q32" s="641">
        <v>16</v>
      </c>
      <c r="R32" s="641">
        <v>17</v>
      </c>
      <c r="S32" s="642">
        <v>18</v>
      </c>
      <c r="T32" s="641">
        <v>19</v>
      </c>
      <c r="U32" s="641">
        <v>20</v>
      </c>
      <c r="V32" s="641">
        <v>21</v>
      </c>
      <c r="W32" s="641">
        <v>22</v>
      </c>
      <c r="X32" s="641">
        <v>23</v>
      </c>
      <c r="Y32" s="641">
        <v>24</v>
      </c>
      <c r="Z32" s="641">
        <v>25</v>
      </c>
      <c r="AA32" s="641">
        <v>26</v>
      </c>
      <c r="AB32" s="641">
        <v>27</v>
      </c>
      <c r="AC32" s="641">
        <v>28</v>
      </c>
      <c r="AD32" s="641">
        <v>29</v>
      </c>
      <c r="AE32" s="641">
        <v>30</v>
      </c>
      <c r="AF32" s="641">
        <v>31</v>
      </c>
      <c r="AG32" s="641">
        <v>32</v>
      </c>
      <c r="AH32" s="643">
        <v>33</v>
      </c>
      <c r="AI32" s="643">
        <v>34</v>
      </c>
      <c r="AJ32" s="643">
        <v>35</v>
      </c>
      <c r="AK32" s="643">
        <v>36</v>
      </c>
      <c r="AL32" s="644">
        <v>37</v>
      </c>
      <c r="AM32" s="643">
        <v>38</v>
      </c>
      <c r="AN32" s="643">
        <v>39</v>
      </c>
      <c r="AO32" s="643">
        <v>40</v>
      </c>
      <c r="AP32" s="643">
        <v>41</v>
      </c>
      <c r="AQ32" s="643">
        <v>42</v>
      </c>
      <c r="AR32" s="643">
        <v>43</v>
      </c>
      <c r="AS32" s="643">
        <v>44</v>
      </c>
      <c r="AT32" s="643">
        <v>45</v>
      </c>
      <c r="AU32" s="643">
        <v>46</v>
      </c>
      <c r="AV32" s="643">
        <v>47</v>
      </c>
      <c r="AW32" s="643">
        <v>48</v>
      </c>
      <c r="AX32" s="643">
        <v>49</v>
      </c>
      <c r="AY32" s="643">
        <v>50</v>
      </c>
      <c r="AZ32" s="643">
        <v>51</v>
      </c>
      <c r="BA32" s="643">
        <v>52</v>
      </c>
      <c r="BB32" s="643">
        <v>53</v>
      </c>
      <c r="BC32" s="643">
        <v>54</v>
      </c>
      <c r="BD32" s="643">
        <v>55</v>
      </c>
      <c r="BE32" s="643">
        <v>56</v>
      </c>
      <c r="BF32" s="643">
        <v>57</v>
      </c>
      <c r="BG32" s="608"/>
      <c r="BI32" s="607"/>
      <c r="BJ32" s="607"/>
      <c r="BK32" s="607"/>
      <c r="BM32" s="558">
        <f t="shared" si="0"/>
        <v>28</v>
      </c>
      <c r="BN32" s="559" t="s">
        <v>649</v>
      </c>
      <c r="BO32" s="560" t="str" cm="1">
        <f t="array" ref="BO32" xml:space="preserve"> INDEX([2]!鍵盤設計表[聲韻調], MATCH(TRUE, EXACT($BN32, [2]!鍵盤設計表[注音符號]), 0))</f>
        <v>韻</v>
      </c>
      <c r="BP32" s="561" t="str" cm="1">
        <f t="array" ref="BP32" xml:space="preserve"> INDEX([2]!鍵盤設計表[鍵盤按鍵], MATCH(TRUE, EXACT($BN32, [2]!鍵盤設計表[注音符號]), 0))</f>
        <v>i</v>
      </c>
      <c r="BQ32" s="143" t="str" cm="1">
        <f t="array" ref="BQ32" xml:space="preserve"> INDEX([2]!鍵盤設計表[注音編碼], MATCH(TRUE, EXACT($BN32, [2]!鍵盤設計表[注音符號]), 0))</f>
        <v>O</v>
      </c>
      <c r="BR32" s="144" t="str" cm="1">
        <f t="array" ref="BR32" xml:space="preserve"> INDEX([2]!鍵盤設計表[台語拼音], MATCH(TRUE, EXACT($BN32, [2]!鍵盤設計表[注音符號]), 0))</f>
        <v>oo</v>
      </c>
      <c r="BS32" s="562">
        <f t="shared" si="7"/>
        <v>2</v>
      </c>
      <c r="BU32" s="563" t="str">
        <f t="shared" si="8"/>
        <v xml:space="preserve">    "i": { commit: "ㆦ" }  # /oo/ ==&gt; O</v>
      </c>
      <c r="BV32" s="638"/>
      <c r="BW32" s="645"/>
      <c r="BX32" s="564"/>
      <c r="BZ32" s="476"/>
      <c r="CA32" s="482"/>
      <c r="CB32" s="476"/>
      <c r="CC32" s="476"/>
      <c r="CD32" s="476"/>
      <c r="CE32" s="476"/>
      <c r="CG32" s="484"/>
      <c r="CI32" s="565" t="s">
        <v>3489</v>
      </c>
      <c r="CK32" s="482"/>
      <c r="CL32" s="476"/>
      <c r="CM32" s="476"/>
      <c r="CN32" s="476"/>
      <c r="CO32" s="476"/>
      <c r="CP32" s="476"/>
      <c r="CR32" s="484" t="str">
        <f t="shared" si="3"/>
        <v/>
      </c>
    </row>
    <row r="33" spans="1:96" s="606" customFormat="1" ht="45" customHeight="1">
      <c r="B33" s="646" t="str">
        <f t="shared" ref="B33:BF33" si="10" xml:space="preserve"> MID($E$28,B$32,1)</f>
        <v>b</v>
      </c>
      <c r="C33" s="646" t="str">
        <f t="shared" si="10"/>
        <v>p</v>
      </c>
      <c r="D33" s="646" t="str">
        <f t="shared" si="10"/>
        <v>P</v>
      </c>
      <c r="E33" s="646" t="str">
        <f t="shared" si="10"/>
        <v>m</v>
      </c>
      <c r="F33" s="646" t="str">
        <f t="shared" si="10"/>
        <v>t</v>
      </c>
      <c r="G33" s="646" t="str">
        <f t="shared" si="10"/>
        <v>T</v>
      </c>
      <c r="H33" s="646" t="str">
        <f t="shared" si="10"/>
        <v>n</v>
      </c>
      <c r="I33" s="646" t="str">
        <f t="shared" si="10"/>
        <v>l</v>
      </c>
      <c r="J33" s="646" t="str">
        <f t="shared" si="10"/>
        <v>g</v>
      </c>
      <c r="K33" s="646" t="str">
        <f t="shared" si="10"/>
        <v>k</v>
      </c>
      <c r="L33" s="646" t="str">
        <f t="shared" si="10"/>
        <v>K</v>
      </c>
      <c r="M33" s="646" t="str">
        <f t="shared" si="10"/>
        <v>w</v>
      </c>
      <c r="N33" s="646" t="str">
        <f t="shared" si="10"/>
        <v>h</v>
      </c>
      <c r="O33" s="646" t="str">
        <f t="shared" si="10"/>
        <v>J</v>
      </c>
      <c r="P33" s="646" t="str">
        <f t="shared" si="10"/>
        <v>Z</v>
      </c>
      <c r="Q33" s="646" t="str">
        <f t="shared" si="10"/>
        <v>C</v>
      </c>
      <c r="R33" s="646" t="str">
        <f t="shared" si="10"/>
        <v>S</v>
      </c>
      <c r="S33" s="646" t="str">
        <f t="shared" si="10"/>
        <v>j</v>
      </c>
      <c r="T33" s="646" t="str">
        <f t="shared" si="10"/>
        <v>z</v>
      </c>
      <c r="U33" s="646" t="str">
        <f t="shared" si="10"/>
        <v>c</v>
      </c>
      <c r="V33" s="646" t="str">
        <f t="shared" si="10"/>
        <v>s</v>
      </c>
      <c r="W33" s="646" t="str">
        <f t="shared" si="10"/>
        <v>i</v>
      </c>
      <c r="X33" s="646" t="str">
        <f t="shared" si="10"/>
        <v>I</v>
      </c>
      <c r="Y33" s="646" t="str">
        <f t="shared" si="10"/>
        <v>u</v>
      </c>
      <c r="Z33" s="646" t="str">
        <f t="shared" si="10"/>
        <v>U</v>
      </c>
      <c r="AA33" s="646" t="str">
        <f t="shared" si="10"/>
        <v>a</v>
      </c>
      <c r="AB33" s="646" t="str">
        <f t="shared" si="10"/>
        <v>A</v>
      </c>
      <c r="AC33" s="646" t="str">
        <f t="shared" si="10"/>
        <v>O</v>
      </c>
      <c r="AD33" s="646" t="str">
        <f t="shared" si="10"/>
        <v>Q</v>
      </c>
      <c r="AE33" s="646" t="str">
        <f t="shared" si="10"/>
        <v>o</v>
      </c>
      <c r="AF33" s="646" t="str">
        <f t="shared" si="10"/>
        <v>e</v>
      </c>
      <c r="AG33" s="646" t="str">
        <f t="shared" si="10"/>
        <v>E</v>
      </c>
      <c r="AH33" s="646" t="str">
        <f t="shared" si="10"/>
        <v>x</v>
      </c>
      <c r="AI33" s="646" t="str">
        <f t="shared" si="10"/>
        <v>X</v>
      </c>
      <c r="AJ33" s="646" t="str">
        <f t="shared" si="10"/>
        <v>y</v>
      </c>
      <c r="AK33" s="646" t="str">
        <f t="shared" si="10"/>
        <v>Y</v>
      </c>
      <c r="AL33" s="646" t="str">
        <f t="shared" si="10"/>
        <v>F</v>
      </c>
      <c r="AM33" s="646" t="str">
        <f t="shared" si="10"/>
        <v>H</v>
      </c>
      <c r="AN33" s="646" t="str">
        <f t="shared" si="10"/>
        <v>V</v>
      </c>
      <c r="AO33" s="646" t="str">
        <f t="shared" si="10"/>
        <v>B</v>
      </c>
      <c r="AP33" s="646" t="str">
        <f t="shared" si="10"/>
        <v>@</v>
      </c>
      <c r="AQ33" s="646" t="str">
        <f t="shared" si="10"/>
        <v>M</v>
      </c>
      <c r="AR33" s="646" t="str">
        <f t="shared" si="10"/>
        <v>N</v>
      </c>
      <c r="AS33" s="646" t="str">
        <f t="shared" si="10"/>
        <v>W</v>
      </c>
      <c r="AT33" s="646" t="str">
        <f t="shared" si="10"/>
        <v>R</v>
      </c>
      <c r="AU33" s="646" t="str">
        <f t="shared" si="10"/>
        <v>r</v>
      </c>
      <c r="AV33" s="646" t="str">
        <f t="shared" si="10"/>
        <v>f</v>
      </c>
      <c r="AW33" s="646" t="str">
        <f t="shared" si="10"/>
        <v>q</v>
      </c>
      <c r="AX33" s="646" t="str">
        <f t="shared" si="10"/>
        <v>v</v>
      </c>
      <c r="AY33" s="646" t="str">
        <f t="shared" si="10"/>
        <v>2</v>
      </c>
      <c r="AZ33" s="646" t="str">
        <f t="shared" si="10"/>
        <v>3</v>
      </c>
      <c r="BA33" s="646" t="str">
        <f t="shared" si="10"/>
        <v>5</v>
      </c>
      <c r="BB33" s="646" t="str">
        <f t="shared" si="10"/>
        <v>7</v>
      </c>
      <c r="BC33" s="646" t="str">
        <f t="shared" si="10"/>
        <v>8</v>
      </c>
      <c r="BD33" s="646" t="str">
        <f t="shared" si="10"/>
        <v>0</v>
      </c>
      <c r="BE33" s="646" t="str">
        <f t="shared" si="10"/>
        <v>L</v>
      </c>
      <c r="BF33" s="646" t="str">
        <f t="shared" si="10"/>
        <v>*</v>
      </c>
      <c r="BG33" s="608"/>
      <c r="BI33" s="607"/>
      <c r="BJ33" s="607"/>
      <c r="BK33" s="607"/>
      <c r="BM33" s="558">
        <f t="shared" si="0"/>
        <v>29</v>
      </c>
      <c r="BN33" s="559" t="s">
        <v>667</v>
      </c>
      <c r="BO33" s="560" t="str" cm="1">
        <f t="array" ref="BO33" xml:space="preserve"> INDEX([2]!鍵盤設計表[聲韻調], MATCH(TRUE, EXACT($BN33, [2]!鍵盤設計表[注音符號]), 0))</f>
        <v>韻</v>
      </c>
      <c r="BP33" s="561" t="str" cm="1">
        <f t="array" ref="BP33" xml:space="preserve"> INDEX([2]!鍵盤設計表[鍵盤按鍵], MATCH(TRUE, EXACT($BN33, [2]!鍵盤設計表[注音符號]), 0))</f>
        <v>I</v>
      </c>
      <c r="BQ33" s="143" t="str" cm="1">
        <f t="array" ref="BQ33" xml:space="preserve"> INDEX([2]!鍵盤設計表[注音編碼], MATCH(TRUE, EXACT($BN33, [2]!鍵盤設計表[注音符號]), 0))</f>
        <v>Q</v>
      </c>
      <c r="BR33" s="144" t="str" cm="1">
        <f t="array" ref="BR33" xml:space="preserve"> INDEX([2]!鍵盤設計表[台語拼音], MATCH(TRUE, EXACT($BN33, [2]!鍵盤設計表[注音符號]), 0))</f>
        <v>onn</v>
      </c>
      <c r="BS33" s="562">
        <f t="shared" si="7"/>
        <v>3</v>
      </c>
      <c r="BU33" s="563" t="str">
        <f t="shared" si="8"/>
        <v xml:space="preserve">    "I": { commit: "ㆧ" }  # /onn/ ==&gt; Q</v>
      </c>
      <c r="BW33" s="527"/>
      <c r="BX33" s="564"/>
      <c r="BZ33" s="476"/>
      <c r="CA33" s="482"/>
      <c r="CB33" s="476"/>
      <c r="CC33" s="476"/>
      <c r="CD33" s="476"/>
      <c r="CE33" s="476"/>
      <c r="CG33" s="484"/>
      <c r="CI33" s="484"/>
      <c r="CK33" s="482"/>
      <c r="CL33" s="476"/>
      <c r="CM33" s="476"/>
      <c r="CN33" s="476"/>
      <c r="CO33" s="476"/>
      <c r="CP33" s="476"/>
      <c r="CR33" s="484" t="str">
        <f t="shared" si="3"/>
        <v/>
      </c>
    </row>
    <row r="34" spans="1:96" s="606" customFormat="1" ht="45" customHeight="1">
      <c r="B34" s="647" t="str">
        <f t="shared" ref="B34:BF34" si="11" xml:space="preserve"> MID($E$29,B$32,1)</f>
        <v>!</v>
      </c>
      <c r="C34" s="647" t="str">
        <f t="shared" si="11"/>
        <v>1</v>
      </c>
      <c r="D34" s="647" t="str">
        <f t="shared" si="11"/>
        <v>q</v>
      </c>
      <c r="E34" s="647" t="str">
        <f t="shared" si="11"/>
        <v>a</v>
      </c>
      <c r="F34" s="647" t="str">
        <f t="shared" si="11"/>
        <v>2</v>
      </c>
      <c r="G34" s="647" t="str">
        <f t="shared" si="11"/>
        <v>w</v>
      </c>
      <c r="H34" s="647" t="str">
        <f t="shared" si="11"/>
        <v>s</v>
      </c>
      <c r="I34" s="647" t="str">
        <f t="shared" si="11"/>
        <v>x</v>
      </c>
      <c r="J34" s="647" t="str">
        <f t="shared" si="11"/>
        <v>E</v>
      </c>
      <c r="K34" s="647" t="str">
        <f t="shared" si="11"/>
        <v>e</v>
      </c>
      <c r="L34" s="647" t="str">
        <f t="shared" si="11"/>
        <v>d</v>
      </c>
      <c r="M34" s="647" t="str">
        <f t="shared" si="11"/>
        <v>N</v>
      </c>
      <c r="N34" s="647" t="str">
        <f t="shared" si="11"/>
        <v>c</v>
      </c>
      <c r="O34" s="647" t="str">
        <f t="shared" si="11"/>
        <v>R</v>
      </c>
      <c r="P34" s="647" t="str">
        <f t="shared" si="11"/>
        <v>r</v>
      </c>
      <c r="Q34" s="647" t="str">
        <f t="shared" si="11"/>
        <v>f</v>
      </c>
      <c r="R34" s="647" t="str">
        <f t="shared" si="11"/>
        <v>v</v>
      </c>
      <c r="S34" s="647" t="str">
        <f t="shared" si="11"/>
        <v>Y</v>
      </c>
      <c r="T34" s="647" t="str">
        <f t="shared" si="11"/>
        <v>y</v>
      </c>
      <c r="U34" s="647" t="str">
        <f t="shared" si="11"/>
        <v>h</v>
      </c>
      <c r="V34" s="647" t="str">
        <f t="shared" si="11"/>
        <v>n</v>
      </c>
      <c r="W34" s="647" t="str">
        <f t="shared" si="11"/>
        <v>u</v>
      </c>
      <c r="X34" s="647" t="str">
        <f t="shared" si="11"/>
        <v>U</v>
      </c>
      <c r="Y34" s="647" t="str">
        <f t="shared" si="11"/>
        <v>j</v>
      </c>
      <c r="Z34" s="647" t="str">
        <f t="shared" si="11"/>
        <v>J</v>
      </c>
      <c r="AA34" s="647" t="str">
        <f t="shared" si="11"/>
        <v>8</v>
      </c>
      <c r="AB34" s="647" t="str">
        <f t="shared" si="11"/>
        <v>*</v>
      </c>
      <c r="AC34" s="647" t="str">
        <f t="shared" si="11"/>
        <v>i</v>
      </c>
      <c r="AD34" s="647" t="str">
        <f t="shared" si="11"/>
        <v>I</v>
      </c>
      <c r="AE34" s="647" t="str">
        <f t="shared" si="11"/>
        <v>k</v>
      </c>
      <c r="AF34" s="647" t="str">
        <f t="shared" si="11"/>
        <v>,</v>
      </c>
      <c r="AG34" s="647" t="str">
        <f t="shared" si="11"/>
        <v>&lt;</v>
      </c>
      <c r="AH34" s="647" t="str">
        <f t="shared" si="11"/>
        <v>9</v>
      </c>
      <c r="AI34" s="647" t="str">
        <f t="shared" si="11"/>
        <v>(</v>
      </c>
      <c r="AJ34" s="647" t="str">
        <f t="shared" si="11"/>
        <v>l</v>
      </c>
      <c r="AK34" s="647" t="str">
        <f t="shared" si="11"/>
        <v>L</v>
      </c>
      <c r="AL34" s="647" t="str">
        <f t="shared" si="11"/>
        <v>;</v>
      </c>
      <c r="AM34" s="647" t="str">
        <f t="shared" si="11"/>
        <v>o</v>
      </c>
      <c r="AN34" s="647" t="str">
        <f t="shared" si="11"/>
        <v>M</v>
      </c>
      <c r="AO34" s="647" t="str">
        <f t="shared" si="11"/>
        <v>O</v>
      </c>
      <c r="AP34" s="647" t="str">
        <f t="shared" si="11"/>
        <v>0</v>
      </c>
      <c r="AQ34" s="647" t="str">
        <f t="shared" si="11"/>
        <v>m</v>
      </c>
      <c r="AR34" s="647" t="str">
        <f t="shared" si="11"/>
        <v>p</v>
      </c>
      <c r="AS34" s="647" t="str">
        <f t="shared" si="11"/>
        <v>/</v>
      </c>
      <c r="AT34" s="647" t="str">
        <f t="shared" si="11"/>
        <v>K</v>
      </c>
      <c r="AU34" s="647" t="str">
        <f t="shared" si="11"/>
        <v>b</v>
      </c>
      <c r="AV34" s="647" t="str">
        <f t="shared" si="11"/>
        <v>t</v>
      </c>
      <c r="AW34" s="647" t="str">
        <f t="shared" si="11"/>
        <v>g</v>
      </c>
      <c r="AX34" s="647" t="str">
        <f t="shared" si="11"/>
        <v>z</v>
      </c>
      <c r="AY34" s="647" t="str">
        <f t="shared" si="11"/>
        <v>4</v>
      </c>
      <c r="AZ34" s="647" t="str">
        <f t="shared" si="11"/>
        <v>3</v>
      </c>
      <c r="BA34" s="647" t="str">
        <f t="shared" si="11"/>
        <v>6</v>
      </c>
      <c r="BB34" s="647" t="str">
        <f t="shared" si="11"/>
        <v>5</v>
      </c>
      <c r="BC34" s="647" t="str">
        <f t="shared" si="11"/>
        <v>7</v>
      </c>
      <c r="BD34" s="647" t="str">
        <f t="shared" si="11"/>
        <v>.</v>
      </c>
      <c r="BE34" s="647" t="str">
        <f t="shared" si="11"/>
        <v>=</v>
      </c>
      <c r="BF34" s="647" t="str">
        <f t="shared" si="11"/>
        <v>-</v>
      </c>
      <c r="BG34" s="608"/>
      <c r="BH34" s="638"/>
      <c r="BI34" s="607"/>
      <c r="BJ34" s="607"/>
      <c r="BK34" s="607"/>
      <c r="BM34" s="558">
        <f t="shared" si="0"/>
        <v>30</v>
      </c>
      <c r="BN34" s="559" t="s">
        <v>634</v>
      </c>
      <c r="BO34" s="560" t="str" cm="1">
        <f t="array" ref="BO34" xml:space="preserve"> INDEX([2]!鍵盤設計表[聲韻調], MATCH(TRUE, EXACT($BN34, [2]!鍵盤設計表[注音符號]), 0))</f>
        <v>韻</v>
      </c>
      <c r="BP34" s="561" t="str" cm="1">
        <f t="array" ref="BP34" xml:space="preserve"> INDEX([2]!鍵盤設計表[鍵盤按鍵], MATCH(TRUE, EXACT($BN34, [2]!鍵盤設計表[注音符號]), 0))</f>
        <v>k</v>
      </c>
      <c r="BQ34" s="143" t="str" cm="1">
        <f t="array" ref="BQ34" xml:space="preserve"> INDEX([2]!鍵盤設計表[注音編碼], MATCH(TRUE, EXACT($BN34, [2]!鍵盤設計表[注音符號]), 0))</f>
        <v>o</v>
      </c>
      <c r="BR34" s="144" t="str" cm="1">
        <f t="array" ref="BR34" xml:space="preserve"> INDEX([2]!鍵盤設計表[台語拼音], MATCH(TRUE, EXACT($BN34, [2]!鍵盤設計表[注音符號]), 0))</f>
        <v>o</v>
      </c>
      <c r="BS34" s="562">
        <f t="shared" si="7"/>
        <v>1</v>
      </c>
      <c r="BU34" s="563" t="str">
        <f t="shared" si="8"/>
        <v xml:space="preserve">    "k": { commit: "ㄜ" }  # /o/ ==&gt; o</v>
      </c>
      <c r="BW34" s="527"/>
      <c r="BX34" s="564"/>
      <c r="BZ34" s="476"/>
      <c r="CA34" s="482"/>
      <c r="CB34" s="476"/>
      <c r="CC34" s="476"/>
      <c r="CD34" s="476"/>
      <c r="CE34" s="476"/>
      <c r="CG34" s="484"/>
      <c r="CI34" s="484"/>
      <c r="CK34" s="482"/>
      <c r="CL34" s="476"/>
      <c r="CM34" s="476"/>
      <c r="CN34" s="476"/>
      <c r="CO34" s="476"/>
      <c r="CP34" s="476"/>
      <c r="CR34" s="484" t="str">
        <f t="shared" si="3"/>
        <v/>
      </c>
    </row>
    <row r="35" spans="1:96" s="606" customFormat="1" ht="45" customHeight="1">
      <c r="B35" s="608"/>
      <c r="C35" s="608"/>
      <c r="D35" s="608"/>
      <c r="E35" s="608"/>
      <c r="F35" s="608"/>
      <c r="G35" s="608"/>
      <c r="H35" s="608"/>
      <c r="I35" s="608"/>
      <c r="J35" s="608"/>
      <c r="K35" s="608"/>
      <c r="L35" s="608"/>
      <c r="M35" s="608"/>
      <c r="N35" s="608"/>
      <c r="O35" s="608"/>
      <c r="P35" s="608"/>
      <c r="Q35" s="608"/>
      <c r="R35" s="608"/>
      <c r="S35" s="608"/>
      <c r="T35" s="609"/>
      <c r="U35" s="608"/>
      <c r="V35" s="608"/>
      <c r="W35" s="608"/>
      <c r="X35" s="608"/>
      <c r="Y35" s="608"/>
      <c r="Z35" s="608"/>
      <c r="AA35" s="608"/>
      <c r="AB35" s="608"/>
      <c r="AC35" s="608"/>
      <c r="AD35" s="608"/>
      <c r="AE35" s="608"/>
      <c r="AF35" s="608"/>
      <c r="AG35" s="608"/>
      <c r="AH35" s="608"/>
      <c r="AI35" s="607"/>
      <c r="AJ35" s="607"/>
      <c r="AK35" s="607"/>
      <c r="AL35" s="607"/>
      <c r="AN35" s="607"/>
      <c r="AO35" s="607"/>
      <c r="AP35" s="607"/>
      <c r="AQ35" s="607"/>
      <c r="AR35" s="607"/>
      <c r="AS35" s="607"/>
      <c r="AT35" s="607"/>
      <c r="AU35" s="607"/>
      <c r="AV35" s="607"/>
      <c r="AW35" s="607"/>
      <c r="AX35" s="607"/>
      <c r="AY35" s="607"/>
      <c r="AZ35" s="607"/>
      <c r="BA35" s="607"/>
      <c r="BB35" s="607"/>
      <c r="BC35" s="607"/>
      <c r="BD35" s="607"/>
      <c r="BE35" s="607"/>
      <c r="BF35" s="607"/>
      <c r="BG35" s="607"/>
      <c r="BH35" s="607"/>
      <c r="BI35" s="607"/>
      <c r="BJ35" s="607"/>
      <c r="BK35" s="607"/>
      <c r="BM35" s="558">
        <f t="shared" si="0"/>
        <v>31</v>
      </c>
      <c r="BN35" s="559" t="s">
        <v>209</v>
      </c>
      <c r="BO35" s="560" t="str" cm="1">
        <f t="array" ref="BO35" xml:space="preserve"> INDEX([2]!鍵盤設計表[聲韻調], MATCH(TRUE, EXACT($BN35, [2]!鍵盤設計表[注音符號]), 0))</f>
        <v>韻</v>
      </c>
      <c r="BP35" s="561" t="str" cm="1">
        <f t="array" ref="BP35" xml:space="preserve"> INDEX([2]!鍵盤設計表[鍵盤按鍵], MATCH(TRUE, EXACT($BN35, [2]!鍵盤設計表[注音符號]), 0))</f>
        <v>,</v>
      </c>
      <c r="BQ35" s="143" t="str" cm="1">
        <f t="array" ref="BQ35" xml:space="preserve"> INDEX([2]!鍵盤設計表[注音編碼], MATCH(TRUE, EXACT($BN35, [2]!鍵盤設計表[注音符號]), 0))</f>
        <v>e</v>
      </c>
      <c r="BR35" s="144" t="str" cm="1">
        <f t="array" ref="BR35" xml:space="preserve"> INDEX([2]!鍵盤設計表[台語拼音], MATCH(TRUE, EXACT($BN35, [2]!鍵盤設計表[注音符號]), 0))</f>
        <v>e</v>
      </c>
      <c r="BS35" s="562">
        <f t="shared" si="7"/>
        <v>1</v>
      </c>
      <c r="BU35" s="563" t="str">
        <f t="shared" si="8"/>
        <v xml:space="preserve">    ",": { commit: "ㆤ" }  # /e/ ==&gt; e</v>
      </c>
      <c r="BW35" s="527"/>
      <c r="BX35" s="564"/>
      <c r="BZ35" s="476"/>
      <c r="CA35" s="482"/>
      <c r="CB35" s="476"/>
      <c r="CC35" s="476"/>
      <c r="CD35" s="476"/>
      <c r="CE35" s="476"/>
      <c r="CG35" s="484"/>
      <c r="CI35" s="484"/>
      <c r="CK35" s="482"/>
      <c r="CL35" s="476"/>
      <c r="CM35" s="476"/>
      <c r="CN35" s="476"/>
      <c r="CO35" s="476"/>
      <c r="CP35" s="476"/>
      <c r="CR35" s="484" t="str">
        <f t="shared" si="3"/>
        <v/>
      </c>
    </row>
    <row r="36" spans="1:96" s="606" customFormat="1" ht="45" customHeight="1">
      <c r="B36" s="648" t="s">
        <v>3490</v>
      </c>
      <c r="C36" s="608"/>
      <c r="D36" s="608"/>
      <c r="E36" s="608"/>
      <c r="F36" s="608"/>
      <c r="G36" s="608"/>
      <c r="H36" s="608"/>
      <c r="I36" s="608"/>
      <c r="J36" s="608"/>
      <c r="K36" s="608"/>
      <c r="L36" s="608"/>
      <c r="M36" s="608"/>
      <c r="N36" s="608"/>
      <c r="O36" s="608"/>
      <c r="P36" s="608"/>
      <c r="Q36" s="608"/>
      <c r="R36" s="608"/>
      <c r="S36" s="608"/>
      <c r="T36" s="608"/>
      <c r="U36" s="608"/>
      <c r="V36" s="608"/>
      <c r="W36" s="608"/>
      <c r="X36" s="608"/>
      <c r="Y36" s="608"/>
      <c r="Z36" s="608"/>
      <c r="AA36" s="608"/>
      <c r="AB36" s="608"/>
      <c r="AC36" s="608"/>
      <c r="AD36" s="608"/>
      <c r="AE36" s="608"/>
      <c r="AF36" s="608"/>
      <c r="AG36" s="608"/>
      <c r="AH36" s="607"/>
      <c r="AI36" s="607"/>
      <c r="AJ36" s="607"/>
      <c r="AK36" s="607"/>
      <c r="AL36" s="607"/>
      <c r="AN36" s="607"/>
      <c r="AO36" s="607"/>
      <c r="AP36" s="607"/>
      <c r="AQ36" s="607"/>
      <c r="AR36" s="607"/>
      <c r="AS36" s="607"/>
      <c r="AT36" s="607"/>
      <c r="AU36" s="607"/>
      <c r="AV36" s="607"/>
      <c r="AW36" s="607"/>
      <c r="AX36" s="607"/>
      <c r="AY36" s="607"/>
      <c r="AZ36" s="607"/>
      <c r="BA36" s="607"/>
      <c r="BB36" s="607"/>
      <c r="BC36" s="607"/>
      <c r="BD36" s="607"/>
      <c r="BE36" s="607"/>
      <c r="BF36" s="607"/>
      <c r="BG36" s="607"/>
      <c r="BH36" s="607"/>
      <c r="BI36" s="607"/>
      <c r="BJ36" s="607"/>
      <c r="BK36" s="607"/>
      <c r="BM36" s="558">
        <f t="shared" si="0"/>
        <v>32</v>
      </c>
      <c r="BN36" s="559" t="s">
        <v>227</v>
      </c>
      <c r="BO36" s="560" t="str" cm="1">
        <f t="array" ref="BO36" xml:space="preserve"> INDEX([2]!鍵盤設計表[聲韻調], MATCH(TRUE, EXACT($BN36, [2]!鍵盤設計表[注音符號]), 0))</f>
        <v>韻</v>
      </c>
      <c r="BP36" s="561" t="str" cm="1">
        <f t="array" ref="BP36" xml:space="preserve"> INDEX([2]!鍵盤設計表[鍵盤按鍵], MATCH(TRUE, EXACT($BN36, [2]!鍵盤設計表[注音符號]), 0))</f>
        <v>&lt;</v>
      </c>
      <c r="BQ36" s="143" t="str" cm="1">
        <f t="array" ref="BQ36" xml:space="preserve"> INDEX([2]!鍵盤設計表[注音編碼], MATCH(TRUE, EXACT($BN36, [2]!鍵盤設計表[注音符號]), 0))</f>
        <v>E</v>
      </c>
      <c r="BR36" s="144" t="str" cm="1">
        <f t="array" ref="BR36" xml:space="preserve"> INDEX([2]!鍵盤設計表[台語拼音], MATCH(TRUE, EXACT($BN36, [2]!鍵盤設計表[注音符號]), 0))</f>
        <v>enn</v>
      </c>
      <c r="BS36" s="562">
        <f t="shared" si="7"/>
        <v>3</v>
      </c>
      <c r="BU36" s="563" t="str">
        <f t="shared" si="8"/>
        <v xml:space="preserve">    "&lt;": { commit: "ㆥ" }  # /enn/ ==&gt; E</v>
      </c>
      <c r="BW36" s="527"/>
      <c r="BX36" s="564"/>
      <c r="BZ36" s="476"/>
      <c r="CA36" s="482"/>
      <c r="CB36" s="476"/>
      <c r="CC36" s="476"/>
      <c r="CD36" s="476"/>
      <c r="CE36" s="476"/>
      <c r="CG36" s="484"/>
      <c r="CI36" s="484"/>
      <c r="CK36" s="482"/>
      <c r="CL36" s="476"/>
      <c r="CM36" s="476"/>
      <c r="CN36" s="476"/>
      <c r="CO36" s="476"/>
      <c r="CP36" s="476"/>
      <c r="CR36" s="484" t="str">
        <f t="shared" si="3"/>
        <v/>
      </c>
    </row>
    <row r="37" spans="1:96" s="606" customFormat="1" ht="45" customHeight="1">
      <c r="B37" s="608" t="s">
        <v>3491</v>
      </c>
      <c r="C37" s="608"/>
      <c r="D37" s="608"/>
      <c r="E37" s="608"/>
      <c r="F37" s="608"/>
      <c r="G37" s="608"/>
      <c r="H37" s="608"/>
      <c r="I37" s="608"/>
      <c r="J37" s="608"/>
      <c r="K37" s="608"/>
      <c r="L37" s="608"/>
      <c r="M37" s="608"/>
      <c r="N37" s="608"/>
      <c r="O37" s="608"/>
      <c r="P37" s="608"/>
      <c r="Q37" s="608"/>
      <c r="R37" s="608"/>
      <c r="S37" s="609"/>
      <c r="T37" s="608"/>
      <c r="U37" s="608"/>
      <c r="V37" s="608"/>
      <c r="W37" s="608"/>
      <c r="X37" s="608"/>
      <c r="Y37" s="608"/>
      <c r="Z37" s="608"/>
      <c r="AA37" s="608"/>
      <c r="AB37" s="608"/>
      <c r="AC37" s="608"/>
      <c r="AD37" s="608"/>
      <c r="AE37" s="608"/>
      <c r="AF37" s="608"/>
      <c r="AG37" s="608"/>
      <c r="AH37" s="607"/>
      <c r="AI37" s="607"/>
      <c r="AJ37" s="607"/>
      <c r="AK37" s="607"/>
      <c r="AL37" s="607"/>
      <c r="AM37" s="607"/>
      <c r="AN37" s="607"/>
      <c r="AO37" s="607"/>
      <c r="AP37" s="607"/>
      <c r="AQ37" s="607"/>
      <c r="AR37" s="607"/>
      <c r="AS37" s="607"/>
      <c r="AT37" s="607"/>
      <c r="AU37" s="607"/>
      <c r="AV37" s="607"/>
      <c r="AW37" s="607"/>
      <c r="AX37" s="607"/>
      <c r="AY37" s="607"/>
      <c r="AZ37" s="607"/>
      <c r="BA37" s="607"/>
      <c r="BB37" s="607"/>
      <c r="BC37" s="607"/>
      <c r="BD37" s="607"/>
      <c r="BE37" s="607"/>
      <c r="BF37" s="607"/>
      <c r="BG37" s="607"/>
      <c r="BH37" s="607"/>
      <c r="BI37" s="607"/>
      <c r="BJ37" s="607"/>
      <c r="BK37" s="607"/>
      <c r="BM37" s="558">
        <f t="shared" si="0"/>
        <v>33</v>
      </c>
      <c r="BN37" s="559" t="s">
        <v>150</v>
      </c>
      <c r="BO37" s="560" t="str" cm="1">
        <f t="array" ref="BO37" xml:space="preserve"> INDEX([2]!鍵盤設計表[聲韻調], MATCH(TRUE, EXACT($BN37, [2]!鍵盤設計表[注音符號]), 0))</f>
        <v>韻</v>
      </c>
      <c r="BP37" s="561" t="str" cm="1">
        <f t="array" ref="BP37" xml:space="preserve"> INDEX([2]!鍵盤設計表[鍵盤按鍵], MATCH(TRUE, EXACT($BN37, [2]!鍵盤設計表[注音符號]), 0))</f>
        <v>9</v>
      </c>
      <c r="BQ37" s="143" t="str" cm="1">
        <f t="array" ref="BQ37" xml:space="preserve"> INDEX([2]!鍵盤設計表[注音編碼], MATCH(TRUE, EXACT($BN37, [2]!鍵盤設計表[注音符號]), 0))</f>
        <v>x</v>
      </c>
      <c r="BR37" s="144" t="str" cm="1">
        <f t="array" ref="BR37" xml:space="preserve"> INDEX([2]!鍵盤設計表[台語拼音], MATCH(TRUE, EXACT($BN37, [2]!鍵盤設計表[注音符號]), 0))</f>
        <v>ai</v>
      </c>
      <c r="BS37" s="562">
        <f t="shared" si="7"/>
        <v>2</v>
      </c>
      <c r="BU37" s="563" t="str">
        <f t="shared" si="8"/>
        <v xml:space="preserve">    "9": { commit: "ㄞ" }  # /ai/ ==&gt; x</v>
      </c>
      <c r="BW37" s="527"/>
      <c r="BX37" s="564"/>
      <c r="BZ37" s="476"/>
      <c r="CA37" s="482"/>
      <c r="CB37" s="476"/>
      <c r="CC37" s="476"/>
      <c r="CD37" s="476"/>
      <c r="CE37" s="476"/>
      <c r="CG37" s="484"/>
      <c r="CI37" s="484"/>
      <c r="CK37" s="482"/>
      <c r="CL37" s="476"/>
      <c r="CM37" s="476"/>
      <c r="CN37" s="476"/>
      <c r="CO37" s="476"/>
      <c r="CP37" s="476"/>
      <c r="CR37" s="484" t="str">
        <f t="shared" si="3"/>
        <v/>
      </c>
    </row>
    <row r="38" spans="1:96" s="606" customFormat="1" ht="45" customHeight="1">
      <c r="B38" s="649" t="s">
        <v>3422</v>
      </c>
      <c r="C38" s="650"/>
      <c r="D38" s="650">
        <f xml:space="preserve"> LEN(E38)</f>
        <v>57</v>
      </c>
      <c r="E38" s="651" t="str">
        <f xml:space="preserve"> _xlfn.CONCAT(D20:BH20)</f>
        <v>!1qa2wsxEedNcRrfvYyhnuUjJ8*iIk,&lt;9(lL;oMO0mp/Kbtgz43657.=-</v>
      </c>
      <c r="F38" s="651"/>
      <c r="G38" s="651"/>
      <c r="H38" s="651"/>
      <c r="I38" s="651"/>
      <c r="J38" s="651"/>
      <c r="K38" s="651"/>
      <c r="L38" s="651"/>
      <c r="M38" s="651"/>
      <c r="N38" s="651"/>
      <c r="O38" s="651"/>
      <c r="P38" s="651"/>
      <c r="Q38" s="651"/>
      <c r="R38" s="651"/>
      <c r="S38" s="651"/>
      <c r="T38" s="651"/>
      <c r="U38" s="651"/>
      <c r="V38" s="651"/>
      <c r="W38" s="651"/>
      <c r="X38" s="651"/>
      <c r="Y38" s="651"/>
      <c r="Z38" s="651"/>
      <c r="AA38" s="651"/>
      <c r="AB38" s="651"/>
      <c r="AC38" s="651"/>
      <c r="AD38" s="651"/>
      <c r="AE38" s="651"/>
      <c r="AF38" s="651"/>
      <c r="AG38" s="651"/>
      <c r="AH38" s="651"/>
      <c r="AI38" s="651"/>
      <c r="AJ38" s="651"/>
      <c r="AK38" s="607"/>
      <c r="AL38" s="607"/>
      <c r="AM38" s="607"/>
      <c r="AN38" s="607"/>
      <c r="AO38" s="607"/>
      <c r="AP38" s="607"/>
      <c r="AQ38" s="607"/>
      <c r="AR38" s="607"/>
      <c r="AS38" s="607"/>
      <c r="AT38" s="607"/>
      <c r="AU38" s="607"/>
      <c r="AV38" s="607"/>
      <c r="AW38" s="607"/>
      <c r="AX38" s="607"/>
      <c r="AY38" s="607"/>
      <c r="AZ38" s="607"/>
      <c r="BA38" s="607"/>
      <c r="BB38" s="607"/>
      <c r="BC38" s="607"/>
      <c r="BD38" s="607"/>
      <c r="BE38" s="607"/>
      <c r="BF38" s="607"/>
      <c r="BG38" s="607"/>
      <c r="BH38" s="607"/>
      <c r="BI38" s="607"/>
      <c r="BJ38" s="607"/>
      <c r="BK38" s="607"/>
      <c r="BM38" s="558">
        <f t="shared" si="0"/>
        <v>34</v>
      </c>
      <c r="BN38" s="559" t="s">
        <v>168</v>
      </c>
      <c r="BO38" s="560" t="str" cm="1">
        <f t="array" ref="BO38" xml:space="preserve"> INDEX([2]!鍵盤設計表[聲韻調], MATCH(TRUE, EXACT($BN38, [2]!鍵盤設計表[注音符號]), 0))</f>
        <v>韻</v>
      </c>
      <c r="BP38" s="561" t="str" cm="1">
        <f t="array" ref="BP38" xml:space="preserve"> INDEX([2]!鍵盤設計表[鍵盤按鍵], MATCH(TRUE, EXACT($BN38, [2]!鍵盤設計表[注音符號]), 0))</f>
        <v>(</v>
      </c>
      <c r="BQ38" s="143" t="str" cm="1">
        <f t="array" ref="BQ38" xml:space="preserve"> INDEX([2]!鍵盤設計表[注音編碼], MATCH(TRUE, EXACT($BN38, [2]!鍵盤設計表[注音符號]), 0))</f>
        <v>X</v>
      </c>
      <c r="BR38" s="144" t="str" cm="1">
        <f t="array" ref="BR38" xml:space="preserve"> INDEX([2]!鍵盤設計表[台語拼音], MATCH(TRUE, EXACT($BN38, [2]!鍵盤設計表[注音符號]), 0))</f>
        <v>ainn</v>
      </c>
      <c r="BS38" s="562">
        <f t="shared" si="7"/>
        <v>4</v>
      </c>
      <c r="BU38" s="563" t="str">
        <f t="shared" si="8"/>
        <v xml:space="preserve">    "(": { commit: "ㆮ" }  # /ainn/ ==&gt; X</v>
      </c>
      <c r="BW38" s="527"/>
      <c r="BX38" s="564"/>
      <c r="BZ38" s="476"/>
      <c r="CA38" s="482"/>
      <c r="CB38" s="476"/>
      <c r="CC38" s="476"/>
      <c r="CD38" s="476"/>
      <c r="CE38" s="476"/>
      <c r="CG38" s="484"/>
      <c r="CI38" s="484"/>
      <c r="CK38" s="482"/>
      <c r="CL38" s="476"/>
      <c r="CM38" s="476"/>
      <c r="CN38" s="476"/>
      <c r="CO38" s="476"/>
      <c r="CP38" s="476"/>
      <c r="CR38" s="484" t="str">
        <f t="shared" si="3"/>
        <v/>
      </c>
    </row>
    <row r="39" spans="1:96" ht="45" customHeight="1">
      <c r="A39" s="606"/>
      <c r="B39" s="652" t="s">
        <v>1822</v>
      </c>
      <c r="C39" s="653"/>
      <c r="D39" s="653">
        <f>LEN(E39)</f>
        <v>57</v>
      </c>
      <c r="E39" s="654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654"/>
      <c r="G39" s="654"/>
      <c r="H39" s="654"/>
      <c r="I39" s="654"/>
      <c r="J39" s="654"/>
      <c r="K39" s="654"/>
      <c r="L39" s="654"/>
      <c r="M39" s="654"/>
      <c r="N39" s="654"/>
      <c r="O39" s="654"/>
      <c r="P39" s="654"/>
      <c r="Q39" s="654"/>
      <c r="R39" s="654"/>
      <c r="S39" s="654"/>
      <c r="T39" s="654"/>
      <c r="U39" s="654"/>
      <c r="V39" s="654"/>
      <c r="W39" s="654"/>
      <c r="X39" s="654"/>
      <c r="Y39" s="654"/>
      <c r="Z39" s="654"/>
      <c r="AA39" s="654"/>
      <c r="AB39" s="654"/>
      <c r="AC39" s="654"/>
      <c r="AD39" s="654"/>
      <c r="AE39" s="654"/>
      <c r="AF39" s="654"/>
      <c r="AG39" s="654"/>
      <c r="AH39" s="654"/>
      <c r="AI39" s="654"/>
      <c r="AJ39" s="654"/>
      <c r="AK39" s="607"/>
      <c r="AL39" s="607"/>
      <c r="AM39" s="607"/>
      <c r="AN39" s="607"/>
      <c r="AO39" s="607"/>
      <c r="AP39" s="607"/>
      <c r="AQ39" s="607"/>
      <c r="AR39" s="607"/>
      <c r="AS39" s="607"/>
      <c r="AT39" s="607"/>
      <c r="AU39" s="607"/>
      <c r="AV39" s="607"/>
      <c r="AW39" s="607"/>
      <c r="AX39" s="607"/>
      <c r="AY39" s="607"/>
      <c r="AZ39" s="607"/>
      <c r="BA39" s="607"/>
      <c r="BB39" s="607"/>
      <c r="BC39" s="607"/>
      <c r="BD39" s="607"/>
      <c r="BE39" s="607"/>
      <c r="BF39" s="607"/>
      <c r="BG39" s="607"/>
      <c r="BH39" s="607"/>
      <c r="BI39" s="607"/>
      <c r="BJ39" s="655"/>
      <c r="BK39" s="655"/>
      <c r="BM39" s="558">
        <f t="shared" si="0"/>
        <v>35</v>
      </c>
      <c r="BN39" s="559" t="s">
        <v>181</v>
      </c>
      <c r="BO39" s="560" t="str" cm="1">
        <f t="array" ref="BO39" xml:space="preserve"> INDEX([2]!鍵盤設計表[聲韻調], MATCH(TRUE, EXACT($BN39, [2]!鍵盤設計表[注音符號]), 0))</f>
        <v>韻</v>
      </c>
      <c r="BP39" s="561" t="str" cm="1">
        <f t="array" ref="BP39" xml:space="preserve"> INDEX([2]!鍵盤設計表[鍵盤按鍵], MATCH(TRUE, EXACT($BN39, [2]!鍵盤設計表[注音符號]), 0))</f>
        <v>l</v>
      </c>
      <c r="BQ39" s="143" t="str" cm="1">
        <f t="array" ref="BQ39" xml:space="preserve"> INDEX([2]!鍵盤設計表[注音編碼], MATCH(TRUE, EXACT($BN39, [2]!鍵盤設計表[注音符號]), 0))</f>
        <v>y</v>
      </c>
      <c r="BR39" s="144" t="str" cm="1">
        <f t="array" ref="BR39" xml:space="preserve"> INDEX([2]!鍵盤設計表[台語拼音], MATCH(TRUE, EXACT($BN39, [2]!鍵盤設計表[注音符號]), 0))</f>
        <v>au</v>
      </c>
      <c r="BS39" s="562">
        <f t="shared" si="7"/>
        <v>2</v>
      </c>
      <c r="BT39" s="606"/>
      <c r="BU39" s="563" t="str">
        <f t="shared" si="8"/>
        <v xml:space="preserve">    "l": { commit: "ㄠ" }  # /au/ ==&gt; y</v>
      </c>
      <c r="BV39" s="606"/>
      <c r="BW39" s="527"/>
      <c r="BX39" s="564"/>
      <c r="BY39" s="606"/>
      <c r="CF39" s="606"/>
      <c r="CH39" s="606"/>
      <c r="CJ39" s="606"/>
      <c r="CQ39" s="606"/>
      <c r="CR39" s="484" t="str">
        <f t="shared" si="3"/>
        <v/>
      </c>
    </row>
    <row r="40" spans="1:96" ht="45" customHeight="1">
      <c r="A40" s="606"/>
      <c r="B40" s="636" t="str">
        <f xml:space="preserve"> "    - xlit|" &amp; E38 &amp; "|" &amp; E39 &amp; "|"</f>
        <v xml:space="preserve">    - xlit|!1qa2wsxEedNcRrfvYyhnuUjJ8*iIk,&lt;9(lL;oMO0mp/Kbtgz43657.=-|ㆠㄅㄆㄇㄉㄊㄋㄌㆣㄍㄎㄫㄏㆢㄐㄑㄒㆡㄗㄘㄙㄧㆪㄨㆫㄚㆩㆦㆧㄜㆤㆥㄞㆮㄠㆯㄤㆲㆰㆱㄢㆬㄣㆭㆨㆴㆵㆻㆷˋ˪ˊ˫˙入ㄥñ|</v>
      </c>
      <c r="C40" s="656"/>
      <c r="D40" s="656"/>
      <c r="E40" s="656"/>
      <c r="F40" s="656"/>
      <c r="G40" s="656"/>
      <c r="H40" s="656"/>
      <c r="I40" s="656"/>
      <c r="J40" s="656"/>
      <c r="K40" s="656"/>
      <c r="L40" s="656"/>
      <c r="M40" s="656"/>
      <c r="N40" s="656"/>
      <c r="O40" s="656"/>
      <c r="P40" s="656"/>
      <c r="Q40" s="656"/>
      <c r="R40" s="656"/>
      <c r="S40" s="656"/>
      <c r="T40" s="656"/>
      <c r="U40" s="656"/>
      <c r="V40" s="656"/>
      <c r="W40" s="656"/>
      <c r="X40" s="656"/>
      <c r="Y40" s="656"/>
      <c r="Z40" s="656"/>
      <c r="AA40" s="656"/>
      <c r="AB40" s="656"/>
      <c r="AC40" s="656"/>
      <c r="AD40" s="656"/>
      <c r="AE40" s="656"/>
      <c r="AF40" s="656"/>
      <c r="AG40" s="637"/>
      <c r="AH40" s="637"/>
      <c r="AI40" s="637"/>
      <c r="AJ40" s="637"/>
      <c r="AK40" s="607"/>
      <c r="AL40" s="607"/>
      <c r="AM40" s="607"/>
      <c r="AN40" s="607"/>
      <c r="AO40" s="607"/>
      <c r="AP40" s="607"/>
      <c r="AQ40" s="607"/>
      <c r="AR40" s="607"/>
      <c r="AS40" s="607"/>
      <c r="AT40" s="607"/>
      <c r="AU40" s="607"/>
      <c r="AV40" s="607"/>
      <c r="AW40" s="607"/>
      <c r="AX40" s="607"/>
      <c r="AY40" s="607"/>
      <c r="AZ40" s="607"/>
      <c r="BA40" s="607"/>
      <c r="BB40" s="607"/>
      <c r="BC40" s="607"/>
      <c r="BD40" s="607"/>
      <c r="BE40" s="607"/>
      <c r="BF40" s="607"/>
      <c r="BG40" s="607"/>
      <c r="BH40" s="607"/>
      <c r="BI40" s="655"/>
      <c r="BJ40" s="655"/>
      <c r="BK40" s="655"/>
      <c r="BM40" s="558">
        <f t="shared" si="0"/>
        <v>36</v>
      </c>
      <c r="BN40" s="559" t="s">
        <v>1450</v>
      </c>
      <c r="BO40" s="560" t="str" cm="1">
        <f t="array" ref="BO40" xml:space="preserve"> INDEX([2]!鍵盤設計表[聲韻調], MATCH(TRUE, EXACT($BN40, [2]!鍵盤設計表[注音符號]), 0))</f>
        <v>韻</v>
      </c>
      <c r="BP40" s="561" t="str" cm="1">
        <f t="array" ref="BP40" xml:space="preserve"> INDEX([2]!鍵盤設計表[鍵盤按鍵], MATCH(TRUE, EXACT($BN40, [2]!鍵盤設計表[注音符號]), 0))</f>
        <v>L</v>
      </c>
      <c r="BQ40" s="143" t="str" cm="1">
        <f t="array" ref="BQ40" xml:space="preserve"> INDEX([2]!鍵盤設計表[注音編碼], MATCH(TRUE, EXACT($BN40, [2]!鍵盤設計表[注音符號]), 0))</f>
        <v>Y</v>
      </c>
      <c r="BR40" s="144" t="str" cm="1">
        <f t="array" ref="BR40" xml:space="preserve"> INDEX([2]!鍵盤設計表[台語拼音], MATCH(TRUE, EXACT($BN40, [2]!鍵盤設計表[注音符號]), 0))</f>
        <v>aunn</v>
      </c>
      <c r="BS40" s="562">
        <f t="shared" si="7"/>
        <v>4</v>
      </c>
      <c r="BT40" s="606"/>
      <c r="BU40" s="563" t="str">
        <f t="shared" si="8"/>
        <v xml:space="preserve">    "L": { commit: "ㆯ" }  # /aunn/ ==&gt; Y</v>
      </c>
      <c r="BV40" s="606"/>
      <c r="BW40" s="527"/>
      <c r="BX40" s="564"/>
      <c r="CR40" s="484" t="str">
        <f t="shared" si="3"/>
        <v/>
      </c>
    </row>
    <row r="41" spans="1:96" ht="45" customHeight="1">
      <c r="B41" s="639"/>
      <c r="C41" s="640"/>
      <c r="D41" s="640"/>
      <c r="E41" s="640"/>
      <c r="F41" s="640"/>
      <c r="G41" s="640"/>
      <c r="H41" s="640"/>
      <c r="I41" s="640"/>
      <c r="J41" s="640"/>
      <c r="K41" s="640"/>
      <c r="L41" s="640"/>
      <c r="M41" s="640"/>
      <c r="N41" s="640"/>
      <c r="O41" s="640"/>
      <c r="P41" s="640"/>
      <c r="Q41" s="640"/>
      <c r="R41" s="640"/>
      <c r="S41" s="640"/>
      <c r="T41" s="640"/>
      <c r="U41" s="640"/>
      <c r="V41" s="640"/>
      <c r="W41" s="640"/>
      <c r="X41" s="640"/>
      <c r="Y41" s="640"/>
      <c r="Z41" s="640"/>
      <c r="AA41" s="640"/>
      <c r="AB41" s="640"/>
      <c r="AC41" s="640"/>
      <c r="AD41" s="640"/>
      <c r="AE41" s="640"/>
      <c r="AF41" s="640"/>
      <c r="AG41" s="640"/>
      <c r="AH41" s="640"/>
      <c r="AI41" s="640"/>
      <c r="AJ41" s="640"/>
      <c r="AK41" s="607"/>
      <c r="AL41" s="607"/>
      <c r="AM41" s="607"/>
      <c r="AN41" s="607"/>
      <c r="AO41" s="607"/>
      <c r="AP41" s="607"/>
      <c r="AQ41" s="607"/>
      <c r="AR41" s="607"/>
      <c r="AS41" s="607"/>
      <c r="AT41" s="607"/>
      <c r="AU41" s="607"/>
      <c r="AV41" s="607"/>
      <c r="AW41" s="607"/>
      <c r="AX41" s="607"/>
      <c r="AY41" s="607"/>
      <c r="AZ41" s="607"/>
      <c r="BA41" s="607"/>
      <c r="BB41" s="607"/>
      <c r="BC41" s="607"/>
      <c r="BD41" s="607"/>
      <c r="BE41" s="607"/>
      <c r="BF41" s="607"/>
      <c r="BG41" s="607"/>
      <c r="BH41" s="607"/>
      <c r="BJ41" s="655"/>
      <c r="BK41" s="655"/>
      <c r="BM41" s="558">
        <f t="shared" si="0"/>
        <v>37</v>
      </c>
      <c r="BN41" s="559" t="s">
        <v>95</v>
      </c>
      <c r="BO41" s="560" t="str" cm="1">
        <f t="array" ref="BO41" xml:space="preserve"> INDEX([2]!鍵盤設計表[聲韻調], MATCH(TRUE, EXACT($BN41, [2]!鍵盤設計表[注音符號]), 0))</f>
        <v>韻</v>
      </c>
      <c r="BP41" s="561" t="str" cm="1">
        <f t="array" ref="BP41" xml:space="preserve"> INDEX([2]!鍵盤設計表[鍵盤按鍵], MATCH(TRUE, EXACT($BN41, [2]!鍵盤設計表[注音符號]), 0))</f>
        <v>;</v>
      </c>
      <c r="BQ41" s="143" t="str" cm="1">
        <f t="array" ref="BQ41" xml:space="preserve"> INDEX([2]!鍵盤設計表[注音編碼], MATCH(TRUE, EXACT($BN41, [2]!鍵盤設計表[注音符號]), 0))</f>
        <v>F</v>
      </c>
      <c r="BR41" s="144" t="str" cm="1">
        <f t="array" ref="BR41" xml:space="preserve"> INDEX([2]!鍵盤設計表[台語拼音], MATCH(TRUE, EXACT($BN41, [2]!鍵盤設計表[注音符號]), 0))</f>
        <v>ang</v>
      </c>
      <c r="BS41" s="562">
        <f t="shared" si="7"/>
        <v>3</v>
      </c>
      <c r="BU41" s="563" t="str">
        <f t="shared" si="8"/>
        <v xml:space="preserve">    ";": { commit: "ㄤ" }  # /ang/ ==&gt; F</v>
      </c>
      <c r="BX41" s="564"/>
      <c r="CR41" s="484" t="str">
        <f t="shared" si="3"/>
        <v/>
      </c>
    </row>
    <row r="42" spans="1:96" ht="45" customHeight="1">
      <c r="B42" s="641">
        <v>1</v>
      </c>
      <c r="C42" s="641">
        <v>2</v>
      </c>
      <c r="D42" s="641">
        <v>3</v>
      </c>
      <c r="E42" s="641">
        <v>4</v>
      </c>
      <c r="F42" s="641">
        <v>5</v>
      </c>
      <c r="G42" s="641">
        <v>6</v>
      </c>
      <c r="H42" s="641">
        <v>7</v>
      </c>
      <c r="I42" s="641">
        <v>8</v>
      </c>
      <c r="J42" s="641">
        <v>9</v>
      </c>
      <c r="K42" s="641">
        <v>10</v>
      </c>
      <c r="L42" s="641">
        <v>11</v>
      </c>
      <c r="M42" s="641">
        <v>12</v>
      </c>
      <c r="N42" s="641">
        <v>13</v>
      </c>
      <c r="O42" s="641">
        <v>14</v>
      </c>
      <c r="P42" s="641">
        <v>15</v>
      </c>
      <c r="Q42" s="641">
        <v>16</v>
      </c>
      <c r="R42" s="641">
        <v>17</v>
      </c>
      <c r="S42" s="642">
        <v>18</v>
      </c>
      <c r="T42" s="641">
        <v>19</v>
      </c>
      <c r="U42" s="641">
        <v>20</v>
      </c>
      <c r="V42" s="641">
        <v>21</v>
      </c>
      <c r="W42" s="641">
        <v>22</v>
      </c>
      <c r="X42" s="641">
        <v>23</v>
      </c>
      <c r="Y42" s="641">
        <v>24</v>
      </c>
      <c r="Z42" s="641">
        <v>25</v>
      </c>
      <c r="AA42" s="641">
        <v>26</v>
      </c>
      <c r="AB42" s="641">
        <v>27</v>
      </c>
      <c r="AC42" s="641">
        <v>28</v>
      </c>
      <c r="AD42" s="641">
        <v>29</v>
      </c>
      <c r="AE42" s="641">
        <v>30</v>
      </c>
      <c r="AF42" s="641">
        <v>31</v>
      </c>
      <c r="AG42" s="641">
        <v>32</v>
      </c>
      <c r="AH42" s="643">
        <v>33</v>
      </c>
      <c r="AI42" s="643">
        <v>34</v>
      </c>
      <c r="AJ42" s="643">
        <v>35</v>
      </c>
      <c r="AK42" s="643">
        <v>36</v>
      </c>
      <c r="AL42" s="644">
        <v>37</v>
      </c>
      <c r="AM42" s="643">
        <v>38</v>
      </c>
      <c r="AN42" s="643">
        <v>39</v>
      </c>
      <c r="AO42" s="643">
        <v>40</v>
      </c>
      <c r="AP42" s="643">
        <v>41</v>
      </c>
      <c r="AQ42" s="643">
        <v>42</v>
      </c>
      <c r="AR42" s="643">
        <v>43</v>
      </c>
      <c r="AS42" s="643">
        <v>44</v>
      </c>
      <c r="AT42" s="643">
        <v>45</v>
      </c>
      <c r="AU42" s="643">
        <v>46</v>
      </c>
      <c r="AV42" s="643">
        <v>47</v>
      </c>
      <c r="AW42" s="643">
        <v>48</v>
      </c>
      <c r="AX42" s="643">
        <v>49</v>
      </c>
      <c r="AY42" s="643">
        <v>50</v>
      </c>
      <c r="AZ42" s="643">
        <v>51</v>
      </c>
      <c r="BA42" s="643">
        <v>52</v>
      </c>
      <c r="BB42" s="643">
        <v>53</v>
      </c>
      <c r="BC42" s="643">
        <v>54</v>
      </c>
      <c r="BD42" s="643">
        <v>55</v>
      </c>
      <c r="BE42" s="643">
        <v>56</v>
      </c>
      <c r="BF42" s="643">
        <v>57</v>
      </c>
      <c r="BG42" s="608"/>
      <c r="BH42" s="606"/>
      <c r="BJ42" s="655"/>
      <c r="BK42" s="655"/>
      <c r="BM42" s="558">
        <f t="shared" si="0"/>
        <v>38</v>
      </c>
      <c r="BN42" s="559" t="s">
        <v>698</v>
      </c>
      <c r="BO42" s="560" t="str" cm="1">
        <f t="array" ref="BO42" xml:space="preserve"> INDEX([2]!鍵盤設計表[聲韻調], MATCH(TRUE, EXACT($BN42, [2]!鍵盤設計表[注音符號]), 0))</f>
        <v>韻</v>
      </c>
      <c r="BP42" s="561" t="str" cm="1">
        <f t="array" ref="BP42" xml:space="preserve"> INDEX([2]!鍵盤設計表[鍵盤按鍵], MATCH(TRUE, EXACT($BN42, [2]!鍵盤設計表[注音符號]), 0))</f>
        <v>o</v>
      </c>
      <c r="BQ42" s="143" t="str" cm="1">
        <f t="array" ref="BQ42" xml:space="preserve"> INDEX([2]!鍵盤設計表[注音編碼], MATCH(TRUE, EXACT($BN42, [2]!鍵盤設計表[注音符號]), 0))</f>
        <v>H</v>
      </c>
      <c r="BR42" s="144" t="str" cm="1">
        <f t="array" ref="BR42" xml:space="preserve"> INDEX([2]!鍵盤設計表[台語拼音], MATCH(TRUE, EXACT($BN42, [2]!鍵盤設計表[注音符號]), 0))</f>
        <v>ong</v>
      </c>
      <c r="BS42" s="562">
        <f t="shared" si="7"/>
        <v>3</v>
      </c>
      <c r="BU42" s="563" t="str">
        <f t="shared" si="8"/>
        <v xml:space="preserve">    "o": { commit: "ㆲ" }  # /ong/ ==&gt; H</v>
      </c>
      <c r="BX42" s="564"/>
      <c r="CR42" s="484" t="str">
        <f t="shared" si="3"/>
        <v/>
      </c>
    </row>
    <row r="43" spans="1:96" ht="45" customHeight="1">
      <c r="B43" s="647" t="str">
        <f t="shared" ref="B43:BF43" si="12" xml:space="preserve"> MID($E$38,B$42,1)</f>
        <v>!</v>
      </c>
      <c r="C43" s="647" t="str">
        <f t="shared" si="12"/>
        <v>1</v>
      </c>
      <c r="D43" s="647" t="str">
        <f t="shared" si="12"/>
        <v>q</v>
      </c>
      <c r="E43" s="647" t="str">
        <f t="shared" si="12"/>
        <v>a</v>
      </c>
      <c r="F43" s="647" t="str">
        <f t="shared" si="12"/>
        <v>2</v>
      </c>
      <c r="G43" s="647" t="str">
        <f t="shared" si="12"/>
        <v>w</v>
      </c>
      <c r="H43" s="647" t="str">
        <f t="shared" si="12"/>
        <v>s</v>
      </c>
      <c r="I43" s="647" t="str">
        <f t="shared" si="12"/>
        <v>x</v>
      </c>
      <c r="J43" s="647" t="str">
        <f t="shared" si="12"/>
        <v>E</v>
      </c>
      <c r="K43" s="647" t="str">
        <f t="shared" si="12"/>
        <v>e</v>
      </c>
      <c r="L43" s="647" t="str">
        <f t="shared" si="12"/>
        <v>d</v>
      </c>
      <c r="M43" s="647" t="str">
        <f t="shared" si="12"/>
        <v>N</v>
      </c>
      <c r="N43" s="647" t="str">
        <f t="shared" si="12"/>
        <v>c</v>
      </c>
      <c r="O43" s="647" t="str">
        <f t="shared" si="12"/>
        <v>R</v>
      </c>
      <c r="P43" s="647" t="str">
        <f t="shared" si="12"/>
        <v>r</v>
      </c>
      <c r="Q43" s="647" t="str">
        <f t="shared" si="12"/>
        <v>f</v>
      </c>
      <c r="R43" s="647" t="str">
        <f t="shared" si="12"/>
        <v>v</v>
      </c>
      <c r="S43" s="647" t="str">
        <f t="shared" si="12"/>
        <v>Y</v>
      </c>
      <c r="T43" s="647" t="str">
        <f t="shared" si="12"/>
        <v>y</v>
      </c>
      <c r="U43" s="647" t="str">
        <f t="shared" si="12"/>
        <v>h</v>
      </c>
      <c r="V43" s="647" t="str">
        <f t="shared" si="12"/>
        <v>n</v>
      </c>
      <c r="W43" s="647" t="str">
        <f t="shared" si="12"/>
        <v>u</v>
      </c>
      <c r="X43" s="647" t="str">
        <f t="shared" si="12"/>
        <v>U</v>
      </c>
      <c r="Y43" s="647" t="str">
        <f t="shared" si="12"/>
        <v>j</v>
      </c>
      <c r="Z43" s="647" t="str">
        <f t="shared" si="12"/>
        <v>J</v>
      </c>
      <c r="AA43" s="647" t="str">
        <f t="shared" si="12"/>
        <v>8</v>
      </c>
      <c r="AB43" s="647" t="str">
        <f t="shared" si="12"/>
        <v>*</v>
      </c>
      <c r="AC43" s="647" t="str">
        <f t="shared" si="12"/>
        <v>i</v>
      </c>
      <c r="AD43" s="647" t="str">
        <f t="shared" si="12"/>
        <v>I</v>
      </c>
      <c r="AE43" s="647" t="str">
        <f t="shared" si="12"/>
        <v>k</v>
      </c>
      <c r="AF43" s="647" t="str">
        <f t="shared" si="12"/>
        <v>,</v>
      </c>
      <c r="AG43" s="647" t="str">
        <f t="shared" si="12"/>
        <v>&lt;</v>
      </c>
      <c r="AH43" s="647" t="str">
        <f t="shared" si="12"/>
        <v>9</v>
      </c>
      <c r="AI43" s="647" t="str">
        <f t="shared" si="12"/>
        <v>(</v>
      </c>
      <c r="AJ43" s="647" t="str">
        <f t="shared" si="12"/>
        <v>l</v>
      </c>
      <c r="AK43" s="647" t="str">
        <f t="shared" si="12"/>
        <v>L</v>
      </c>
      <c r="AL43" s="647" t="str">
        <f t="shared" si="12"/>
        <v>;</v>
      </c>
      <c r="AM43" s="647" t="str">
        <f t="shared" si="12"/>
        <v>o</v>
      </c>
      <c r="AN43" s="647" t="str">
        <f t="shared" si="12"/>
        <v>M</v>
      </c>
      <c r="AO43" s="647" t="str">
        <f t="shared" si="12"/>
        <v>O</v>
      </c>
      <c r="AP43" s="647" t="str">
        <f t="shared" si="12"/>
        <v>0</v>
      </c>
      <c r="AQ43" s="647" t="str">
        <f t="shared" si="12"/>
        <v>m</v>
      </c>
      <c r="AR43" s="647" t="str">
        <f t="shared" si="12"/>
        <v>p</v>
      </c>
      <c r="AS43" s="647" t="str">
        <f t="shared" si="12"/>
        <v>/</v>
      </c>
      <c r="AT43" s="647" t="str">
        <f t="shared" si="12"/>
        <v>K</v>
      </c>
      <c r="AU43" s="647" t="str">
        <f t="shared" si="12"/>
        <v>b</v>
      </c>
      <c r="AV43" s="647" t="str">
        <f t="shared" si="12"/>
        <v>t</v>
      </c>
      <c r="AW43" s="647" t="str">
        <f t="shared" si="12"/>
        <v>g</v>
      </c>
      <c r="AX43" s="647" t="str">
        <f t="shared" si="12"/>
        <v>z</v>
      </c>
      <c r="AY43" s="647" t="str">
        <f t="shared" si="12"/>
        <v>4</v>
      </c>
      <c r="AZ43" s="647" t="str">
        <f t="shared" si="12"/>
        <v>3</v>
      </c>
      <c r="BA43" s="647" t="str">
        <f t="shared" si="12"/>
        <v>6</v>
      </c>
      <c r="BB43" s="647" t="str">
        <f t="shared" si="12"/>
        <v>5</v>
      </c>
      <c r="BC43" s="647" t="str">
        <f t="shared" si="12"/>
        <v>7</v>
      </c>
      <c r="BD43" s="647" t="str">
        <f t="shared" si="12"/>
        <v>.</v>
      </c>
      <c r="BE43" s="647" t="str">
        <f t="shared" si="12"/>
        <v>=</v>
      </c>
      <c r="BF43" s="647" t="str">
        <f t="shared" si="12"/>
        <v>-</v>
      </c>
      <c r="BG43" s="608"/>
      <c r="BJ43" s="655"/>
      <c r="BK43" s="655"/>
      <c r="BM43" s="558">
        <f t="shared" si="0"/>
        <v>39</v>
      </c>
      <c r="BN43" s="559" t="s">
        <v>68</v>
      </c>
      <c r="BO43" s="560" t="str" cm="1">
        <f t="array" ref="BO43" xml:space="preserve"> INDEX([2]!鍵盤設計表[聲韻調], MATCH(TRUE, EXACT($BN43, [2]!鍵盤設計表[注音符號]), 0))</f>
        <v>韻</v>
      </c>
      <c r="BP43" s="561" t="str" cm="1">
        <f t="array" ref="BP43" xml:space="preserve"> INDEX([2]!鍵盤設計表[鍵盤按鍵], MATCH(TRUE, EXACT($BN43, [2]!鍵盤設計表[注音符號]), 0))</f>
        <v>M</v>
      </c>
      <c r="BQ43" s="143" t="str" cm="1">
        <f t="array" ref="BQ43" xml:space="preserve"> INDEX([2]!鍵盤設計表[注音編碼], MATCH(TRUE, EXACT($BN43, [2]!鍵盤設計表[注音符號]), 0))</f>
        <v>V</v>
      </c>
      <c r="BR43" s="144" t="str" cm="1">
        <f t="array" ref="BR43" xml:space="preserve"> INDEX([2]!鍵盤設計表[台語拼音], MATCH(TRUE, EXACT($BN43, [2]!鍵盤設計表[注音符號]), 0))</f>
        <v>am</v>
      </c>
      <c r="BS43" s="562">
        <f t="shared" si="7"/>
        <v>2</v>
      </c>
      <c r="BU43" s="563" t="str">
        <f t="shared" si="8"/>
        <v xml:space="preserve">    "M": { commit: "ㆰ" }  # /am/ ==&gt; V</v>
      </c>
      <c r="BX43" s="564"/>
      <c r="CR43" s="484" t="str">
        <f t="shared" si="3"/>
        <v/>
      </c>
    </row>
    <row r="44" spans="1:96" ht="45" customHeight="1">
      <c r="B44" s="657" t="str">
        <f t="shared" ref="B44:BF44" si="13" xml:space="preserve"> MID($E$39,B$42,1)</f>
        <v>ㆠ</v>
      </c>
      <c r="C44" s="657" t="str">
        <f t="shared" si="13"/>
        <v>ㄅ</v>
      </c>
      <c r="D44" s="657" t="str">
        <f t="shared" si="13"/>
        <v>ㄆ</v>
      </c>
      <c r="E44" s="657" t="str">
        <f t="shared" si="13"/>
        <v>ㄇ</v>
      </c>
      <c r="F44" s="657" t="str">
        <f t="shared" si="13"/>
        <v>ㄉ</v>
      </c>
      <c r="G44" s="657" t="str">
        <f t="shared" si="13"/>
        <v>ㄊ</v>
      </c>
      <c r="H44" s="657" t="str">
        <f t="shared" si="13"/>
        <v>ㄋ</v>
      </c>
      <c r="I44" s="657" t="str">
        <f t="shared" si="13"/>
        <v>ㄌ</v>
      </c>
      <c r="J44" s="657" t="str">
        <f t="shared" si="13"/>
        <v>ㆣ</v>
      </c>
      <c r="K44" s="657" t="str">
        <f t="shared" si="13"/>
        <v>ㄍ</v>
      </c>
      <c r="L44" s="657" t="str">
        <f t="shared" si="13"/>
        <v>ㄎ</v>
      </c>
      <c r="M44" s="657" t="str">
        <f t="shared" si="13"/>
        <v>ㄫ</v>
      </c>
      <c r="N44" s="657" t="str">
        <f t="shared" si="13"/>
        <v>ㄏ</v>
      </c>
      <c r="O44" s="657" t="str">
        <f t="shared" si="13"/>
        <v>ㆢ</v>
      </c>
      <c r="P44" s="657" t="str">
        <f t="shared" si="13"/>
        <v>ㄐ</v>
      </c>
      <c r="Q44" s="657" t="str">
        <f t="shared" si="13"/>
        <v>ㄑ</v>
      </c>
      <c r="R44" s="657" t="str">
        <f t="shared" si="13"/>
        <v>ㄒ</v>
      </c>
      <c r="S44" s="657" t="str">
        <f t="shared" si="13"/>
        <v>ㆡ</v>
      </c>
      <c r="T44" s="657" t="str">
        <f t="shared" si="13"/>
        <v>ㄗ</v>
      </c>
      <c r="U44" s="657" t="str">
        <f t="shared" si="13"/>
        <v>ㄘ</v>
      </c>
      <c r="V44" s="657" t="str">
        <f t="shared" si="13"/>
        <v>ㄙ</v>
      </c>
      <c r="W44" s="657" t="str">
        <f t="shared" si="13"/>
        <v>ㄧ</v>
      </c>
      <c r="X44" s="657" t="str">
        <f t="shared" si="13"/>
        <v>ㆪ</v>
      </c>
      <c r="Y44" s="657" t="str">
        <f t="shared" si="13"/>
        <v>ㄨ</v>
      </c>
      <c r="Z44" s="657" t="str">
        <f t="shared" si="13"/>
        <v>ㆫ</v>
      </c>
      <c r="AA44" s="657" t="str">
        <f t="shared" si="13"/>
        <v>ㄚ</v>
      </c>
      <c r="AB44" s="657" t="str">
        <f t="shared" si="13"/>
        <v>ㆩ</v>
      </c>
      <c r="AC44" s="657" t="str">
        <f t="shared" si="13"/>
        <v>ㆦ</v>
      </c>
      <c r="AD44" s="657" t="str">
        <f t="shared" si="13"/>
        <v>ㆧ</v>
      </c>
      <c r="AE44" s="657" t="str">
        <f t="shared" si="13"/>
        <v>ㄜ</v>
      </c>
      <c r="AF44" s="657" t="str">
        <f t="shared" si="13"/>
        <v>ㆤ</v>
      </c>
      <c r="AG44" s="657" t="str">
        <f t="shared" si="13"/>
        <v>ㆥ</v>
      </c>
      <c r="AH44" s="657" t="str">
        <f t="shared" si="13"/>
        <v>ㄞ</v>
      </c>
      <c r="AI44" s="657" t="str">
        <f t="shared" si="13"/>
        <v>ㆮ</v>
      </c>
      <c r="AJ44" s="657" t="str">
        <f t="shared" si="13"/>
        <v>ㄠ</v>
      </c>
      <c r="AK44" s="657" t="str">
        <f t="shared" si="13"/>
        <v>ㆯ</v>
      </c>
      <c r="AL44" s="657" t="str">
        <f t="shared" si="13"/>
        <v>ㄤ</v>
      </c>
      <c r="AM44" s="657" t="str">
        <f t="shared" si="13"/>
        <v>ㆲ</v>
      </c>
      <c r="AN44" s="657" t="str">
        <f t="shared" si="13"/>
        <v>ㆰ</v>
      </c>
      <c r="AO44" s="657" t="str">
        <f t="shared" si="13"/>
        <v>ㆱ</v>
      </c>
      <c r="AP44" s="657" t="str">
        <f t="shared" si="13"/>
        <v>ㄢ</v>
      </c>
      <c r="AQ44" s="657" t="str">
        <f t="shared" si="13"/>
        <v>ㆬ</v>
      </c>
      <c r="AR44" s="657" t="str">
        <f t="shared" si="13"/>
        <v>ㄣ</v>
      </c>
      <c r="AS44" s="657" t="str">
        <f t="shared" si="13"/>
        <v>ㆭ</v>
      </c>
      <c r="AT44" s="657" t="str">
        <f t="shared" si="13"/>
        <v>ㆨ</v>
      </c>
      <c r="AU44" s="657" t="str">
        <f t="shared" si="13"/>
        <v>ㆴ</v>
      </c>
      <c r="AV44" s="657" t="str">
        <f t="shared" si="13"/>
        <v>ㆵ</v>
      </c>
      <c r="AW44" s="657" t="str">
        <f t="shared" si="13"/>
        <v>ㆻ</v>
      </c>
      <c r="AX44" s="657" t="str">
        <f t="shared" si="13"/>
        <v>ㆷ</v>
      </c>
      <c r="AY44" s="657" t="str">
        <f t="shared" si="13"/>
        <v>ˋ</v>
      </c>
      <c r="AZ44" s="657" t="str">
        <f t="shared" si="13"/>
        <v>˪</v>
      </c>
      <c r="BA44" s="657" t="str">
        <f t="shared" si="13"/>
        <v>ˊ</v>
      </c>
      <c r="BB44" s="657" t="str">
        <f t="shared" si="13"/>
        <v>˫</v>
      </c>
      <c r="BC44" s="657" t="str">
        <f t="shared" si="13"/>
        <v>˙</v>
      </c>
      <c r="BD44" s="657" t="str">
        <f t="shared" si="13"/>
        <v>入</v>
      </c>
      <c r="BE44" s="657" t="str">
        <f t="shared" si="13"/>
        <v>ㄥ</v>
      </c>
      <c r="BF44" s="657" t="str">
        <f t="shared" si="13"/>
        <v>ñ</v>
      </c>
      <c r="BG44" s="608"/>
      <c r="BJ44" s="655"/>
      <c r="BK44" s="655"/>
      <c r="BM44" s="558">
        <f t="shared" si="0"/>
        <v>40</v>
      </c>
      <c r="BN44" s="559" t="s">
        <v>694</v>
      </c>
      <c r="BO44" s="560" t="str" cm="1">
        <f t="array" ref="BO44" xml:space="preserve"> INDEX([2]!鍵盤設計表[聲韻調], MATCH(TRUE, EXACT($BN44, [2]!鍵盤設計表[注音符號]), 0))</f>
        <v>韻</v>
      </c>
      <c r="BP44" s="561" t="str" cm="1">
        <f t="array" ref="BP44" xml:space="preserve"> INDEX([2]!鍵盤設計表[鍵盤按鍵], MATCH(TRUE, EXACT($BN44, [2]!鍵盤設計表[注音符號]), 0))</f>
        <v>O</v>
      </c>
      <c r="BQ44" s="143" t="str" cm="1">
        <f t="array" ref="BQ44" xml:space="preserve"> INDEX([2]!鍵盤設計表[注音編碼], MATCH(TRUE, EXACT($BN44, [2]!鍵盤設計表[注音符號]), 0))</f>
        <v>B</v>
      </c>
      <c r="BR44" s="144" t="str" cm="1">
        <f t="array" ref="BR44" xml:space="preserve"> INDEX([2]!鍵盤設計表[台語拼音], MATCH(TRUE, EXACT($BN44, [2]!鍵盤設計表[注音符號]), 0))</f>
        <v>om</v>
      </c>
      <c r="BS44" s="562">
        <f t="shared" si="7"/>
        <v>2</v>
      </c>
      <c r="BU44" s="563" t="str">
        <f t="shared" si="8"/>
        <v xml:space="preserve">    "O": { commit: "ㆱ" }  # /om/ ==&gt; B</v>
      </c>
      <c r="BX44" s="564"/>
      <c r="CR44" s="484" t="str">
        <f t="shared" si="3"/>
        <v/>
      </c>
    </row>
    <row r="45" spans="1:96" ht="45" customHeight="1">
      <c r="B45" s="608"/>
      <c r="C45" s="608"/>
      <c r="D45" s="608"/>
      <c r="E45" s="608"/>
      <c r="F45" s="608"/>
      <c r="G45" s="608"/>
      <c r="H45" s="608"/>
      <c r="I45" s="608"/>
      <c r="J45" s="608"/>
      <c r="K45" s="608"/>
      <c r="L45" s="608"/>
      <c r="M45" s="608"/>
      <c r="N45" s="608"/>
      <c r="O45" s="608"/>
      <c r="P45" s="608"/>
      <c r="Q45" s="608"/>
      <c r="R45" s="608"/>
      <c r="S45" s="609"/>
      <c r="T45" s="608"/>
      <c r="U45" s="608"/>
      <c r="V45" s="608"/>
      <c r="W45" s="608"/>
      <c r="X45" s="608"/>
      <c r="Y45" s="608"/>
      <c r="Z45" s="608"/>
      <c r="AA45" s="608"/>
      <c r="AB45" s="608"/>
      <c r="AC45" s="608"/>
      <c r="AD45" s="608"/>
      <c r="AE45" s="608"/>
      <c r="AF45" s="608"/>
      <c r="AG45" s="608"/>
      <c r="AH45" s="607"/>
      <c r="AI45" s="607"/>
      <c r="AJ45" s="607"/>
      <c r="AK45" s="607"/>
      <c r="AL45" s="607"/>
      <c r="AM45" s="607"/>
      <c r="AN45" s="607"/>
      <c r="AO45" s="607"/>
      <c r="AP45" s="607"/>
      <c r="AQ45" s="607"/>
      <c r="AR45" s="607"/>
      <c r="AS45" s="607"/>
      <c r="AT45" s="607"/>
      <c r="AU45" s="607"/>
      <c r="AV45" s="607"/>
      <c r="AW45" s="607"/>
      <c r="AX45" s="607"/>
      <c r="AY45" s="607"/>
      <c r="AZ45" s="607"/>
      <c r="BA45" s="607"/>
      <c r="BB45" s="607"/>
      <c r="BC45" s="607"/>
      <c r="BD45" s="607"/>
      <c r="BE45" s="607"/>
      <c r="BF45" s="607"/>
      <c r="BG45" s="607"/>
      <c r="BH45" s="607"/>
      <c r="BJ45" s="655"/>
      <c r="BK45" s="655"/>
      <c r="BM45" s="558">
        <f t="shared" si="0"/>
        <v>41</v>
      </c>
      <c r="BN45" s="559" t="s">
        <v>80</v>
      </c>
      <c r="BO45" s="560" t="str" cm="1">
        <f t="array" ref="BO45" xml:space="preserve"> INDEX([2]!鍵盤設計表[聲韻調], MATCH(TRUE, EXACT($BN45, [2]!鍵盤設計表[注音符號]), 0))</f>
        <v>韻</v>
      </c>
      <c r="BP45" s="561" t="str" cm="1">
        <f t="array" ref="BP45" xml:space="preserve"> INDEX([2]!鍵盤設計表[鍵盤按鍵], MATCH(TRUE, EXACT($BN45, [2]!鍵盤設計表[注音符號]), 0))</f>
        <v>0</v>
      </c>
      <c r="BQ45" s="143" t="str" cm="1">
        <f t="array" ref="BQ45" xml:space="preserve"> INDEX([2]!鍵盤設計表[注音編碼], MATCH(TRUE, EXACT($BN45, [2]!鍵盤設計表[注音符號]), 0))</f>
        <v>@</v>
      </c>
      <c r="BR45" s="144" t="str" cm="1">
        <f t="array" ref="BR45" xml:space="preserve"> INDEX([2]!鍵盤設計表[台語拼音], MATCH(TRUE, EXACT($BN45, [2]!鍵盤設計表[注音符號]), 0))</f>
        <v>an</v>
      </c>
      <c r="BS45" s="562">
        <f t="shared" si="7"/>
        <v>2</v>
      </c>
      <c r="BU45" s="563" t="str">
        <f t="shared" si="8"/>
        <v xml:space="preserve">    "0": { commit: "ㄢ" }  # /an/ ==&gt; @</v>
      </c>
      <c r="BX45" s="564"/>
      <c r="CR45" s="484" t="str">
        <f t="shared" si="3"/>
        <v/>
      </c>
    </row>
    <row r="46" spans="1:96" ht="45" customHeight="1">
      <c r="B46" s="648" t="s">
        <v>3492</v>
      </c>
      <c r="C46" s="608"/>
      <c r="D46" s="608"/>
      <c r="E46" s="608"/>
      <c r="F46" s="608"/>
      <c r="G46" s="608"/>
      <c r="H46" s="608"/>
      <c r="I46" s="608"/>
      <c r="J46" s="608"/>
      <c r="K46" s="608"/>
      <c r="L46" s="608"/>
      <c r="M46" s="608"/>
      <c r="N46" s="608"/>
      <c r="O46" s="608"/>
      <c r="P46" s="608"/>
      <c r="Q46" s="608"/>
      <c r="R46" s="608"/>
      <c r="S46" s="608"/>
      <c r="T46" s="608"/>
      <c r="U46" s="608"/>
      <c r="V46" s="608"/>
      <c r="W46" s="608"/>
      <c r="X46" s="608"/>
      <c r="Y46" s="608"/>
      <c r="Z46" s="608"/>
      <c r="AA46" s="608"/>
      <c r="AB46" s="608"/>
      <c r="AC46" s="608"/>
      <c r="AD46" s="608"/>
      <c r="AE46" s="608"/>
      <c r="AF46" s="608"/>
      <c r="AG46" s="608"/>
      <c r="AH46" s="607"/>
      <c r="AI46" s="607"/>
      <c r="AJ46" s="607"/>
      <c r="AK46" s="655"/>
      <c r="AL46" s="655"/>
      <c r="AM46" s="607"/>
      <c r="AN46" s="655"/>
      <c r="AO46" s="655"/>
      <c r="AP46" s="655"/>
      <c r="AQ46" s="655"/>
      <c r="AR46" s="655"/>
      <c r="AS46" s="655"/>
      <c r="AT46" s="655"/>
      <c r="AU46" s="655"/>
      <c r="AV46" s="655"/>
      <c r="AW46" s="655"/>
      <c r="AX46" s="655"/>
      <c r="AY46" s="655"/>
      <c r="AZ46" s="655"/>
      <c r="BA46" s="655"/>
      <c r="BB46" s="655"/>
      <c r="BC46" s="655"/>
      <c r="BD46" s="655"/>
      <c r="BE46" s="655"/>
      <c r="BF46" s="655"/>
      <c r="BG46" s="607"/>
      <c r="BH46" s="607"/>
      <c r="BI46" s="655"/>
      <c r="BJ46" s="655"/>
      <c r="BK46" s="655"/>
      <c r="BM46" s="558">
        <f t="shared" si="0"/>
        <v>42</v>
      </c>
      <c r="BN46" s="559" t="s">
        <v>950</v>
      </c>
      <c r="BO46" s="560" t="str" cm="1">
        <f t="array" ref="BO46" xml:space="preserve"> INDEX([2]!鍵盤設計表[聲韻調], MATCH(TRUE, EXACT($BN46, [2]!鍵盤設計表[注音符號]), 0))</f>
        <v>韻</v>
      </c>
      <c r="BP46" s="561" t="str" cm="1">
        <f t="array" ref="BP46" xml:space="preserve"> INDEX([2]!鍵盤設計表[鍵盤按鍵], MATCH(TRUE, EXACT($BN46, [2]!鍵盤設計表[注音符號]), 0))</f>
        <v>m</v>
      </c>
      <c r="BQ46" s="143" t="str" cm="1">
        <f t="array" ref="BQ46" xml:space="preserve"> INDEX([2]!鍵盤設計表[注音編碼], MATCH(TRUE, EXACT($BN46, [2]!鍵盤設計表[注音符號]), 0))</f>
        <v>M</v>
      </c>
      <c r="BR46" s="144" t="str" cm="1">
        <f t="array" ref="BR46" xml:space="preserve"> INDEX([2]!鍵盤設計表[台語拼音], MATCH(TRUE, EXACT($BN46, [2]!鍵盤設計表[注音符號]), 0))</f>
        <v>m</v>
      </c>
      <c r="BS46" s="562">
        <f t="shared" si="7"/>
        <v>1</v>
      </c>
      <c r="BU46" s="563" t="str">
        <f t="shared" si="8"/>
        <v xml:space="preserve">    "m": { commit: "ㆬ" }  # /m/ ==&gt; M</v>
      </c>
      <c r="CR46" s="484" t="str">
        <f t="shared" si="3"/>
        <v/>
      </c>
    </row>
    <row r="47" spans="1:96" ht="45" customHeight="1">
      <c r="B47" s="608" t="s">
        <v>3493</v>
      </c>
      <c r="C47" s="608"/>
      <c r="D47" s="608"/>
      <c r="E47" s="608"/>
      <c r="F47" s="608"/>
      <c r="G47" s="608"/>
      <c r="H47" s="608"/>
      <c r="I47" s="608"/>
      <c r="J47" s="608"/>
      <c r="K47" s="608"/>
      <c r="L47" s="608"/>
      <c r="M47" s="608"/>
      <c r="N47" s="608"/>
      <c r="O47" s="608"/>
      <c r="P47" s="608"/>
      <c r="Q47" s="608"/>
      <c r="R47" s="608"/>
      <c r="S47" s="609"/>
      <c r="T47" s="608"/>
      <c r="U47" s="608"/>
      <c r="V47" s="608"/>
      <c r="W47" s="608"/>
      <c r="X47" s="608"/>
      <c r="Y47" s="608"/>
      <c r="Z47" s="608"/>
      <c r="AA47" s="608"/>
      <c r="AB47" s="608"/>
      <c r="AC47" s="608"/>
      <c r="AD47" s="608"/>
      <c r="AE47" s="608"/>
      <c r="AF47" s="608"/>
      <c r="AG47" s="608"/>
      <c r="AH47" s="607"/>
      <c r="AI47" s="607"/>
      <c r="AJ47" s="607"/>
      <c r="AK47" s="655"/>
      <c r="AL47" s="655"/>
      <c r="AM47" s="655"/>
      <c r="AN47" s="655"/>
      <c r="AO47" s="655"/>
      <c r="AP47" s="655"/>
      <c r="AQ47" s="655"/>
      <c r="AR47" s="655"/>
      <c r="AS47" s="655"/>
      <c r="AT47" s="655"/>
      <c r="AU47" s="655"/>
      <c r="AV47" s="655"/>
      <c r="AW47" s="655"/>
      <c r="AX47" s="655"/>
      <c r="AY47" s="655"/>
      <c r="AZ47" s="655"/>
      <c r="BA47" s="655"/>
      <c r="BB47" s="655"/>
      <c r="BC47" s="655"/>
      <c r="BD47" s="655"/>
      <c r="BE47" s="655"/>
      <c r="BF47" s="655"/>
      <c r="BG47" s="655"/>
      <c r="BH47" s="655"/>
      <c r="BI47" s="655"/>
      <c r="BJ47" s="655"/>
      <c r="BK47" s="655"/>
      <c r="BM47" s="558">
        <f t="shared" si="0"/>
        <v>43</v>
      </c>
      <c r="BN47" s="559" t="s">
        <v>1653</v>
      </c>
      <c r="BO47" s="560" t="str" cm="1">
        <f t="array" ref="BO47" xml:space="preserve"> INDEX([2]!鍵盤設計表[聲韻調], MATCH(TRUE, EXACT($BN47, [2]!鍵盤設計表[注音符號]), 0))</f>
        <v>韻</v>
      </c>
      <c r="BP47" s="561" t="str" cm="1">
        <f t="array" ref="BP47" xml:space="preserve"> INDEX([2]!鍵盤設計表[鍵盤按鍵], MATCH(TRUE, EXACT($BN47, [2]!鍵盤設計表[注音符號]), 0))</f>
        <v>p</v>
      </c>
      <c r="BQ47" s="143" t="str" cm="1">
        <f t="array" ref="BQ47" xml:space="preserve"> INDEX([2]!鍵盤設計表[注音編碼], MATCH(TRUE, EXACT($BN47, [2]!鍵盤設計表[注音符號]), 0))</f>
        <v>N</v>
      </c>
      <c r="BR47" s="144" t="str" cm="1">
        <f t="array" ref="BR47" xml:space="preserve"> INDEX([2]!鍵盤設計表[台語拼音], MATCH(TRUE, EXACT($BN47, [2]!鍵盤設計表[注音符號]), 0))</f>
        <v>n</v>
      </c>
      <c r="BS47" s="562">
        <f t="shared" si="7"/>
        <v>1</v>
      </c>
      <c r="BU47" s="563" t="str">
        <f t="shared" si="8"/>
        <v xml:space="preserve">    "p": { commit: "ㄣ" }  # /n/ ==&gt; N</v>
      </c>
      <c r="CR47" s="484" t="str">
        <f t="shared" si="3"/>
        <v/>
      </c>
    </row>
    <row r="48" spans="1:96" ht="45" customHeight="1">
      <c r="B48" s="649" t="s">
        <v>3494</v>
      </c>
      <c r="C48" s="650"/>
      <c r="D48" s="650">
        <f xml:space="preserve"> LEN(E48)</f>
        <v>53</v>
      </c>
      <c r="E48" s="651" t="str">
        <f xml:space="preserve"> _xlfn.CONCAT(E19:BE19)</f>
        <v>pPmtTnlgkKwhJZCSjzcsiIuUaAOQoeExXyYFHVB@MNWRrfqv23578</v>
      </c>
      <c r="F48" s="651"/>
      <c r="G48" s="651"/>
      <c r="H48" s="651"/>
      <c r="I48" s="651"/>
      <c r="J48" s="651"/>
      <c r="K48" s="651"/>
      <c r="L48" s="651"/>
      <c r="M48" s="651"/>
      <c r="N48" s="651"/>
      <c r="O48" s="651"/>
      <c r="P48" s="651"/>
      <c r="Q48" s="651"/>
      <c r="R48" s="651"/>
      <c r="S48" s="651"/>
      <c r="T48" s="651"/>
      <c r="U48" s="651"/>
      <c r="V48" s="651"/>
      <c r="W48" s="651"/>
      <c r="X48" s="651"/>
      <c r="Y48" s="651"/>
      <c r="Z48" s="651"/>
      <c r="AA48" s="651"/>
      <c r="AB48" s="651"/>
      <c r="AC48" s="651"/>
      <c r="AD48" s="651"/>
      <c r="AE48" s="651"/>
      <c r="AF48" s="651"/>
      <c r="AG48" s="651"/>
      <c r="AH48" s="651"/>
      <c r="AI48" s="651"/>
      <c r="AJ48" s="651"/>
      <c r="AK48" s="655"/>
      <c r="AL48" s="655"/>
      <c r="AM48" s="655"/>
      <c r="AN48" s="655"/>
      <c r="AO48" s="655"/>
      <c r="AP48" s="655"/>
      <c r="AQ48" s="655"/>
      <c r="AR48" s="655"/>
      <c r="AS48" s="655"/>
      <c r="AT48" s="655"/>
      <c r="AU48" s="655"/>
      <c r="AV48" s="655"/>
      <c r="AW48" s="655"/>
      <c r="AX48" s="655"/>
      <c r="AY48" s="655"/>
      <c r="AZ48" s="655"/>
      <c r="BA48" s="655"/>
      <c r="BB48" s="655"/>
      <c r="BI48" s="655"/>
      <c r="BJ48" s="655"/>
      <c r="BK48" s="655"/>
      <c r="BM48" s="558">
        <f t="shared" si="0"/>
        <v>44</v>
      </c>
      <c r="BN48" s="559" t="s">
        <v>956</v>
      </c>
      <c r="BO48" s="560" t="str" cm="1">
        <f t="array" ref="BO48" xml:space="preserve"> INDEX([2]!鍵盤設計表[聲韻調], MATCH(TRUE, EXACT($BN48, [2]!鍵盤設計表[注音符號]), 0))</f>
        <v>韻</v>
      </c>
      <c r="BP48" s="561" t="str" cm="1">
        <f t="array" ref="BP48" xml:space="preserve"> INDEX([2]!鍵盤設計表[鍵盤按鍵], MATCH(TRUE, EXACT($BN48, [2]!鍵盤設計表[注音符號]), 0))</f>
        <v>/</v>
      </c>
      <c r="BQ48" s="143" t="str" cm="1">
        <f t="array" ref="BQ48" xml:space="preserve"> INDEX([2]!鍵盤設計表[注音編碼], MATCH(TRUE, EXACT($BN48, [2]!鍵盤設計表[注音符號]), 0))</f>
        <v>W</v>
      </c>
      <c r="BR48" s="144" t="str" cm="1">
        <f t="array" ref="BR48" xml:space="preserve"> INDEX([2]!鍵盤設計表[台語拼音], MATCH(TRUE, EXACT($BN48, [2]!鍵盤設計表[注音符號]), 0))</f>
        <v>ng</v>
      </c>
      <c r="BS48" s="562">
        <f t="shared" si="7"/>
        <v>2</v>
      </c>
      <c r="BU48" s="563" t="str">
        <f t="shared" si="8"/>
        <v xml:space="preserve">    "/": { commit: "ㆭ" }  # /ng/ ==&gt; W</v>
      </c>
      <c r="CR48" s="484" t="str">
        <f t="shared" si="3"/>
        <v/>
      </c>
    </row>
    <row r="49" spans="2:96" ht="45" customHeight="1">
      <c r="B49" s="654" t="s">
        <v>1822</v>
      </c>
      <c r="C49" s="653"/>
      <c r="D49" s="653">
        <f>LEN(E49)</f>
        <v>53</v>
      </c>
      <c r="E49" s="654" t="str">
        <f xml:space="preserve"> _xlfn.CONCAT(E17:BE17)</f>
        <v>ㄅㄆㄇㄉㄊㄋㄌㆣㄍㄎㄫㄏㆢㄐㄑㄒㆡㄗㄘㄙㄧㆪㄨㆫㄚㆩㆦㆧㄜㆤㆥㄞㆮㄠㆯㄤㆲㆰㆱㄢㆬㄣㆭㆨㆴㆵㆻㆷˋ˪ˊ˫˙</v>
      </c>
      <c r="F49" s="654"/>
      <c r="G49" s="654"/>
      <c r="H49" s="654"/>
      <c r="I49" s="654"/>
      <c r="J49" s="654"/>
      <c r="K49" s="654"/>
      <c r="L49" s="654"/>
      <c r="M49" s="654"/>
      <c r="N49" s="654"/>
      <c r="O49" s="654"/>
      <c r="P49" s="654"/>
      <c r="Q49" s="654"/>
      <c r="R49" s="654"/>
      <c r="S49" s="654"/>
      <c r="T49" s="654"/>
      <c r="U49" s="654"/>
      <c r="V49" s="654"/>
      <c r="W49" s="654"/>
      <c r="X49" s="654"/>
      <c r="Y49" s="654"/>
      <c r="Z49" s="654"/>
      <c r="AA49" s="654"/>
      <c r="AB49" s="654"/>
      <c r="AC49" s="654"/>
      <c r="AD49" s="654"/>
      <c r="AE49" s="654"/>
      <c r="AF49" s="654"/>
      <c r="AG49" s="654"/>
      <c r="AH49" s="654"/>
      <c r="AI49" s="654"/>
      <c r="AJ49" s="654"/>
      <c r="BI49" s="655"/>
      <c r="BJ49" s="655"/>
      <c r="BK49" s="655"/>
      <c r="BM49" s="558">
        <f t="shared" si="0"/>
        <v>45</v>
      </c>
      <c r="BN49" s="559" t="s">
        <v>3158</v>
      </c>
      <c r="BO49" s="560" t="str" cm="1">
        <f t="array" ref="BO49" xml:space="preserve"> INDEX([2]!鍵盤設計表[聲韻調], MATCH(TRUE, EXACT($BN49, [2]!鍵盤設計表[注音符號]), 0))</f>
        <v>韻尾</v>
      </c>
      <c r="BP49" s="561" t="str" cm="1">
        <f t="array" ref="BP49" xml:space="preserve"> INDEX([2]!鍵盤設計表[鍵盤按鍵], MATCH(TRUE, EXACT($BN49, [2]!鍵盤設計表[注音符號]), 0))</f>
        <v>K</v>
      </c>
      <c r="BQ49" s="143" t="str" cm="1">
        <f t="array" ref="BQ49" xml:space="preserve"> INDEX([2]!鍵盤設計表[注音編碼], MATCH(TRUE, EXACT($BN49, [2]!鍵盤設計表[注音符號]), 0))</f>
        <v>R</v>
      </c>
      <c r="BR49" s="144" t="str" cm="1">
        <f t="array" ref="BR49" xml:space="preserve"> INDEX([2]!鍵盤設計表[台語拼音], MATCH(TRUE, EXACT($BN49, [2]!鍵盤設計表[注音符號]), 0))</f>
        <v>ir</v>
      </c>
      <c r="BS49" s="562">
        <f t="shared" si="7"/>
        <v>2</v>
      </c>
      <c r="BU49" s="563" t="str">
        <f t="shared" si="8"/>
        <v xml:space="preserve">    "K": { commit: "ㆨ" }  # /ir/ ==&gt; R</v>
      </c>
      <c r="CR49" s="484" t="str">
        <f t="shared" si="3"/>
        <v/>
      </c>
    </row>
    <row r="50" spans="2:96" ht="45" customHeight="1">
      <c r="B50" s="636" t="str">
        <f xml:space="preserve"> "- xlit|" &amp; E48 &amp; "|" &amp; E49 &amp; "|"</f>
        <v>- xlit|pPmtTnlgkKwhJZCSjzcsiIuUaAOQoeExXyYFHVB@MNWRrfqv23578|ㄅㄆㄇㄉㄊㄋㄌㆣㄍㄎㄫㄏㆢㄐㄑㄒㆡㄗㄘㄙㄧㆪㄨㆫㄚㆩㆦㆧㄜㆤㆥㄞㆮㄠㆯㄤㆲㆰㆱㄢㆬㄣㆭㆨㆴㆵㆻㆷˋ˪ˊ˫˙|</v>
      </c>
      <c r="C50" s="656"/>
      <c r="D50" s="656"/>
      <c r="E50" s="656"/>
      <c r="F50" s="656"/>
      <c r="G50" s="656"/>
      <c r="H50" s="656"/>
      <c r="I50" s="656"/>
      <c r="J50" s="656"/>
      <c r="K50" s="656"/>
      <c r="L50" s="656"/>
      <c r="M50" s="656"/>
      <c r="N50" s="656"/>
      <c r="O50" s="656"/>
      <c r="P50" s="656"/>
      <c r="Q50" s="656"/>
      <c r="R50" s="656"/>
      <c r="S50" s="656"/>
      <c r="T50" s="656"/>
      <c r="U50" s="656"/>
      <c r="V50" s="656"/>
      <c r="W50" s="656"/>
      <c r="X50" s="656"/>
      <c r="Y50" s="656"/>
      <c r="Z50" s="656"/>
      <c r="AA50" s="656"/>
      <c r="AB50" s="656"/>
      <c r="AC50" s="656"/>
      <c r="AD50" s="656"/>
      <c r="AE50" s="656"/>
      <c r="AF50" s="656"/>
      <c r="AG50" s="637"/>
      <c r="AH50" s="637"/>
      <c r="AI50" s="637"/>
      <c r="AJ50" s="637"/>
      <c r="BI50" s="655"/>
      <c r="BJ50" s="655"/>
      <c r="BK50" s="655"/>
      <c r="BM50" s="558">
        <f t="shared" si="0"/>
        <v>46</v>
      </c>
      <c r="BN50" s="559" t="s">
        <v>998</v>
      </c>
      <c r="BO50" s="560" t="str" cm="1">
        <f t="array" ref="BO50" xml:space="preserve"> INDEX([2]!鍵盤設計表[聲韻調], MATCH(TRUE, EXACT($BN50, [2]!鍵盤設計表[注音符號]), 0))</f>
        <v>韻尾</v>
      </c>
      <c r="BP50" s="561" t="str" cm="1">
        <f t="array" ref="BP50" xml:space="preserve"> INDEX([2]!鍵盤設計表[鍵盤按鍵], MATCH(TRUE, EXACT($BN50, [2]!鍵盤設計表[注音符號]), 0))</f>
        <v>b</v>
      </c>
      <c r="BQ50" s="143" t="str" cm="1">
        <f t="array" ref="BQ50" xml:space="preserve"> INDEX([2]!鍵盤設計表[注音編碼], MATCH(TRUE, EXACT($BN50, [2]!鍵盤設計表[注音符號]), 0))</f>
        <v>r</v>
      </c>
      <c r="BR50" s="144" t="str" cm="1">
        <f t="array" ref="BR50" xml:space="preserve"> INDEX([2]!鍵盤設計表[台語拼音], MATCH(TRUE, EXACT($BN50, [2]!鍵盤設計表[注音符號]), 0))</f>
        <v>p</v>
      </c>
      <c r="BS50" s="562">
        <f t="shared" si="7"/>
        <v>1</v>
      </c>
      <c r="BU50" s="563" t="str">
        <f t="shared" si="8"/>
        <v xml:space="preserve">    "b": { commit: "ㆴ" }  # /p/ ==&gt; r</v>
      </c>
      <c r="CR50" s="484" t="str">
        <f t="shared" si="3"/>
        <v/>
      </c>
    </row>
    <row r="51" spans="2:96" ht="45" customHeight="1">
      <c r="B51" s="655"/>
      <c r="C51" s="655"/>
      <c r="D51" s="655"/>
      <c r="E51" s="655"/>
      <c r="F51" s="655"/>
      <c r="G51" s="655"/>
      <c r="H51" s="655"/>
      <c r="I51" s="655"/>
      <c r="J51" s="655"/>
      <c r="K51" s="655"/>
      <c r="L51" s="655"/>
      <c r="M51" s="655"/>
      <c r="N51" s="655"/>
      <c r="O51" s="655"/>
      <c r="P51" s="655"/>
      <c r="Q51" s="655"/>
      <c r="R51" s="655"/>
      <c r="S51" s="655"/>
      <c r="T51" s="655"/>
      <c r="U51" s="655"/>
      <c r="V51" s="655"/>
      <c r="W51" s="655"/>
      <c r="X51" s="655"/>
      <c r="Y51" s="655"/>
      <c r="Z51" s="655"/>
      <c r="AA51" s="655"/>
      <c r="AB51" s="655"/>
      <c r="AC51" s="655"/>
      <c r="AD51" s="655"/>
      <c r="AE51" s="655"/>
      <c r="AF51" s="655"/>
      <c r="AG51" s="655"/>
      <c r="AH51" s="655"/>
      <c r="AI51" s="655"/>
      <c r="AJ51" s="655"/>
      <c r="BI51" s="655"/>
      <c r="BJ51" s="655"/>
      <c r="BK51" s="655"/>
      <c r="BM51" s="558">
        <f t="shared" si="0"/>
        <v>47</v>
      </c>
      <c r="BN51" s="559" t="s">
        <v>999</v>
      </c>
      <c r="BO51" s="560" t="str" cm="1">
        <f t="array" ref="BO51" xml:space="preserve"> INDEX([2]!鍵盤設計表[聲韻調], MATCH(TRUE, EXACT($BN51, [2]!鍵盤設計表[注音符號]), 0))</f>
        <v>韻尾</v>
      </c>
      <c r="BP51" s="561" t="str" cm="1">
        <f t="array" ref="BP51" xml:space="preserve"> INDEX([2]!鍵盤設計表[鍵盤按鍵], MATCH(TRUE, EXACT($BN51, [2]!鍵盤設計表[注音符號]), 0))</f>
        <v>t</v>
      </c>
      <c r="BQ51" s="143" t="str" cm="1">
        <f t="array" ref="BQ51" xml:space="preserve"> INDEX([2]!鍵盤設計表[注音編碼], MATCH(TRUE, EXACT($BN51, [2]!鍵盤設計表[注音符號]), 0))</f>
        <v>f</v>
      </c>
      <c r="BR51" s="144" t="str" cm="1">
        <f t="array" ref="BR51" xml:space="preserve"> INDEX([2]!鍵盤設計表[台語拼音], MATCH(TRUE, EXACT($BN51, [2]!鍵盤設計表[注音符號]), 0))</f>
        <v>t</v>
      </c>
      <c r="BS51" s="562">
        <f t="shared" si="7"/>
        <v>1</v>
      </c>
      <c r="BU51" s="563" t="str">
        <f t="shared" si="8"/>
        <v xml:space="preserve">    "t": { commit: "ㆵ" }  # /t/ ==&gt; f</v>
      </c>
      <c r="CR51" s="484" t="str">
        <f t="shared" si="3"/>
        <v/>
      </c>
    </row>
    <row r="52" spans="2:96" ht="45" customHeight="1">
      <c r="B52" s="655"/>
      <c r="C52" s="655"/>
      <c r="D52" s="655"/>
      <c r="E52" s="655"/>
      <c r="F52" s="655"/>
      <c r="G52" s="655"/>
      <c r="H52" s="655"/>
      <c r="I52" s="655"/>
      <c r="J52" s="655"/>
      <c r="K52" s="655"/>
      <c r="L52" s="655"/>
      <c r="M52" s="655"/>
      <c r="N52" s="655"/>
      <c r="O52" s="655"/>
      <c r="P52" s="655"/>
      <c r="Q52" s="655"/>
      <c r="R52" s="655"/>
      <c r="S52" s="655"/>
      <c r="T52" s="655"/>
      <c r="U52" s="655"/>
      <c r="V52" s="655"/>
      <c r="W52" s="655"/>
      <c r="X52" s="655"/>
      <c r="Y52" s="655"/>
      <c r="Z52" s="655"/>
      <c r="AA52" s="655"/>
      <c r="AB52" s="655"/>
      <c r="AC52" s="655"/>
      <c r="AD52" s="655"/>
      <c r="AE52" s="655"/>
      <c r="AF52" s="655"/>
      <c r="AG52" s="655"/>
      <c r="AH52" s="655"/>
      <c r="AI52" s="655"/>
      <c r="AJ52" s="655"/>
      <c r="BI52" s="655"/>
      <c r="BJ52" s="655"/>
      <c r="BK52" s="655"/>
      <c r="BM52" s="558">
        <f t="shared" si="0"/>
        <v>48</v>
      </c>
      <c r="BN52" s="559" t="s">
        <v>1000</v>
      </c>
      <c r="BO52" s="560" t="str" cm="1">
        <f t="array" ref="BO52" xml:space="preserve"> INDEX([2]!鍵盤設計表[聲韻調], MATCH(TRUE, EXACT($BN52, [2]!鍵盤設計表[注音符號]), 0))</f>
        <v>韻尾</v>
      </c>
      <c r="BP52" s="561" t="str" cm="1">
        <f t="array" ref="BP52" xml:space="preserve"> INDEX([2]!鍵盤設計表[鍵盤按鍵], MATCH(TRUE, EXACT($BN52, [2]!鍵盤設計表[注音符號]), 0))</f>
        <v>g</v>
      </c>
      <c r="BQ52" s="143" t="str" cm="1">
        <f t="array" ref="BQ52" xml:space="preserve"> INDEX([2]!鍵盤設計表[注音編碼], MATCH(TRUE, EXACT($BN52, [2]!鍵盤設計表[注音符號]), 0))</f>
        <v>q</v>
      </c>
      <c r="BR52" s="144" t="str" cm="1">
        <f t="array" ref="BR52" xml:space="preserve"> INDEX([2]!鍵盤設計表[台語拼音], MATCH(TRUE, EXACT($BN52, [2]!鍵盤設計表[注音符號]), 0))</f>
        <v>k</v>
      </c>
      <c r="BS52" s="562">
        <f t="shared" si="7"/>
        <v>1</v>
      </c>
      <c r="BU52" s="563" t="str">
        <f t="shared" si="8"/>
        <v xml:space="preserve">    "g": { commit: "ㆻ" }  # /k/ ==&gt; q</v>
      </c>
      <c r="CR52" s="484" t="str">
        <f t="shared" si="3"/>
        <v/>
      </c>
    </row>
    <row r="53" spans="2:96" ht="45" customHeight="1">
      <c r="B53" s="655"/>
      <c r="C53" s="655"/>
      <c r="D53" s="655"/>
      <c r="BC53" s="655"/>
      <c r="BD53" s="655"/>
      <c r="BE53" s="655"/>
      <c r="BF53" s="655"/>
      <c r="BG53" s="655"/>
      <c r="BH53" s="655"/>
      <c r="BI53" s="655"/>
      <c r="BJ53" s="655"/>
      <c r="BK53" s="655"/>
      <c r="BM53" s="558">
        <f t="shared" si="0"/>
        <v>49</v>
      </c>
      <c r="BN53" s="559" t="s">
        <v>1001</v>
      </c>
      <c r="BO53" s="560" t="str" cm="1">
        <f t="array" ref="BO53" xml:space="preserve"> INDEX([2]!鍵盤設計表[聲韻調], MATCH(TRUE, EXACT($BN53, [2]!鍵盤設計表[注音符號]), 0))</f>
        <v>韻尾</v>
      </c>
      <c r="BP53" s="561" t="str" cm="1">
        <f t="array" ref="BP53" xml:space="preserve"> INDEX([2]!鍵盤設計表[鍵盤按鍵], MATCH(TRUE, EXACT($BN53, [2]!鍵盤設計表[注音符號]), 0))</f>
        <v>z</v>
      </c>
      <c r="BQ53" s="143" t="str" cm="1">
        <f t="array" ref="BQ53" xml:space="preserve"> INDEX([2]!鍵盤設計表[注音編碼], MATCH(TRUE, EXACT($BN53, [2]!鍵盤設計表[注音符號]), 0))</f>
        <v>v</v>
      </c>
      <c r="BR53" s="144" t="str" cm="1">
        <f t="array" ref="BR53" xml:space="preserve"> INDEX([2]!鍵盤設計表[台語拼音], MATCH(TRUE, EXACT($BN53, [2]!鍵盤設計表[注音符號]), 0))</f>
        <v>h</v>
      </c>
      <c r="BS53" s="562">
        <f t="shared" si="7"/>
        <v>1</v>
      </c>
      <c r="BU53" s="563" t="str">
        <f t="shared" si="8"/>
        <v xml:space="preserve">    "z": { commit: "ㆷ" }  # /h/ ==&gt; v</v>
      </c>
      <c r="CR53" s="484" t="str">
        <f t="shared" si="3"/>
        <v/>
      </c>
    </row>
    <row r="54" spans="2:96" ht="45" customHeight="1">
      <c r="AK54" s="655"/>
      <c r="AL54" s="655"/>
      <c r="AM54" s="655"/>
      <c r="AN54" s="655"/>
      <c r="AO54" s="655"/>
      <c r="AP54" s="655"/>
      <c r="AQ54" s="655"/>
      <c r="AR54" s="655"/>
      <c r="AS54" s="655"/>
      <c r="AT54" s="655"/>
      <c r="AU54" s="655"/>
      <c r="AV54" s="655"/>
      <c r="AW54" s="655"/>
      <c r="AX54" s="655"/>
      <c r="AY54" s="655"/>
      <c r="AZ54" s="655"/>
      <c r="BA54" s="655"/>
      <c r="BB54" s="655"/>
      <c r="BC54" s="655"/>
      <c r="BD54" s="655"/>
      <c r="BE54" s="655"/>
      <c r="BF54" s="655"/>
      <c r="BG54" s="655"/>
      <c r="BH54" s="655"/>
      <c r="BI54" s="655"/>
      <c r="BJ54" s="655"/>
      <c r="BK54" s="655"/>
      <c r="BM54" s="558">
        <f t="shared" si="0"/>
        <v>50</v>
      </c>
      <c r="BN54" s="559" t="s">
        <v>1013</v>
      </c>
      <c r="BO54" s="560" t="str" cm="1">
        <f t="array" ref="BO54" xml:space="preserve"> INDEX([2]!鍵盤設計表[聲韻調], MATCH(TRUE, EXACT($BN54, [2]!鍵盤設計表[注音符號]), 0))</f>
        <v>調</v>
      </c>
      <c r="BP54" s="561" cm="1">
        <f t="array" ref="BP54" xml:space="preserve"> INDEX([2]!鍵盤設計表[鍵盤按鍵], MATCH(TRUE, EXACT($BN54, [2]!鍵盤設計表[注音符號]), 0))</f>
        <v>4</v>
      </c>
      <c r="BQ54" s="143" t="str" cm="1">
        <f t="array" ref="BQ54" xml:space="preserve"> INDEX([2]!鍵盤設計表[注音編碼], MATCH(TRUE, EXACT($BN54, [2]!鍵盤設計表[注音符號]), 0))</f>
        <v>2</v>
      </c>
      <c r="BR54" s="144" cm="1">
        <f t="array" ref="BR54" xml:space="preserve"> INDEX([2]!鍵盤設計表[台語拼音], MATCH(TRUE, EXACT($BN54, [2]!鍵盤設計表[注音符號]), 0))</f>
        <v>2</v>
      </c>
      <c r="BS54" s="562">
        <f t="shared" si="7"/>
        <v>1</v>
      </c>
      <c r="BU54" s="563" t="str">
        <f t="shared" si="8"/>
        <v xml:space="preserve">    "4": { commit: "ˋ" }  # /2/ ==&gt; 2</v>
      </c>
      <c r="CR54" s="484" t="str">
        <f t="shared" si="3"/>
        <v/>
      </c>
    </row>
    <row r="55" spans="2:96" ht="45" customHeight="1">
      <c r="AK55" s="655"/>
      <c r="AL55" s="655"/>
      <c r="AM55" s="655"/>
      <c r="AN55" s="655"/>
      <c r="AO55" s="655"/>
      <c r="AP55" s="655"/>
      <c r="AQ55" s="655"/>
      <c r="AR55" s="655"/>
      <c r="AS55" s="655"/>
      <c r="AT55" s="655"/>
      <c r="AU55" s="655"/>
      <c r="AV55" s="655"/>
      <c r="AW55" s="655"/>
      <c r="AX55" s="655"/>
      <c r="AY55" s="655"/>
      <c r="AZ55" s="655"/>
      <c r="BA55" s="655"/>
      <c r="BB55" s="655"/>
      <c r="BC55" s="655"/>
      <c r="BD55" s="655"/>
      <c r="BE55" s="655"/>
      <c r="BF55" s="655"/>
      <c r="BG55" s="655"/>
      <c r="BH55" s="655"/>
      <c r="BI55" s="655"/>
      <c r="BJ55" s="655"/>
      <c r="BK55" s="655"/>
      <c r="BM55" s="558">
        <f t="shared" si="0"/>
        <v>51</v>
      </c>
      <c r="BN55" s="559" t="s">
        <v>1014</v>
      </c>
      <c r="BO55" s="560" t="str" cm="1">
        <f t="array" ref="BO55" xml:space="preserve"> INDEX([2]!鍵盤設計表[聲韻調], MATCH(TRUE, EXACT($BN55, [2]!鍵盤設計表[注音符號]), 0))</f>
        <v>調</v>
      </c>
      <c r="BP55" s="561" cm="1">
        <f t="array" ref="BP55" xml:space="preserve"> INDEX([2]!鍵盤設計表[鍵盤按鍵], MATCH(TRUE, EXACT($BN55, [2]!鍵盤設計表[注音符號]), 0))</f>
        <v>3</v>
      </c>
      <c r="BQ55" s="143" t="str" cm="1">
        <f t="array" ref="BQ55" xml:space="preserve"> INDEX([2]!鍵盤設計表[注音編碼], MATCH(TRUE, EXACT($BN55, [2]!鍵盤設計表[注音符號]), 0))</f>
        <v>3</v>
      </c>
      <c r="BR55" s="144" cm="1">
        <f t="array" ref="BR55" xml:space="preserve"> INDEX([2]!鍵盤設計表[台語拼音], MATCH(TRUE, EXACT($BN55, [2]!鍵盤設計表[注音符號]), 0))</f>
        <v>3</v>
      </c>
      <c r="BS55" s="562">
        <f t="shared" si="7"/>
        <v>1</v>
      </c>
      <c r="BU55" s="563" t="str">
        <f t="shared" si="8"/>
        <v xml:space="preserve">    "3": { commit: "˪" }  # /3/ ==&gt; 3</v>
      </c>
      <c r="CR55" s="484" t="str">
        <f t="shared" si="3"/>
        <v/>
      </c>
    </row>
    <row r="56" spans="2:96" ht="45" customHeight="1">
      <c r="AK56" s="655"/>
      <c r="AL56" s="655"/>
      <c r="AM56" s="655"/>
      <c r="AN56" s="655"/>
      <c r="AO56" s="655"/>
      <c r="AP56" s="655"/>
      <c r="AQ56" s="655"/>
      <c r="AR56" s="655"/>
      <c r="AS56" s="655"/>
      <c r="AT56" s="655"/>
      <c r="AU56" s="655"/>
      <c r="AV56" s="655"/>
      <c r="AW56" s="655"/>
      <c r="AX56" s="655"/>
      <c r="AY56" s="655"/>
      <c r="AZ56" s="655"/>
      <c r="BA56" s="655"/>
      <c r="BB56" s="655"/>
      <c r="BC56" s="655"/>
      <c r="BD56" s="655"/>
      <c r="BE56" s="655"/>
      <c r="BF56" s="655"/>
      <c r="BG56" s="655"/>
      <c r="BH56" s="655"/>
      <c r="BI56" s="655"/>
      <c r="BJ56" s="655"/>
      <c r="BK56" s="655"/>
      <c r="BM56" s="558">
        <f t="shared" si="0"/>
        <v>52</v>
      </c>
      <c r="BN56" s="559" t="s">
        <v>1015</v>
      </c>
      <c r="BO56" s="560" t="str" cm="1">
        <f t="array" ref="BO56" xml:space="preserve"> INDEX([2]!鍵盤設計表[聲韻調], MATCH(TRUE, EXACT($BN56, [2]!鍵盤設計表[注音符號]), 0))</f>
        <v>調</v>
      </c>
      <c r="BP56" s="561" cm="1">
        <f t="array" ref="BP56" xml:space="preserve"> INDEX([2]!鍵盤設計表[鍵盤按鍵], MATCH(TRUE, EXACT($BN56, [2]!鍵盤設計表[注音符號]), 0))</f>
        <v>6</v>
      </c>
      <c r="BQ56" s="143" t="str" cm="1">
        <f t="array" ref="BQ56" xml:space="preserve"> INDEX([2]!鍵盤設計表[注音編碼], MATCH(TRUE, EXACT($BN56, [2]!鍵盤設計表[注音符號]), 0))</f>
        <v>5</v>
      </c>
      <c r="BR56" s="144" cm="1">
        <f t="array" ref="BR56" xml:space="preserve"> INDEX([2]!鍵盤設計表[台語拼音], MATCH(TRUE, EXACT($BN56, [2]!鍵盤設計表[注音符號]), 0))</f>
        <v>5</v>
      </c>
      <c r="BS56" s="562">
        <f t="shared" si="7"/>
        <v>1</v>
      </c>
      <c r="BU56" s="563" t="str">
        <f t="shared" si="8"/>
        <v xml:space="preserve">    "6": { commit: "ˊ" }  # /5/ ==&gt; 5</v>
      </c>
    </row>
    <row r="57" spans="2:96" ht="45" customHeight="1">
      <c r="AK57" s="655"/>
      <c r="AL57" s="655"/>
      <c r="AM57" s="655"/>
      <c r="AN57" s="655"/>
      <c r="AO57" s="655"/>
      <c r="AP57" s="655"/>
      <c r="AQ57" s="655"/>
      <c r="AR57" s="655"/>
      <c r="AS57" s="655"/>
      <c r="AT57" s="655"/>
      <c r="AU57" s="655"/>
      <c r="AV57" s="655"/>
      <c r="AW57" s="655"/>
      <c r="AX57" s="655"/>
      <c r="AY57" s="655"/>
      <c r="AZ57" s="655"/>
      <c r="BA57" s="655"/>
      <c r="BB57" s="655"/>
      <c r="BC57" s="655"/>
      <c r="BD57" s="655"/>
      <c r="BE57" s="655"/>
      <c r="BF57" s="655"/>
      <c r="BG57" s="655"/>
      <c r="BH57" s="655"/>
      <c r="BI57" s="655"/>
      <c r="BJ57" s="655"/>
      <c r="BK57" s="655"/>
      <c r="BM57" s="558">
        <f t="shared" si="0"/>
        <v>53</v>
      </c>
      <c r="BN57" s="559" t="s">
        <v>1016</v>
      </c>
      <c r="BO57" s="560" t="str" cm="1">
        <f t="array" ref="BO57" xml:space="preserve"> INDEX([2]!鍵盤設計表[聲韻調], MATCH(TRUE, EXACT($BN57, [2]!鍵盤設計表[注音符號]), 0))</f>
        <v>調</v>
      </c>
      <c r="BP57" s="561" cm="1">
        <f t="array" ref="BP57" xml:space="preserve"> INDEX([2]!鍵盤設計表[鍵盤按鍵], MATCH(TRUE, EXACT($BN57, [2]!鍵盤設計表[注音符號]), 0))</f>
        <v>5</v>
      </c>
      <c r="BQ57" s="143" cm="1">
        <f t="array" ref="BQ57" xml:space="preserve"> INDEX([2]!鍵盤設計表[注音編碼], MATCH(TRUE, EXACT($BN57, [2]!鍵盤設計表[注音符號]), 0))</f>
        <v>7</v>
      </c>
      <c r="BR57" s="144" cm="1">
        <f t="array" ref="BR57" xml:space="preserve"> INDEX([2]!鍵盤設計表[台語拼音], MATCH(TRUE, EXACT($BN57, [2]!鍵盤設計表[注音符號]), 0))</f>
        <v>7</v>
      </c>
      <c r="BS57" s="562">
        <f t="shared" si="7"/>
        <v>1</v>
      </c>
      <c r="BU57" s="563" t="str">
        <f t="shared" si="8"/>
        <v xml:space="preserve">    "5": { commit: "˫" }  # /7/ ==&gt; 7</v>
      </c>
    </row>
    <row r="58" spans="2:96" ht="45" customHeight="1">
      <c r="B58" s="655"/>
      <c r="C58" s="655"/>
      <c r="D58" s="655"/>
      <c r="E58" s="655"/>
      <c r="F58" s="655"/>
      <c r="G58" s="655"/>
      <c r="H58" s="655"/>
      <c r="I58" s="655"/>
      <c r="J58" s="655"/>
      <c r="K58" s="655"/>
      <c r="L58" s="655"/>
      <c r="M58" s="655"/>
      <c r="N58" s="655"/>
      <c r="O58" s="655"/>
      <c r="P58" s="655"/>
      <c r="Q58" s="655"/>
      <c r="R58" s="655"/>
      <c r="S58" s="655"/>
      <c r="T58" s="655"/>
      <c r="U58" s="655"/>
      <c r="V58" s="655"/>
      <c r="W58" s="655"/>
      <c r="X58" s="655"/>
      <c r="Y58" s="655"/>
      <c r="Z58" s="655"/>
      <c r="AA58" s="655"/>
      <c r="AB58" s="655"/>
      <c r="AC58" s="655"/>
      <c r="AD58" s="655"/>
      <c r="AE58" s="655"/>
      <c r="AF58" s="655"/>
      <c r="AG58" s="655"/>
      <c r="AH58" s="655"/>
      <c r="AI58" s="655"/>
      <c r="AJ58" s="655"/>
      <c r="AK58" s="655"/>
      <c r="AL58" s="655"/>
      <c r="AM58" s="655"/>
      <c r="AN58" s="655"/>
      <c r="AO58" s="655"/>
      <c r="AP58" s="655"/>
      <c r="AQ58" s="655"/>
      <c r="AR58" s="655"/>
      <c r="AS58" s="655"/>
      <c r="AT58" s="655"/>
      <c r="AU58" s="655"/>
      <c r="AV58" s="655"/>
      <c r="AW58" s="655"/>
      <c r="AX58" s="655"/>
      <c r="AY58" s="655"/>
      <c r="AZ58" s="655"/>
      <c r="BA58" s="655"/>
      <c r="BB58" s="655"/>
      <c r="BC58" s="655"/>
      <c r="BD58" s="655"/>
      <c r="BE58" s="655"/>
      <c r="BF58" s="655"/>
      <c r="BG58" s="655"/>
      <c r="BH58" s="655"/>
      <c r="BI58" s="655"/>
      <c r="BJ58" s="655"/>
      <c r="BK58" s="655"/>
      <c r="BM58" s="558">
        <f t="shared" si="0"/>
        <v>54</v>
      </c>
      <c r="BN58" s="559" t="s">
        <v>1071</v>
      </c>
      <c r="BO58" s="560" t="str" cm="1">
        <f t="array" ref="BO58" xml:space="preserve"> INDEX([2]!鍵盤設計表[聲韻調], MATCH(TRUE, EXACT($BN58, [2]!鍵盤設計表[注音符號]), 0))</f>
        <v>調</v>
      </c>
      <c r="BP58" s="561" cm="1">
        <f t="array" ref="BP58" xml:space="preserve"> INDEX([2]!鍵盤設計表[鍵盤按鍵], MATCH(TRUE, EXACT($BN58, [2]!鍵盤設計表[注音符號]), 0))</f>
        <v>7</v>
      </c>
      <c r="BQ58" s="143" cm="1">
        <f t="array" ref="BQ58" xml:space="preserve"> INDEX([2]!鍵盤設計表[注音編碼], MATCH(TRUE, EXACT($BN58, [2]!鍵盤設計表[注音符號]), 0))</f>
        <v>8</v>
      </c>
      <c r="BR58" s="144" cm="1">
        <f t="array" ref="BR58" xml:space="preserve"> INDEX([2]!鍵盤設計表[台語拼音], MATCH(TRUE, EXACT($BN58, [2]!鍵盤設計表[注音符號]), 0))</f>
        <v>8</v>
      </c>
      <c r="BS58" s="562">
        <f t="shared" si="7"/>
        <v>1</v>
      </c>
      <c r="BU58" s="563" t="str">
        <f t="shared" si="8"/>
        <v xml:space="preserve">    "7": { commit: "˙" }  # /8/ ==&gt; 8</v>
      </c>
    </row>
    <row r="59" spans="2:96" ht="38.1" customHeight="1">
      <c r="B59" s="655"/>
      <c r="C59" s="655"/>
      <c r="D59" s="655"/>
      <c r="E59" s="655"/>
      <c r="F59" s="655"/>
      <c r="G59" s="655"/>
      <c r="H59" s="655"/>
      <c r="I59" s="655"/>
      <c r="J59" s="655"/>
      <c r="K59" s="655"/>
      <c r="L59" s="655"/>
      <c r="M59" s="655"/>
      <c r="N59" s="655"/>
      <c r="O59" s="655"/>
      <c r="P59" s="655"/>
      <c r="Q59" s="655"/>
      <c r="R59" s="655"/>
      <c r="S59" s="655"/>
      <c r="T59" s="655"/>
      <c r="U59" s="655"/>
      <c r="V59" s="655"/>
      <c r="W59" s="655"/>
      <c r="X59" s="655"/>
      <c r="Y59" s="655"/>
      <c r="Z59" s="655"/>
      <c r="AA59" s="655"/>
      <c r="AB59" s="655"/>
      <c r="AC59" s="655"/>
      <c r="AD59" s="655"/>
      <c r="AE59" s="655"/>
      <c r="AF59" s="655"/>
      <c r="AG59" s="655"/>
      <c r="AH59" s="655"/>
      <c r="AI59" s="655"/>
      <c r="AJ59" s="655"/>
      <c r="AK59" s="655"/>
      <c r="AL59" s="655"/>
      <c r="AM59" s="655"/>
      <c r="AN59" s="655"/>
      <c r="AO59" s="655"/>
      <c r="AP59" s="655"/>
      <c r="AQ59" s="655"/>
      <c r="AR59" s="655"/>
      <c r="AS59" s="655"/>
      <c r="AT59" s="655"/>
      <c r="AU59" s="655"/>
      <c r="AV59" s="655"/>
      <c r="AW59" s="655"/>
      <c r="AX59" s="655"/>
      <c r="AY59" s="655"/>
      <c r="AZ59" s="655"/>
      <c r="BA59" s="655"/>
      <c r="BB59" s="655"/>
      <c r="BC59" s="655"/>
      <c r="BD59" s="655"/>
      <c r="BE59" s="655"/>
      <c r="BF59" s="655"/>
      <c r="BG59" s="655"/>
      <c r="BH59" s="655"/>
      <c r="BI59" s="655"/>
      <c r="BJ59" s="655"/>
      <c r="BK59" s="655"/>
      <c r="BM59" s="558">
        <f t="shared" si="0"/>
        <v>55</v>
      </c>
      <c r="BN59" s="559" t="s">
        <v>3468</v>
      </c>
      <c r="BO59" s="560" t="str" cm="1">
        <f t="array" ref="BO59" xml:space="preserve"> INDEX([2]!鍵盤設計表[聲韻調], MATCH(TRUE, EXACT($BN59, [2]!鍵盤設計表[注音符號]), 0))</f>
        <v>鍵</v>
      </c>
      <c r="BP59" s="561" t="str" cm="1">
        <f t="array" ref="BP59" xml:space="preserve"> INDEX([2]!鍵盤設計表[鍵盤按鍵], MATCH(TRUE, EXACT($BN59, [2]!鍵盤設計表[注音符號]), 0))</f>
        <v>.</v>
      </c>
      <c r="BQ59" s="143" cm="1">
        <f t="array" ref="BQ59" xml:space="preserve"> INDEX([2]!鍵盤設計表[注音編碼], MATCH(TRUE, EXACT($BN59, [2]!鍵盤設計表[注音符號]), 0))</f>
        <v>0</v>
      </c>
      <c r="BR59" s="144" cm="1">
        <f t="array" ref="BR59" xml:space="preserve"> INDEX([2]!鍵盤設計表[台語拼音], MATCH(TRUE, EXACT($BN59, [2]!鍵盤設計表[注音符號]), 0))</f>
        <v>0</v>
      </c>
      <c r="BS59" s="562">
        <f t="shared" si="7"/>
        <v>1</v>
      </c>
      <c r="BU59" s="563" t="str">
        <f t="shared" si="8"/>
        <v xml:space="preserve">    ".": { commit: "入" }  # /0/ ==&gt; 0</v>
      </c>
    </row>
    <row r="60" spans="2:96" ht="38.1" customHeight="1">
      <c r="B60" s="655"/>
      <c r="C60" s="655"/>
      <c r="D60" s="655"/>
      <c r="E60" s="655"/>
      <c r="F60" s="655"/>
      <c r="G60" s="655"/>
      <c r="H60" s="655"/>
      <c r="I60" s="655"/>
      <c r="J60" s="655"/>
      <c r="K60" s="655"/>
      <c r="L60" s="655"/>
      <c r="M60" s="655"/>
      <c r="N60" s="655"/>
      <c r="O60" s="655"/>
      <c r="P60" s="655"/>
      <c r="Q60" s="655"/>
      <c r="R60" s="655"/>
      <c r="S60" s="655"/>
      <c r="T60" s="655"/>
      <c r="U60" s="655"/>
      <c r="V60" s="655"/>
      <c r="W60" s="655"/>
      <c r="X60" s="655"/>
      <c r="Y60" s="655"/>
      <c r="Z60" s="655"/>
      <c r="AA60" s="655"/>
      <c r="AB60" s="655"/>
      <c r="AC60" s="655"/>
      <c r="AD60" s="655"/>
      <c r="AE60" s="655"/>
      <c r="AF60" s="655"/>
      <c r="AG60" s="655"/>
      <c r="AH60" s="655"/>
      <c r="AI60" s="655"/>
      <c r="AJ60" s="655"/>
      <c r="AK60" s="655"/>
      <c r="AL60" s="655"/>
      <c r="AM60" s="655"/>
      <c r="AN60" s="655"/>
      <c r="AO60" s="655"/>
      <c r="AP60" s="655"/>
      <c r="AQ60" s="655"/>
      <c r="AR60" s="655"/>
      <c r="AS60" s="655"/>
      <c r="AT60" s="655"/>
      <c r="AU60" s="655"/>
      <c r="AV60" s="655"/>
      <c r="AW60" s="655"/>
      <c r="AX60" s="655"/>
      <c r="AY60" s="655"/>
      <c r="AZ60" s="655"/>
      <c r="BA60" s="655"/>
      <c r="BB60" s="655"/>
      <c r="BC60" s="655"/>
      <c r="BD60" s="655"/>
      <c r="BE60" s="655"/>
      <c r="BF60" s="655"/>
      <c r="BG60" s="655"/>
      <c r="BH60" s="655"/>
      <c r="BI60" s="655"/>
      <c r="BJ60" s="655"/>
      <c r="BK60" s="655"/>
      <c r="BM60" s="558">
        <f t="shared" si="0"/>
        <v>56</v>
      </c>
      <c r="BN60" s="559" t="s">
        <v>3418</v>
      </c>
      <c r="BO60" s="560" t="str" cm="1">
        <f t="array" ref="BO60" xml:space="preserve"> INDEX([2]!鍵盤設計表[聲韻調], MATCH(TRUE, EXACT($BN60, [2]!鍵盤設計表[注音符號]), 0))</f>
        <v>鍵</v>
      </c>
      <c r="BP60" s="561" t="str" cm="1">
        <f t="array" ref="BP60" xml:space="preserve"> INDEX([2]!鍵盤設計表[鍵盤按鍵], MATCH(TRUE, EXACT($BN60, [2]!鍵盤設計表[注音符號]), 0))</f>
        <v>-</v>
      </c>
      <c r="BQ60" s="143" t="str" cm="1">
        <f t="array" ref="BQ60" xml:space="preserve"> INDEX([2]!鍵盤設計表[注音編碼], MATCH(TRUE, EXACT($BN60, [2]!鍵盤設計表[注音符號]), 0))</f>
        <v>*</v>
      </c>
      <c r="BR60" s="144" t="str" cm="1">
        <f t="array" ref="BR60" xml:space="preserve"> INDEX([2]!鍵盤設計表[台語拼音], MATCH(TRUE, EXACT($BN60, [2]!鍵盤設計表[注音符號]), 0))</f>
        <v>*nn</v>
      </c>
      <c r="BS60" s="562">
        <f t="shared" si="7"/>
        <v>3</v>
      </c>
      <c r="BU60" s="563" t="str">
        <f t="shared" si="8"/>
        <v xml:space="preserve">    "-": { commit: "ñ" }  # /*nn/ ==&gt; *</v>
      </c>
    </row>
    <row r="61" spans="2:96" ht="45.75">
      <c r="B61" s="655"/>
      <c r="C61" s="655"/>
      <c r="D61" s="655"/>
      <c r="E61" s="655"/>
      <c r="F61" s="655"/>
      <c r="G61" s="655"/>
      <c r="H61" s="655"/>
      <c r="I61" s="655"/>
      <c r="J61" s="655"/>
      <c r="K61" s="655"/>
      <c r="L61" s="655"/>
      <c r="M61" s="655"/>
      <c r="N61" s="655"/>
      <c r="O61" s="655"/>
      <c r="P61" s="655"/>
      <c r="Q61" s="655"/>
      <c r="R61" s="655"/>
      <c r="S61" s="655"/>
      <c r="T61" s="655"/>
      <c r="U61" s="655"/>
      <c r="V61" s="655"/>
      <c r="W61" s="655"/>
      <c r="X61" s="655"/>
      <c r="Y61" s="655"/>
      <c r="Z61" s="655"/>
      <c r="AA61" s="655"/>
      <c r="AB61" s="655"/>
      <c r="AC61" s="655"/>
      <c r="AD61" s="655"/>
      <c r="AE61" s="655"/>
      <c r="AF61" s="655"/>
      <c r="AG61" s="655"/>
      <c r="AH61" s="655"/>
      <c r="AI61" s="655"/>
      <c r="AJ61" s="655"/>
      <c r="AK61" s="655"/>
      <c r="AL61" s="655"/>
      <c r="AM61" s="655"/>
      <c r="AN61" s="655"/>
      <c r="AO61" s="655"/>
      <c r="AP61" s="655"/>
      <c r="AQ61" s="655"/>
      <c r="AR61" s="655"/>
      <c r="AS61" s="655"/>
      <c r="AT61" s="655"/>
      <c r="AU61" s="655"/>
      <c r="AV61" s="655"/>
      <c r="AW61" s="655"/>
      <c r="AX61" s="655"/>
      <c r="AY61" s="655"/>
      <c r="AZ61" s="655"/>
      <c r="BA61" s="655"/>
      <c r="BB61" s="655"/>
      <c r="BC61" s="655"/>
      <c r="BD61" s="655"/>
      <c r="BE61" s="655"/>
      <c r="BF61" s="655"/>
      <c r="BG61" s="655"/>
      <c r="BH61" s="655"/>
      <c r="BI61" s="655"/>
      <c r="BJ61" s="655"/>
      <c r="BK61" s="655"/>
      <c r="BM61" s="558">
        <f t="shared" si="0"/>
        <v>57</v>
      </c>
      <c r="BN61" s="658" t="s">
        <v>1617</v>
      </c>
      <c r="BO61" s="659" t="str" cm="1">
        <f t="array" ref="BO61" xml:space="preserve"> INDEX([2]!鍵盤設計表[聲韻調], MATCH(TRUE, EXACT($BN61, [2]!鍵盤設計表[注音符號]), 0))</f>
        <v>鍵</v>
      </c>
      <c r="BP61" s="660" t="str" cm="1">
        <f t="array" ref="BP61" xml:space="preserve"> INDEX([2]!鍵盤設計表[鍵盤按鍵], MATCH(TRUE, EXACT($BN61, [2]!鍵盤設計表[注音符號]), 0))</f>
        <v>=</v>
      </c>
      <c r="BQ61" s="256" t="str" cm="1">
        <f t="array" ref="BQ61" xml:space="preserve"> INDEX([2]!鍵盤設計表[注音編碼], MATCH(TRUE, EXACT($BN61, [2]!鍵盤設計表[注音符號]), 0))</f>
        <v>L</v>
      </c>
      <c r="BR61" s="255" t="str" cm="1">
        <f t="array" ref="BR61" xml:space="preserve"> INDEX([2]!鍵盤設計表[台語拼音], MATCH(TRUE, EXACT($BN61, [2]!鍵盤設計表[注音符號]), 0))</f>
        <v>nn</v>
      </c>
      <c r="BS61" s="661">
        <f t="shared" si="7"/>
        <v>2</v>
      </c>
      <c r="BU61" s="563" t="str">
        <f t="shared" si="8"/>
        <v xml:space="preserve">    "=": { commit: "ㄥ" }  # /nn/ ==&gt; L</v>
      </c>
    </row>
    <row r="62" spans="2:96">
      <c r="B62" s="655"/>
      <c r="C62" s="655"/>
      <c r="D62" s="655"/>
      <c r="E62" s="655"/>
      <c r="F62" s="655"/>
      <c r="G62" s="655"/>
      <c r="H62" s="655"/>
      <c r="I62" s="655"/>
      <c r="J62" s="655"/>
      <c r="K62" s="655"/>
      <c r="L62" s="655"/>
      <c r="M62" s="655"/>
      <c r="N62" s="655"/>
      <c r="O62" s="655"/>
      <c r="P62" s="655"/>
      <c r="Q62" s="655"/>
      <c r="R62" s="655"/>
      <c r="S62" s="655"/>
      <c r="T62" s="655"/>
      <c r="U62" s="655"/>
      <c r="V62" s="655"/>
      <c r="W62" s="655"/>
      <c r="X62" s="655"/>
      <c r="Y62" s="655"/>
      <c r="Z62" s="655"/>
      <c r="AA62" s="655"/>
      <c r="AB62" s="655"/>
      <c r="AC62" s="655"/>
      <c r="AD62" s="655"/>
      <c r="AE62" s="655"/>
      <c r="AF62" s="655"/>
      <c r="AG62" s="655"/>
      <c r="AH62" s="655"/>
      <c r="AI62" s="655"/>
      <c r="AJ62" s="655"/>
      <c r="AK62" s="655"/>
      <c r="AL62" s="655"/>
      <c r="AM62" s="655"/>
      <c r="AN62" s="655"/>
      <c r="AO62" s="655"/>
      <c r="AP62" s="655"/>
      <c r="AQ62" s="655"/>
      <c r="AR62" s="655"/>
      <c r="AS62" s="655"/>
      <c r="AT62" s="655"/>
      <c r="AU62" s="655"/>
      <c r="AV62" s="655"/>
      <c r="AW62" s="655"/>
      <c r="AX62" s="655"/>
      <c r="AY62" s="655"/>
      <c r="AZ62" s="655"/>
      <c r="BA62" s="655"/>
      <c r="BB62" s="655"/>
      <c r="BC62" s="655"/>
      <c r="BD62" s="655"/>
      <c r="BE62" s="655"/>
      <c r="BF62" s="655"/>
      <c r="BG62" s="655"/>
      <c r="BH62" s="655"/>
      <c r="BI62" s="655"/>
      <c r="BJ62" s="655"/>
      <c r="BK62" s="655"/>
    </row>
    <row r="63" spans="2:96">
      <c r="B63" s="655"/>
      <c r="C63" s="655"/>
      <c r="D63" s="655"/>
      <c r="E63" s="655"/>
      <c r="F63" s="655"/>
      <c r="G63" s="655"/>
      <c r="H63" s="655"/>
      <c r="I63" s="655"/>
      <c r="J63" s="655"/>
      <c r="K63" s="655"/>
      <c r="L63" s="655"/>
      <c r="M63" s="655"/>
      <c r="N63" s="655"/>
      <c r="O63" s="655"/>
      <c r="P63" s="655"/>
      <c r="Q63" s="655"/>
      <c r="R63" s="655"/>
      <c r="S63" s="655"/>
      <c r="T63" s="655"/>
      <c r="U63" s="655"/>
      <c r="V63" s="655"/>
      <c r="W63" s="655"/>
      <c r="X63" s="655"/>
      <c r="Y63" s="655"/>
      <c r="Z63" s="655"/>
      <c r="AA63" s="655"/>
      <c r="AB63" s="655"/>
      <c r="AC63" s="655"/>
      <c r="AD63" s="655"/>
      <c r="AE63" s="655"/>
      <c r="AF63" s="655"/>
      <c r="AG63" s="655"/>
      <c r="AH63" s="655"/>
      <c r="AI63" s="655"/>
      <c r="AJ63" s="655"/>
      <c r="AK63" s="655"/>
      <c r="AL63" s="655"/>
      <c r="AM63" s="655"/>
      <c r="AN63" s="655"/>
      <c r="AO63" s="655"/>
      <c r="AP63" s="655"/>
      <c r="AQ63" s="655"/>
      <c r="AR63" s="655"/>
      <c r="AS63" s="655"/>
      <c r="AT63" s="655"/>
      <c r="AU63" s="655"/>
      <c r="AV63" s="655"/>
      <c r="AW63" s="655"/>
      <c r="AX63" s="655"/>
      <c r="AY63" s="655"/>
      <c r="AZ63" s="655"/>
      <c r="BA63" s="655"/>
      <c r="BB63" s="655"/>
      <c r="BC63" s="655"/>
      <c r="BD63" s="655"/>
      <c r="BE63" s="655"/>
      <c r="BF63" s="655"/>
      <c r="BG63" s="655"/>
      <c r="BH63" s="655"/>
      <c r="BI63" s="655"/>
      <c r="BJ63" s="655"/>
      <c r="BK63" s="655"/>
    </row>
    <row r="64" spans="2:96">
      <c r="B64" s="655"/>
      <c r="C64" s="655"/>
      <c r="D64" s="655"/>
      <c r="E64" s="655"/>
      <c r="F64" s="655"/>
      <c r="G64" s="655"/>
      <c r="H64" s="655"/>
      <c r="I64" s="655"/>
      <c r="J64" s="655"/>
      <c r="K64" s="655"/>
      <c r="L64" s="655"/>
      <c r="M64" s="655"/>
      <c r="N64" s="655"/>
      <c r="O64" s="655"/>
      <c r="P64" s="655"/>
      <c r="Q64" s="655"/>
      <c r="R64" s="655"/>
      <c r="S64" s="655"/>
      <c r="T64" s="655"/>
      <c r="U64" s="655"/>
      <c r="V64" s="655"/>
      <c r="W64" s="655"/>
      <c r="X64" s="655"/>
      <c r="Y64" s="655"/>
      <c r="Z64" s="655"/>
      <c r="AA64" s="655"/>
      <c r="AB64" s="655"/>
      <c r="AC64" s="655"/>
      <c r="AD64" s="655"/>
      <c r="AE64" s="655"/>
      <c r="AF64" s="655"/>
      <c r="AG64" s="655"/>
      <c r="AH64" s="655"/>
      <c r="AI64" s="655"/>
      <c r="AJ64" s="655"/>
      <c r="AK64" s="655"/>
      <c r="AL64" s="655"/>
      <c r="AM64" s="655"/>
      <c r="AN64" s="655"/>
      <c r="AO64" s="655"/>
      <c r="AP64" s="655"/>
      <c r="AQ64" s="655"/>
      <c r="AR64" s="655"/>
      <c r="AS64" s="655"/>
      <c r="AT64" s="655"/>
      <c r="AU64" s="655"/>
      <c r="AV64" s="655"/>
      <c r="AW64" s="655"/>
      <c r="AX64" s="655"/>
      <c r="AY64" s="655"/>
      <c r="AZ64" s="655"/>
      <c r="BA64" s="655"/>
      <c r="BB64" s="655"/>
      <c r="BC64" s="655"/>
      <c r="BD64" s="655"/>
      <c r="BE64" s="655"/>
      <c r="BF64" s="655"/>
      <c r="BG64" s="655"/>
      <c r="BH64" s="655"/>
      <c r="BI64" s="655"/>
    </row>
    <row r="65" spans="2:60">
      <c r="B65" s="655"/>
      <c r="C65" s="655"/>
      <c r="D65" s="655"/>
      <c r="E65" s="655"/>
      <c r="F65" s="655"/>
      <c r="G65" s="655"/>
      <c r="H65" s="655"/>
      <c r="I65" s="655"/>
      <c r="J65" s="655"/>
      <c r="K65" s="655"/>
      <c r="L65" s="655"/>
      <c r="M65" s="655"/>
      <c r="N65" s="655"/>
      <c r="O65" s="655"/>
      <c r="P65" s="655"/>
      <c r="Q65" s="655"/>
      <c r="R65" s="655"/>
      <c r="S65" s="655"/>
      <c r="T65" s="655"/>
      <c r="U65" s="655"/>
      <c r="V65" s="655"/>
      <c r="W65" s="655"/>
      <c r="X65" s="655"/>
      <c r="Y65" s="655"/>
      <c r="Z65" s="655"/>
      <c r="AA65" s="655"/>
      <c r="AB65" s="655"/>
      <c r="AC65" s="655"/>
      <c r="AD65" s="655"/>
      <c r="AE65" s="655"/>
      <c r="AF65" s="655"/>
      <c r="AG65" s="655"/>
      <c r="AH65" s="655"/>
      <c r="AI65" s="655"/>
      <c r="AJ65" s="655"/>
      <c r="AK65" s="655"/>
      <c r="AL65" s="655"/>
      <c r="AM65" s="655"/>
      <c r="AN65" s="655"/>
      <c r="AO65" s="655"/>
      <c r="AP65" s="655"/>
      <c r="AQ65" s="655"/>
      <c r="AR65" s="655"/>
      <c r="AS65" s="655"/>
      <c r="AT65" s="655"/>
      <c r="AU65" s="655"/>
      <c r="AV65" s="655"/>
      <c r="AW65" s="655"/>
      <c r="AX65" s="655"/>
      <c r="AY65" s="655"/>
      <c r="AZ65" s="655"/>
      <c r="BA65" s="655"/>
      <c r="BB65" s="655"/>
      <c r="BC65" s="655"/>
      <c r="BD65" s="655"/>
      <c r="BE65" s="655"/>
      <c r="BF65" s="655"/>
      <c r="BG65" s="655"/>
      <c r="BH65" s="655"/>
    </row>
    <row r="66" spans="2:60">
      <c r="B66" s="655"/>
      <c r="C66" s="655"/>
      <c r="D66" s="655"/>
      <c r="E66" s="655"/>
      <c r="F66" s="655"/>
      <c r="G66" s="655"/>
      <c r="H66" s="655"/>
      <c r="I66" s="655"/>
      <c r="J66" s="655"/>
      <c r="K66" s="655"/>
      <c r="L66" s="655"/>
      <c r="M66" s="655"/>
      <c r="N66" s="655"/>
      <c r="O66" s="655"/>
      <c r="P66" s="655"/>
      <c r="Q66" s="655"/>
      <c r="R66" s="655"/>
      <c r="S66" s="655"/>
      <c r="T66" s="655"/>
      <c r="U66" s="655"/>
      <c r="V66" s="655"/>
      <c r="W66" s="655"/>
      <c r="X66" s="655"/>
      <c r="Y66" s="655"/>
      <c r="Z66" s="655"/>
      <c r="AA66" s="655"/>
      <c r="AB66" s="655"/>
      <c r="AC66" s="655"/>
      <c r="AD66" s="655"/>
      <c r="AE66" s="655"/>
      <c r="AF66" s="655"/>
      <c r="AG66" s="655"/>
      <c r="AH66" s="655"/>
      <c r="AI66" s="655"/>
      <c r="AJ66" s="655"/>
      <c r="AK66" s="655"/>
      <c r="AL66" s="655"/>
      <c r="AM66" s="655"/>
      <c r="AN66" s="655"/>
      <c r="AO66" s="655"/>
      <c r="AP66" s="655"/>
      <c r="AQ66" s="655"/>
      <c r="AR66" s="655"/>
      <c r="AS66" s="655"/>
      <c r="AT66" s="655"/>
      <c r="AU66" s="655"/>
      <c r="AV66" s="655"/>
      <c r="AW66" s="655"/>
      <c r="AX66" s="655"/>
      <c r="AY66" s="655"/>
      <c r="AZ66" s="655"/>
      <c r="BA66" s="655"/>
      <c r="BB66" s="655"/>
      <c r="BC66" s="655"/>
      <c r="BD66" s="655"/>
      <c r="BE66" s="655"/>
      <c r="BF66" s="655"/>
      <c r="BG66" s="655"/>
      <c r="BH66" s="655"/>
    </row>
    <row r="67" spans="2:60">
      <c r="B67" s="655"/>
      <c r="C67" s="655"/>
      <c r="D67" s="655"/>
      <c r="E67" s="655"/>
      <c r="F67" s="655"/>
      <c r="G67" s="655"/>
      <c r="H67" s="655"/>
      <c r="I67" s="655"/>
      <c r="J67" s="655"/>
      <c r="K67" s="655"/>
      <c r="L67" s="655"/>
      <c r="M67" s="655"/>
      <c r="N67" s="655"/>
      <c r="O67" s="655"/>
      <c r="P67" s="655"/>
      <c r="Q67" s="655"/>
      <c r="R67" s="655"/>
      <c r="S67" s="655"/>
      <c r="T67" s="655"/>
      <c r="U67" s="655"/>
      <c r="V67" s="655"/>
      <c r="W67" s="655"/>
      <c r="X67" s="655"/>
      <c r="Y67" s="655"/>
      <c r="Z67" s="655"/>
      <c r="AA67" s="655"/>
      <c r="AB67" s="655"/>
      <c r="AC67" s="655"/>
      <c r="AD67" s="655"/>
      <c r="AE67" s="655"/>
      <c r="AF67" s="655"/>
      <c r="AG67" s="655"/>
      <c r="AH67" s="655"/>
      <c r="AI67" s="655"/>
      <c r="AJ67" s="655"/>
      <c r="AK67" s="655"/>
      <c r="AL67" s="655"/>
      <c r="AM67" s="655"/>
      <c r="AN67" s="655"/>
      <c r="AO67" s="655"/>
      <c r="AP67" s="655"/>
      <c r="AQ67" s="655"/>
      <c r="AR67" s="655"/>
      <c r="AS67" s="655"/>
      <c r="AT67" s="655"/>
      <c r="AU67" s="655"/>
      <c r="AV67" s="655"/>
      <c r="AW67" s="655"/>
      <c r="AX67" s="655"/>
      <c r="AY67" s="655"/>
      <c r="AZ67" s="655"/>
      <c r="BA67" s="655"/>
      <c r="BB67" s="655"/>
      <c r="BC67" s="655"/>
      <c r="BD67" s="655"/>
      <c r="BE67" s="655"/>
      <c r="BF67" s="655"/>
      <c r="BG67" s="655"/>
      <c r="BH67" s="655"/>
    </row>
    <row r="68" spans="2:60">
      <c r="B68" s="655"/>
      <c r="C68" s="655"/>
      <c r="D68" s="655"/>
      <c r="E68" s="655"/>
      <c r="F68" s="655"/>
      <c r="G68" s="655"/>
      <c r="H68" s="655"/>
      <c r="I68" s="655"/>
      <c r="J68" s="655"/>
      <c r="K68" s="655"/>
      <c r="L68" s="655"/>
      <c r="M68" s="655"/>
      <c r="N68" s="655"/>
      <c r="O68" s="655"/>
      <c r="P68" s="655"/>
      <c r="Q68" s="655"/>
      <c r="R68" s="655"/>
      <c r="S68" s="655"/>
      <c r="T68" s="655"/>
      <c r="U68" s="655"/>
      <c r="V68" s="655"/>
      <c r="W68" s="655"/>
      <c r="X68" s="655"/>
      <c r="Y68" s="655"/>
      <c r="Z68" s="655"/>
      <c r="AA68" s="655"/>
      <c r="AB68" s="655"/>
      <c r="AC68" s="655"/>
      <c r="AD68" s="655"/>
      <c r="AE68" s="655"/>
      <c r="AF68" s="655"/>
      <c r="AG68" s="655"/>
      <c r="AH68" s="655"/>
      <c r="AI68" s="655"/>
      <c r="AJ68" s="655"/>
      <c r="AK68" s="655"/>
      <c r="AL68" s="655"/>
      <c r="AM68" s="655"/>
      <c r="AN68" s="655"/>
      <c r="AO68" s="655"/>
      <c r="AP68" s="655"/>
      <c r="AQ68" s="655"/>
      <c r="AR68" s="655"/>
      <c r="AS68" s="655"/>
      <c r="AT68" s="655"/>
      <c r="AU68" s="655"/>
      <c r="AV68" s="655"/>
      <c r="AW68" s="655"/>
      <c r="AX68" s="655"/>
      <c r="AY68" s="655"/>
      <c r="AZ68" s="655"/>
      <c r="BA68" s="655"/>
      <c r="BB68" s="655"/>
      <c r="BG68" s="655"/>
      <c r="BH68" s="655"/>
    </row>
    <row r="69" spans="2:60">
      <c r="AH69" s="655"/>
      <c r="AI69" s="655"/>
      <c r="AJ69" s="655"/>
      <c r="BG69" s="655"/>
      <c r="BH69" s="655"/>
    </row>
    <row r="70" spans="2:60">
      <c r="AH70" s="655"/>
      <c r="AI70" s="655"/>
      <c r="AJ70" s="655"/>
      <c r="BG70" s="655"/>
      <c r="BH70" s="655"/>
    </row>
    <row r="71" spans="2:60">
      <c r="AH71" s="655"/>
      <c r="AI71" s="655"/>
      <c r="AJ71" s="655"/>
      <c r="BG71" s="655"/>
      <c r="BH71" s="655"/>
    </row>
    <row r="72" spans="2:60">
      <c r="AH72" s="655"/>
      <c r="AI72" s="655"/>
      <c r="AJ72" s="655"/>
    </row>
  </sheetData>
  <mergeCells count="2">
    <mergeCell ref="Y6:Z6"/>
    <mergeCell ref="AC9:AD9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E4E5-5818-4770-A47E-20F944712F98}">
  <sheetPr>
    <tabColor rgb="FFFF0000"/>
  </sheetPr>
  <dimension ref="B1:AC69"/>
  <sheetViews>
    <sheetView showGridLines="0" zoomScale="80" zoomScaleNormal="80" workbookViewId="0">
      <pane ySplit="2" topLeftCell="A3" activePane="bottomLeft" state="frozen"/>
      <selection pane="bottomLeft" activeCell="Q45" sqref="Q45"/>
    </sheetView>
  </sheetViews>
  <sheetFormatPr defaultColWidth="13.625" defaultRowHeight="45.75" outlineLevelCol="1"/>
  <cols>
    <col min="1" max="1" width="5.125" style="123" customWidth="1"/>
    <col min="2" max="7" width="9" style="123" customWidth="1"/>
    <col min="8" max="8" width="9" style="430" customWidth="1"/>
    <col min="9" max="12" width="9" style="123" customWidth="1"/>
    <col min="13" max="13" width="13.625" style="123"/>
    <col min="14" max="14" width="8" style="123" customWidth="1"/>
    <col min="15" max="15" width="8.5" style="123" customWidth="1"/>
    <col min="16" max="16" width="16.25" style="127" customWidth="1" outlineLevel="1"/>
    <col min="17" max="18" width="16.25" style="127" customWidth="1"/>
    <col min="19" max="19" width="14.5" style="125" bestFit="1" customWidth="1"/>
    <col min="20" max="20" width="14.5" style="422" customWidth="1"/>
    <col min="21" max="21" width="14.5" style="422" bestFit="1" customWidth="1"/>
    <col min="22" max="22" width="16.25" style="127" customWidth="1"/>
    <col min="23" max="23" width="8" style="123" customWidth="1"/>
    <col min="24" max="24" width="79.375" style="458" customWidth="1"/>
    <col min="25" max="25" width="5.125" style="458" customWidth="1"/>
    <col min="26" max="26" width="11.75" style="123" customWidth="1"/>
    <col min="27" max="27" width="13.625" style="123"/>
    <col min="28" max="28" width="5.625" style="123" customWidth="1"/>
    <col min="29" max="29" width="70.75" style="123" customWidth="1"/>
    <col min="30" max="16384" width="13.625" style="123"/>
  </cols>
  <sheetData>
    <row r="1" spans="2:25">
      <c r="O1" s="162" t="s">
        <v>1838</v>
      </c>
    </row>
    <row r="2" spans="2:25" s="197" customFormat="1" ht="58.5" thickBot="1">
      <c r="B2" s="434" t="s">
        <v>3326</v>
      </c>
      <c r="C2" s="433"/>
      <c r="D2" s="433"/>
      <c r="E2" s="433"/>
      <c r="F2" s="433"/>
      <c r="G2" s="433"/>
      <c r="H2" s="433"/>
      <c r="I2" s="433"/>
      <c r="J2" s="433"/>
      <c r="K2" s="433"/>
      <c r="L2" s="433"/>
      <c r="O2" s="235" t="s">
        <v>1267</v>
      </c>
      <c r="P2" s="404" t="s">
        <v>1827</v>
      </c>
      <c r="Q2" s="404" t="s">
        <v>1829</v>
      </c>
      <c r="R2" s="404" t="s">
        <v>1986</v>
      </c>
      <c r="S2" s="205" t="s">
        <v>3303</v>
      </c>
      <c r="T2" s="423" t="s">
        <v>3325</v>
      </c>
      <c r="U2" s="423" t="s">
        <v>3304</v>
      </c>
      <c r="V2" s="206" t="s">
        <v>1502</v>
      </c>
      <c r="X2" s="459"/>
      <c r="Y2" s="459"/>
    </row>
    <row r="3" spans="2:25" ht="58.5" thickTop="1">
      <c r="B3" s="398" t="s">
        <v>1018</v>
      </c>
      <c r="C3" s="398" t="s">
        <v>1023</v>
      </c>
      <c r="D3" s="398" t="s">
        <v>1034</v>
      </c>
      <c r="E3" s="427" t="s">
        <v>1761</v>
      </c>
      <c r="F3" s="402" t="s">
        <v>3313</v>
      </c>
      <c r="G3" s="429" t="s">
        <v>1027</v>
      </c>
      <c r="H3" s="431" t="s">
        <v>2177</v>
      </c>
      <c r="I3" s="431" t="s">
        <v>1540</v>
      </c>
      <c r="J3" s="431" t="s">
        <v>2184</v>
      </c>
      <c r="K3" s="431" t="s">
        <v>2213</v>
      </c>
      <c r="L3" s="431" t="s">
        <v>3321</v>
      </c>
      <c r="O3" s="236" cm="1">
        <f t="array" ref="O3" xml:space="preserve"> ROW() - ROW($2:$2)</f>
        <v>1</v>
      </c>
      <c r="P3" s="405" t="s">
        <v>1773</v>
      </c>
      <c r="Q3" s="405" t="s">
        <v>1773</v>
      </c>
      <c r="R3" s="405" t="s">
        <v>3343</v>
      </c>
      <c r="S3" s="402" t="s">
        <v>1826</v>
      </c>
      <c r="T3" s="420" t="str">
        <f xml:space="preserve"> _xlfn.CONCAT(S4, $S$23)</f>
        <v>ㄅㄏ</v>
      </c>
      <c r="U3" s="420" t="s">
        <v>3305</v>
      </c>
      <c r="V3" s="403" t="s">
        <v>1987</v>
      </c>
      <c r="X3" s="458" t="str">
        <f xml:space="preserve"> IF(T3="", "", "    - xform/" &amp; S3 &amp; "/" &amp; T3 &amp; "/    # 【" &amp; Q3 &amp; "】：" &amp; V3)</f>
        <v xml:space="preserve">    - xform/ㆠ/ㄅㄏ/    # 【b】：微</v>
      </c>
      <c r="Y3" s="458" t="str" cm="1">
        <f t="array" ref="Y3:Y32">_xlfn._xlws.FILTER(X3:X58, X3:X58&lt;&gt;"")</f>
        <v xml:space="preserve">    - xform/ㆠ/ㄅㄏ/    # 【b】：微</v>
      </c>
    </row>
    <row r="4" spans="2:25" ht="57.75">
      <c r="B4" s="398" t="s">
        <v>1816</v>
      </c>
      <c r="C4" s="398" t="s">
        <v>1024</v>
      </c>
      <c r="D4" s="398" t="s">
        <v>1786</v>
      </c>
      <c r="E4" s="427" t="s">
        <v>1756</v>
      </c>
      <c r="F4" s="401" t="s">
        <v>3314</v>
      </c>
      <c r="G4" s="398" t="s">
        <v>1028</v>
      </c>
      <c r="H4" s="431" t="s">
        <v>2178</v>
      </c>
      <c r="I4" s="431" t="s">
        <v>3311</v>
      </c>
      <c r="J4" s="432" t="s">
        <v>3318</v>
      </c>
      <c r="K4" s="431" t="s">
        <v>3320</v>
      </c>
      <c r="L4" s="431"/>
      <c r="O4" s="236" cm="1">
        <f t="array" ref="O4" xml:space="preserve"> ROW() - ROW($2:$2)</f>
        <v>2</v>
      </c>
      <c r="P4" s="405" t="s">
        <v>2</v>
      </c>
      <c r="Q4" s="405" t="s">
        <v>2</v>
      </c>
      <c r="R4" s="405" t="str">
        <f xml:space="preserve"> _xlfn.XLOOKUP(Q4, 台語音標編碼表!$D$3:$D$89, 台語音標編碼表!$N$3:$N$89, "找不到", 0, 1)</f>
        <v>1</v>
      </c>
      <c r="S4" s="398" t="s">
        <v>1018</v>
      </c>
      <c r="T4" s="420"/>
      <c r="U4" s="420"/>
      <c r="V4" s="155" t="s">
        <v>1988</v>
      </c>
      <c r="X4" s="458" t="str">
        <f t="shared" ref="X4:X51" si="0" xml:space="preserve"> IF(T4="", "", "    - xform/" &amp; S4 &amp; "/" &amp; T4 &amp; "/    # 【" &amp; Q4 &amp; "】：" &amp; V4)</f>
        <v/>
      </c>
      <c r="Y4" s="458" t="str">
        <v xml:space="preserve">    - xform/ㆣ/ㄍㄏ/    # 【g】：疑</v>
      </c>
    </row>
    <row r="5" spans="2:25" ht="57.75">
      <c r="B5" s="398" t="s">
        <v>1812</v>
      </c>
      <c r="C5" s="398" t="s">
        <v>1025</v>
      </c>
      <c r="D5" s="398" t="s">
        <v>1747</v>
      </c>
      <c r="E5" s="427" t="s">
        <v>1750</v>
      </c>
      <c r="F5" s="401" t="s">
        <v>3315</v>
      </c>
      <c r="G5" s="398" t="s">
        <v>3199</v>
      </c>
      <c r="H5" s="432" t="s">
        <v>3317</v>
      </c>
      <c r="I5" s="431" t="s">
        <v>2181</v>
      </c>
      <c r="J5" s="431" t="s">
        <v>2185</v>
      </c>
      <c r="K5" s="431" t="s">
        <v>2214</v>
      </c>
      <c r="L5" s="431"/>
      <c r="O5" s="236" cm="1">
        <f t="array" ref="O5" xml:space="preserve"> ROW() - ROW($2:$2)</f>
        <v>3</v>
      </c>
      <c r="P5" s="405" t="s">
        <v>1818</v>
      </c>
      <c r="Q5" s="405" t="s">
        <v>1817</v>
      </c>
      <c r="R5" s="405" t="str">
        <f xml:space="preserve"> _xlfn.XLOOKUP(Q5, 台語音標編碼表!$D$3:$D$89, 台語音標編碼表!$N$3:$N$89, "找不到", 0, 1)</f>
        <v>a</v>
      </c>
      <c r="S5" s="398" t="s">
        <v>1816</v>
      </c>
      <c r="T5" s="420"/>
      <c r="U5" s="420"/>
      <c r="V5" s="155" t="s">
        <v>1989</v>
      </c>
      <c r="X5" s="458" t="str">
        <f t="shared" si="0"/>
        <v/>
      </c>
      <c r="Y5" s="458" t="str">
        <v xml:space="preserve">    - xform/ㄫ/ㄥ/    # 【ng】：吳</v>
      </c>
    </row>
    <row r="6" spans="2:25" ht="57.75">
      <c r="B6" s="402" t="s">
        <v>3312</v>
      </c>
      <c r="C6" s="398" t="s">
        <v>1026</v>
      </c>
      <c r="D6" s="402"/>
      <c r="E6" s="402"/>
      <c r="F6" s="401" t="s">
        <v>3316</v>
      </c>
      <c r="G6" s="402"/>
      <c r="H6" s="431"/>
      <c r="I6" s="431"/>
      <c r="J6" s="432" t="s">
        <v>3319</v>
      </c>
      <c r="K6" s="431" t="s">
        <v>2308</v>
      </c>
      <c r="L6" s="431"/>
      <c r="O6" s="236" cm="1">
        <f t="array" ref="O6" xml:space="preserve"> ROW() - ROW($2:$2)</f>
        <v>4</v>
      </c>
      <c r="P6" s="405" t="s">
        <v>1578</v>
      </c>
      <c r="Q6" s="405" t="s">
        <v>1578</v>
      </c>
      <c r="R6" s="405" t="str">
        <f xml:space="preserve"> _xlfn.XLOOKUP(Q6, 台語音標編碼表!$D$3:$D$89, 台語音標編碼表!$N$3:$N$89, "找不到", 0, 1)</f>
        <v>2</v>
      </c>
      <c r="S6" s="398" t="s">
        <v>1812</v>
      </c>
      <c r="T6" s="420"/>
      <c r="U6" s="420"/>
      <c r="V6" s="163" t="s">
        <v>1825</v>
      </c>
      <c r="X6" s="458" t="str">
        <f t="shared" si="0"/>
        <v/>
      </c>
      <c r="Y6" s="458" t="str">
        <v xml:space="preserve">    - xform/ㆡ/ㄖ/    # 【j】：熱</v>
      </c>
    </row>
    <row r="7" spans="2:25" ht="43.5">
      <c r="H7" s="123"/>
      <c r="O7" s="237" cm="1">
        <f t="array" ref="O7" xml:space="preserve"> ROW() - ROW($2:$2)</f>
        <v>5</v>
      </c>
      <c r="P7" s="406" t="s">
        <v>6</v>
      </c>
      <c r="Q7" s="406" t="s">
        <v>6</v>
      </c>
      <c r="R7" s="406" t="str">
        <f xml:space="preserve"> _xlfn.XLOOKUP(Q7, 台語音標編碼表!$D$3:$D$89, 台語音標編碼表!$N$3:$N$89, "找不到", 0, 1)</f>
        <v>w</v>
      </c>
      <c r="S7" s="399" t="s">
        <v>1023</v>
      </c>
      <c r="T7" s="424"/>
      <c r="U7" s="424"/>
      <c r="V7" s="183" t="s">
        <v>1806</v>
      </c>
      <c r="X7" s="458" t="str">
        <f t="shared" si="0"/>
        <v/>
      </c>
      <c r="Y7" s="458" t="str">
        <v xml:space="preserve">    - xform/ㆢ/ㄖ/    # 【ji】：日</v>
      </c>
    </row>
    <row r="8" spans="2:25" ht="43.5">
      <c r="B8" s="465" t="s">
        <v>3395</v>
      </c>
      <c r="C8" s="466">
        <v>1</v>
      </c>
      <c r="D8" s="466">
        <v>2</v>
      </c>
      <c r="E8" s="466">
        <v>3</v>
      </c>
      <c r="F8" s="466">
        <v>4</v>
      </c>
      <c r="G8" s="466">
        <v>0</v>
      </c>
      <c r="H8" s="123"/>
      <c r="O8" s="236" cm="1">
        <f t="array" ref="O8" xml:space="preserve"> ROW() - ROW($2:$2)</f>
        <v>6</v>
      </c>
      <c r="P8" s="405" t="s">
        <v>7</v>
      </c>
      <c r="Q8" s="405" t="s">
        <v>1266</v>
      </c>
      <c r="R8" s="405" t="str">
        <f xml:space="preserve"> _xlfn.XLOOKUP(Q8, 台語音標編碼表!$D$3:$D$89, 台語音標編碼表!$N$3:$N$89, "找不到", 0, 1)</f>
        <v>s</v>
      </c>
      <c r="S8" s="398" t="s">
        <v>1024</v>
      </c>
      <c r="T8" s="420"/>
      <c r="U8" s="420"/>
      <c r="V8" s="155" t="s">
        <v>1804</v>
      </c>
      <c r="X8" s="458" t="str">
        <f t="shared" si="0"/>
        <v/>
      </c>
      <c r="Y8" s="458" t="str">
        <v xml:space="preserve">    - xform/ㆪ/ㄥㄧ/    # 【inn】：庚</v>
      </c>
    </row>
    <row r="9" spans="2:25" ht="43.5">
      <c r="B9" s="467" t="s">
        <v>1836</v>
      </c>
      <c r="C9" s="472"/>
      <c r="D9" s="470" t="s">
        <v>1015</v>
      </c>
      <c r="E9" s="470" t="s">
        <v>3353</v>
      </c>
      <c r="F9" s="472" t="s">
        <v>1013</v>
      </c>
      <c r="G9" s="470" t="s">
        <v>1071</v>
      </c>
      <c r="H9" s="123"/>
      <c r="O9" s="236" cm="1">
        <f t="array" ref="O9" xml:space="preserve"> ROW() - ROW($2:$2)</f>
        <v>7</v>
      </c>
      <c r="P9" s="405" t="s">
        <v>8</v>
      </c>
      <c r="Q9" s="405" t="s">
        <v>8</v>
      </c>
      <c r="R9" s="405" t="str">
        <f xml:space="preserve"> _xlfn.XLOOKUP(Q9, 台語音標編碼表!$D$3:$D$89, 台語音標編碼表!$N$3:$N$89, "找不到", 0, 1)</f>
        <v>x</v>
      </c>
      <c r="S9" s="398" t="s">
        <v>1025</v>
      </c>
      <c r="T9" s="420"/>
      <c r="U9" s="420"/>
      <c r="V9" s="155" t="s">
        <v>1802</v>
      </c>
      <c r="X9" s="458" t="str">
        <f t="shared" si="0"/>
        <v/>
      </c>
      <c r="Y9" s="458" t="str">
        <v xml:space="preserve">    - xform/ㆫ/ㄥㄨ/    # 【unn】：</v>
      </c>
    </row>
    <row r="10" spans="2:25" ht="43.5">
      <c r="H10" s="123"/>
      <c r="O10" s="238" cm="1">
        <f t="array" ref="O10" xml:space="preserve"> ROW() - ROW($2:$2)</f>
        <v>8</v>
      </c>
      <c r="P10" s="407" t="s">
        <v>9</v>
      </c>
      <c r="Q10" s="407" t="s">
        <v>9</v>
      </c>
      <c r="R10" s="407" t="str">
        <f xml:space="preserve"> _xlfn.XLOOKUP(Q10, 台語音標編碼表!$D$3:$D$89, 台語音標編碼表!$N$3:$N$89, "找不到", 0, 1)</f>
        <v>e</v>
      </c>
      <c r="S10" s="400" t="s">
        <v>1026</v>
      </c>
      <c r="T10" s="421"/>
      <c r="U10" s="421"/>
      <c r="V10" s="186" t="s">
        <v>1800</v>
      </c>
      <c r="X10" s="458" t="str">
        <f t="shared" si="0"/>
        <v/>
      </c>
      <c r="Y10" s="458" t="str">
        <v xml:space="preserve">    - xform/ㆩ/ㄥㄚ/    # 【ann】：聽</v>
      </c>
    </row>
    <row r="11" spans="2:25" ht="57.75">
      <c r="B11" s="434" t="s">
        <v>3327</v>
      </c>
      <c r="O11" s="236" cm="1">
        <f t="array" ref="O11" xml:space="preserve"> ROW() - ROW($2:$2)</f>
        <v>9</v>
      </c>
      <c r="P11" s="405" t="s">
        <v>1797</v>
      </c>
      <c r="Q11" s="405" t="s">
        <v>1795</v>
      </c>
      <c r="R11" s="405" t="str">
        <f xml:space="preserve"> _xlfn.XLOOKUP(Q11, 台語音標編碼表!$D$3:$D$89, 台語音標編碼表!$N$3:$N$89, "找不到", 0, 1)</f>
        <v>d</v>
      </c>
      <c r="S11" s="402" t="s">
        <v>1796</v>
      </c>
      <c r="T11" s="420" t="str">
        <f xml:space="preserve"> _xlfn.CONCAT(S12, $S$23)</f>
        <v>ㄍㄏ</v>
      </c>
      <c r="U11" s="420" t="s">
        <v>3287</v>
      </c>
      <c r="V11" s="403" t="s">
        <v>3302</v>
      </c>
      <c r="X11" s="458" t="str">
        <f t="shared" si="0"/>
        <v xml:space="preserve">    - xform/ㆣ/ㄍㄏ/    # 【g】：疑</v>
      </c>
      <c r="Y11" s="458" t="str">
        <v xml:space="preserve">    - xform/ㆤ/ㄝ/    # 【e】：會</v>
      </c>
    </row>
    <row r="12" spans="2:25" ht="50.25">
      <c r="B12" s="448" t="s">
        <v>1826</v>
      </c>
      <c r="C12" s="449" t="s">
        <v>1023</v>
      </c>
      <c r="D12" s="448" t="s">
        <v>1796</v>
      </c>
      <c r="E12" s="448" t="s">
        <v>1775</v>
      </c>
      <c r="F12" s="450" t="s">
        <v>1032</v>
      </c>
      <c r="H12" s="444" t="s">
        <v>2177</v>
      </c>
      <c r="I12" s="444" t="s">
        <v>1540</v>
      </c>
      <c r="J12" s="445" t="s">
        <v>950</v>
      </c>
      <c r="K12" s="446" t="s">
        <v>3322</v>
      </c>
      <c r="L12" s="443" t="s">
        <v>998</v>
      </c>
      <c r="O12" s="236" cm="1">
        <f t="array" ref="O12" xml:space="preserve"> ROW() - ROW($2:$2)</f>
        <v>10</v>
      </c>
      <c r="P12" s="405" t="s">
        <v>14</v>
      </c>
      <c r="Q12" s="405" t="s">
        <v>14</v>
      </c>
      <c r="R12" s="405" t="str">
        <f xml:space="preserve"> _xlfn.XLOOKUP(Q12, 台語音標編碼表!$D$3:$D$89, 台語音標編碼表!$N$3:$N$89, "找不到", 0, 1)</f>
        <v>E</v>
      </c>
      <c r="S12" s="398" t="s">
        <v>1034</v>
      </c>
      <c r="T12" s="420"/>
      <c r="U12" s="420"/>
      <c r="V12" s="155" t="s">
        <v>1991</v>
      </c>
      <c r="X12" s="458" t="str">
        <f t="shared" si="0"/>
        <v/>
      </c>
      <c r="Y12" s="458" t="str">
        <v xml:space="preserve">    - xform/ㆥ/ㄥㄝ/    # 【enn】：爭</v>
      </c>
    </row>
    <row r="13" spans="2:25" ht="50.25">
      <c r="B13" s="449" t="s">
        <v>1018</v>
      </c>
      <c r="C13" s="449" t="s">
        <v>1024</v>
      </c>
      <c r="D13" s="449" t="s">
        <v>1034</v>
      </c>
      <c r="E13" s="449" t="s">
        <v>1027</v>
      </c>
      <c r="F13" s="451" t="s">
        <v>1030</v>
      </c>
      <c r="H13" s="444" t="s">
        <v>2178</v>
      </c>
      <c r="I13" s="447" t="s">
        <v>2180</v>
      </c>
      <c r="J13" s="445" t="s">
        <v>1653</v>
      </c>
      <c r="K13" s="446" t="s">
        <v>3323</v>
      </c>
      <c r="L13" s="443" t="s">
        <v>999</v>
      </c>
      <c r="O13" s="236" cm="1">
        <f t="array" ref="O13" xml:space="preserve"> ROW() - ROW($2:$2)</f>
        <v>11</v>
      </c>
      <c r="P13" s="405" t="s">
        <v>1788</v>
      </c>
      <c r="Q13" s="405" t="s">
        <v>1787</v>
      </c>
      <c r="R13" s="405" t="str">
        <f xml:space="preserve"> _xlfn.XLOOKUP(Q13, 台語音標編碼表!$D$3:$D$89, 台語音標編碼表!$N$3:$N$89, "找不到", 0, 1)</f>
        <v>D</v>
      </c>
      <c r="S13" s="398" t="s">
        <v>1786</v>
      </c>
      <c r="T13" s="420"/>
      <c r="U13" s="420"/>
      <c r="V13" s="155" t="s">
        <v>1992</v>
      </c>
      <c r="X13" s="458" t="str">
        <f t="shared" si="0"/>
        <v/>
      </c>
      <c r="Y13" s="458" t="str">
        <v xml:space="preserve">    - xform/ㆦ/ㄛ/    # 【oo】：捕</v>
      </c>
    </row>
    <row r="14" spans="2:25" ht="50.25">
      <c r="B14" s="449" t="s">
        <v>1816</v>
      </c>
      <c r="C14" s="449" t="s">
        <v>1025</v>
      </c>
      <c r="D14" s="449" t="s">
        <v>1786</v>
      </c>
      <c r="E14" s="449" t="s">
        <v>1778</v>
      </c>
      <c r="F14" s="451" t="s">
        <v>1031</v>
      </c>
      <c r="H14" s="445"/>
      <c r="I14" s="444" t="s">
        <v>2179</v>
      </c>
      <c r="J14" s="445" t="s">
        <v>956</v>
      </c>
      <c r="K14" s="446" t="s">
        <v>3324</v>
      </c>
      <c r="L14" s="443" t="s">
        <v>3330</v>
      </c>
      <c r="O14" s="238" cm="1">
        <f t="array" ref="O14" xml:space="preserve"> ROW() - ROW($2:$2)</f>
        <v>12</v>
      </c>
      <c r="P14" s="407" t="s">
        <v>1785</v>
      </c>
      <c r="Q14" s="407" t="s">
        <v>1569</v>
      </c>
      <c r="R14" s="407" t="str">
        <f xml:space="preserve"> _xlfn.XLOOKUP(Q14, 台語音標編碼表!$D$3:$D$89, 台語音標編碼表!$N$3:$N$89, "找不到", 0, 1)</f>
        <v>c</v>
      </c>
      <c r="S14" s="413" t="s">
        <v>1784</v>
      </c>
      <c r="T14" s="421" t="s">
        <v>3344</v>
      </c>
      <c r="U14" s="421" t="s">
        <v>3307</v>
      </c>
      <c r="V14" s="414" t="s">
        <v>1783</v>
      </c>
      <c r="X14" s="458" t="str">
        <f t="shared" si="0"/>
        <v xml:space="preserve">    - xform/ㄫ/ㄥ/    # 【ng】：吳</v>
      </c>
      <c r="Y14" s="458" t="str">
        <v xml:space="preserve">    - xform/ㆧ/ㄥㄛ/    # 【onn】：呼</v>
      </c>
    </row>
    <row r="15" spans="2:25" ht="50.25">
      <c r="B15" s="449" t="s">
        <v>1812</v>
      </c>
      <c r="C15" s="449" t="s">
        <v>1026</v>
      </c>
      <c r="D15" s="448" t="s">
        <v>1784</v>
      </c>
      <c r="E15" s="449" t="s">
        <v>1771</v>
      </c>
      <c r="F15" s="451" t="s">
        <v>1033</v>
      </c>
      <c r="H15" s="444"/>
      <c r="I15" s="447" t="s">
        <v>2176</v>
      </c>
      <c r="J15" s="445"/>
      <c r="K15" s="444"/>
      <c r="L15" s="443" t="s">
        <v>1001</v>
      </c>
      <c r="O15" s="236" cm="1">
        <f t="array" ref="O15" xml:space="preserve"> ROW() - ROW($2:$2)</f>
        <v>13</v>
      </c>
      <c r="P15" s="405" t="s">
        <v>1776</v>
      </c>
      <c r="Q15" s="405" t="s">
        <v>1774</v>
      </c>
      <c r="R15" s="405" t="str">
        <f xml:space="preserve"> _xlfn.XLOOKUP(Q15, 台語音標編碼表!$D$3:$D$89, 台語音標編碼表!$N$3:$N$89, "找不到", 0, 1)</f>
        <v>b</v>
      </c>
      <c r="S15" s="402" t="s">
        <v>1775</v>
      </c>
      <c r="T15" s="420" t="s">
        <v>3345</v>
      </c>
      <c r="U15" s="420" t="s">
        <v>3306</v>
      </c>
      <c r="V15" s="403" t="s">
        <v>1522</v>
      </c>
      <c r="X15" s="458" t="str">
        <f t="shared" si="0"/>
        <v xml:space="preserve">    - xform/ㆡ/ㄖ/    # 【j】：熱</v>
      </c>
      <c r="Y15" s="458" t="str">
        <v xml:space="preserve">    - xform/ㆮ/ㄥㄞ/    # 【ainn】：挨</v>
      </c>
    </row>
    <row r="16" spans="2:25">
      <c r="O16" s="236" cm="1">
        <f t="array" ref="O16" xml:space="preserve"> ROW() - ROW($2:$2)</f>
        <v>14</v>
      </c>
      <c r="P16" s="405" t="s">
        <v>1781</v>
      </c>
      <c r="Q16" s="405" t="s">
        <v>1496</v>
      </c>
      <c r="R16" s="405" t="str">
        <f xml:space="preserve"> _xlfn.XLOOKUP(Q16, 台語音標編碼表!$D$3:$D$89, 台語音標編碼表!$N$3:$N$89, "找不到", 0, 1)</f>
        <v>y</v>
      </c>
      <c r="S16" s="398" t="s">
        <v>1027</v>
      </c>
      <c r="T16" s="420"/>
      <c r="U16" s="420"/>
      <c r="V16" s="155" t="s">
        <v>1994</v>
      </c>
      <c r="X16" s="458" t="str">
        <f t="shared" si="0"/>
        <v/>
      </c>
      <c r="Y16" s="458" t="str">
        <v xml:space="preserve">    - xform/ㆯ/ㄥㄠ/    # 【aunn】：懸</v>
      </c>
    </row>
    <row r="17" spans="2:25">
      <c r="B17" s="430" t="s">
        <v>2212</v>
      </c>
      <c r="C17" s="430" t="s">
        <v>3342</v>
      </c>
      <c r="D17" s="430" t="s">
        <v>1540</v>
      </c>
      <c r="E17" s="430" t="s">
        <v>2199</v>
      </c>
      <c r="F17" s="430"/>
      <c r="H17" s="430" t="s">
        <v>150</v>
      </c>
      <c r="I17" s="430" t="s">
        <v>3342</v>
      </c>
      <c r="J17" s="430" t="s">
        <v>1540</v>
      </c>
      <c r="K17" s="430" t="s">
        <v>2177</v>
      </c>
      <c r="L17" s="430"/>
      <c r="O17" s="236" cm="1">
        <f t="array" ref="O17" xml:space="preserve"> ROW() - ROW($2:$2)</f>
        <v>15</v>
      </c>
      <c r="P17" s="405" t="s">
        <v>1779</v>
      </c>
      <c r="Q17" s="405" t="s">
        <v>1777</v>
      </c>
      <c r="R17" s="405" t="str">
        <f xml:space="preserve"> _xlfn.XLOOKUP(Q17, 台語音標編碼表!$D$3:$D$89, 台語音標編碼表!$N$3:$N$89, "找不到", 0, 1)</f>
        <v>h</v>
      </c>
      <c r="S17" s="398" t="s">
        <v>1778</v>
      </c>
      <c r="T17" s="420"/>
      <c r="U17" s="420"/>
      <c r="V17" s="155" t="s">
        <v>1995</v>
      </c>
      <c r="X17" s="458" t="str">
        <f t="shared" si="0"/>
        <v/>
      </c>
      <c r="Y17" s="458" t="str">
        <v xml:space="preserve">    - xform/ㆬ/ㄇ/    # 【m】：姆</v>
      </c>
    </row>
    <row r="18" spans="2:25">
      <c r="B18" s="430" t="s">
        <v>2215</v>
      </c>
      <c r="C18" s="430" t="s">
        <v>3342</v>
      </c>
      <c r="D18" s="430" t="s">
        <v>2180</v>
      </c>
      <c r="E18" s="430" t="s">
        <v>2199</v>
      </c>
      <c r="F18" s="430"/>
      <c r="H18" s="430" t="s">
        <v>181</v>
      </c>
      <c r="I18" s="430" t="s">
        <v>3342</v>
      </c>
      <c r="J18" s="430" t="s">
        <v>1540</v>
      </c>
      <c r="K18" s="430" t="s">
        <v>2178</v>
      </c>
      <c r="L18" s="430"/>
      <c r="O18" s="238" cm="1">
        <f t="array" ref="O18" xml:space="preserve"> ROW() - ROW($2:$2)</f>
        <v>16</v>
      </c>
      <c r="P18" s="407" t="s">
        <v>1769</v>
      </c>
      <c r="Q18" s="407" t="s">
        <v>1769</v>
      </c>
      <c r="R18" s="407" t="str">
        <f xml:space="preserve"> _xlfn.XLOOKUP(Q18, 台語音標編碼表!$D$3:$D$89, 台語音標編碼表!$N$3:$N$89, "找不到", 0, 1)</f>
        <v>n</v>
      </c>
      <c r="S18" s="400" t="s">
        <v>1771</v>
      </c>
      <c r="T18" s="421"/>
      <c r="U18" s="421"/>
      <c r="V18" s="149" t="s">
        <v>1996</v>
      </c>
      <c r="X18" s="458" t="str">
        <f t="shared" si="0"/>
        <v/>
      </c>
      <c r="Y18" s="458" t="str">
        <v xml:space="preserve">    - xform/ㆭ/ㄥ/    # 【ng】：床</v>
      </c>
    </row>
    <row r="19" spans="2:25" ht="50.25">
      <c r="B19" s="430" t="s">
        <v>2216</v>
      </c>
      <c r="C19" s="430" t="s">
        <v>3342</v>
      </c>
      <c r="D19" s="430" t="s">
        <v>2180</v>
      </c>
      <c r="E19" s="430" t="s">
        <v>2198</v>
      </c>
      <c r="F19" s="430"/>
      <c r="H19" s="430" t="s">
        <v>80</v>
      </c>
      <c r="I19" s="430" t="s">
        <v>3342</v>
      </c>
      <c r="J19" s="430" t="s">
        <v>1540</v>
      </c>
      <c r="K19" s="430" t="s">
        <v>3320</v>
      </c>
      <c r="L19" s="430"/>
      <c r="O19" s="236" cm="1">
        <f t="array" ref="O19" xml:space="preserve"> ROW() - ROW($2:$2)</f>
        <v>17</v>
      </c>
      <c r="P19" s="405" t="s">
        <v>1767</v>
      </c>
      <c r="Q19" s="452" t="s">
        <v>1766</v>
      </c>
      <c r="R19" s="452" t="str">
        <f xml:space="preserve"> _xlfn.XLOOKUP(Q19, 台語音標編碼表!$D$3:$D$89, 台語音標編碼表!$N$3:$N$89, "找不到", 0, 1)</f>
        <v>B</v>
      </c>
      <c r="S19" s="427" t="s">
        <v>1765</v>
      </c>
      <c r="T19" s="453" t="s">
        <v>3345</v>
      </c>
      <c r="U19" s="453"/>
      <c r="V19" s="454" t="s">
        <v>1764</v>
      </c>
      <c r="X19" s="458" t="str">
        <f t="shared" si="0"/>
        <v xml:space="preserve">    - xform/ㆢ/ㄖ/    # 【ji】：日</v>
      </c>
      <c r="Y19" s="458" t="str">
        <v xml:space="preserve">    - xform/ㆰ/ㄚㄇ/    # 【am】：堪</v>
      </c>
    </row>
    <row r="20" spans="2:25" ht="50.25">
      <c r="F20" s="430"/>
      <c r="H20" s="430" t="s">
        <v>95</v>
      </c>
      <c r="I20" s="430" t="s">
        <v>3342</v>
      </c>
      <c r="J20" s="430" t="s">
        <v>1540</v>
      </c>
      <c r="K20" s="430" t="s">
        <v>2198</v>
      </c>
      <c r="L20" s="430"/>
      <c r="O20" s="236" cm="1">
        <f t="array" ref="O20" xml:space="preserve"> ROW() - ROW($2:$2)</f>
        <v>18</v>
      </c>
      <c r="P20" s="405" t="s">
        <v>1763</v>
      </c>
      <c r="Q20" s="452" t="s">
        <v>1762</v>
      </c>
      <c r="R20" s="452" t="str">
        <f xml:space="preserve"> _xlfn.XLOOKUP(Q20, 台語音標編碼表!$D$3:$D$89, 台語音標編碼表!$N$3:$N$89, "找不到", 0, 1)</f>
        <v>Y</v>
      </c>
      <c r="S20" s="427" t="s">
        <v>1761</v>
      </c>
      <c r="T20" s="453"/>
      <c r="U20" s="453"/>
      <c r="V20" s="454" t="s">
        <v>1760</v>
      </c>
      <c r="X20" s="458" t="str">
        <f t="shared" si="0"/>
        <v/>
      </c>
      <c r="Y20" s="458" t="str">
        <v xml:space="preserve">    - xform/ㆱ/ㄛㄇ/    # 【om】：丼</v>
      </c>
    </row>
    <row r="21" spans="2:25" ht="50.25">
      <c r="O21" s="236" cm="1">
        <f t="array" ref="O21" xml:space="preserve"> ROW() - ROW($2:$2)</f>
        <v>19</v>
      </c>
      <c r="P21" s="405" t="s">
        <v>1758</v>
      </c>
      <c r="Q21" s="452" t="s">
        <v>1757</v>
      </c>
      <c r="R21" s="452" t="str">
        <f xml:space="preserve"> _xlfn.XLOOKUP(Q21, 台語音標編碼表!$D$3:$D$89, 台語音標編碼表!$N$3:$N$89, "找不到", 0, 1)</f>
        <v>H</v>
      </c>
      <c r="S21" s="427" t="s">
        <v>1756</v>
      </c>
      <c r="T21" s="453"/>
      <c r="U21" s="453"/>
      <c r="V21" s="454" t="s">
        <v>1997</v>
      </c>
      <c r="X21" s="458" t="str">
        <f t="shared" si="0"/>
        <v/>
      </c>
      <c r="Y21" s="458" t="str">
        <v xml:space="preserve">    - xform/ㆲ/ㄛㄥ/    # 【ong】：風</v>
      </c>
    </row>
    <row r="22" spans="2:25" ht="50.25">
      <c r="B22" s="465" t="s">
        <v>3395</v>
      </c>
      <c r="C22" s="466">
        <v>1</v>
      </c>
      <c r="D22" s="466">
        <v>2</v>
      </c>
      <c r="E22" s="466">
        <v>3</v>
      </c>
      <c r="F22" s="466">
        <v>4</v>
      </c>
      <c r="G22" s="466">
        <v>5</v>
      </c>
      <c r="H22" s="466">
        <v>6</v>
      </c>
      <c r="I22" s="466">
        <v>7</v>
      </c>
      <c r="J22" s="466">
        <v>8</v>
      </c>
      <c r="K22" s="466">
        <v>9</v>
      </c>
      <c r="L22" s="466">
        <v>0</v>
      </c>
      <c r="O22" s="238" cm="1">
        <f t="array" ref="O22" xml:space="preserve"> ROW() - ROW($2:$2)</f>
        <v>20</v>
      </c>
      <c r="P22" s="407" t="s">
        <v>1752</v>
      </c>
      <c r="Q22" s="455" t="s">
        <v>1751</v>
      </c>
      <c r="R22" s="455" t="str">
        <f xml:space="preserve"> _xlfn.XLOOKUP(Q22, 台語音標編碼表!$D$3:$D$89, 台語音標編碼表!$N$3:$N$89, "找不到", 0, 1)</f>
        <v>N</v>
      </c>
      <c r="S22" s="428" t="s">
        <v>1750</v>
      </c>
      <c r="T22" s="456"/>
      <c r="U22" s="456"/>
      <c r="V22" s="457" t="s">
        <v>1749</v>
      </c>
      <c r="X22" s="458" t="str">
        <f t="shared" si="0"/>
        <v/>
      </c>
      <c r="Y22" s="458" t="str">
        <v xml:space="preserve">    - xform/ㆴ/ㄆ/    # 【p0】：哈沓</v>
      </c>
    </row>
    <row r="23" spans="2:25">
      <c r="B23" s="467" t="s">
        <v>3303</v>
      </c>
      <c r="C23" s="472"/>
      <c r="D23" s="470" t="s">
        <v>1013</v>
      </c>
      <c r="E23" s="470" t="s">
        <v>1014</v>
      </c>
      <c r="F23" s="472"/>
      <c r="G23" s="470" t="s">
        <v>1015</v>
      </c>
      <c r="H23" s="473"/>
      <c r="I23" s="470" t="s">
        <v>1016</v>
      </c>
      <c r="J23" s="468" t="s">
        <v>1071</v>
      </c>
      <c r="K23" s="469"/>
      <c r="L23" s="470" t="s">
        <v>1071</v>
      </c>
      <c r="O23" s="236" cm="1">
        <f t="array" ref="O23" xml:space="preserve"> ROW() - ROW($2:$2)</f>
        <v>21</v>
      </c>
      <c r="P23" s="405" t="s">
        <v>1745</v>
      </c>
      <c r="Q23" s="405" t="s">
        <v>1745</v>
      </c>
      <c r="R23" s="405" t="str">
        <f xml:space="preserve"> _xlfn.XLOOKUP(Q23, 台語音標編碼表!$D$3:$D$89, 台語音標編碼表!$N$3:$N$89, "找不到", 0, 1)</f>
        <v>r</v>
      </c>
      <c r="S23" s="398" t="s">
        <v>1747</v>
      </c>
      <c r="T23" s="420"/>
      <c r="U23" s="420"/>
      <c r="V23" s="155" t="s">
        <v>1746</v>
      </c>
      <c r="X23" s="458" t="str">
        <f t="shared" si="0"/>
        <v/>
      </c>
      <c r="Y23" s="458" t="str">
        <v xml:space="preserve">    - xform/ㆵ/ㄊ/    # 【t0】：叭別</v>
      </c>
    </row>
    <row r="24" spans="2:25">
      <c r="B24" s="467" t="s">
        <v>3396</v>
      </c>
      <c r="C24" s="472"/>
      <c r="D24" s="470" t="s">
        <v>1013</v>
      </c>
      <c r="E24" s="470" t="s">
        <v>3349</v>
      </c>
      <c r="F24" s="472"/>
      <c r="G24" s="470" t="s">
        <v>3353</v>
      </c>
      <c r="H24" s="473"/>
      <c r="I24" s="470" t="s">
        <v>3351</v>
      </c>
      <c r="J24" s="468" t="s">
        <v>1071</v>
      </c>
      <c r="K24" s="473"/>
      <c r="L24" s="471"/>
      <c r="O24" s="238" cm="1">
        <f t="array" ref="O24" xml:space="preserve"> ROW() - ROW($2:$2)</f>
        <v>22</v>
      </c>
      <c r="P24" s="407" t="s">
        <v>1742</v>
      </c>
      <c r="Q24" s="407" t="s">
        <v>1741</v>
      </c>
      <c r="R24" s="407">
        <f xml:space="preserve"> _xlfn.XLOOKUP(Q24, 台語音標編碼表!$D$3:$D$89, 台語音標編碼表!$N$3:$N$89, "找不到", 0, 1)</f>
        <v>0</v>
      </c>
      <c r="S24" s="243" t="s">
        <v>0</v>
      </c>
      <c r="T24" s="425"/>
      <c r="U24" s="425"/>
      <c r="V24" s="149" t="s">
        <v>1740</v>
      </c>
      <c r="X24" s="458" t="str">
        <f t="shared" si="0"/>
        <v/>
      </c>
      <c r="Y24" s="458" t="str">
        <v xml:space="preserve">    - xform/ㆻ/ㄎ/    # 【k0】：德俗</v>
      </c>
    </row>
    <row r="25" spans="2:25">
      <c r="B25" s="126"/>
      <c r="O25" s="236" cm="1">
        <f t="array" ref="O25" xml:space="preserve"> ROW() - ROW($2:$2)</f>
        <v>23</v>
      </c>
      <c r="P25" s="405" t="s">
        <v>1731</v>
      </c>
      <c r="Q25" s="405" t="s">
        <v>1731</v>
      </c>
      <c r="R25" s="405" t="str">
        <f xml:space="preserve"> _xlfn.XLOOKUP(Q25, 台語音標編碼表!$D$3:$D$89, 台語音標編碼表!$N$3:$N$89, "找不到", 0, 1)</f>
        <v>U</v>
      </c>
      <c r="S25" s="398" t="s">
        <v>1732</v>
      </c>
      <c r="T25" s="420"/>
      <c r="U25" s="420"/>
      <c r="V25" s="155" t="s">
        <v>3046</v>
      </c>
      <c r="X25" s="458" t="str">
        <f t="shared" si="0"/>
        <v/>
      </c>
      <c r="Y25" s="458" t="str">
        <v xml:space="preserve">    - xform/ㆷ/ㄏ/    # 【h0】：佰薄</v>
      </c>
    </row>
    <row r="26" spans="2:25">
      <c r="B26" s="126"/>
      <c r="O26" s="236" cm="1">
        <f t="array" ref="O26" xml:space="preserve"> ROW() - ROW($2:$2)</f>
        <v>24</v>
      </c>
      <c r="P26" s="405" t="s">
        <v>1628</v>
      </c>
      <c r="Q26" s="405" t="s">
        <v>1627</v>
      </c>
      <c r="R26" s="405" t="str">
        <f xml:space="preserve"> _xlfn.XLOOKUP(Q26, 台語音標編碼表!$D$3:$D$89, 台語音標編碼表!$N$3:$N$89, "找不到", 0, 1)</f>
        <v>j</v>
      </c>
      <c r="S26" s="401" t="s">
        <v>1626</v>
      </c>
      <c r="T26" s="420" t="str">
        <f xml:space="preserve"> _xlfn.CONCAT("ㄥ", S25)</f>
        <v>ㄥㄧ</v>
      </c>
      <c r="U26" s="420" t="str">
        <f xml:space="preserve"> _xlfn.CONCAT(_xlfn.UNICHAR(8304), S25)</f>
        <v>⁰ㄧ</v>
      </c>
      <c r="V26" s="168" t="s">
        <v>3043</v>
      </c>
      <c r="X26" s="458" t="str">
        <f t="shared" si="0"/>
        <v xml:space="preserve">    - xform/ㆪ/ㄥㄧ/    # 【inn】：庚</v>
      </c>
      <c r="Y26" s="458" t="str">
        <v xml:space="preserve">    - xform/1】//    # 【1】高音調（陰平）：掀</v>
      </c>
    </row>
    <row r="27" spans="2:25">
      <c r="B27" s="126"/>
      <c r="C27" s="126"/>
      <c r="D27" s="126"/>
      <c r="G27" s="126"/>
      <c r="O27" s="236" cm="1">
        <f t="array" ref="O27" xml:space="preserve"> ROW() - ROW($2:$2)</f>
        <v>25</v>
      </c>
      <c r="P27" s="405" t="s">
        <v>1727</v>
      </c>
      <c r="Q27" s="405" t="s">
        <v>1727</v>
      </c>
      <c r="R27" s="405" t="str">
        <f xml:space="preserve"> _xlfn.XLOOKUP(Q27, 台語音標編碼表!$D$3:$D$89, 台語音標編碼表!$N$3:$N$89, "找不到", 0, 1)</f>
        <v>j</v>
      </c>
      <c r="S27" s="398" t="s">
        <v>1728</v>
      </c>
      <c r="T27" s="420"/>
      <c r="U27" s="420"/>
      <c r="V27" s="155" t="s">
        <v>1230</v>
      </c>
      <c r="X27" s="458" t="str">
        <f t="shared" si="0"/>
        <v/>
      </c>
      <c r="Y27" s="458" t="str">
        <v xml:space="preserve">    - xform/2】/ˋ/    # 【2】高降調（上声）：倒</v>
      </c>
    </row>
    <row r="28" spans="2:25">
      <c r="B28" s="126"/>
      <c r="O28" s="236" cm="1">
        <f t="array" ref="O28" xml:space="preserve"> ROW() - ROW($2:$2)</f>
        <v>26</v>
      </c>
      <c r="P28" s="418" t="s">
        <v>1625</v>
      </c>
      <c r="Q28" s="418" t="s">
        <v>1624</v>
      </c>
      <c r="R28" s="418" t="str">
        <f xml:space="preserve"> _xlfn.XLOOKUP(Q28, 台語音標編碼表!$D$3:$D$89, 台語音標編碼表!$N$3:$N$89, "找不到", 0, 1)</f>
        <v>J</v>
      </c>
      <c r="S28" s="401" t="s">
        <v>1623</v>
      </c>
      <c r="T28" s="420" t="str">
        <f xml:space="preserve"> _xlfn.CONCAT("ㄥ", S27)</f>
        <v>ㄥㄨ</v>
      </c>
      <c r="U28" s="420" t="str">
        <f xml:space="preserve"> _xlfn.CONCAT(_xlfn.UNICHAR(8304), S27)</f>
        <v>⁰ㄨ</v>
      </c>
      <c r="V28" s="261" t="s">
        <v>1022</v>
      </c>
      <c r="X28" s="458" t="str">
        <f t="shared" si="0"/>
        <v xml:space="preserve">    - xform/ㆫ/ㄥㄨ/    # 【unn】：</v>
      </c>
      <c r="Y28" s="458" t="str">
        <v xml:space="preserve">    - xform/3】/_/    # 【3】低音調（陰去）：粽</v>
      </c>
    </row>
    <row r="29" spans="2:25">
      <c r="B29" s="126"/>
      <c r="O29" s="236" cm="1">
        <f t="array" ref="O29" xml:space="preserve"> ROW() - ROW($2:$2)</f>
        <v>27</v>
      </c>
      <c r="P29" s="405" t="s">
        <v>1735</v>
      </c>
      <c r="Q29" s="405" t="s">
        <v>1735</v>
      </c>
      <c r="R29" s="405" t="str">
        <f xml:space="preserve"> _xlfn.XLOOKUP(Q29, 台語音標編碼表!$D$3:$D$89, 台語音標編碼表!$N$3:$N$89, "找不到", 0, 1)</f>
        <v>*</v>
      </c>
      <c r="S29" s="398" t="s">
        <v>1736</v>
      </c>
      <c r="T29" s="420"/>
      <c r="U29" s="420"/>
      <c r="V29" s="155" t="s">
        <v>1231</v>
      </c>
      <c r="X29" s="458" t="str">
        <f t="shared" si="0"/>
        <v/>
      </c>
      <c r="Y29" s="458" t="str">
        <v xml:space="preserve">    - xform/4】//    # 【4】低促調（陰入）：弗</v>
      </c>
    </row>
    <row r="30" spans="2:25">
      <c r="B30" s="126"/>
      <c r="O30" s="236" cm="1">
        <f t="array" ref="O30" xml:space="preserve"> ROW() - ROW($2:$2)</f>
        <v>28</v>
      </c>
      <c r="P30" s="405" t="s">
        <v>1632</v>
      </c>
      <c r="Q30" s="405" t="s">
        <v>1631</v>
      </c>
      <c r="R30" s="405" t="str">
        <f xml:space="preserve"> _xlfn.XLOOKUP(Q30, 台語音標編碼表!$D$3:$D$89, 台語音標編碼表!$N$3:$N$89, "找不到", 0, 1)</f>
        <v>i</v>
      </c>
      <c r="S30" s="401" t="s">
        <v>1630</v>
      </c>
      <c r="T30" s="420" t="str">
        <f xml:space="preserve"> _xlfn.CONCAT("ㄥ", S29)</f>
        <v>ㄥㄚ</v>
      </c>
      <c r="U30" s="420" t="str">
        <f xml:space="preserve"> _xlfn.CONCAT(_xlfn.UNICHAR(8304), S29)</f>
        <v>⁰ㄚ</v>
      </c>
      <c r="V30" s="168" t="s">
        <v>3061</v>
      </c>
      <c r="X30" s="458" t="str">
        <f t="shared" si="0"/>
        <v xml:space="preserve">    - xform/ㆩ/ㄥㄚ/    # 【ann】：聽</v>
      </c>
      <c r="Y30" s="458" t="str">
        <v xml:space="preserve">    - xform/5】/ˇ/    # 【5】低升調（陽平）：揚</v>
      </c>
    </row>
    <row r="31" spans="2:25">
      <c r="B31" s="126"/>
      <c r="C31" s="126"/>
      <c r="D31" s="126"/>
      <c r="O31" s="236" cm="1">
        <f t="array" ref="O31" xml:space="preserve"> ROW() - ROW($2:$2)</f>
        <v>29</v>
      </c>
      <c r="P31" s="405" t="s">
        <v>1724</v>
      </c>
      <c r="Q31" s="405" t="s">
        <v>1722</v>
      </c>
      <c r="R31" s="405" t="str">
        <f xml:space="preserve"> _xlfn.XLOOKUP(Q31, 台語音標編碼表!$D$3:$D$89, 台語音標編碼表!$N$3:$N$89, "找不到", 0, 1)</f>
        <v>O</v>
      </c>
      <c r="S31" s="398" t="s">
        <v>1723</v>
      </c>
      <c r="T31" s="420" t="s">
        <v>2181</v>
      </c>
      <c r="U31" s="420" t="s">
        <v>2181</v>
      </c>
      <c r="V31" s="171" t="s">
        <v>3045</v>
      </c>
      <c r="X31" s="458" t="str">
        <f t="shared" si="0"/>
        <v xml:space="preserve">    - xform/ㆤ/ㄝ/    # 【e】：會</v>
      </c>
      <c r="Y31" s="458" t="str">
        <v xml:space="preserve">    - xform/7】/+/    # 【7】中音調（陽去）：運</v>
      </c>
    </row>
    <row r="32" spans="2:25">
      <c r="O32" s="236" cm="1">
        <f t="array" ref="O32" xml:space="preserve"> ROW() - ROW($2:$2)</f>
        <v>30</v>
      </c>
      <c r="P32" s="405" t="s">
        <v>1165</v>
      </c>
      <c r="Q32" s="405" t="s">
        <v>1621</v>
      </c>
      <c r="R32" s="405" t="str">
        <f xml:space="preserve"> _xlfn.XLOOKUP(Q32, 台語音標編碼表!$D$3:$D$89, 台語音標編碼表!$N$3:$N$89, "找不到", 0, 1)</f>
        <v>9</v>
      </c>
      <c r="S32" s="401" t="s">
        <v>1620</v>
      </c>
      <c r="T32" s="420" t="str">
        <f xml:space="preserve"> _xlfn.CONCAT("ㄥ", T31)</f>
        <v>ㄥㄝ</v>
      </c>
      <c r="U32" s="420" t="str">
        <f xml:space="preserve"> _xlfn.CONCAT(_xlfn.UNICHAR(8304), U31)</f>
        <v>⁰ㄝ</v>
      </c>
      <c r="V32" s="168" t="s">
        <v>3049</v>
      </c>
      <c r="X32" s="458" t="str">
        <f t="shared" si="0"/>
        <v xml:space="preserve">    - xform/ㆥ/ㄥㄝ/    # 【enn】：爭</v>
      </c>
      <c r="Y32" s="458" t="str">
        <v xml:space="preserve">    - xform/8】/˙/    # 【8】高促調（陽入）：俗</v>
      </c>
    </row>
    <row r="33" spans="15:24">
      <c r="O33" s="236" cm="1">
        <f t="array" ref="O33" xml:space="preserve"> ROW() - ROW($2:$2)</f>
        <v>31</v>
      </c>
      <c r="P33" s="405" t="s">
        <v>1717</v>
      </c>
      <c r="Q33" s="405" t="s">
        <v>1716</v>
      </c>
      <c r="R33" s="405" t="str">
        <f xml:space="preserve"> _xlfn.XLOOKUP(Q33, 台語音標編碼表!$D$3:$D$89, 台語音標編碼表!$N$3:$N$89, "找不到", 0, 1)</f>
        <v>I</v>
      </c>
      <c r="S33" s="398" t="s">
        <v>1715</v>
      </c>
      <c r="T33" s="420" t="s">
        <v>3311</v>
      </c>
      <c r="U33" s="420" t="s">
        <v>3311</v>
      </c>
      <c r="V33" s="155" t="s">
        <v>3083</v>
      </c>
      <c r="X33" s="458" t="str">
        <f t="shared" si="0"/>
        <v xml:space="preserve">    - xform/ㆦ/ㄛ/    # 【oo】：捕</v>
      </c>
    </row>
    <row r="34" spans="15:24">
      <c r="O34" s="236" cm="1">
        <f t="array" ref="O34" xml:space="preserve"> ROW() - ROW($2:$2)</f>
        <v>32</v>
      </c>
      <c r="P34" s="405" t="s">
        <v>1616</v>
      </c>
      <c r="Q34" s="405" t="s">
        <v>1615</v>
      </c>
      <c r="R34" s="405" t="str">
        <f xml:space="preserve"> _xlfn.XLOOKUP(Q34, 台語音標編碼表!$D$3:$D$89, 台語音標編碼表!$N$3:$N$89, "找不到", 0, 1)</f>
        <v>k</v>
      </c>
      <c r="S34" s="398" t="s">
        <v>1614</v>
      </c>
      <c r="T34" s="420" t="str">
        <f xml:space="preserve"> _xlfn.CONCAT("ㄥ", T33)</f>
        <v>ㄥㄛ</v>
      </c>
      <c r="U34" s="420" t="str">
        <f xml:space="preserve"> _xlfn.CONCAT(_xlfn.UNICHAR(8304), U33)</f>
        <v>⁰ㄛ</v>
      </c>
      <c r="V34" s="181" t="s">
        <v>3088</v>
      </c>
      <c r="X34" s="458" t="str">
        <f t="shared" si="0"/>
        <v xml:space="preserve">    - xform/ㆧ/ㄥㄛ/    # 【onn】：呼</v>
      </c>
    </row>
    <row r="35" spans="15:24">
      <c r="O35" s="238" cm="1">
        <f t="array" ref="O35" xml:space="preserve"> ROW() - ROW($2:$2)</f>
        <v>33</v>
      </c>
      <c r="P35" s="407" t="s">
        <v>1361</v>
      </c>
      <c r="Q35" s="407" t="s">
        <v>1361</v>
      </c>
      <c r="R35" s="407" t="str">
        <f xml:space="preserve"> _xlfn.XLOOKUP(Q35, 台語音標編碼表!$D$3:$D$89, 台語音標編碼表!$N$3:$N$89, "找不到", 0, 1)</f>
        <v>o</v>
      </c>
      <c r="S35" s="400" t="s">
        <v>1719</v>
      </c>
      <c r="T35" s="421"/>
      <c r="U35" s="421"/>
      <c r="V35" s="149" t="s">
        <v>1224</v>
      </c>
      <c r="X35" s="458" t="str">
        <f t="shared" si="0"/>
        <v/>
      </c>
    </row>
    <row r="36" spans="15:24">
      <c r="O36" s="236" cm="1">
        <f t="array" ref="O36" xml:space="preserve"> ROW() - ROW($2:$2)</f>
        <v>34</v>
      </c>
      <c r="P36" s="405" t="s">
        <v>1712</v>
      </c>
      <c r="Q36" s="405" t="s">
        <v>1712</v>
      </c>
      <c r="R36" s="405" t="str">
        <f xml:space="preserve"> _xlfn.XLOOKUP(Q36, 台語音標編碼表!$D$3:$D$89, 台語音標編碼表!$N$3:$N$89, "找不到", 0, 1)</f>
        <v>(</v>
      </c>
      <c r="S36" s="398" t="s">
        <v>1711</v>
      </c>
      <c r="T36" s="420"/>
      <c r="U36" s="420"/>
      <c r="V36" s="155" t="s">
        <v>1225</v>
      </c>
      <c r="X36" s="458" t="str">
        <f t="shared" si="0"/>
        <v/>
      </c>
    </row>
    <row r="37" spans="15:24">
      <c r="O37" s="236" cm="1">
        <f t="array" ref="O37" xml:space="preserve"> ROW() - ROW($2:$2)</f>
        <v>35</v>
      </c>
      <c r="P37" s="405" t="s">
        <v>1612</v>
      </c>
      <c r="Q37" s="405" t="s">
        <v>1611</v>
      </c>
      <c r="R37" s="405" t="str">
        <f xml:space="preserve"> _xlfn.XLOOKUP(Q37, 台語音標編碼表!$D$3:$D$89, 台語音標編碼表!$N$3:$N$89, "找不到", 0, 1)</f>
        <v>l</v>
      </c>
      <c r="S37" s="401" t="s">
        <v>1610</v>
      </c>
      <c r="T37" s="420" t="str">
        <f xml:space="preserve"> _xlfn.CONCAT("ㄥ", S36)</f>
        <v>ㄥㄞ</v>
      </c>
      <c r="U37" s="420" t="str">
        <f xml:space="preserve"> _xlfn.CONCAT(_xlfn.UNICHAR(8304), S36)</f>
        <v>⁰ㄞ</v>
      </c>
      <c r="V37" s="168" t="s">
        <v>3048</v>
      </c>
      <c r="X37" s="458" t="str">
        <f t="shared" si="0"/>
        <v xml:space="preserve">    - xform/ㆮ/ㄥㄞ/    # 【ainn】：挨</v>
      </c>
    </row>
    <row r="38" spans="15:24">
      <c r="O38" s="236" cm="1">
        <f t="array" ref="O38" xml:space="preserve"> ROW() - ROW($2:$2)</f>
        <v>36</v>
      </c>
      <c r="P38" s="405" t="s">
        <v>1708</v>
      </c>
      <c r="Q38" s="405" t="s">
        <v>1708</v>
      </c>
      <c r="R38" s="405" t="str">
        <f xml:space="preserve"> _xlfn.XLOOKUP(Q38, 台語音標編碼表!$D$3:$D$89, 台語音標編碼表!$N$3:$N$89, "找不到", 0, 1)</f>
        <v>L</v>
      </c>
      <c r="S38" s="398" t="s">
        <v>1707</v>
      </c>
      <c r="T38" s="420"/>
      <c r="U38" s="420"/>
      <c r="V38" s="155" t="s">
        <v>1229</v>
      </c>
      <c r="X38" s="458" t="str">
        <f t="shared" si="0"/>
        <v/>
      </c>
    </row>
    <row r="39" spans="15:24">
      <c r="O39" s="236" cm="1">
        <f t="array" ref="O39" xml:space="preserve"> ROW() - ROW($2:$2)</f>
        <v>37</v>
      </c>
      <c r="P39" s="405" t="s">
        <v>1608</v>
      </c>
      <c r="Q39" s="405" t="s">
        <v>1607</v>
      </c>
      <c r="R39" s="405" t="str">
        <f xml:space="preserve"> _xlfn.XLOOKUP(Q39, 台語音標編碼表!$D$3:$D$89, 台語音標編碼表!$N$3:$N$89, "找不到", 0, 1)</f>
        <v>,</v>
      </c>
      <c r="S39" s="401" t="s">
        <v>1606</v>
      </c>
      <c r="T39" s="420" t="str">
        <f xml:space="preserve"> _xlfn.CONCAT("ㄥ", S38)</f>
        <v>ㄥㄠ</v>
      </c>
      <c r="U39" s="420" t="str">
        <f xml:space="preserve"> _xlfn.CONCAT(_xlfn.UNICHAR(8304), S38)</f>
        <v>⁰ㄠ</v>
      </c>
      <c r="V39" s="168" t="s">
        <v>3044</v>
      </c>
      <c r="X39" s="458" t="str">
        <f t="shared" si="0"/>
        <v xml:space="preserve">    - xform/ㆯ/ㄥㄠ/    # 【aunn】：懸</v>
      </c>
    </row>
    <row r="40" spans="15:24">
      <c r="O40" s="236" cm="1">
        <f t="array" ref="O40" xml:space="preserve"> ROW() - ROW($2:$2)</f>
        <v>38</v>
      </c>
      <c r="P40" s="405" t="s">
        <v>1704</v>
      </c>
      <c r="Q40" s="405" t="s">
        <v>1704</v>
      </c>
      <c r="R40" s="405" t="str">
        <f xml:space="preserve"> _xlfn.XLOOKUP(Q40, 台語音標編碼表!$D$3:$D$89, 台語音標編碼表!$N$3:$N$89, "找不到", 0, 1)</f>
        <v>p</v>
      </c>
      <c r="S40" s="398" t="s">
        <v>1703</v>
      </c>
      <c r="T40" s="420"/>
      <c r="U40" s="420"/>
      <c r="V40" s="155" t="s">
        <v>1218</v>
      </c>
      <c r="X40" s="458" t="str">
        <f t="shared" si="0"/>
        <v/>
      </c>
    </row>
    <row r="41" spans="15:24">
      <c r="O41" s="238" cm="1">
        <f t="array" ref="O41" xml:space="preserve"> ROW() - ROW($2:$2)</f>
        <v>39</v>
      </c>
      <c r="P41" s="407" t="s">
        <v>94</v>
      </c>
      <c r="Q41" s="407" t="s">
        <v>1696</v>
      </c>
      <c r="R41" s="407" t="str">
        <f xml:space="preserve"> _xlfn.XLOOKUP(Q41, 台語音標編碼表!$D$3:$D$89, 台語音標編碼表!$N$3:$N$89, "找不到", 0, 1)</f>
        <v>:</v>
      </c>
      <c r="S41" s="400" t="s">
        <v>1695</v>
      </c>
      <c r="T41" s="421"/>
      <c r="U41" s="421"/>
      <c r="V41" s="149" t="s">
        <v>3052</v>
      </c>
      <c r="X41" s="458" t="str">
        <f t="shared" si="0"/>
        <v/>
      </c>
    </row>
    <row r="42" spans="15:24">
      <c r="O42" s="236" cm="1">
        <f t="array" ref="O42" xml:space="preserve"> ROW() - ROW($2:$2)</f>
        <v>40</v>
      </c>
      <c r="P42" s="405" t="s">
        <v>1579</v>
      </c>
      <c r="Q42" s="405" t="s">
        <v>1578</v>
      </c>
      <c r="R42" s="405" t="str">
        <f xml:space="preserve"> _xlfn.XLOOKUP(Q42, 台語音標編碼表!$D$3:$D$89, 台語音標編碼表!$N$3:$N$89, "找不到", 0, 1)</f>
        <v>2</v>
      </c>
      <c r="S42" s="401" t="s">
        <v>1577</v>
      </c>
      <c r="T42" s="420" t="s">
        <v>1021</v>
      </c>
      <c r="U42" s="420" t="s">
        <v>3265</v>
      </c>
      <c r="V42" s="168" t="s">
        <v>1194</v>
      </c>
      <c r="X42" s="458" t="str">
        <f t="shared" si="0"/>
        <v xml:space="preserve">    - xform/ㆬ/ㄇ/    # 【m】：姆</v>
      </c>
    </row>
    <row r="43" spans="15:24">
      <c r="O43" s="236" cm="1">
        <f t="array" ref="O43" xml:space="preserve"> ROW() - ROW($2:$2)</f>
        <v>41</v>
      </c>
      <c r="P43" s="405" t="s">
        <v>1573</v>
      </c>
      <c r="Q43" s="405" t="s">
        <v>1573</v>
      </c>
      <c r="R43" s="405" t="str">
        <f xml:space="preserve"> _xlfn.XLOOKUP(Q43, 台語音標編碼表!$D$3:$D$89, 台語音標編碼表!$N$3:$N$89, "找不到", 0, 1)</f>
        <v>x</v>
      </c>
      <c r="S43" s="398" t="s">
        <v>1572</v>
      </c>
      <c r="T43" s="420"/>
      <c r="U43" s="420"/>
      <c r="V43" s="419" t="s">
        <v>1124</v>
      </c>
      <c r="X43" s="458" t="str">
        <f t="shared" si="0"/>
        <v/>
      </c>
    </row>
    <row r="44" spans="15:24">
      <c r="O44" s="238" cm="1">
        <f t="array" ref="O44" xml:space="preserve"> ROW() - ROW($2:$2)</f>
        <v>42</v>
      </c>
      <c r="P44" s="407" t="s">
        <v>955</v>
      </c>
      <c r="Q44" s="407" t="s">
        <v>1569</v>
      </c>
      <c r="R44" s="407" t="str">
        <f xml:space="preserve"> _xlfn.XLOOKUP(Q44, 台語音標編碼表!$D$3:$D$89, 台語音標編碼表!$N$3:$N$89, "找不到", 0, 1)</f>
        <v>c</v>
      </c>
      <c r="S44" s="417" t="s">
        <v>1568</v>
      </c>
      <c r="T44" s="421" t="s">
        <v>1617</v>
      </c>
      <c r="U44" s="421" t="s">
        <v>2308</v>
      </c>
      <c r="V44" s="239" t="s">
        <v>1235</v>
      </c>
      <c r="X44" s="458" t="str">
        <f t="shared" si="0"/>
        <v xml:space="preserve">    - xform/ㆭ/ㄥ/    # 【ng】：床</v>
      </c>
    </row>
    <row r="45" spans="15:24">
      <c r="O45" s="236" cm="1">
        <f t="array" ref="O45" xml:space="preserve"> ROW() - ROW($2:$2)</f>
        <v>43</v>
      </c>
      <c r="P45" s="405" t="s">
        <v>1701</v>
      </c>
      <c r="Q45" s="405" t="s">
        <v>1701</v>
      </c>
      <c r="R45" s="405" t="str">
        <f xml:space="preserve"> _xlfn.XLOOKUP(Q45, 台語音標編碼表!$D$3:$D$89, 台語音標編碼表!$N$3:$N$89, "找不到", 0, 1)</f>
        <v>&lt;</v>
      </c>
      <c r="S45" s="401" t="s">
        <v>1663</v>
      </c>
      <c r="T45" s="420" t="s">
        <v>3346</v>
      </c>
      <c r="U45" s="420" t="s">
        <v>3308</v>
      </c>
      <c r="V45" s="168" t="s">
        <v>1227</v>
      </c>
      <c r="X45" s="458" t="str">
        <f t="shared" si="0"/>
        <v xml:space="preserve">    - xform/ㆰ/ㄚㄇ/    # 【am】：堪</v>
      </c>
    </row>
    <row r="46" spans="15:24" ht="50.25">
      <c r="O46" s="236" cm="1">
        <f t="array" ref="O46" xml:space="preserve"> ROW() - ROW($2:$2)</f>
        <v>44</v>
      </c>
      <c r="P46" s="405" t="s">
        <v>693</v>
      </c>
      <c r="Q46" s="405" t="s">
        <v>1656</v>
      </c>
      <c r="R46" s="405" t="str">
        <f xml:space="preserve"> _xlfn.XLOOKUP(Q46, 台語音標編碼表!$D$3:$D$89, 台語音標編碼表!$N$3:$N$89, "找不到", 0, 1)</f>
        <v>m</v>
      </c>
      <c r="S46" s="415" t="s">
        <v>1655</v>
      </c>
      <c r="T46" s="426" t="s">
        <v>3347</v>
      </c>
      <c r="U46" s="426" t="s">
        <v>3309</v>
      </c>
      <c r="V46" s="416" t="s">
        <v>3085</v>
      </c>
      <c r="X46" s="458" t="str">
        <f t="shared" si="0"/>
        <v xml:space="preserve">    - xform/ㆱ/ㄛㄇ/    # 【om】：丼</v>
      </c>
    </row>
    <row r="47" spans="15:24">
      <c r="O47" s="236" cm="1">
        <f t="array" ref="O47" xml:space="preserve"> ROW() - ROW($2:$2)</f>
        <v>45</v>
      </c>
      <c r="P47" s="405" t="s">
        <v>697</v>
      </c>
      <c r="Q47" s="405" t="s">
        <v>1662</v>
      </c>
      <c r="R47" s="405" t="str">
        <f xml:space="preserve"> _xlfn.XLOOKUP(Q47, 台語音標編碼表!$D$3:$D$89, 台語音標編碼表!$N$3:$N$89, "找不到", 0, 1)</f>
        <v>/</v>
      </c>
      <c r="S47" s="401" t="s">
        <v>1661</v>
      </c>
      <c r="T47" s="420" t="s">
        <v>3348</v>
      </c>
      <c r="U47" s="420" t="s">
        <v>3310</v>
      </c>
      <c r="V47" s="168" t="s">
        <v>3086</v>
      </c>
      <c r="X47" s="458" t="str">
        <f t="shared" si="0"/>
        <v xml:space="preserve">    - xform/ㆲ/ㄛㄥ/    # 【ong】：風</v>
      </c>
    </row>
    <row r="48" spans="15:24">
      <c r="O48" s="236" cm="1">
        <f t="array" ref="O48" xml:space="preserve"> ROW() - ROW($2:$2)</f>
        <v>46</v>
      </c>
      <c r="P48" s="408" t="s">
        <v>2017</v>
      </c>
      <c r="Q48" s="408" t="s">
        <v>2018</v>
      </c>
      <c r="R48" s="408" t="str">
        <f xml:space="preserve"> _xlfn.XLOOKUP(Q48, 台語音標編碼表!$D$3:$D$89, 台語音標編碼表!$N$3:$N$89, "找不到", 0, 1)</f>
        <v>b</v>
      </c>
      <c r="S48" s="398" t="s">
        <v>1564</v>
      </c>
      <c r="T48" s="420" t="s">
        <v>1019</v>
      </c>
      <c r="U48" s="420"/>
      <c r="V48" s="139" t="s">
        <v>2019</v>
      </c>
      <c r="X48" s="458" t="str">
        <f t="shared" si="0"/>
        <v xml:space="preserve">    - xform/ㆴ/ㄆ/    # 【p0】：哈沓</v>
      </c>
    </row>
    <row r="49" spans="11:29">
      <c r="O49" s="236" cm="1">
        <f t="array" ref="O49" xml:space="preserve"> ROW() - ROW($2:$2)</f>
        <v>47</v>
      </c>
      <c r="P49" s="408" t="s">
        <v>2020</v>
      </c>
      <c r="Q49" s="408" t="s">
        <v>2021</v>
      </c>
      <c r="R49" s="408" t="str">
        <f xml:space="preserve"> _xlfn.XLOOKUP(Q49, 台語音標編碼表!$D$3:$D$89, 台語音標編碼表!$N$3:$N$89, "找不到", 0, 1)</f>
        <v>t</v>
      </c>
      <c r="S49" s="398" t="s">
        <v>1563</v>
      </c>
      <c r="T49" s="420" t="s">
        <v>1024</v>
      </c>
      <c r="U49" s="420"/>
      <c r="V49" s="139" t="s">
        <v>2022</v>
      </c>
      <c r="X49" s="458" t="str">
        <f t="shared" si="0"/>
        <v xml:space="preserve">    - xform/ㆵ/ㄊ/    # 【t0】：叭別</v>
      </c>
    </row>
    <row r="50" spans="11:29">
      <c r="O50" s="236" cm="1">
        <f t="array" ref="O50" xml:space="preserve"> ROW() - ROW($2:$2)</f>
        <v>48</v>
      </c>
      <c r="P50" s="408" t="s">
        <v>2024</v>
      </c>
      <c r="Q50" s="408" t="s">
        <v>2025</v>
      </c>
      <c r="R50" s="408" t="str">
        <f xml:space="preserve"> _xlfn.XLOOKUP(Q50, 台語音標編碼表!$D$3:$D$89, 台語音標編碼表!$N$3:$N$89, "找不到", 0, 1)</f>
        <v>g</v>
      </c>
      <c r="S50" s="398" t="s">
        <v>1562</v>
      </c>
      <c r="T50" s="420" t="s">
        <v>1035</v>
      </c>
      <c r="U50" s="420"/>
      <c r="V50" s="139" t="s">
        <v>2026</v>
      </c>
      <c r="X50" s="458" t="str">
        <f t="shared" si="0"/>
        <v xml:space="preserve">    - xform/ㆻ/ㄎ/    # 【k0】：德俗</v>
      </c>
    </row>
    <row r="51" spans="11:29">
      <c r="O51" s="236" cm="1">
        <f t="array" ref="O51" xml:space="preserve"> ROW() - ROW($2:$2)</f>
        <v>49</v>
      </c>
      <c r="P51" s="408" t="s">
        <v>1843</v>
      </c>
      <c r="Q51" s="408" t="s">
        <v>2027</v>
      </c>
      <c r="R51" s="408" t="str">
        <f xml:space="preserve"> _xlfn.XLOOKUP(Q51, 台語音標編碼表!$D$3:$D$89, 台語音標編碼表!$N$3:$N$89, "找不到", 0, 1)</f>
        <v>z</v>
      </c>
      <c r="S51" s="398" t="s">
        <v>1561</v>
      </c>
      <c r="T51" s="420" t="s">
        <v>1037</v>
      </c>
      <c r="U51" s="420"/>
      <c r="V51" s="139" t="s">
        <v>2028</v>
      </c>
      <c r="X51" s="458" t="str">
        <f t="shared" si="0"/>
        <v xml:space="preserve">    - xform/ㆷ/ㄏ/    # 【h0】：佰薄</v>
      </c>
    </row>
    <row r="52" spans="11:29">
      <c r="O52" s="237" cm="1">
        <f t="array" ref="O52" xml:space="preserve"> ROW() - ROW($2:$2)</f>
        <v>50</v>
      </c>
      <c r="P52" s="409" t="s">
        <v>2030</v>
      </c>
      <c r="Q52" s="409">
        <v>1</v>
      </c>
      <c r="R52" s="409" t="str">
        <f xml:space="preserve"> _xlfn.XLOOKUP(Q52, 台語音標編碼表!$D$3:$D$89, 台語音標編碼表!$N$3:$N$89, "找不到", 0, 1)</f>
        <v>4</v>
      </c>
      <c r="S52" s="399" t="s">
        <v>1567</v>
      </c>
      <c r="T52" s="424"/>
      <c r="U52" s="424" t="s">
        <v>3387</v>
      </c>
      <c r="V52" s="183" t="s">
        <v>1868</v>
      </c>
      <c r="X52" s="460" t="str">
        <f xml:space="preserve"> "    - xform/" &amp; Q52 &amp; "】/" &amp; T52 &amp; "/    # 【" &amp; Q52 &amp; "】" &amp; _xlfn.CONCAT(AA52, "（", Z52, "）") &amp; "：" &amp; V52</f>
        <v xml:space="preserve">    - xform/1】//    # 【1】高音調（陰平）：掀</v>
      </c>
      <c r="Z52" s="458" t="s">
        <v>3358</v>
      </c>
      <c r="AA52" s="458" t="s">
        <v>3366</v>
      </c>
      <c r="AC52" s="458" t="str">
        <f xml:space="preserve"> IF(AB52="", "", "    - xform/" &amp; AB52 &amp; "/" &amp; T52 &amp; "/    # 【第" &amp; Q52 &amp; "聲】" &amp; _xlfn.CONCAT("：", AA52 &amp; AF52, "（", Z52, "）") )</f>
        <v/>
      </c>
    </row>
    <row r="53" spans="11:29">
      <c r="O53" s="236" cm="1">
        <f t="array" ref="O53" xml:space="preserve"> ROW() - ROW($2:$2)</f>
        <v>51</v>
      </c>
      <c r="P53" s="408" t="s">
        <v>2031</v>
      </c>
      <c r="Q53" s="408">
        <v>2</v>
      </c>
      <c r="R53" s="408" t="str">
        <f xml:space="preserve"> _xlfn.XLOOKUP(Q53, 台語音標編碼表!$D$3:$D$89, 台語音標編碼表!$N$3:$N$89, "找不到", 0, 1)</f>
        <v>3</v>
      </c>
      <c r="S53" s="398" t="s">
        <v>1013</v>
      </c>
      <c r="T53" s="420" t="s">
        <v>1013</v>
      </c>
      <c r="U53" s="420" t="s">
        <v>3389</v>
      </c>
      <c r="V53" s="155" t="s">
        <v>2032</v>
      </c>
      <c r="X53" s="460" t="str">
        <f t="shared" ref="X53:X59" si="1" xml:space="preserve"> "    - xform/" &amp; Q53 &amp; "】/" &amp; T53 &amp; "/    # 【" &amp; Q53 &amp; "】" &amp; _xlfn.CONCAT(AA53, "（", Z53, "）") &amp; "：" &amp; V53</f>
        <v xml:space="preserve">    - xform/2】/ˋ/    # 【2】高降調（上声）：倒</v>
      </c>
      <c r="Z53" s="458" t="s">
        <v>3359</v>
      </c>
      <c r="AA53" s="458" t="s">
        <v>3367</v>
      </c>
      <c r="AB53" s="123">
        <v>4</v>
      </c>
      <c r="AC53" s="458" t="str">
        <f xml:space="preserve"> IF(AB53="", "", "    - xform/" &amp; AB53 &amp; "/" &amp; T53 &amp; "/    # 【第" &amp; Q53 &amp; "聲】" &amp; _xlfn.CONCAT("：", AA53 &amp; AF53, "（", Z53, "）") )</f>
        <v xml:space="preserve">    - xform/4/ˋ/    # 【第2聲】：高降調（上声）</v>
      </c>
    </row>
    <row r="54" spans="11:29">
      <c r="O54" s="236" cm="1">
        <f t="array" ref="O54" xml:space="preserve"> ROW() - ROW($2:$2)</f>
        <v>52</v>
      </c>
      <c r="P54" s="408" t="s">
        <v>2034</v>
      </c>
      <c r="Q54" s="408">
        <v>3</v>
      </c>
      <c r="R54" s="408" t="str">
        <f xml:space="preserve"> _xlfn.XLOOKUP(Q54, 台語音標編碼表!$D$3:$D$89, 台語音標編碼表!$N$3:$N$89, "找不到", 0, 1)</f>
        <v>b</v>
      </c>
      <c r="S54" s="398" t="s">
        <v>1014</v>
      </c>
      <c r="T54" s="420" t="s">
        <v>3350</v>
      </c>
      <c r="U54" s="420" t="s">
        <v>3390</v>
      </c>
      <c r="V54" s="155" t="s">
        <v>2035</v>
      </c>
      <c r="X54" s="460" t="str">
        <f t="shared" si="1"/>
        <v xml:space="preserve">    - xform/3】/_/    # 【3】低音調（陰去）：粽</v>
      </c>
      <c r="Z54" s="458" t="s">
        <v>3360</v>
      </c>
      <c r="AA54" s="458" t="s">
        <v>3368</v>
      </c>
      <c r="AB54" s="123">
        <v>3</v>
      </c>
      <c r="AC54" s="458" t="str">
        <f t="shared" ref="AC54:AC59" si="2" xml:space="preserve"> IF(AB54="", "", "    - xform/" &amp; AB54 &amp; "/" &amp; T54 &amp; "/    # 【第" &amp; Q54 &amp; "聲】" &amp; _xlfn.CONCAT("：", AA54 &amp; AF54, "（", Z54, "）") )</f>
        <v xml:space="preserve">    - xform/3/_/    # 【第3聲】：低音調（陰去）</v>
      </c>
    </row>
    <row r="55" spans="11:29">
      <c r="O55" s="236" cm="1">
        <f t="array" ref="O55" xml:space="preserve"> ROW() - ROW($2:$2)</f>
        <v>53</v>
      </c>
      <c r="P55" s="410" t="s">
        <v>1553</v>
      </c>
      <c r="Q55" s="408">
        <v>4</v>
      </c>
      <c r="R55" s="408">
        <f xml:space="preserve"> _xlfn.XLOOKUP(Q55, 台語音標編碼表!$D$3:$D$89, 台語音標編碼表!$N$3:$N$89, "找不到", 0, 1)</f>
        <v>0</v>
      </c>
      <c r="S55" s="398"/>
      <c r="T55" s="420"/>
      <c r="U55" s="420" t="s">
        <v>3391</v>
      </c>
      <c r="V55" s="155" t="s">
        <v>2036</v>
      </c>
      <c r="X55" s="460" t="str">
        <f t="shared" si="1"/>
        <v xml:space="preserve">    - xform/4】//    # 【4】低促調（陰入）：弗</v>
      </c>
      <c r="Z55" s="458" t="s">
        <v>3361</v>
      </c>
      <c r="AA55" s="458" t="s">
        <v>3369</v>
      </c>
      <c r="AB55" s="123" t="s">
        <v>3374</v>
      </c>
      <c r="AC55" s="458" t="str">
        <f t="shared" si="2"/>
        <v xml:space="preserve">    - xform/[//    # 【第4聲】：低促調（陰入）</v>
      </c>
    </row>
    <row r="56" spans="11:29">
      <c r="O56" s="236" cm="1">
        <f t="array" ref="O56" xml:space="preserve"> ROW() - ROW($2:$2)</f>
        <v>54</v>
      </c>
      <c r="P56" s="408" t="s">
        <v>2038</v>
      </c>
      <c r="Q56" s="408">
        <v>5</v>
      </c>
      <c r="R56" s="408" t="str">
        <f xml:space="preserve"> _xlfn.XLOOKUP(Q56, 台語音標編碼表!$D$3:$D$89, 台語音標編碼表!$N$3:$N$89, "找不到", 0, 1)</f>
        <v>5</v>
      </c>
      <c r="S56" s="398" t="s">
        <v>1015</v>
      </c>
      <c r="T56" s="420" t="s">
        <v>3354</v>
      </c>
      <c r="U56" s="420" t="s">
        <v>3388</v>
      </c>
      <c r="V56" s="155" t="s">
        <v>2039</v>
      </c>
      <c r="X56" s="460" t="str">
        <f t="shared" si="1"/>
        <v xml:space="preserve">    - xform/5】/ˇ/    # 【5】低升調（陽平）：揚</v>
      </c>
      <c r="Z56" s="458" t="s">
        <v>3362</v>
      </c>
      <c r="AA56" s="458" t="s">
        <v>3370</v>
      </c>
      <c r="AB56" s="123">
        <v>6</v>
      </c>
      <c r="AC56" s="458" t="str">
        <f t="shared" si="2"/>
        <v xml:space="preserve">    - xform/6/ˇ/    # 【第5聲】：低升調（陽平）</v>
      </c>
    </row>
    <row r="57" spans="11:29">
      <c r="O57" s="236" cm="1">
        <f t="array" ref="O57" xml:space="preserve"> ROW() - ROW($2:$2)</f>
        <v>55</v>
      </c>
      <c r="P57" s="408" t="s">
        <v>2041</v>
      </c>
      <c r="Q57" s="408">
        <v>7</v>
      </c>
      <c r="R57" s="408" t="str">
        <f xml:space="preserve"> _xlfn.XLOOKUP(Q57, 台語音標編碼表!$D$3:$D$89, 台語音標編碼表!$N$3:$N$89, "找不到", 0, 1)</f>
        <v>7</v>
      </c>
      <c r="S57" s="398" t="s">
        <v>1016</v>
      </c>
      <c r="T57" s="420" t="s">
        <v>3352</v>
      </c>
      <c r="U57" s="420" t="s">
        <v>3393</v>
      </c>
      <c r="V57" s="155" t="s">
        <v>2042</v>
      </c>
      <c r="X57" s="460" t="str">
        <f t="shared" si="1"/>
        <v xml:space="preserve">    - xform/7】/+/    # 【7】中音調（陽去）：運</v>
      </c>
      <c r="Z57" s="458" t="s">
        <v>3363</v>
      </c>
      <c r="AA57" s="458" t="s">
        <v>3371</v>
      </c>
      <c r="AB57" s="123">
        <v>5</v>
      </c>
      <c r="AC57" s="458" t="str">
        <f t="shared" si="2"/>
        <v xml:space="preserve">    - xform/5/+/    # 【第7聲】：中音調（陽去）</v>
      </c>
    </row>
    <row r="58" spans="11:29">
      <c r="O58" s="236" cm="1">
        <f t="array" ref="O58" xml:space="preserve"> ROW() - ROW($2:$2)</f>
        <v>56</v>
      </c>
      <c r="P58" s="408" t="s">
        <v>3355</v>
      </c>
      <c r="Q58" s="408">
        <v>8</v>
      </c>
      <c r="R58" s="408" t="s">
        <v>3357</v>
      </c>
      <c r="S58" s="398" t="s">
        <v>3386</v>
      </c>
      <c r="T58" s="398" t="s">
        <v>3386</v>
      </c>
      <c r="U58" s="420" t="s">
        <v>3392</v>
      </c>
      <c r="V58" s="155" t="s">
        <v>3356</v>
      </c>
      <c r="X58" s="460" t="str">
        <f t="shared" si="1"/>
        <v xml:space="preserve">    - xform/8】/˙/    # 【8】高促調（陽入）：俗</v>
      </c>
      <c r="Z58" s="458" t="s">
        <v>3364</v>
      </c>
      <c r="AA58" s="458" t="s">
        <v>3372</v>
      </c>
      <c r="AB58" s="123" t="s">
        <v>3375</v>
      </c>
      <c r="AC58" s="458" t="str">
        <f t="shared" si="2"/>
        <v xml:space="preserve">    - xform/]/˙/    # 【第8聲】：高促調（陽入）</v>
      </c>
    </row>
    <row r="59" spans="11:29">
      <c r="O59" s="236" cm="1">
        <f t="array" ref="O59" xml:space="preserve"> ROW() - ROW($2:$2)</f>
        <v>57</v>
      </c>
      <c r="P59" s="411"/>
      <c r="Q59" s="412">
        <v>0</v>
      </c>
      <c r="R59" s="412">
        <v>7</v>
      </c>
      <c r="S59" s="400" t="s">
        <v>1071</v>
      </c>
      <c r="T59" s="421" t="s">
        <v>1071</v>
      </c>
      <c r="U59" s="421" t="s">
        <v>3394</v>
      </c>
      <c r="V59" s="149" t="s">
        <v>1461</v>
      </c>
      <c r="X59" s="460" t="str">
        <f t="shared" si="1"/>
        <v xml:space="preserve">    - xform/0】/˙/    # 【0】輕音調（輕聲）：俗</v>
      </c>
      <c r="Z59" s="458" t="s">
        <v>3365</v>
      </c>
      <c r="AA59" s="458" t="s">
        <v>3373</v>
      </c>
      <c r="AB59" s="123">
        <v>7</v>
      </c>
      <c r="AC59" s="458" t="str">
        <f t="shared" si="2"/>
        <v xml:space="preserve">    - xform/7/˙/    # 【第0聲】：輕音調（輕聲）</v>
      </c>
    </row>
    <row r="61" spans="11:29">
      <c r="K61" s="464" t="s">
        <v>3391</v>
      </c>
      <c r="S61" s="462" t="str">
        <f xml:space="preserve"> _xlfn.CONCAT(S48:S51)</f>
        <v>ㆴㆵㆻㆷ</v>
      </c>
      <c r="T61" s="463" t="str">
        <f xml:space="preserve"> _xlfn.CONCAT(S4,S7,S12)</f>
        <v>ㄅㄉㄍ</v>
      </c>
      <c r="X61" s="458" t="str">
        <f xml:space="preserve"> _xlfn.CONCAT(T53:T59)</f>
        <v>ˋ_ˇ+˙˙</v>
      </c>
    </row>
    <row r="62" spans="11:29">
      <c r="S62" s="462" t="s">
        <v>3385</v>
      </c>
      <c r="T62" s="463"/>
      <c r="X62" s="458" t="str">
        <f xml:space="preserve"> "    - xlit|" &amp; _xlfn.CONCAT(AB53:AB59) &amp; "|" &amp; _xlfn.CONCAT(T52:T59) &amp; "|"</f>
        <v xml:space="preserve">    - xlit|43[65]7|ˋ_ˇ+˙˙|</v>
      </c>
    </row>
    <row r="63" spans="11:29">
      <c r="S63" s="462" t="s">
        <v>3380</v>
      </c>
      <c r="T63" s="463" t="str">
        <f>"ㆴ(r)"</f>
        <v>ㆴ(r)</v>
      </c>
      <c r="X63" s="461" t="s">
        <v>3376</v>
      </c>
    </row>
    <row r="64" spans="11:29">
      <c r="S64" s="462" t="s">
        <v>3381</v>
      </c>
      <c r="T64" s="463" t="s">
        <v>3383</v>
      </c>
    </row>
    <row r="65" spans="19:20">
      <c r="S65" s="462" t="s">
        <v>3382</v>
      </c>
      <c r="T65" s="463" t="s">
        <v>3384</v>
      </c>
    </row>
    <row r="67" spans="19:20">
      <c r="S67" s="462" t="s">
        <v>3379</v>
      </c>
      <c r="T67" s="463" t="str">
        <f>"ㆴ(r)"</f>
        <v>ㆴ(r)</v>
      </c>
    </row>
    <row r="68" spans="19:20">
      <c r="S68" s="462" t="s">
        <v>3377</v>
      </c>
      <c r="T68" s="463" t="s">
        <v>3383</v>
      </c>
    </row>
    <row r="69" spans="19:20">
      <c r="S69" s="462" t="s">
        <v>3378</v>
      </c>
      <c r="T69" s="463" t="s">
        <v>3384</v>
      </c>
    </row>
  </sheetData>
  <phoneticPr fontId="9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3</vt:i4>
      </vt:variant>
    </vt:vector>
  </HeadingPairs>
  <TitlesOfParts>
    <vt:vector size="18" baseType="lpstr">
      <vt:lpstr>聲母列表</vt:lpstr>
      <vt:lpstr>韻母列表</vt:lpstr>
      <vt:lpstr>韻母列表【IPA】</vt:lpstr>
      <vt:lpstr>韻母列表【四格參照】</vt:lpstr>
      <vt:lpstr>台羅音節表</vt:lpstr>
      <vt:lpstr>注音符號音節表【二維對照】</vt:lpstr>
      <vt:lpstr>台語音標編碼表</vt:lpstr>
      <vt:lpstr>聲調對照表</vt:lpstr>
      <vt:lpstr>聲母</vt:lpstr>
      <vt:lpstr>韻母</vt:lpstr>
      <vt:lpstr>十五音聲母對照表</vt:lpstr>
      <vt:lpstr>十五音韻母對照表</vt:lpstr>
      <vt:lpstr>方音符號音節表</vt:lpstr>
      <vt:lpstr>注音符號鍵盤</vt:lpstr>
      <vt:lpstr>中州韻輸入方案規格表</vt:lpstr>
      <vt:lpstr>注音符號鍵盤!Criteria</vt:lpstr>
      <vt:lpstr>注音符號鍵盤!Extract</vt:lpstr>
      <vt:lpstr>十五音聲母對照表!聲母碼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2025-10-07T11:17:57Z</dcterms:created>
  <dcterms:modified xsi:type="dcterms:W3CDTF">2025-10-23T03:08:57Z</dcterms:modified>
</cp:coreProperties>
</file>