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docs\"/>
    </mc:Choice>
  </mc:AlternateContent>
  <xr:revisionPtr revIDLastSave="0" documentId="8_{4A7A9086-C157-4951-ACF2-09FCDB8F1A3F}" xr6:coauthVersionLast="47" xr6:coauthVersionMax="47" xr10:uidLastSave="{00000000-0000-0000-0000-000000000000}"/>
  <bookViews>
    <workbookView xWindow="-28920" yWindow="-120" windowWidth="29040" windowHeight="15840" activeTab="3" xr2:uid="{BECE9063-0EBF-4D27-9F48-B860C4A8D004}"/>
    <workbookView minimized="1" xWindow="40740" yWindow="11925" windowWidth="13125" windowHeight="12585" activeTab="3" xr2:uid="{81D75F71-3E79-4B06-B9CE-095EA428DEB6}"/>
  </bookViews>
  <sheets>
    <sheet name="原始韻目" sheetId="8" r:id="rId1"/>
    <sheet name="目次清單" sheetId="2" r:id="rId2"/>
    <sheet name="韻系清單" sheetId="4" r:id="rId3"/>
    <sheet name="切語下字表" sheetId="7" r:id="rId4"/>
    <sheet name="設定表" sheetId="5" r:id="rId5"/>
    <sheet name="韻母清單(模版)" sheetId="3" r:id="rId6"/>
  </sheets>
  <externalReferences>
    <externalReference r:id="rId7"/>
  </externalReferences>
  <definedNames>
    <definedName name="_xlnm._FilterDatabase" localSheetId="3" hidden="1">切語下字表!$A$1:$Q$357</definedName>
    <definedName name="四聲調">設定表!$C$2:$C$5</definedName>
    <definedName name="韻目">[1]設定表!$F$3:$F$71</definedName>
    <definedName name="韻目列序">[1]設定表!$E$3:$E$71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9" i="7" l="1"/>
  <c r="E149" i="7" s="1"/>
  <c r="A149" i="7" a="1"/>
  <c r="A149" i="7" s="1"/>
  <c r="E148" i="7"/>
  <c r="H148" i="7" s="1" a="1"/>
  <c r="H148" i="7" s="1"/>
  <c r="D148" i="7"/>
  <c r="A148" i="7"/>
  <c r="A148" i="7" a="1"/>
  <c r="D147" i="7"/>
  <c r="E147" i="7" s="1"/>
  <c r="A147" i="7" a="1"/>
  <c r="A147" i="7" s="1"/>
  <c r="E146" i="7"/>
  <c r="H146" i="7" s="1" a="1"/>
  <c r="H146" i="7" s="1"/>
  <c r="D146" i="7"/>
  <c r="A146" i="7"/>
  <c r="A146" i="7" a="1"/>
  <c r="D309" i="7"/>
  <c r="E309" i="7" s="1"/>
  <c r="A309" i="7" a="1"/>
  <c r="A309" i="7" s="1"/>
  <c r="D308" i="7"/>
  <c r="E308" i="7" s="1"/>
  <c r="A308" i="7" a="1"/>
  <c r="A308" i="7" s="1"/>
  <c r="D307" i="7"/>
  <c r="E307" i="7" s="1"/>
  <c r="A307" i="7" a="1"/>
  <c r="A307" i="7" s="1"/>
  <c r="D306" i="7"/>
  <c r="E306" i="7" s="1"/>
  <c r="A306" i="7" a="1"/>
  <c r="A306" i="7" s="1"/>
  <c r="D293" i="7"/>
  <c r="E293" i="7" s="1"/>
  <c r="A293" i="7" a="1"/>
  <c r="A293" i="7" s="1"/>
  <c r="D292" i="7"/>
  <c r="E292" i="7" s="1"/>
  <c r="A292" i="7" a="1"/>
  <c r="A292" i="7" s="1"/>
  <c r="D291" i="7"/>
  <c r="E291" i="7" s="1"/>
  <c r="A291" i="7" a="1"/>
  <c r="A291" i="7" s="1"/>
  <c r="D290" i="7"/>
  <c r="E290" i="7" s="1"/>
  <c r="A290" i="7" a="1"/>
  <c r="A290" i="7" s="1"/>
  <c r="D289" i="7"/>
  <c r="E289" i="7" s="1"/>
  <c r="A289" i="7" a="1"/>
  <c r="A289" i="7" s="1"/>
  <c r="D288" i="7"/>
  <c r="E288" i="7" s="1"/>
  <c r="A288" i="7" a="1"/>
  <c r="A288" i="7" s="1"/>
  <c r="D287" i="7"/>
  <c r="E287" i="7" s="1"/>
  <c r="A287" i="7" a="1"/>
  <c r="A287" i="7" s="1"/>
  <c r="D286" i="7"/>
  <c r="E286" i="7" s="1"/>
  <c r="A286" i="7" a="1"/>
  <c r="A286" i="7" s="1"/>
  <c r="D277" i="7"/>
  <c r="E277" i="7" s="1"/>
  <c r="A277" i="7" a="1"/>
  <c r="A277" i="7" s="1"/>
  <c r="D276" i="7"/>
  <c r="E276" i="7" s="1"/>
  <c r="A276" i="7" a="1"/>
  <c r="A276" i="7" s="1"/>
  <c r="D275" i="7"/>
  <c r="E275" i="7" s="1"/>
  <c r="A275" i="7" a="1"/>
  <c r="A275" i="7" s="1"/>
  <c r="D274" i="7"/>
  <c r="E274" i="7" s="1"/>
  <c r="A274" i="7" a="1"/>
  <c r="A274" i="7" s="1"/>
  <c r="D265" i="7"/>
  <c r="E265" i="7" s="1"/>
  <c r="A265" i="7" a="1"/>
  <c r="A265" i="7" s="1"/>
  <c r="D264" i="7"/>
  <c r="E264" i="7" s="1"/>
  <c r="A264" i="7" a="1"/>
  <c r="A264" i="7" s="1"/>
  <c r="D263" i="7"/>
  <c r="E263" i="7" s="1"/>
  <c r="A263" i="7" a="1"/>
  <c r="A263" i="7" s="1"/>
  <c r="D262" i="7"/>
  <c r="E262" i="7" s="1"/>
  <c r="A262" i="7" a="1"/>
  <c r="A262" i="7" s="1"/>
  <c r="D261" i="7"/>
  <c r="E261" i="7" s="1"/>
  <c r="A261" i="7" a="1"/>
  <c r="A261" i="7" s="1"/>
  <c r="D260" i="7"/>
  <c r="E260" i="7" s="1"/>
  <c r="A260" i="7" a="1"/>
  <c r="A260" i="7" s="1"/>
  <c r="D259" i="7"/>
  <c r="E259" i="7" s="1"/>
  <c r="A259" i="7" a="1"/>
  <c r="A259" i="7" s="1"/>
  <c r="D258" i="7"/>
  <c r="E258" i="7" s="1"/>
  <c r="A258" i="7" a="1"/>
  <c r="A258" i="7" s="1"/>
  <c r="D269" i="7"/>
  <c r="E269" i="7" s="1"/>
  <c r="A269" i="7" a="1"/>
  <c r="A269" i="7" s="1"/>
  <c r="D268" i="7"/>
  <c r="E268" i="7" s="1"/>
  <c r="I268" i="7" s="1" a="1"/>
  <c r="I268" i="7" s="1"/>
  <c r="J268" i="7" s="1" a="1"/>
  <c r="J268" i="7" s="1"/>
  <c r="A268" i="7" a="1"/>
  <c r="A268" i="7" s="1"/>
  <c r="D267" i="7"/>
  <c r="E267" i="7" s="1"/>
  <c r="A267" i="7" a="1"/>
  <c r="A267" i="7" s="1"/>
  <c r="D266" i="7"/>
  <c r="E266" i="7" s="1"/>
  <c r="I266" i="7" s="1" a="1"/>
  <c r="I266" i="7" s="1"/>
  <c r="J266" i="7" s="1" a="1"/>
  <c r="J266" i="7" s="1"/>
  <c r="A266" i="7" a="1"/>
  <c r="A266" i="7" s="1"/>
  <c r="D257" i="7"/>
  <c r="E257" i="7" s="1"/>
  <c r="A257" i="7" a="1"/>
  <c r="A257" i="7" s="1"/>
  <c r="D256" i="7"/>
  <c r="E256" i="7" s="1"/>
  <c r="H256" i="7" s="1" a="1"/>
  <c r="H256" i="7" s="1"/>
  <c r="A256" i="7" a="1"/>
  <c r="A256" i="7" s="1"/>
  <c r="D255" i="7"/>
  <c r="E255" i="7" s="1"/>
  <c r="A255" i="7" a="1"/>
  <c r="A255" i="7" s="1"/>
  <c r="D254" i="7"/>
  <c r="E254" i="7" s="1"/>
  <c r="H254" i="7" s="1" a="1"/>
  <c r="H254" i="7" s="1"/>
  <c r="A254" i="7" a="1"/>
  <c r="A254" i="7" s="1"/>
  <c r="D249" i="7"/>
  <c r="E249" i="7" s="1"/>
  <c r="A249" i="7" a="1"/>
  <c r="A249" i="7" s="1"/>
  <c r="D248" i="7"/>
  <c r="E248" i="7" s="1"/>
  <c r="H248" i="7" s="1" a="1"/>
  <c r="H248" i="7" s="1"/>
  <c r="A248" i="7" a="1"/>
  <c r="A248" i="7" s="1"/>
  <c r="D247" i="7"/>
  <c r="E247" i="7" s="1"/>
  <c r="A247" i="7" a="1"/>
  <c r="A247" i="7" s="1"/>
  <c r="D246" i="7"/>
  <c r="E246" i="7" s="1"/>
  <c r="H246" i="7" s="1" a="1"/>
  <c r="H246" i="7" s="1"/>
  <c r="A246" i="7" a="1"/>
  <c r="A246" i="7" s="1"/>
  <c r="D241" i="7"/>
  <c r="E241" i="7" s="1"/>
  <c r="A241" i="7" a="1"/>
  <c r="A241" i="7" s="1"/>
  <c r="D240" i="7"/>
  <c r="E240" i="7" s="1"/>
  <c r="I240" i="7" s="1" a="1"/>
  <c r="I240" i="7" s="1"/>
  <c r="A240" i="7" a="1"/>
  <c r="A240" i="7" s="1"/>
  <c r="D239" i="7"/>
  <c r="E239" i="7" s="1"/>
  <c r="I239" i="7" s="1" a="1"/>
  <c r="I239" i="7" s="1"/>
  <c r="A239" i="7" a="1"/>
  <c r="A239" i="7" s="1"/>
  <c r="D238" i="7"/>
  <c r="E238" i="7" s="1"/>
  <c r="I238" i="7" s="1" a="1"/>
  <c r="I238" i="7" s="1"/>
  <c r="A238" i="7" a="1"/>
  <c r="A238" i="7" s="1"/>
  <c r="D237" i="7"/>
  <c r="E237" i="7" s="1"/>
  <c r="A237" i="7" a="1"/>
  <c r="A237" i="7" s="1"/>
  <c r="D236" i="7"/>
  <c r="E236" i="7" s="1"/>
  <c r="I236" i="7" s="1" a="1"/>
  <c r="I236" i="7" s="1"/>
  <c r="A236" i="7" a="1"/>
  <c r="A236" i="7" s="1"/>
  <c r="D235" i="7"/>
  <c r="E235" i="7" s="1"/>
  <c r="A235" i="7" a="1"/>
  <c r="A235" i="7" s="1"/>
  <c r="D234" i="7"/>
  <c r="E234" i="7" s="1"/>
  <c r="I234" i="7" s="1" a="1"/>
  <c r="I234" i="7" s="1"/>
  <c r="A234" i="7" a="1"/>
  <c r="A234" i="7" s="1"/>
  <c r="D225" i="7"/>
  <c r="E225" i="7" s="1"/>
  <c r="A225" i="7" a="1"/>
  <c r="A225" i="7" s="1"/>
  <c r="D224" i="7"/>
  <c r="E224" i="7" s="1"/>
  <c r="I224" i="7" s="1" a="1"/>
  <c r="I224" i="7" s="1"/>
  <c r="A224" i="7" a="1"/>
  <c r="A224" i="7" s="1"/>
  <c r="D223" i="7"/>
  <c r="E223" i="7" s="1"/>
  <c r="A223" i="7" a="1"/>
  <c r="A223" i="7" s="1"/>
  <c r="D222" i="7"/>
  <c r="E222" i="7" s="1"/>
  <c r="I222" i="7" s="1" a="1"/>
  <c r="I222" i="7" s="1"/>
  <c r="A222" i="7" a="1"/>
  <c r="A222" i="7" s="1"/>
  <c r="D229" i="7"/>
  <c r="E229" i="7" s="1"/>
  <c r="A229" i="7" a="1"/>
  <c r="A229" i="7" s="1"/>
  <c r="D228" i="7"/>
  <c r="E228" i="7" s="1"/>
  <c r="I228" i="7" s="1" a="1"/>
  <c r="I228" i="7" s="1"/>
  <c r="A228" i="7" a="1"/>
  <c r="A228" i="7" s="1"/>
  <c r="D227" i="7"/>
  <c r="E227" i="7" s="1"/>
  <c r="A227" i="7" a="1"/>
  <c r="A227" i="7" s="1"/>
  <c r="D226" i="7"/>
  <c r="E226" i="7" s="1"/>
  <c r="I226" i="7" s="1" a="1"/>
  <c r="I226" i="7" s="1"/>
  <c r="A226" i="7" a="1"/>
  <c r="A226" i="7" s="1"/>
  <c r="D197" i="7"/>
  <c r="E197" i="7" s="1"/>
  <c r="I197" i="7" s="1" a="1"/>
  <c r="I197" i="7" s="1"/>
  <c r="A197" i="7" a="1"/>
  <c r="A197" i="7" s="1"/>
  <c r="D196" i="7"/>
  <c r="E196" i="7" s="1"/>
  <c r="I196" i="7" s="1" a="1"/>
  <c r="I196" i="7" s="1"/>
  <c r="J196" i="7" s="1" a="1"/>
  <c r="J196" i="7" s="1"/>
  <c r="A196" i="7" a="1"/>
  <c r="A196" i="7" s="1"/>
  <c r="D195" i="7"/>
  <c r="E195" i="7" s="1"/>
  <c r="I195" i="7" s="1" a="1"/>
  <c r="I195" i="7" s="1"/>
  <c r="A195" i="7" a="1"/>
  <c r="A195" i="7" s="1"/>
  <c r="D194" i="7"/>
  <c r="E194" i="7" s="1"/>
  <c r="A194" i="7" a="1"/>
  <c r="A194" i="7" s="1"/>
  <c r="D189" i="7"/>
  <c r="E189" i="7" s="1"/>
  <c r="A189" i="7" a="1"/>
  <c r="A189" i="7" s="1"/>
  <c r="D188" i="7"/>
  <c r="E188" i="7" s="1"/>
  <c r="A188" i="7" a="1"/>
  <c r="A188" i="7" s="1"/>
  <c r="D187" i="7"/>
  <c r="E187" i="7" s="1"/>
  <c r="A187" i="7" a="1"/>
  <c r="A187" i="7" s="1"/>
  <c r="D186" i="7"/>
  <c r="E186" i="7" s="1"/>
  <c r="A186" i="7" a="1"/>
  <c r="A186" i="7" s="1"/>
  <c r="D181" i="7"/>
  <c r="E181" i="7" s="1"/>
  <c r="I181" i="7" s="1" a="1"/>
  <c r="I181" i="7" s="1"/>
  <c r="J181" i="7" s="1" a="1"/>
  <c r="J181" i="7" s="1"/>
  <c r="A181" i="7" a="1"/>
  <c r="A181" i="7" s="1"/>
  <c r="D180" i="7"/>
  <c r="E180" i="7" s="1"/>
  <c r="I180" i="7" s="1" a="1"/>
  <c r="I180" i="7" s="1"/>
  <c r="J180" i="7" s="1" a="1"/>
  <c r="J180" i="7" s="1"/>
  <c r="A180" i="7" a="1"/>
  <c r="A180" i="7" s="1"/>
  <c r="D179" i="7"/>
  <c r="E179" i="7" s="1"/>
  <c r="I179" i="7" s="1" a="1"/>
  <c r="I179" i="7" s="1"/>
  <c r="J179" i="7" s="1" a="1"/>
  <c r="J179" i="7" s="1"/>
  <c r="A179" i="7" a="1"/>
  <c r="A179" i="7" s="1"/>
  <c r="D178" i="7"/>
  <c r="E178" i="7" s="1"/>
  <c r="A178" i="7" a="1"/>
  <c r="A178" i="7" s="1"/>
  <c r="D173" i="7"/>
  <c r="E173" i="7" s="1"/>
  <c r="I173" i="7" s="1" a="1"/>
  <c r="I173" i="7" s="1"/>
  <c r="J173" i="7" s="1" a="1"/>
  <c r="J173" i="7" s="1"/>
  <c r="A173" i="7" a="1"/>
  <c r="A173" i="7" s="1"/>
  <c r="D172" i="7"/>
  <c r="E172" i="7" s="1"/>
  <c r="I172" i="7" s="1" a="1"/>
  <c r="I172" i="7" s="1"/>
  <c r="J172" i="7" s="1" a="1"/>
  <c r="J172" i="7" s="1"/>
  <c r="A172" i="7" a="1"/>
  <c r="A172" i="7" s="1"/>
  <c r="D171" i="7"/>
  <c r="E171" i="7" s="1"/>
  <c r="I171" i="7" s="1" a="1"/>
  <c r="I171" i="7" s="1"/>
  <c r="A171" i="7" a="1"/>
  <c r="A171" i="7" s="1"/>
  <c r="D170" i="7"/>
  <c r="E170" i="7" s="1"/>
  <c r="A170" i="7" a="1"/>
  <c r="A170" i="7" s="1"/>
  <c r="D109" i="7"/>
  <c r="E109" i="7" s="1"/>
  <c r="A109" i="7" a="1"/>
  <c r="A109" i="7" s="1"/>
  <c r="D108" i="7"/>
  <c r="E108" i="7" s="1"/>
  <c r="A108" i="7" a="1"/>
  <c r="A108" i="7" s="1"/>
  <c r="D107" i="7"/>
  <c r="E107" i="7" s="1"/>
  <c r="A107" i="7" a="1"/>
  <c r="A107" i="7" s="1"/>
  <c r="D106" i="7"/>
  <c r="E106" i="7" s="1"/>
  <c r="A106" i="7" a="1"/>
  <c r="A106" i="7" s="1"/>
  <c r="D101" i="7"/>
  <c r="E101" i="7" s="1"/>
  <c r="A101" i="7" a="1"/>
  <c r="A101" i="7" s="1"/>
  <c r="D100" i="7"/>
  <c r="E100" i="7" s="1"/>
  <c r="I100" i="7" s="1" a="1"/>
  <c r="I100" i="7" s="1"/>
  <c r="A100" i="7" a="1"/>
  <c r="A100" i="7" s="1"/>
  <c r="D99" i="7"/>
  <c r="E99" i="7" s="1"/>
  <c r="A99" i="7" a="1"/>
  <c r="A99" i="7" s="1"/>
  <c r="D98" i="7"/>
  <c r="E98" i="7" s="1"/>
  <c r="I98" i="7" s="1" a="1"/>
  <c r="I98" i="7" s="1"/>
  <c r="J98" i="7" s="1" a="1"/>
  <c r="J98" i="7" s="1"/>
  <c r="A98" i="7" a="1"/>
  <c r="A98" i="7" s="1"/>
  <c r="D93" i="7"/>
  <c r="E93" i="7" s="1"/>
  <c r="A93" i="7" a="1"/>
  <c r="A93" i="7" s="1"/>
  <c r="D92" i="7"/>
  <c r="E92" i="7" s="1"/>
  <c r="A92" i="7" a="1"/>
  <c r="A92" i="7" s="1"/>
  <c r="D91" i="7"/>
  <c r="E91" i="7" s="1"/>
  <c r="A91" i="7" a="1"/>
  <c r="A91" i="7" s="1"/>
  <c r="D90" i="7"/>
  <c r="E90" i="7" s="1"/>
  <c r="A90" i="7" a="1"/>
  <c r="A90" i="7" s="1"/>
  <c r="D85" i="7"/>
  <c r="E85" i="7" s="1"/>
  <c r="A85" i="7" a="1"/>
  <c r="A85" i="7" s="1"/>
  <c r="D84" i="7"/>
  <c r="E84" i="7" s="1"/>
  <c r="A84" i="7" a="1"/>
  <c r="A84" i="7" s="1"/>
  <c r="D83" i="7"/>
  <c r="E83" i="7" s="1"/>
  <c r="A83" i="7" a="1"/>
  <c r="A83" i="7" s="1"/>
  <c r="D82" i="7"/>
  <c r="E82" i="7" s="1"/>
  <c r="A82" i="7" a="1"/>
  <c r="A82" i="7" s="1"/>
  <c r="D77" i="7"/>
  <c r="E77" i="7" s="1"/>
  <c r="A77" i="7" a="1"/>
  <c r="A77" i="7" s="1"/>
  <c r="D76" i="7"/>
  <c r="E76" i="7" s="1"/>
  <c r="A76" i="7" a="1"/>
  <c r="A76" i="7" s="1"/>
  <c r="D75" i="7"/>
  <c r="E75" i="7" s="1"/>
  <c r="A75" i="7" a="1"/>
  <c r="A75" i="7" s="1"/>
  <c r="D74" i="7"/>
  <c r="E74" i="7" s="1"/>
  <c r="A74" i="7" a="1"/>
  <c r="A74" i="7" s="1"/>
  <c r="D69" i="7"/>
  <c r="E69" i="7" s="1"/>
  <c r="A69" i="7" a="1"/>
  <c r="A69" i="7" s="1"/>
  <c r="D68" i="7"/>
  <c r="E68" i="7" s="1"/>
  <c r="I68" i="7" s="1" a="1"/>
  <c r="I68" i="7" s="1"/>
  <c r="A68" i="7" a="1"/>
  <c r="A68" i="7" s="1"/>
  <c r="D67" i="7"/>
  <c r="E67" i="7" s="1"/>
  <c r="A67" i="7" a="1"/>
  <c r="A67" i="7" s="1"/>
  <c r="D66" i="7"/>
  <c r="E66" i="7" s="1"/>
  <c r="I66" i="7" s="1" a="1"/>
  <c r="I66" i="7" s="1"/>
  <c r="A66" i="7" a="1"/>
  <c r="A66" i="7" s="1"/>
  <c r="D49" i="7"/>
  <c r="E49" i="7" s="1"/>
  <c r="A49" i="7" a="1"/>
  <c r="A49" i="7" s="1"/>
  <c r="D48" i="7"/>
  <c r="E48" i="7" s="1"/>
  <c r="A48" i="7" a="1"/>
  <c r="A48" i="7" s="1"/>
  <c r="D47" i="7"/>
  <c r="E47" i="7" s="1"/>
  <c r="A47" i="7" a="1"/>
  <c r="A47" i="7" s="1"/>
  <c r="D46" i="7"/>
  <c r="E46" i="7" s="1"/>
  <c r="A46" i="7" a="1"/>
  <c r="A46" i="7" s="1"/>
  <c r="D37" i="7"/>
  <c r="E37" i="7" s="1"/>
  <c r="A37" i="7" a="1"/>
  <c r="A37" i="7" s="1"/>
  <c r="D36" i="7"/>
  <c r="E36" i="7" s="1"/>
  <c r="H36" i="7" s="1" a="1"/>
  <c r="H36" i="7" s="1"/>
  <c r="A36" i="7" a="1"/>
  <c r="A36" i="7" s="1"/>
  <c r="D35" i="7"/>
  <c r="E35" i="7" s="1"/>
  <c r="I35" i="7" s="1" a="1"/>
  <c r="I35" i="7" s="1"/>
  <c r="A35" i="7" a="1"/>
  <c r="A35" i="7" s="1"/>
  <c r="D34" i="7"/>
  <c r="E34" i="7" s="1"/>
  <c r="H34" i="7" s="1" a="1"/>
  <c r="H34" i="7" s="1"/>
  <c r="A34" i="7" a="1"/>
  <c r="A34" i="7" s="1"/>
  <c r="Q10" i="2"/>
  <c r="Q13" i="2"/>
  <c r="Q17" i="2"/>
  <c r="Q18" i="2"/>
  <c r="Q21" i="2"/>
  <c r="Q25" i="2"/>
  <c r="Q26" i="2"/>
  <c r="Q29" i="2"/>
  <c r="Q33" i="2"/>
  <c r="Q34" i="2"/>
  <c r="Q37" i="2"/>
  <c r="Q41" i="2"/>
  <c r="Q42" i="2"/>
  <c r="Q45" i="2"/>
  <c r="Q49" i="2"/>
  <c r="Q50" i="2"/>
  <c r="Q53" i="2"/>
  <c r="Q57" i="2"/>
  <c r="Q58" i="2"/>
  <c r="Q61" i="2"/>
  <c r="Q65" i="2"/>
  <c r="Q66" i="2"/>
  <c r="Q69" i="2"/>
  <c r="Q73" i="2"/>
  <c r="Q74" i="2"/>
  <c r="Q77" i="2"/>
  <c r="Q78" i="2"/>
  <c r="Q80" i="2"/>
  <c r="Q84" i="2"/>
  <c r="Q85" i="2"/>
  <c r="Q86" i="2"/>
  <c r="Q90" i="2"/>
  <c r="Q94" i="2"/>
  <c r="Q96" i="2"/>
  <c r="Q98" i="2"/>
  <c r="Q100" i="2"/>
  <c r="Q101" i="2"/>
  <c r="Q102" i="2"/>
  <c r="Q106" i="2"/>
  <c r="Q110" i="2"/>
  <c r="Q112" i="2"/>
  <c r="Q116" i="2"/>
  <c r="Q117" i="2"/>
  <c r="Q121" i="2"/>
  <c r="Q125" i="2"/>
  <c r="Q128" i="2"/>
  <c r="Q129" i="2"/>
  <c r="Q132" i="2"/>
  <c r="Q133" i="2"/>
  <c r="Q137" i="2"/>
  <c r="Q140" i="2"/>
  <c r="Q142" i="2"/>
  <c r="Q144" i="2"/>
  <c r="Q149" i="2"/>
  <c r="Q153" i="2"/>
  <c r="Q154" i="2"/>
  <c r="Q158" i="2"/>
  <c r="Q162" i="2"/>
  <c r="Q165" i="2"/>
  <c r="Q166" i="2"/>
  <c r="Q169" i="2"/>
  <c r="Q170" i="2"/>
  <c r="Q174" i="2"/>
  <c r="Q178" i="2"/>
  <c r="Q181" i="2"/>
  <c r="Q182" i="2"/>
  <c r="Q185" i="2"/>
  <c r="Q186" i="2"/>
  <c r="Q190" i="2"/>
  <c r="Q192" i="2"/>
  <c r="Q193" i="2"/>
  <c r="Q196" i="2"/>
  <c r="Q197" i="2"/>
  <c r="Q200" i="2"/>
  <c r="Q204" i="2"/>
  <c r="Q208" i="2"/>
  <c r="Q212" i="2"/>
  <c r="Q213" i="2"/>
  <c r="Q224" i="2"/>
  <c r="Q228" i="2"/>
  <c r="Q229" i="2"/>
  <c r="Q230" i="2"/>
  <c r="Q234" i="2"/>
  <c r="Q238" i="2"/>
  <c r="Q240" i="2"/>
  <c r="Q242" i="2"/>
  <c r="Q244" i="2"/>
  <c r="Q245" i="2"/>
  <c r="Q2" i="2"/>
  <c r="J3" i="3" a="1"/>
  <c r="J3" i="3" s="1"/>
  <c r="J4" i="3" a="1"/>
  <c r="J4" i="3"/>
  <c r="J5" i="3" a="1"/>
  <c r="J5" i="3" s="1"/>
  <c r="J6" i="3" a="1"/>
  <c r="J6" i="3" s="1"/>
  <c r="J7" i="3" a="1"/>
  <c r="J7" i="3" s="1"/>
  <c r="J8" i="3" a="1"/>
  <c r="J8" i="3"/>
  <c r="J9" i="3" a="1"/>
  <c r="J9" i="3" s="1"/>
  <c r="J10" i="3" a="1"/>
  <c r="J10" i="3" s="1"/>
  <c r="J11" i="3" a="1"/>
  <c r="J11" i="3" s="1"/>
  <c r="J12" i="3" a="1"/>
  <c r="J12" i="3"/>
  <c r="J13" i="3" a="1"/>
  <c r="J13" i="3" s="1"/>
  <c r="J14" i="3" a="1"/>
  <c r="J14" i="3"/>
  <c r="J15" i="3" a="1"/>
  <c r="J15" i="3" s="1"/>
  <c r="J16" i="3" a="1"/>
  <c r="J16" i="3"/>
  <c r="J17" i="3" a="1"/>
  <c r="J17" i="3" s="1"/>
  <c r="J18" i="3" a="1"/>
  <c r="J18" i="3" s="1"/>
  <c r="J19" i="3" a="1"/>
  <c r="J19" i="3" s="1"/>
  <c r="J20" i="3" a="1"/>
  <c r="J20" i="3"/>
  <c r="J21" i="3" a="1"/>
  <c r="J21" i="3" s="1"/>
  <c r="J22" i="3" a="1"/>
  <c r="J22" i="3"/>
  <c r="J23" i="3" a="1"/>
  <c r="J23" i="3" s="1"/>
  <c r="J24" i="3" a="1"/>
  <c r="J24" i="3"/>
  <c r="J25" i="3" a="1"/>
  <c r="J25" i="3" s="1"/>
  <c r="J26" i="3" a="1"/>
  <c r="J26" i="3" s="1"/>
  <c r="J27" i="3" a="1"/>
  <c r="J27" i="3" s="1"/>
  <c r="J28" i="3" a="1"/>
  <c r="J28" i="3"/>
  <c r="J29" i="3" a="1"/>
  <c r="J29" i="3" s="1"/>
  <c r="J30" i="3" a="1"/>
  <c r="J30" i="3"/>
  <c r="J31" i="3" a="1"/>
  <c r="J31" i="3" s="1"/>
  <c r="J32" i="3" a="1"/>
  <c r="J32" i="3"/>
  <c r="J33" i="3" a="1"/>
  <c r="J33" i="3" s="1"/>
  <c r="J34" i="3" a="1"/>
  <c r="J34" i="3" s="1"/>
  <c r="J35" i="3" a="1"/>
  <c r="J35" i="3" s="1"/>
  <c r="J36" i="3" a="1"/>
  <c r="J36" i="3"/>
  <c r="J37" i="3" a="1"/>
  <c r="J37" i="3" s="1"/>
  <c r="J38" i="3" a="1"/>
  <c r="J38" i="3"/>
  <c r="J39" i="3" a="1"/>
  <c r="J39" i="3" s="1"/>
  <c r="J40" i="3" a="1"/>
  <c r="J40" i="3"/>
  <c r="J41" i="3" a="1"/>
  <c r="J41" i="3" s="1"/>
  <c r="J42" i="3" a="1"/>
  <c r="J42" i="3" s="1"/>
  <c r="J43" i="3" a="1"/>
  <c r="J43" i="3" s="1"/>
  <c r="J44" i="3" a="1"/>
  <c r="J44" i="3"/>
  <c r="J45" i="3" a="1"/>
  <c r="J45" i="3" s="1"/>
  <c r="J46" i="3" a="1"/>
  <c r="J46" i="3"/>
  <c r="J47" i="3" a="1"/>
  <c r="J47" i="3" s="1"/>
  <c r="J48" i="3" a="1"/>
  <c r="J48" i="3"/>
  <c r="J49" i="3" a="1"/>
  <c r="J49" i="3" s="1"/>
  <c r="J50" i="3" a="1"/>
  <c r="J50" i="3" s="1"/>
  <c r="J51" i="3" a="1"/>
  <c r="J51" i="3" s="1"/>
  <c r="J52" i="3" a="1"/>
  <c r="J52" i="3"/>
  <c r="J53" i="3" a="1"/>
  <c r="J53" i="3" s="1"/>
  <c r="J54" i="3" a="1"/>
  <c r="J54" i="3"/>
  <c r="J55" i="3" a="1"/>
  <c r="J55" i="3" s="1"/>
  <c r="J56" i="3" a="1"/>
  <c r="J56" i="3"/>
  <c r="J57" i="3" a="1"/>
  <c r="J57" i="3" s="1"/>
  <c r="J58" i="3" a="1"/>
  <c r="J58" i="3" s="1"/>
  <c r="J59" i="3" a="1"/>
  <c r="J59" i="3" s="1"/>
  <c r="J60" i="3" a="1"/>
  <c r="J60" i="3"/>
  <c r="J61" i="3" a="1"/>
  <c r="J61" i="3" s="1"/>
  <c r="J62" i="3" a="1"/>
  <c r="J62" i="3"/>
  <c r="J63" i="3" a="1"/>
  <c r="J63" i="3" s="1"/>
  <c r="J64" i="3" a="1"/>
  <c r="J64" i="3"/>
  <c r="J65" i="3" a="1"/>
  <c r="J65" i="3" s="1"/>
  <c r="J66" i="3" a="1"/>
  <c r="J66" i="3" s="1"/>
  <c r="J67" i="3" a="1"/>
  <c r="J67" i="3" s="1"/>
  <c r="J68" i="3" a="1"/>
  <c r="J68" i="3"/>
  <c r="J69" i="3" a="1"/>
  <c r="J69" i="3" s="1"/>
  <c r="J70" i="3" a="1"/>
  <c r="J70" i="3"/>
  <c r="J71" i="3" a="1"/>
  <c r="J71" i="3" s="1"/>
  <c r="J72" i="3" a="1"/>
  <c r="J72" i="3"/>
  <c r="J73" i="3" a="1"/>
  <c r="J73" i="3" s="1"/>
  <c r="J74" i="3" a="1"/>
  <c r="J74" i="3" s="1"/>
  <c r="J75" i="3" a="1"/>
  <c r="J75" i="3" s="1"/>
  <c r="J76" i="3" a="1"/>
  <c r="J76" i="3"/>
  <c r="J77" i="3" a="1"/>
  <c r="J77" i="3" s="1"/>
  <c r="J78" i="3" a="1"/>
  <c r="J78" i="3"/>
  <c r="J79" i="3" a="1"/>
  <c r="J79" i="3" s="1"/>
  <c r="J80" i="3" a="1"/>
  <c r="J80" i="3"/>
  <c r="J81" i="3" a="1"/>
  <c r="J81" i="3" s="1"/>
  <c r="J82" i="3" a="1"/>
  <c r="J82" i="3" s="1"/>
  <c r="J83" i="3" a="1"/>
  <c r="J83" i="3" s="1"/>
  <c r="J84" i="3" a="1"/>
  <c r="J84" i="3"/>
  <c r="J85" i="3" a="1"/>
  <c r="J85" i="3" s="1"/>
  <c r="J86" i="3" a="1"/>
  <c r="J86" i="3"/>
  <c r="J87" i="3" a="1"/>
  <c r="J87" i="3" s="1"/>
  <c r="J88" i="3" a="1"/>
  <c r="J88" i="3"/>
  <c r="J89" i="3" a="1"/>
  <c r="J89" i="3" s="1"/>
  <c r="J90" i="3" a="1"/>
  <c r="J90" i="3" s="1"/>
  <c r="J91" i="3" a="1"/>
  <c r="J91" i="3" s="1"/>
  <c r="J92" i="3" a="1"/>
  <c r="J92" i="3"/>
  <c r="J93" i="3" a="1"/>
  <c r="J93" i="3" s="1"/>
  <c r="J94" i="3" a="1"/>
  <c r="J94" i="3"/>
  <c r="J95" i="3" a="1"/>
  <c r="J95" i="3" s="1"/>
  <c r="J96" i="3" a="1"/>
  <c r="J96" i="3"/>
  <c r="J97" i="3" a="1"/>
  <c r="J97" i="3" s="1"/>
  <c r="J98" i="3" a="1"/>
  <c r="J98" i="3" s="1"/>
  <c r="J99" i="3" a="1"/>
  <c r="J99" i="3" s="1"/>
  <c r="J100" i="3" a="1"/>
  <c r="J100" i="3"/>
  <c r="J101" i="3" a="1"/>
  <c r="J101" i="3" s="1"/>
  <c r="J102" i="3" a="1"/>
  <c r="J102" i="3"/>
  <c r="J103" i="3" a="1"/>
  <c r="J103" i="3" s="1"/>
  <c r="J104" i="3" a="1"/>
  <c r="J104" i="3"/>
  <c r="J105" i="3" a="1"/>
  <c r="J105" i="3" s="1"/>
  <c r="J106" i="3" a="1"/>
  <c r="J106" i="3" s="1"/>
  <c r="J107" i="3" a="1"/>
  <c r="J107" i="3" s="1"/>
  <c r="J108" i="3" a="1"/>
  <c r="J108" i="3"/>
  <c r="J109" i="3" a="1"/>
  <c r="J109" i="3" s="1"/>
  <c r="J110" i="3" a="1"/>
  <c r="J110" i="3"/>
  <c r="J111" i="3" a="1"/>
  <c r="J111" i="3" s="1"/>
  <c r="J112" i="3" a="1"/>
  <c r="J112" i="3"/>
  <c r="J113" i="3" a="1"/>
  <c r="J113" i="3" s="1"/>
  <c r="J114" i="3" a="1"/>
  <c r="J114" i="3" s="1"/>
  <c r="J115" i="3" a="1"/>
  <c r="J115" i="3" s="1"/>
  <c r="J116" i="3" a="1"/>
  <c r="J116" i="3"/>
  <c r="J117" i="3" a="1"/>
  <c r="J117" i="3" s="1"/>
  <c r="J118" i="3" a="1"/>
  <c r="J118" i="3"/>
  <c r="J119" i="3" a="1"/>
  <c r="J119" i="3" s="1"/>
  <c r="J120" i="3" a="1"/>
  <c r="J120" i="3"/>
  <c r="J121" i="3" a="1"/>
  <c r="J121" i="3" s="1"/>
  <c r="J122" i="3" a="1"/>
  <c r="J122" i="3" s="1"/>
  <c r="J123" i="3" a="1"/>
  <c r="J123" i="3" s="1"/>
  <c r="J124" i="3" a="1"/>
  <c r="J124" i="3"/>
  <c r="J125" i="3" a="1"/>
  <c r="J125" i="3" s="1"/>
  <c r="J126" i="3" a="1"/>
  <c r="J126" i="3"/>
  <c r="J127" i="3" a="1"/>
  <c r="J127" i="3" s="1"/>
  <c r="J128" i="3" a="1"/>
  <c r="J128" i="3"/>
  <c r="J129" i="3" a="1"/>
  <c r="J129" i="3" s="1"/>
  <c r="J130" i="3" a="1"/>
  <c r="J130" i="3" s="1"/>
  <c r="J131" i="3" a="1"/>
  <c r="J131" i="3" s="1"/>
  <c r="J132" i="3" a="1"/>
  <c r="J132" i="3"/>
  <c r="J133" i="3" a="1"/>
  <c r="J133" i="3" s="1"/>
  <c r="J134" i="3" a="1"/>
  <c r="J134" i="3"/>
  <c r="J135" i="3" a="1"/>
  <c r="J135" i="3" s="1"/>
  <c r="J136" i="3" a="1"/>
  <c r="J136" i="3"/>
  <c r="J137" i="3" a="1"/>
  <c r="J137" i="3" s="1"/>
  <c r="J138" i="3" a="1"/>
  <c r="J138" i="3" s="1"/>
  <c r="J139" i="3" a="1"/>
  <c r="J139" i="3" s="1"/>
  <c r="J140" i="3" a="1"/>
  <c r="J140" i="3"/>
  <c r="J141" i="3" a="1"/>
  <c r="J141" i="3" s="1"/>
  <c r="J142" i="3" a="1"/>
  <c r="J142" i="3"/>
  <c r="J143" i="3" a="1"/>
  <c r="J143" i="3" s="1"/>
  <c r="J144" i="3" a="1"/>
  <c r="J144" i="3"/>
  <c r="J145" i="3" a="1"/>
  <c r="J145" i="3" s="1"/>
  <c r="J146" i="3" a="1"/>
  <c r="J146" i="3" s="1"/>
  <c r="J147" i="3" a="1"/>
  <c r="J147" i="3" s="1"/>
  <c r="J148" i="3" a="1"/>
  <c r="J148" i="3"/>
  <c r="J149" i="3" a="1"/>
  <c r="J149" i="3" s="1"/>
  <c r="J150" i="3" a="1"/>
  <c r="J150" i="3"/>
  <c r="J151" i="3" a="1"/>
  <c r="J151" i="3" s="1"/>
  <c r="J152" i="3" a="1"/>
  <c r="J152" i="3"/>
  <c r="J153" i="3" a="1"/>
  <c r="J153" i="3" s="1"/>
  <c r="J154" i="3" a="1"/>
  <c r="J154" i="3" s="1"/>
  <c r="J155" i="3" a="1"/>
  <c r="J155" i="3" s="1"/>
  <c r="J156" i="3" a="1"/>
  <c r="J156" i="3"/>
  <c r="J157" i="3" a="1"/>
  <c r="J157" i="3" s="1"/>
  <c r="J158" i="3" a="1"/>
  <c r="J158" i="3"/>
  <c r="J159" i="3" a="1"/>
  <c r="J159" i="3" s="1"/>
  <c r="J160" i="3" a="1"/>
  <c r="J160" i="3"/>
  <c r="J161" i="3" a="1"/>
  <c r="J161" i="3" s="1"/>
  <c r="J162" i="3" a="1"/>
  <c r="J162" i="3" s="1"/>
  <c r="J163" i="3" a="1"/>
  <c r="J163" i="3" s="1"/>
  <c r="J164" i="3" a="1"/>
  <c r="J164" i="3"/>
  <c r="J165" i="3" a="1"/>
  <c r="J165" i="3" s="1"/>
  <c r="J166" i="3" a="1"/>
  <c r="J166" i="3"/>
  <c r="J167" i="3" a="1"/>
  <c r="J167" i="3" s="1"/>
  <c r="J168" i="3" a="1"/>
  <c r="J168" i="3"/>
  <c r="J169" i="3" a="1"/>
  <c r="J169" i="3" s="1"/>
  <c r="J170" i="3" a="1"/>
  <c r="J170" i="3" s="1"/>
  <c r="J171" i="3" a="1"/>
  <c r="J171" i="3" s="1"/>
  <c r="J172" i="3" a="1"/>
  <c r="J172" i="3"/>
  <c r="J173" i="3" a="1"/>
  <c r="J173" i="3"/>
  <c r="J174" i="3" a="1"/>
  <c r="J174" i="3"/>
  <c r="J175" i="3" a="1"/>
  <c r="J175" i="3"/>
  <c r="J176" i="3" a="1"/>
  <c r="J176" i="3"/>
  <c r="J177" i="3" a="1"/>
  <c r="J177" i="3"/>
  <c r="J178" i="3" a="1"/>
  <c r="J178" i="3"/>
  <c r="J179" i="3" a="1"/>
  <c r="J179" i="3"/>
  <c r="J180" i="3" a="1"/>
  <c r="J180" i="3"/>
  <c r="J181" i="3" a="1"/>
  <c r="J181" i="3"/>
  <c r="J182" i="3" a="1"/>
  <c r="J182" i="3"/>
  <c r="J183" i="3" a="1"/>
  <c r="J183" i="3"/>
  <c r="J184" i="3" a="1"/>
  <c r="J184" i="3"/>
  <c r="J185" i="3" a="1"/>
  <c r="J185" i="3"/>
  <c r="J186" i="3" a="1"/>
  <c r="J186" i="3"/>
  <c r="J187" i="3" a="1"/>
  <c r="J187" i="3"/>
  <c r="J188" i="3" a="1"/>
  <c r="J188" i="3"/>
  <c r="J189" i="3" a="1"/>
  <c r="J189" i="3"/>
  <c r="J190" i="3" a="1"/>
  <c r="J190" i="3"/>
  <c r="J191" i="3" a="1"/>
  <c r="J191" i="3"/>
  <c r="J192" i="3" a="1"/>
  <c r="J192" i="3"/>
  <c r="J193" i="3" a="1"/>
  <c r="J193" i="3"/>
  <c r="J194" i="3" a="1"/>
  <c r="J194" i="3"/>
  <c r="J195" i="3" a="1"/>
  <c r="J195" i="3"/>
  <c r="J196" i="3" a="1"/>
  <c r="J196" i="3"/>
  <c r="J197" i="3" a="1"/>
  <c r="J197" i="3"/>
  <c r="J198" i="3" a="1"/>
  <c r="J198" i="3"/>
  <c r="J199" i="3" a="1"/>
  <c r="J199" i="3"/>
  <c r="J200" i="3" a="1"/>
  <c r="J200" i="3"/>
  <c r="J201" i="3" a="1"/>
  <c r="J201" i="3"/>
  <c r="J202" i="3" a="1"/>
  <c r="J202" i="3"/>
  <c r="J203" i="3" a="1"/>
  <c r="J203" i="3"/>
  <c r="J204" i="3" a="1"/>
  <c r="J204" i="3"/>
  <c r="J205" i="3" a="1"/>
  <c r="J205" i="3"/>
  <c r="J206" i="3" a="1"/>
  <c r="J206" i="3"/>
  <c r="J207" i="3" a="1"/>
  <c r="J207" i="3"/>
  <c r="J208" i="3" a="1"/>
  <c r="J208" i="3"/>
  <c r="J209" i="3" a="1"/>
  <c r="J209" i="3"/>
  <c r="J210" i="3" a="1"/>
  <c r="J210" i="3"/>
  <c r="J211" i="3" a="1"/>
  <c r="J211" i="3"/>
  <c r="J212" i="3" a="1"/>
  <c r="J212" i="3"/>
  <c r="J213" i="3" a="1"/>
  <c r="J213" i="3"/>
  <c r="J214" i="3" a="1"/>
  <c r="J214" i="3"/>
  <c r="J215" i="3" a="1"/>
  <c r="J215" i="3"/>
  <c r="J216" i="3" a="1"/>
  <c r="J216" i="3"/>
  <c r="J217" i="3" a="1"/>
  <c r="J217" i="3"/>
  <c r="J218" i="3" a="1"/>
  <c r="J218" i="3"/>
  <c r="J219" i="3" a="1"/>
  <c r="J219" i="3"/>
  <c r="J220" i="3" a="1"/>
  <c r="J220" i="3"/>
  <c r="J221" i="3" a="1"/>
  <c r="J221" i="3"/>
  <c r="J222" i="3" a="1"/>
  <c r="J222" i="3" s="1"/>
  <c r="J223" i="3" a="1"/>
  <c r="J223" i="3"/>
  <c r="J224" i="3" a="1"/>
  <c r="J224" i="3" s="1"/>
  <c r="J225" i="3" a="1"/>
  <c r="J225" i="3"/>
  <c r="J226" i="3" a="1"/>
  <c r="J226" i="3" s="1"/>
  <c r="J227" i="3" a="1"/>
  <c r="J227" i="3"/>
  <c r="J228" i="3" a="1"/>
  <c r="J228" i="3" s="1"/>
  <c r="J229" i="3" a="1"/>
  <c r="J229" i="3"/>
  <c r="J230" i="3" a="1"/>
  <c r="J230" i="3" s="1"/>
  <c r="J231" i="3" a="1"/>
  <c r="J231" i="3"/>
  <c r="J232" i="3" a="1"/>
  <c r="J232" i="3" s="1"/>
  <c r="J233" i="3" a="1"/>
  <c r="J233" i="3"/>
  <c r="J234" i="3" a="1"/>
  <c r="J234" i="3" s="1"/>
  <c r="J235" i="3" a="1"/>
  <c r="J235" i="3"/>
  <c r="J236" i="3" a="1"/>
  <c r="J236" i="3" s="1"/>
  <c r="J237" i="3" a="1"/>
  <c r="J237" i="3"/>
  <c r="J238" i="3" a="1"/>
  <c r="J238" i="3" s="1"/>
  <c r="J239" i="3" a="1"/>
  <c r="J239" i="3" s="1"/>
  <c r="J240" i="3" a="1"/>
  <c r="J240" i="3" s="1"/>
  <c r="J241" i="3" a="1"/>
  <c r="J241" i="3" s="1"/>
  <c r="J242" i="3" a="1"/>
  <c r="J242" i="3" s="1"/>
  <c r="J243" i="3" a="1"/>
  <c r="J243" i="3" s="1"/>
  <c r="J244" i="3" a="1"/>
  <c r="J244" i="3" s="1"/>
  <c r="J245" i="3" a="1"/>
  <c r="J245" i="3" s="1"/>
  <c r="J246" i="3" a="1"/>
  <c r="J246" i="3" s="1"/>
  <c r="J247" i="3" a="1"/>
  <c r="J247" i="3" s="1"/>
  <c r="J248" i="3" a="1"/>
  <c r="J248" i="3" s="1"/>
  <c r="J249" i="3" a="1"/>
  <c r="J249" i="3" s="1"/>
  <c r="J250" i="3" a="1"/>
  <c r="J250" i="3" s="1"/>
  <c r="J251" i="3" a="1"/>
  <c r="J251" i="3" s="1"/>
  <c r="J252" i="3" a="1"/>
  <c r="J252" i="3" s="1"/>
  <c r="J253" i="3" a="1"/>
  <c r="J253" i="3" s="1"/>
  <c r="J254" i="3" a="1"/>
  <c r="J254" i="3" s="1"/>
  <c r="J255" i="3" a="1"/>
  <c r="J255" i="3" s="1"/>
  <c r="J256" i="3" a="1"/>
  <c r="J256" i="3" s="1"/>
  <c r="J257" i="3" a="1"/>
  <c r="J257" i="3" s="1"/>
  <c r="J258" i="3" a="1"/>
  <c r="J258" i="3" s="1"/>
  <c r="J259" i="3" a="1"/>
  <c r="J259" i="3" s="1"/>
  <c r="J260" i="3" a="1"/>
  <c r="J260" i="3" s="1"/>
  <c r="J261" i="3" a="1"/>
  <c r="J261" i="3" s="1"/>
  <c r="J262" i="3" a="1"/>
  <c r="J262" i="3" s="1"/>
  <c r="J263" i="3" a="1"/>
  <c r="J263" i="3" s="1"/>
  <c r="J264" i="3" a="1"/>
  <c r="J264" i="3" s="1"/>
  <c r="J265" i="3" a="1"/>
  <c r="J265" i="3" s="1"/>
  <c r="J266" i="3" a="1"/>
  <c r="J266" i="3" s="1"/>
  <c r="J267" i="3" a="1"/>
  <c r="J267" i="3" s="1"/>
  <c r="J268" i="3" a="1"/>
  <c r="J268" i="3" s="1"/>
  <c r="J269" i="3" a="1"/>
  <c r="J269" i="3" s="1"/>
  <c r="J270" i="3" a="1"/>
  <c r="J270" i="3" s="1"/>
  <c r="J271" i="3" a="1"/>
  <c r="J271" i="3" s="1"/>
  <c r="J272" i="3" a="1"/>
  <c r="J272" i="3" s="1"/>
  <c r="J273" i="3" a="1"/>
  <c r="J273" i="3" s="1"/>
  <c r="J274" i="3" a="1"/>
  <c r="J274" i="3" s="1"/>
  <c r="J275" i="3" a="1"/>
  <c r="J275" i="3" s="1"/>
  <c r="J276" i="3" a="1"/>
  <c r="J276" i="3" s="1"/>
  <c r="J277" i="3" a="1"/>
  <c r="J277" i="3" s="1"/>
  <c r="J278" i="3" a="1"/>
  <c r="J278" i="3" s="1"/>
  <c r="J279" i="3" a="1"/>
  <c r="J279" i="3" s="1"/>
  <c r="J2" i="3" a="1"/>
  <c r="J2" i="3" s="1"/>
  <c r="AV2" i="8"/>
  <c r="AW2" i="8"/>
  <c r="AX2" i="8"/>
  <c r="AY2" i="8"/>
  <c r="AZ2" i="8"/>
  <c r="BA2" i="8"/>
  <c r="BB2" i="8"/>
  <c r="BC2" i="8"/>
  <c r="BD2" i="8"/>
  <c r="BE2" i="8"/>
  <c r="BF2" i="8"/>
  <c r="AX36" i="8"/>
  <c r="AX16" i="8"/>
  <c r="AJ2" i="8"/>
  <c r="AK2" i="8"/>
  <c r="AL2" i="8"/>
  <c r="AM2" i="8"/>
  <c r="AN2" i="8"/>
  <c r="AO2" i="8"/>
  <c r="AP2" i="8"/>
  <c r="AQ2" i="8"/>
  <c r="AR2" i="8"/>
  <c r="AS2" i="8"/>
  <c r="AT2" i="8"/>
  <c r="X2" i="8"/>
  <c r="Y2" i="8"/>
  <c r="Z2" i="8"/>
  <c r="AA2" i="8"/>
  <c r="AB2" i="8"/>
  <c r="AC2" i="8"/>
  <c r="AD2" i="8"/>
  <c r="AE2" i="8"/>
  <c r="AF2" i="8"/>
  <c r="AG2" i="8"/>
  <c r="AH2" i="8"/>
  <c r="BP2" i="8"/>
  <c r="BQ2" i="8"/>
  <c r="BR2" i="8"/>
  <c r="BS2" i="8"/>
  <c r="O3" i="8"/>
  <c r="AA3" i="8" s="1"/>
  <c r="AM3" i="8" s="1"/>
  <c r="AY3" i="8" s="1"/>
  <c r="L3" i="8"/>
  <c r="X3" i="8" s="1"/>
  <c r="AJ3" i="8" s="1"/>
  <c r="AV3" i="8" s="1"/>
  <c r="AX3" i="8" s="1"/>
  <c r="P3" i="8"/>
  <c r="AB3" i="8" s="1"/>
  <c r="AN3" i="8" s="1"/>
  <c r="AZ3" i="8" s="1"/>
  <c r="R3" i="8"/>
  <c r="T3" i="8" s="1"/>
  <c r="V3" i="8"/>
  <c r="Q3" i="8" s="1"/>
  <c r="U3" i="8" s="1"/>
  <c r="AD3" i="8"/>
  <c r="AF3" i="8" s="1"/>
  <c r="AH3" i="8"/>
  <c r="AC3" i="8" s="1"/>
  <c r="AG3" i="8" s="1"/>
  <c r="AP3" i="8"/>
  <c r="AR3" i="8" s="1"/>
  <c r="AT3" i="8"/>
  <c r="AO3" i="8" s="1"/>
  <c r="AS3" i="8" s="1"/>
  <c r="BB3" i="8"/>
  <c r="BD3" i="8" s="1"/>
  <c r="BF3" i="8"/>
  <c r="BA3" i="8" s="1"/>
  <c r="BE3" i="8" s="1"/>
  <c r="BP3" i="8"/>
  <c r="BQ3" i="8"/>
  <c r="BR3" i="8"/>
  <c r="BS3" i="8"/>
  <c r="O4" i="8"/>
  <c r="AA4" i="8" s="1"/>
  <c r="AM4" i="8" s="1"/>
  <c r="AY4" i="8" s="1"/>
  <c r="L4" i="8"/>
  <c r="X4" i="8" s="1"/>
  <c r="AJ4" i="8" s="1"/>
  <c r="AV4" i="8" s="1"/>
  <c r="AX4" i="8" s="1"/>
  <c r="P4" i="8"/>
  <c r="AB4" i="8" s="1"/>
  <c r="AN4" i="8" s="1"/>
  <c r="AZ4" i="8" s="1"/>
  <c r="R4" i="8"/>
  <c r="T4" i="8" s="1"/>
  <c r="V4" i="8"/>
  <c r="Q4" i="8" s="1"/>
  <c r="U4" i="8" s="1"/>
  <c r="AD4" i="8"/>
  <c r="AC4" i="8"/>
  <c r="AP4" i="8"/>
  <c r="AR4" i="8" s="1"/>
  <c r="AT4" i="8"/>
  <c r="AO4" i="8" s="1"/>
  <c r="AS4" i="8" s="1"/>
  <c r="BB4" i="8"/>
  <c r="BD4" i="8" s="1"/>
  <c r="BF4" i="8"/>
  <c r="BA4" i="8" s="1"/>
  <c r="BE4" i="8" s="1"/>
  <c r="BP4" i="8"/>
  <c r="BQ4" i="8"/>
  <c r="BR4" i="8"/>
  <c r="BS4" i="8"/>
  <c r="O5" i="8"/>
  <c r="AA5" i="8" s="1"/>
  <c r="AM5" i="8" s="1"/>
  <c r="AY5" i="8" s="1"/>
  <c r="L5" i="8"/>
  <c r="X5" i="8" s="1"/>
  <c r="AJ5" i="8" s="1"/>
  <c r="AV5" i="8" s="1"/>
  <c r="AX5" i="8" s="1"/>
  <c r="P5" i="8"/>
  <c r="AB5" i="8" s="1"/>
  <c r="AN5" i="8" s="1"/>
  <c r="AZ5" i="8" s="1"/>
  <c r="R5" i="8"/>
  <c r="T5" i="8" s="1"/>
  <c r="V5" i="8"/>
  <c r="Q5" i="8" s="1"/>
  <c r="U5" i="8" s="1"/>
  <c r="AD5" i="8"/>
  <c r="AF5" i="8" s="1"/>
  <c r="AH5" i="8"/>
  <c r="AC5" i="8" s="1"/>
  <c r="AG5" i="8" s="1"/>
  <c r="AP5" i="8"/>
  <c r="AR5" i="8" s="1"/>
  <c r="AT5" i="8"/>
  <c r="AO5" i="8" s="1"/>
  <c r="AS5" i="8" s="1"/>
  <c r="BB5" i="8"/>
  <c r="BD5" i="8" s="1"/>
  <c r="BF5" i="8"/>
  <c r="BA5" i="8" s="1"/>
  <c r="BE5" i="8" s="1"/>
  <c r="BP5" i="8"/>
  <c r="BQ5" i="8"/>
  <c r="BR5" i="8"/>
  <c r="BS5" i="8"/>
  <c r="O6" i="8"/>
  <c r="AA6" i="8" s="1"/>
  <c r="AM6" i="8" s="1"/>
  <c r="AY6" i="8" s="1"/>
  <c r="L6" i="8"/>
  <c r="X6" i="8" s="1"/>
  <c r="AJ6" i="8" s="1"/>
  <c r="AV6" i="8" s="1"/>
  <c r="AX6" i="8" s="1"/>
  <c r="P6" i="8"/>
  <c r="AB6" i="8" s="1"/>
  <c r="AN6" i="8" s="1"/>
  <c r="AZ6" i="8" s="1"/>
  <c r="R6" i="8"/>
  <c r="T6" i="8" s="1"/>
  <c r="V6" i="8"/>
  <c r="Q6" i="8" s="1"/>
  <c r="U6" i="8" s="1"/>
  <c r="AD6" i="8"/>
  <c r="AF6" i="8" s="1"/>
  <c r="AH6" i="8"/>
  <c r="AC6" i="8" s="1"/>
  <c r="AG6" i="8" s="1"/>
  <c r="AP6" i="8"/>
  <c r="AR6" i="8" s="1"/>
  <c r="AT6" i="8"/>
  <c r="AO6" i="8" s="1"/>
  <c r="AS6" i="8" s="1"/>
  <c r="BB6" i="8"/>
  <c r="BD6" i="8" s="1"/>
  <c r="BF6" i="8"/>
  <c r="BA6" i="8" s="1"/>
  <c r="BE6" i="8" s="1"/>
  <c r="BP6" i="8"/>
  <c r="BQ6" i="8"/>
  <c r="BR6" i="8"/>
  <c r="BS6" i="8"/>
  <c r="O7" i="8"/>
  <c r="AA7" i="8" s="1"/>
  <c r="AM7" i="8" s="1"/>
  <c r="AY7" i="8" s="1"/>
  <c r="L7" i="8"/>
  <c r="X7" i="8" s="1"/>
  <c r="AJ7" i="8" s="1"/>
  <c r="AV7" i="8" s="1"/>
  <c r="AX7" i="8" s="1"/>
  <c r="P7" i="8"/>
  <c r="AB7" i="8" s="1"/>
  <c r="AN7" i="8" s="1"/>
  <c r="AZ7" i="8" s="1"/>
  <c r="R7" i="8"/>
  <c r="T7" i="8" s="1"/>
  <c r="V7" i="8"/>
  <c r="Q7" i="8" s="1"/>
  <c r="U7" i="8" s="1"/>
  <c r="AD7" i="8"/>
  <c r="AF7" i="8" s="1"/>
  <c r="AH7" i="8"/>
  <c r="AC7" i="8" s="1"/>
  <c r="AG7" i="8" s="1"/>
  <c r="AP7" i="8"/>
  <c r="AR7" i="8" s="1"/>
  <c r="AT7" i="8"/>
  <c r="AO7" i="8" s="1"/>
  <c r="AS7" i="8" s="1"/>
  <c r="BB7" i="8"/>
  <c r="BD7" i="8" s="1"/>
  <c r="BF7" i="8"/>
  <c r="BA7" i="8" s="1"/>
  <c r="BE7" i="8" s="1"/>
  <c r="BP7" i="8"/>
  <c r="BQ7" i="8"/>
  <c r="BR7" i="8"/>
  <c r="BS7" i="8"/>
  <c r="O8" i="8"/>
  <c r="AA8" i="8" s="1"/>
  <c r="AM8" i="8" s="1"/>
  <c r="AY8" i="8" s="1"/>
  <c r="L8" i="8"/>
  <c r="X8" i="8" s="1"/>
  <c r="AJ8" i="8" s="1"/>
  <c r="AV8" i="8" s="1"/>
  <c r="AX8" i="8" s="1"/>
  <c r="P8" i="8"/>
  <c r="AB8" i="8" s="1"/>
  <c r="AN8" i="8" s="1"/>
  <c r="AZ8" i="8" s="1"/>
  <c r="R8" i="8"/>
  <c r="T8" i="8" s="1"/>
  <c r="V8" i="8"/>
  <c r="Q8" i="8" s="1"/>
  <c r="U8" i="8" s="1"/>
  <c r="AD8" i="8"/>
  <c r="AF8" i="8" s="1"/>
  <c r="AH8" i="8"/>
  <c r="AC8" i="8" s="1"/>
  <c r="AG8" i="8" s="1"/>
  <c r="AP8" i="8"/>
  <c r="AR8" i="8" s="1"/>
  <c r="AT8" i="8"/>
  <c r="AO8" i="8" s="1"/>
  <c r="AS8" i="8" s="1"/>
  <c r="BB8" i="8"/>
  <c r="BD8" i="8" s="1"/>
  <c r="BF8" i="8"/>
  <c r="BA8" i="8" s="1"/>
  <c r="BE8" i="8" s="1"/>
  <c r="BP8" i="8"/>
  <c r="BQ8" i="8"/>
  <c r="BR8" i="8"/>
  <c r="BS8" i="8"/>
  <c r="O9" i="8"/>
  <c r="AA9" i="8" s="1"/>
  <c r="AM9" i="8" s="1"/>
  <c r="AY9" i="8" s="1"/>
  <c r="L9" i="8"/>
  <c r="X9" i="8" s="1"/>
  <c r="AJ9" i="8" s="1"/>
  <c r="AV9" i="8" s="1"/>
  <c r="AX9" i="8" s="1"/>
  <c r="P9" i="8"/>
  <c r="AB9" i="8" s="1"/>
  <c r="AN9" i="8" s="1"/>
  <c r="AZ9" i="8" s="1"/>
  <c r="R9" i="8"/>
  <c r="T9" i="8" s="1"/>
  <c r="V9" i="8"/>
  <c r="Q9" i="8" s="1"/>
  <c r="U9" i="8" s="1"/>
  <c r="AD9" i="8"/>
  <c r="AF9" i="8" s="1"/>
  <c r="AH9" i="8"/>
  <c r="AC9" i="8" s="1"/>
  <c r="AG9" i="8" s="1"/>
  <c r="AP9" i="8"/>
  <c r="AR9" i="8" s="1"/>
  <c r="AT9" i="8"/>
  <c r="AO9" i="8" s="1"/>
  <c r="AS9" i="8" s="1"/>
  <c r="BB9" i="8"/>
  <c r="BD9" i="8" s="1"/>
  <c r="BF9" i="8"/>
  <c r="BA9" i="8" s="1"/>
  <c r="BE9" i="8" s="1"/>
  <c r="BP9" i="8"/>
  <c r="BQ9" i="8"/>
  <c r="BR9" i="8"/>
  <c r="BS9" i="8"/>
  <c r="O10" i="8"/>
  <c r="AA10" i="8" s="1"/>
  <c r="AM10" i="8" s="1"/>
  <c r="AY10" i="8" s="1"/>
  <c r="L10" i="8"/>
  <c r="X10" i="8" s="1"/>
  <c r="AJ10" i="8" s="1"/>
  <c r="AV10" i="8" s="1"/>
  <c r="AX10" i="8" s="1"/>
  <c r="P10" i="8"/>
  <c r="AB10" i="8" s="1"/>
  <c r="AN10" i="8" s="1"/>
  <c r="AZ10" i="8" s="1"/>
  <c r="R10" i="8"/>
  <c r="T10" i="8" s="1"/>
  <c r="V10" i="8"/>
  <c r="Q10" i="8" s="1"/>
  <c r="U10" i="8" s="1"/>
  <c r="AD10" i="8"/>
  <c r="AF10" i="8" s="1"/>
  <c r="AH10" i="8"/>
  <c r="AC10" i="8" s="1"/>
  <c r="AG10" i="8" s="1"/>
  <c r="AP10" i="8"/>
  <c r="AR10" i="8" s="1"/>
  <c r="AT10" i="8"/>
  <c r="AO10" i="8" s="1"/>
  <c r="AS10" i="8" s="1"/>
  <c r="BB10" i="8"/>
  <c r="BD10" i="8" s="1"/>
  <c r="BF10" i="8"/>
  <c r="BA10" i="8" s="1"/>
  <c r="BE10" i="8" s="1"/>
  <c r="BP10" i="8"/>
  <c r="BQ10" i="8"/>
  <c r="BR10" i="8"/>
  <c r="BS10" i="8"/>
  <c r="O11" i="8"/>
  <c r="AA11" i="8" s="1"/>
  <c r="AM11" i="8" s="1"/>
  <c r="AY11" i="8" s="1"/>
  <c r="L11" i="8"/>
  <c r="X11" i="8" s="1"/>
  <c r="AJ11" i="8" s="1"/>
  <c r="AV11" i="8" s="1"/>
  <c r="AX11" i="8" s="1"/>
  <c r="P11" i="8"/>
  <c r="AB11" i="8" s="1"/>
  <c r="AN11" i="8" s="1"/>
  <c r="AZ11" i="8" s="1"/>
  <c r="R11" i="8"/>
  <c r="T11" i="8" s="1"/>
  <c r="V11" i="8"/>
  <c r="Q11" i="8" s="1"/>
  <c r="U11" i="8" s="1"/>
  <c r="AD11" i="8"/>
  <c r="AF11" i="8" s="1"/>
  <c r="AH11" i="8"/>
  <c r="AC11" i="8" s="1"/>
  <c r="AG11" i="8" s="1"/>
  <c r="AP11" i="8"/>
  <c r="AR11" i="8" s="1"/>
  <c r="AT11" i="8"/>
  <c r="AO11" i="8" s="1"/>
  <c r="AS11" i="8" s="1"/>
  <c r="BB11" i="8"/>
  <c r="BD11" i="8" s="1"/>
  <c r="BF11" i="8"/>
  <c r="BA11" i="8" s="1"/>
  <c r="BE11" i="8" s="1"/>
  <c r="BP11" i="8"/>
  <c r="BQ11" i="8"/>
  <c r="BR11" i="8"/>
  <c r="BS11" i="8"/>
  <c r="O12" i="8"/>
  <c r="AA12" i="8" s="1"/>
  <c r="AM12" i="8" s="1"/>
  <c r="AY12" i="8" s="1"/>
  <c r="L12" i="8"/>
  <c r="X12" i="8" s="1"/>
  <c r="AJ12" i="8" s="1"/>
  <c r="AV12" i="8" s="1"/>
  <c r="AX12" i="8" s="1"/>
  <c r="P12" i="8"/>
  <c r="AB12" i="8" s="1"/>
  <c r="AN12" i="8" s="1"/>
  <c r="AZ12" i="8" s="1"/>
  <c r="R12" i="8"/>
  <c r="T12" i="8" s="1"/>
  <c r="V12" i="8"/>
  <c r="Q12" i="8" s="1"/>
  <c r="U12" i="8" s="1"/>
  <c r="AD12" i="8"/>
  <c r="AF12" i="8" s="1"/>
  <c r="AH12" i="8"/>
  <c r="AC12" i="8" s="1"/>
  <c r="AG12" i="8" s="1"/>
  <c r="AP12" i="8"/>
  <c r="AR12" i="8" s="1"/>
  <c r="AT12" i="8"/>
  <c r="AO12" i="8" s="1"/>
  <c r="AS12" i="8" s="1"/>
  <c r="BB12" i="8"/>
  <c r="BD12" i="8" s="1"/>
  <c r="BF12" i="8"/>
  <c r="BA12" i="8" s="1"/>
  <c r="BE12" i="8" s="1"/>
  <c r="BP12" i="8"/>
  <c r="BQ12" i="8"/>
  <c r="BR12" i="8"/>
  <c r="BS12" i="8"/>
  <c r="O13" i="8"/>
  <c r="AA13" i="8" s="1"/>
  <c r="AM13" i="8" s="1"/>
  <c r="AY13" i="8" s="1"/>
  <c r="L13" i="8"/>
  <c r="X13" i="8" s="1"/>
  <c r="AJ13" i="8" s="1"/>
  <c r="AV13" i="8" s="1"/>
  <c r="AX13" i="8" s="1"/>
  <c r="P13" i="8"/>
  <c r="AB13" i="8" s="1"/>
  <c r="AN13" i="8" s="1"/>
  <c r="AZ13" i="8" s="1"/>
  <c r="R13" i="8"/>
  <c r="T13" i="8" s="1"/>
  <c r="V13" i="8"/>
  <c r="Q13" i="8" s="1"/>
  <c r="U13" i="8" s="1"/>
  <c r="AD13" i="8"/>
  <c r="AF13" i="8" s="1"/>
  <c r="AH13" i="8"/>
  <c r="AC13" i="8" s="1"/>
  <c r="AG13" i="8" s="1"/>
  <c r="AP13" i="8"/>
  <c r="AR13" i="8" s="1"/>
  <c r="AT13" i="8"/>
  <c r="AO13" i="8" s="1"/>
  <c r="AS13" i="8" s="1"/>
  <c r="BB13" i="8"/>
  <c r="BD13" i="8" s="1"/>
  <c r="BF13" i="8"/>
  <c r="BA13" i="8" s="1"/>
  <c r="BE13" i="8" s="1"/>
  <c r="BP13" i="8"/>
  <c r="BQ13" i="8"/>
  <c r="BR13" i="8"/>
  <c r="BS13" i="8"/>
  <c r="O14" i="8"/>
  <c r="AA14" i="8" s="1"/>
  <c r="AM14" i="8" s="1"/>
  <c r="AY14" i="8" s="1"/>
  <c r="L14" i="8"/>
  <c r="X14" i="8" s="1"/>
  <c r="AJ14" i="8" s="1"/>
  <c r="AV14" i="8" s="1"/>
  <c r="AX14" i="8" s="1"/>
  <c r="P14" i="8"/>
  <c r="AB14" i="8" s="1"/>
  <c r="AN14" i="8" s="1"/>
  <c r="AZ14" i="8" s="1"/>
  <c r="R14" i="8"/>
  <c r="T14" i="8" s="1"/>
  <c r="V14" i="8"/>
  <c r="Q14" i="8" s="1"/>
  <c r="U14" i="8" s="1"/>
  <c r="AD14" i="8"/>
  <c r="AF14" i="8" s="1"/>
  <c r="AH14" i="8"/>
  <c r="AC14" i="8" s="1"/>
  <c r="AG14" i="8" s="1"/>
  <c r="AP14" i="8"/>
  <c r="AR14" i="8" s="1"/>
  <c r="AT14" i="8"/>
  <c r="AO14" i="8" s="1"/>
  <c r="AS14" i="8" s="1"/>
  <c r="BB14" i="8"/>
  <c r="BD14" i="8" s="1"/>
  <c r="BF14" i="8"/>
  <c r="BA14" i="8" s="1"/>
  <c r="BE14" i="8" s="1"/>
  <c r="BP14" i="8"/>
  <c r="BQ14" i="8"/>
  <c r="BR14" i="8"/>
  <c r="BS14" i="8"/>
  <c r="O15" i="8"/>
  <c r="AA15" i="8" s="1"/>
  <c r="AM15" i="8" s="1"/>
  <c r="AY15" i="8" s="1"/>
  <c r="L15" i="8"/>
  <c r="X15" i="8" s="1"/>
  <c r="AJ15" i="8" s="1"/>
  <c r="AV15" i="8" s="1"/>
  <c r="AX15" i="8" s="1"/>
  <c r="P15" i="8"/>
  <c r="AB15" i="8" s="1"/>
  <c r="AN15" i="8" s="1"/>
  <c r="AZ15" i="8" s="1"/>
  <c r="R15" i="8"/>
  <c r="T15" i="8" s="1"/>
  <c r="V15" i="8"/>
  <c r="Q15" i="8" s="1"/>
  <c r="U15" i="8" s="1"/>
  <c r="AD15" i="8"/>
  <c r="AF15" i="8" s="1"/>
  <c r="AH15" i="8"/>
  <c r="AC15" i="8" s="1"/>
  <c r="AG15" i="8" s="1"/>
  <c r="AP15" i="8"/>
  <c r="AR15" i="8" s="1"/>
  <c r="AT15" i="8"/>
  <c r="AO15" i="8" s="1"/>
  <c r="AS15" i="8" s="1"/>
  <c r="BB15" i="8"/>
  <c r="BD15" i="8" s="1"/>
  <c r="BF15" i="8"/>
  <c r="BA15" i="8" s="1"/>
  <c r="BE15" i="8" s="1"/>
  <c r="BP15" i="8"/>
  <c r="BQ15" i="8"/>
  <c r="BR15" i="8"/>
  <c r="BS15" i="8"/>
  <c r="O16" i="8"/>
  <c r="AA16" i="8" s="1"/>
  <c r="AM16" i="8" s="1"/>
  <c r="AY16" i="8" s="1"/>
  <c r="L16" i="8"/>
  <c r="X16" i="8" s="1"/>
  <c r="AJ16" i="8" s="1"/>
  <c r="AV16" i="8" s="1"/>
  <c r="P16" i="8"/>
  <c r="AB16" i="8" s="1"/>
  <c r="AN16" i="8" s="1"/>
  <c r="AZ16" i="8" s="1"/>
  <c r="R16" i="8"/>
  <c r="T16" i="8" s="1"/>
  <c r="V16" i="8"/>
  <c r="Q16" i="8" s="1"/>
  <c r="U16" i="8" s="1"/>
  <c r="AD16" i="8"/>
  <c r="AF16" i="8" s="1"/>
  <c r="AH16" i="8"/>
  <c r="AC16" i="8" s="1"/>
  <c r="AG16" i="8" s="1"/>
  <c r="AP16" i="8"/>
  <c r="AR16" i="8" s="1"/>
  <c r="AT16" i="8"/>
  <c r="AO16" i="8" s="1"/>
  <c r="AS16" i="8" s="1"/>
  <c r="BB16" i="8"/>
  <c r="BD16" i="8" s="1"/>
  <c r="BF16" i="8"/>
  <c r="BA16" i="8" s="1"/>
  <c r="BE16" i="8" s="1"/>
  <c r="BP16" i="8"/>
  <c r="BQ16" i="8"/>
  <c r="BR16" i="8"/>
  <c r="BS16" i="8"/>
  <c r="O17" i="8"/>
  <c r="AA17" i="8" s="1"/>
  <c r="AM17" i="8" s="1"/>
  <c r="AY17" i="8" s="1"/>
  <c r="L17" i="8"/>
  <c r="N17" i="8" s="1"/>
  <c r="P17" i="8"/>
  <c r="AB17" i="8" s="1"/>
  <c r="AN17" i="8" s="1"/>
  <c r="AZ17" i="8" s="1"/>
  <c r="R17" i="8"/>
  <c r="T17" i="8" s="1"/>
  <c r="V17" i="8"/>
  <c r="Q17" i="8" s="1"/>
  <c r="U17" i="8" s="1"/>
  <c r="X17" i="8"/>
  <c r="AJ17" i="8" s="1"/>
  <c r="AV17" i="8" s="1"/>
  <c r="AX17" i="8" s="1"/>
  <c r="AD17" i="8"/>
  <c r="AF17" i="8" s="1"/>
  <c r="AH17" i="8"/>
  <c r="AC17" i="8" s="1"/>
  <c r="AG17" i="8" s="1"/>
  <c r="AP17" i="8"/>
  <c r="AR17" i="8" s="1"/>
  <c r="AT17" i="8"/>
  <c r="AO17" i="8" s="1"/>
  <c r="AS17" i="8" s="1"/>
  <c r="BB17" i="8"/>
  <c r="BD17" i="8" s="1"/>
  <c r="BF17" i="8"/>
  <c r="BA17" i="8" s="1"/>
  <c r="BE17" i="8" s="1"/>
  <c r="BP17" i="8"/>
  <c r="BQ17" i="8"/>
  <c r="BR17" i="8"/>
  <c r="BS17" i="8"/>
  <c r="O18" i="8"/>
  <c r="AA18" i="8" s="1"/>
  <c r="AM18" i="8" s="1"/>
  <c r="AY18" i="8" s="1"/>
  <c r="L18" i="8"/>
  <c r="X18" i="8" s="1"/>
  <c r="AJ18" i="8" s="1"/>
  <c r="AV18" i="8" s="1"/>
  <c r="AX18" i="8" s="1"/>
  <c r="P18" i="8"/>
  <c r="AB18" i="8" s="1"/>
  <c r="AN18" i="8" s="1"/>
  <c r="AZ18" i="8" s="1"/>
  <c r="R18" i="8"/>
  <c r="T18" i="8" s="1"/>
  <c r="V18" i="8"/>
  <c r="Q18" i="8" s="1"/>
  <c r="U18" i="8" s="1"/>
  <c r="AD18" i="8"/>
  <c r="AF18" i="8" s="1"/>
  <c r="AH18" i="8"/>
  <c r="AC18" i="8" s="1"/>
  <c r="AG18" i="8" s="1"/>
  <c r="AP18" i="8"/>
  <c r="AR18" i="8" s="1"/>
  <c r="AT18" i="8"/>
  <c r="AO18" i="8" s="1"/>
  <c r="AS18" i="8" s="1"/>
  <c r="BB18" i="8"/>
  <c r="BD18" i="8" s="1"/>
  <c r="BF18" i="8"/>
  <c r="BA18" i="8" s="1"/>
  <c r="BE18" i="8" s="1"/>
  <c r="BP18" i="8"/>
  <c r="BQ18" i="8"/>
  <c r="BR18" i="8"/>
  <c r="BS18" i="8"/>
  <c r="O19" i="8"/>
  <c r="AA19" i="8" s="1"/>
  <c r="AM19" i="8" s="1"/>
  <c r="AY19" i="8" s="1"/>
  <c r="L19" i="8"/>
  <c r="N19" i="8" s="1"/>
  <c r="P19" i="8"/>
  <c r="AB19" i="8" s="1"/>
  <c r="AN19" i="8" s="1"/>
  <c r="AZ19" i="8" s="1"/>
  <c r="R19" i="8"/>
  <c r="T19" i="8" s="1"/>
  <c r="V19" i="8"/>
  <c r="Q19" i="8" s="1"/>
  <c r="U19" i="8" s="1"/>
  <c r="X19" i="8"/>
  <c r="AJ19" i="8" s="1"/>
  <c r="AV19" i="8" s="1"/>
  <c r="AX19" i="8" s="1"/>
  <c r="AD19" i="8"/>
  <c r="AF19" i="8" s="1"/>
  <c r="AH19" i="8"/>
  <c r="AC19" i="8" s="1"/>
  <c r="AG19" i="8" s="1"/>
  <c r="AP19" i="8"/>
  <c r="AR19" i="8" s="1"/>
  <c r="AT19" i="8"/>
  <c r="AO19" i="8" s="1"/>
  <c r="AS19" i="8" s="1"/>
  <c r="BB19" i="8"/>
  <c r="BD19" i="8" s="1"/>
  <c r="BF19" i="8"/>
  <c r="BA19" i="8" s="1"/>
  <c r="BE19" i="8" s="1"/>
  <c r="BP19" i="8"/>
  <c r="BQ19" i="8"/>
  <c r="BR19" i="8"/>
  <c r="BS19" i="8"/>
  <c r="O20" i="8"/>
  <c r="AA20" i="8" s="1"/>
  <c r="AM20" i="8" s="1"/>
  <c r="AY20" i="8" s="1"/>
  <c r="L20" i="8"/>
  <c r="X20" i="8" s="1"/>
  <c r="AJ20" i="8" s="1"/>
  <c r="AV20" i="8" s="1"/>
  <c r="AX20" i="8" s="1"/>
  <c r="P20" i="8"/>
  <c r="AB20" i="8" s="1"/>
  <c r="AN20" i="8" s="1"/>
  <c r="AZ20" i="8" s="1"/>
  <c r="R20" i="8"/>
  <c r="T20" i="8" s="1"/>
  <c r="V20" i="8"/>
  <c r="Q20" i="8" s="1"/>
  <c r="U20" i="8" s="1"/>
  <c r="AD20" i="8"/>
  <c r="AF20" i="8" s="1"/>
  <c r="AH20" i="8"/>
  <c r="AC20" i="8" s="1"/>
  <c r="AG20" i="8" s="1"/>
  <c r="AP20" i="8"/>
  <c r="AR20" i="8" s="1"/>
  <c r="AT20" i="8"/>
  <c r="AO20" i="8" s="1"/>
  <c r="AS20" i="8" s="1"/>
  <c r="BB20" i="8"/>
  <c r="BD20" i="8" s="1"/>
  <c r="BF20" i="8"/>
  <c r="BA20" i="8" s="1"/>
  <c r="BE20" i="8" s="1"/>
  <c r="BP20" i="8"/>
  <c r="BQ20" i="8"/>
  <c r="BR20" i="8"/>
  <c r="BS20" i="8"/>
  <c r="O21" i="8"/>
  <c r="AA21" i="8" s="1"/>
  <c r="AM21" i="8" s="1"/>
  <c r="AY21" i="8" s="1"/>
  <c r="L21" i="8"/>
  <c r="X21" i="8" s="1"/>
  <c r="AJ21" i="8" s="1"/>
  <c r="AV21" i="8" s="1"/>
  <c r="AX21" i="8" s="1"/>
  <c r="P21" i="8"/>
  <c r="AB21" i="8" s="1"/>
  <c r="AN21" i="8" s="1"/>
  <c r="AZ21" i="8" s="1"/>
  <c r="R21" i="8"/>
  <c r="T21" i="8" s="1"/>
  <c r="V21" i="8"/>
  <c r="Q21" i="8" s="1"/>
  <c r="U21" i="8" s="1"/>
  <c r="AD21" i="8"/>
  <c r="AF21" i="8" s="1"/>
  <c r="AH21" i="8"/>
  <c r="AC21" i="8" s="1"/>
  <c r="AG21" i="8" s="1"/>
  <c r="AP21" i="8"/>
  <c r="AR21" i="8" s="1"/>
  <c r="AT21" i="8"/>
  <c r="AO21" i="8" s="1"/>
  <c r="AS21" i="8" s="1"/>
  <c r="BB21" i="8"/>
  <c r="BD21" i="8" s="1"/>
  <c r="BF21" i="8"/>
  <c r="BA21" i="8" s="1"/>
  <c r="BE21" i="8" s="1"/>
  <c r="BP21" i="8"/>
  <c r="BQ21" i="8"/>
  <c r="BR21" i="8"/>
  <c r="BS21" i="8"/>
  <c r="O22" i="8"/>
  <c r="AA22" i="8" s="1"/>
  <c r="AM22" i="8" s="1"/>
  <c r="AY22" i="8" s="1"/>
  <c r="L22" i="8"/>
  <c r="X22" i="8" s="1"/>
  <c r="AJ22" i="8" s="1"/>
  <c r="AV22" i="8" s="1"/>
  <c r="AX22" i="8" s="1"/>
  <c r="P22" i="8"/>
  <c r="AB22" i="8" s="1"/>
  <c r="AN22" i="8" s="1"/>
  <c r="AZ22" i="8" s="1"/>
  <c r="R22" i="8"/>
  <c r="T22" i="8" s="1"/>
  <c r="V22" i="8"/>
  <c r="Q22" i="8" s="1"/>
  <c r="U22" i="8" s="1"/>
  <c r="AD22" i="8"/>
  <c r="AF22" i="8" s="1"/>
  <c r="AH22" i="8"/>
  <c r="AC22" i="8" s="1"/>
  <c r="AG22" i="8" s="1"/>
  <c r="AP22" i="8"/>
  <c r="AR22" i="8" s="1"/>
  <c r="AT22" i="8"/>
  <c r="AO22" i="8" s="1"/>
  <c r="AS22" i="8" s="1"/>
  <c r="BB22" i="8"/>
  <c r="BD22" i="8" s="1"/>
  <c r="BF22" i="8"/>
  <c r="BA22" i="8" s="1"/>
  <c r="BE22" i="8" s="1"/>
  <c r="BP22" i="8"/>
  <c r="BQ22" i="8"/>
  <c r="BR22" i="8"/>
  <c r="BS22" i="8"/>
  <c r="O23" i="8"/>
  <c r="AA23" i="8" s="1"/>
  <c r="AM23" i="8" s="1"/>
  <c r="AY23" i="8" s="1"/>
  <c r="L23" i="8"/>
  <c r="X23" i="8" s="1"/>
  <c r="AJ23" i="8" s="1"/>
  <c r="AV23" i="8" s="1"/>
  <c r="AX23" i="8" s="1"/>
  <c r="P23" i="8"/>
  <c r="AB23" i="8" s="1"/>
  <c r="AN23" i="8" s="1"/>
  <c r="AZ23" i="8" s="1"/>
  <c r="R23" i="8"/>
  <c r="T23" i="8" s="1"/>
  <c r="V23" i="8"/>
  <c r="Q23" i="8" s="1"/>
  <c r="U23" i="8" s="1"/>
  <c r="AD23" i="8"/>
  <c r="AF23" i="8" s="1"/>
  <c r="AH23" i="8"/>
  <c r="AC23" i="8" s="1"/>
  <c r="AG23" i="8" s="1"/>
  <c r="AP23" i="8"/>
  <c r="AR23" i="8" s="1"/>
  <c r="AT23" i="8"/>
  <c r="AO23" i="8" s="1"/>
  <c r="AS23" i="8" s="1"/>
  <c r="BB23" i="8"/>
  <c r="BD23" i="8" s="1"/>
  <c r="BF23" i="8"/>
  <c r="BA23" i="8" s="1"/>
  <c r="BE23" i="8" s="1"/>
  <c r="BP23" i="8"/>
  <c r="BQ23" i="8"/>
  <c r="BR23" i="8"/>
  <c r="BS23" i="8"/>
  <c r="O24" i="8"/>
  <c r="AA24" i="8" s="1"/>
  <c r="AM24" i="8" s="1"/>
  <c r="AY24" i="8" s="1"/>
  <c r="L24" i="8"/>
  <c r="X24" i="8" s="1"/>
  <c r="AJ24" i="8" s="1"/>
  <c r="AV24" i="8" s="1"/>
  <c r="AX24" i="8" s="1"/>
  <c r="P24" i="8"/>
  <c r="AB24" i="8" s="1"/>
  <c r="AN24" i="8" s="1"/>
  <c r="AZ24" i="8" s="1"/>
  <c r="R24" i="8"/>
  <c r="T24" i="8" s="1"/>
  <c r="V24" i="8"/>
  <c r="Q24" i="8" s="1"/>
  <c r="U24" i="8" s="1"/>
  <c r="AD24" i="8"/>
  <c r="AF24" i="8" s="1"/>
  <c r="AH24" i="8"/>
  <c r="AC24" i="8" s="1"/>
  <c r="AG24" i="8" s="1"/>
  <c r="AP24" i="8"/>
  <c r="AR24" i="8" s="1"/>
  <c r="AT24" i="8"/>
  <c r="AO24" i="8" s="1"/>
  <c r="AS24" i="8" s="1"/>
  <c r="BB24" i="8"/>
  <c r="BD24" i="8" s="1"/>
  <c r="BF24" i="8"/>
  <c r="BA24" i="8" s="1"/>
  <c r="BE24" i="8" s="1"/>
  <c r="BP24" i="8"/>
  <c r="BQ24" i="8"/>
  <c r="BR24" i="8"/>
  <c r="BS24" i="8"/>
  <c r="O25" i="8"/>
  <c r="AA25" i="8" s="1"/>
  <c r="AM25" i="8" s="1"/>
  <c r="AY25" i="8" s="1"/>
  <c r="L25" i="8"/>
  <c r="X25" i="8" s="1"/>
  <c r="AJ25" i="8" s="1"/>
  <c r="AV25" i="8" s="1"/>
  <c r="AX25" i="8" s="1"/>
  <c r="P25" i="8"/>
  <c r="AB25" i="8" s="1"/>
  <c r="AN25" i="8" s="1"/>
  <c r="AZ25" i="8" s="1"/>
  <c r="R25" i="8"/>
  <c r="T25" i="8" s="1"/>
  <c r="V25" i="8"/>
  <c r="Q25" i="8" s="1"/>
  <c r="U25" i="8" s="1"/>
  <c r="AF25" i="8"/>
  <c r="AH25" i="8"/>
  <c r="AC25" i="8" s="1"/>
  <c r="AG25" i="8" s="1"/>
  <c r="AP25" i="8"/>
  <c r="AR25" i="8" s="1"/>
  <c r="AT25" i="8"/>
  <c r="AO25" i="8" s="1"/>
  <c r="AS25" i="8" s="1"/>
  <c r="BB25" i="8"/>
  <c r="BD25" i="8" s="1"/>
  <c r="BF25" i="8"/>
  <c r="BA25" i="8" s="1"/>
  <c r="BE25" i="8" s="1"/>
  <c r="BP25" i="8"/>
  <c r="BQ25" i="8"/>
  <c r="BR25" i="8"/>
  <c r="BS25" i="8"/>
  <c r="O26" i="8"/>
  <c r="AA26" i="8" s="1"/>
  <c r="AM26" i="8" s="1"/>
  <c r="AY26" i="8" s="1"/>
  <c r="L26" i="8"/>
  <c r="N26" i="8" s="1"/>
  <c r="P26" i="8"/>
  <c r="AB26" i="8" s="1"/>
  <c r="AN26" i="8" s="1"/>
  <c r="AZ26" i="8" s="1"/>
  <c r="R26" i="8"/>
  <c r="T26" i="8" s="1"/>
  <c r="V26" i="8"/>
  <c r="Q26" i="8" s="1"/>
  <c r="U26" i="8" s="1"/>
  <c r="X26" i="8"/>
  <c r="AJ26" i="8" s="1"/>
  <c r="AV26" i="8" s="1"/>
  <c r="AX26" i="8" s="1"/>
  <c r="AD26" i="8"/>
  <c r="AF26" i="8" s="1"/>
  <c r="AH26" i="8"/>
  <c r="AC26" i="8" s="1"/>
  <c r="AG26" i="8" s="1"/>
  <c r="AP26" i="8"/>
  <c r="AR26" i="8" s="1"/>
  <c r="AT26" i="8"/>
  <c r="AO26" i="8" s="1"/>
  <c r="AS26" i="8" s="1"/>
  <c r="BB26" i="8"/>
  <c r="BD26" i="8" s="1"/>
  <c r="BF26" i="8"/>
  <c r="BA26" i="8" s="1"/>
  <c r="BE26" i="8" s="1"/>
  <c r="BP26" i="8"/>
  <c r="BQ26" i="8"/>
  <c r="BR26" i="8"/>
  <c r="BS26" i="8"/>
  <c r="O27" i="8"/>
  <c r="AA27" i="8" s="1"/>
  <c r="AM27" i="8" s="1"/>
  <c r="AY27" i="8" s="1"/>
  <c r="L27" i="8"/>
  <c r="N27" i="8" s="1"/>
  <c r="P27" i="8"/>
  <c r="R27" i="8"/>
  <c r="T27" i="8" s="1"/>
  <c r="V27" i="8"/>
  <c r="Q27" i="8" s="1"/>
  <c r="U27" i="8" s="1"/>
  <c r="X27" i="8"/>
  <c r="AJ27" i="8" s="1"/>
  <c r="AV27" i="8" s="1"/>
  <c r="AX27" i="8" s="1"/>
  <c r="AB27" i="8"/>
  <c r="AN27" i="8" s="1"/>
  <c r="AZ27" i="8" s="1"/>
  <c r="AD27" i="8"/>
  <c r="AF27" i="8" s="1"/>
  <c r="AH27" i="8"/>
  <c r="AC27" i="8" s="1"/>
  <c r="AG27" i="8" s="1"/>
  <c r="AP27" i="8"/>
  <c r="AR27" i="8" s="1"/>
  <c r="AT27" i="8"/>
  <c r="AO27" i="8" s="1"/>
  <c r="AS27" i="8" s="1"/>
  <c r="BB27" i="8"/>
  <c r="BD27" i="8" s="1"/>
  <c r="BF27" i="8"/>
  <c r="BA27" i="8" s="1"/>
  <c r="BE27" i="8" s="1"/>
  <c r="BP27" i="8"/>
  <c r="BQ27" i="8"/>
  <c r="BR27" i="8"/>
  <c r="BS27" i="8"/>
  <c r="O28" i="8"/>
  <c r="AA28" i="8" s="1"/>
  <c r="AM28" i="8" s="1"/>
  <c r="AY28" i="8" s="1"/>
  <c r="L28" i="8"/>
  <c r="X28" i="8" s="1"/>
  <c r="AJ28" i="8" s="1"/>
  <c r="AV28" i="8" s="1"/>
  <c r="AX28" i="8" s="1"/>
  <c r="P28" i="8"/>
  <c r="AB28" i="8" s="1"/>
  <c r="AN28" i="8" s="1"/>
  <c r="AZ28" i="8" s="1"/>
  <c r="R28" i="8"/>
  <c r="T28" i="8" s="1"/>
  <c r="V28" i="8"/>
  <c r="Q28" i="8" s="1"/>
  <c r="U28" i="8" s="1"/>
  <c r="AD28" i="8"/>
  <c r="AF28" i="8" s="1"/>
  <c r="AH28" i="8"/>
  <c r="AC28" i="8" s="1"/>
  <c r="AG28" i="8" s="1"/>
  <c r="AP28" i="8"/>
  <c r="AR28" i="8" s="1"/>
  <c r="AT28" i="8"/>
  <c r="AO28" i="8" s="1"/>
  <c r="AS28" i="8" s="1"/>
  <c r="BB28" i="8"/>
  <c r="BD28" i="8" s="1"/>
  <c r="BF28" i="8"/>
  <c r="BA28" i="8" s="1"/>
  <c r="BE28" i="8" s="1"/>
  <c r="BP28" i="8"/>
  <c r="BQ28" i="8"/>
  <c r="BR28" i="8"/>
  <c r="BS28" i="8"/>
  <c r="O29" i="8"/>
  <c r="AA29" i="8" s="1"/>
  <c r="AM29" i="8" s="1"/>
  <c r="AY29" i="8" s="1"/>
  <c r="L29" i="8"/>
  <c r="X29" i="8" s="1"/>
  <c r="AJ29" i="8" s="1"/>
  <c r="AV29" i="8" s="1"/>
  <c r="AX29" i="8" s="1"/>
  <c r="P29" i="8"/>
  <c r="AB29" i="8" s="1"/>
  <c r="AN29" i="8" s="1"/>
  <c r="AZ29" i="8" s="1"/>
  <c r="R29" i="8"/>
  <c r="T29" i="8" s="1"/>
  <c r="V29" i="8"/>
  <c r="Q29" i="8" s="1"/>
  <c r="U29" i="8" s="1"/>
  <c r="AD29" i="8"/>
  <c r="AF29" i="8" s="1"/>
  <c r="AH29" i="8"/>
  <c r="AC29" i="8" s="1"/>
  <c r="AG29" i="8" s="1"/>
  <c r="AP29" i="8"/>
  <c r="AR29" i="8" s="1"/>
  <c r="AT29" i="8"/>
  <c r="AO29" i="8" s="1"/>
  <c r="AS29" i="8" s="1"/>
  <c r="BB29" i="8"/>
  <c r="BD29" i="8" s="1"/>
  <c r="BF29" i="8"/>
  <c r="BA29" i="8" s="1"/>
  <c r="BE29" i="8" s="1"/>
  <c r="BP29" i="8"/>
  <c r="BQ29" i="8"/>
  <c r="BR29" i="8"/>
  <c r="BS29" i="8"/>
  <c r="O30" i="8"/>
  <c r="AA30" i="8" s="1"/>
  <c r="AM30" i="8" s="1"/>
  <c r="AY30" i="8" s="1"/>
  <c r="L30" i="8"/>
  <c r="X30" i="8" s="1"/>
  <c r="AJ30" i="8" s="1"/>
  <c r="AV30" i="8" s="1"/>
  <c r="AX30" i="8" s="1"/>
  <c r="P30" i="8"/>
  <c r="AB30" i="8" s="1"/>
  <c r="AN30" i="8" s="1"/>
  <c r="AZ30" i="8" s="1"/>
  <c r="R30" i="8"/>
  <c r="T30" i="8" s="1"/>
  <c r="V30" i="8"/>
  <c r="Q30" i="8" s="1"/>
  <c r="U30" i="8" s="1"/>
  <c r="AD30" i="8"/>
  <c r="AF30" i="8" s="1"/>
  <c r="AH30" i="8"/>
  <c r="AC30" i="8" s="1"/>
  <c r="AG30" i="8" s="1"/>
  <c r="AP30" i="8"/>
  <c r="AR30" i="8" s="1"/>
  <c r="AT30" i="8"/>
  <c r="AO30" i="8" s="1"/>
  <c r="AS30" i="8" s="1"/>
  <c r="BB30" i="8"/>
  <c r="BD30" i="8" s="1"/>
  <c r="BF30" i="8"/>
  <c r="BA30" i="8" s="1"/>
  <c r="BE30" i="8" s="1"/>
  <c r="BP30" i="8"/>
  <c r="BQ30" i="8"/>
  <c r="BR30" i="8"/>
  <c r="BS30" i="8"/>
  <c r="O31" i="8"/>
  <c r="AA31" i="8" s="1"/>
  <c r="AM31" i="8" s="1"/>
  <c r="AY31" i="8" s="1"/>
  <c r="L31" i="8"/>
  <c r="N31" i="8" s="1"/>
  <c r="P31" i="8"/>
  <c r="AB31" i="8" s="1"/>
  <c r="AN31" i="8" s="1"/>
  <c r="AZ31" i="8" s="1"/>
  <c r="R31" i="8"/>
  <c r="T31" i="8" s="1"/>
  <c r="V31" i="8"/>
  <c r="Q31" i="8" s="1"/>
  <c r="U31" i="8" s="1"/>
  <c r="X31" i="8"/>
  <c r="AJ31" i="8" s="1"/>
  <c r="AV31" i="8" s="1"/>
  <c r="AX31" i="8" s="1"/>
  <c r="AD31" i="8"/>
  <c r="AF31" i="8" s="1"/>
  <c r="AH31" i="8"/>
  <c r="AC31" i="8" s="1"/>
  <c r="AG31" i="8" s="1"/>
  <c r="AP31" i="8"/>
  <c r="AR31" i="8" s="1"/>
  <c r="AT31" i="8"/>
  <c r="AO31" i="8" s="1"/>
  <c r="AS31" i="8" s="1"/>
  <c r="BB31" i="8"/>
  <c r="BD31" i="8" s="1"/>
  <c r="BF31" i="8"/>
  <c r="BA31" i="8" s="1"/>
  <c r="BE31" i="8" s="1"/>
  <c r="BP31" i="8"/>
  <c r="BQ31" i="8"/>
  <c r="BR31" i="8"/>
  <c r="BS31" i="8"/>
  <c r="O32" i="8"/>
  <c r="AA32" i="8" s="1"/>
  <c r="AM32" i="8" s="1"/>
  <c r="AY32" i="8" s="1"/>
  <c r="L32" i="8"/>
  <c r="X32" i="8" s="1"/>
  <c r="AJ32" i="8" s="1"/>
  <c r="AV32" i="8" s="1"/>
  <c r="AX32" i="8" s="1"/>
  <c r="P32" i="8"/>
  <c r="AB32" i="8" s="1"/>
  <c r="AN32" i="8" s="1"/>
  <c r="AZ32" i="8" s="1"/>
  <c r="R32" i="8"/>
  <c r="T32" i="8" s="1"/>
  <c r="V32" i="8"/>
  <c r="Q32" i="8" s="1"/>
  <c r="U32" i="8" s="1"/>
  <c r="AD32" i="8"/>
  <c r="AF32" i="8" s="1"/>
  <c r="AH32" i="8"/>
  <c r="AC32" i="8" s="1"/>
  <c r="AG32" i="8" s="1"/>
  <c r="AP32" i="8"/>
  <c r="AR32" i="8" s="1"/>
  <c r="AT32" i="8"/>
  <c r="AO32" i="8" s="1"/>
  <c r="AS32" i="8" s="1"/>
  <c r="BB32" i="8"/>
  <c r="BD32" i="8" s="1"/>
  <c r="BF32" i="8"/>
  <c r="BA32" i="8" s="1"/>
  <c r="BE32" i="8" s="1"/>
  <c r="BP32" i="8"/>
  <c r="BQ32" i="8"/>
  <c r="BR32" i="8"/>
  <c r="BS32" i="8"/>
  <c r="O33" i="8"/>
  <c r="AA33" i="8" s="1"/>
  <c r="AM33" i="8" s="1"/>
  <c r="AY33" i="8" s="1"/>
  <c r="L33" i="8"/>
  <c r="N33" i="8" s="1"/>
  <c r="P33" i="8"/>
  <c r="AB33" i="8" s="1"/>
  <c r="AN33" i="8" s="1"/>
  <c r="AZ33" i="8" s="1"/>
  <c r="R33" i="8"/>
  <c r="T33" i="8" s="1"/>
  <c r="V33" i="8"/>
  <c r="Q33" i="8" s="1"/>
  <c r="U33" i="8" s="1"/>
  <c r="X33" i="8"/>
  <c r="AJ33" i="8" s="1"/>
  <c r="AV33" i="8" s="1"/>
  <c r="AX33" i="8" s="1"/>
  <c r="AD33" i="8"/>
  <c r="AF33" i="8" s="1"/>
  <c r="AH33" i="8"/>
  <c r="AC33" i="8" s="1"/>
  <c r="AG33" i="8" s="1"/>
  <c r="AP33" i="8"/>
  <c r="AR33" i="8" s="1"/>
  <c r="AT33" i="8"/>
  <c r="AO33" i="8" s="1"/>
  <c r="AS33" i="8" s="1"/>
  <c r="BB33" i="8"/>
  <c r="BD33" i="8" s="1"/>
  <c r="BF33" i="8"/>
  <c r="BA33" i="8" s="1"/>
  <c r="BE33" i="8" s="1"/>
  <c r="BP33" i="8"/>
  <c r="BQ33" i="8"/>
  <c r="BR33" i="8"/>
  <c r="BS33" i="8"/>
  <c r="O34" i="8"/>
  <c r="AA34" i="8" s="1"/>
  <c r="AM34" i="8" s="1"/>
  <c r="AY34" i="8" s="1"/>
  <c r="L34" i="8"/>
  <c r="X34" i="8" s="1"/>
  <c r="AJ34" i="8" s="1"/>
  <c r="AV34" i="8" s="1"/>
  <c r="AX34" i="8" s="1"/>
  <c r="P34" i="8"/>
  <c r="AB34" i="8" s="1"/>
  <c r="AN34" i="8" s="1"/>
  <c r="AZ34" i="8" s="1"/>
  <c r="R34" i="8"/>
  <c r="T34" i="8" s="1"/>
  <c r="V34" i="8"/>
  <c r="Q34" i="8" s="1"/>
  <c r="U34" i="8" s="1"/>
  <c r="AD34" i="8"/>
  <c r="AF34" i="8" s="1"/>
  <c r="AH34" i="8"/>
  <c r="AC34" i="8" s="1"/>
  <c r="AG34" i="8" s="1"/>
  <c r="AP34" i="8"/>
  <c r="AR34" i="8" s="1"/>
  <c r="AT34" i="8"/>
  <c r="AO34" i="8" s="1"/>
  <c r="AS34" i="8" s="1"/>
  <c r="BB34" i="8"/>
  <c r="BD34" i="8" s="1"/>
  <c r="BF34" i="8"/>
  <c r="BA34" i="8" s="1"/>
  <c r="BE34" i="8" s="1"/>
  <c r="BP34" i="8"/>
  <c r="BQ34" i="8"/>
  <c r="BR34" i="8"/>
  <c r="BS34" i="8"/>
  <c r="O35" i="8"/>
  <c r="AA35" i="8" s="1"/>
  <c r="AM35" i="8" s="1"/>
  <c r="AY35" i="8" s="1"/>
  <c r="L35" i="8"/>
  <c r="X35" i="8" s="1"/>
  <c r="AJ35" i="8" s="1"/>
  <c r="AV35" i="8" s="1"/>
  <c r="AX35" i="8" s="1"/>
  <c r="P35" i="8"/>
  <c r="AB35" i="8" s="1"/>
  <c r="AN35" i="8" s="1"/>
  <c r="AZ35" i="8" s="1"/>
  <c r="R35" i="8"/>
  <c r="T35" i="8" s="1"/>
  <c r="V35" i="8"/>
  <c r="Q35" i="8" s="1"/>
  <c r="U35" i="8" s="1"/>
  <c r="AD35" i="8"/>
  <c r="AF35" i="8" s="1"/>
  <c r="AH35" i="8"/>
  <c r="AC35" i="8" s="1"/>
  <c r="AG35" i="8" s="1"/>
  <c r="AP35" i="8"/>
  <c r="AR35" i="8" s="1"/>
  <c r="AT35" i="8"/>
  <c r="AO35" i="8" s="1"/>
  <c r="AS35" i="8" s="1"/>
  <c r="BB35" i="8"/>
  <c r="BD35" i="8" s="1"/>
  <c r="BF35" i="8"/>
  <c r="BA35" i="8" s="1"/>
  <c r="BE35" i="8" s="1"/>
  <c r="BP35" i="8"/>
  <c r="BQ35" i="8"/>
  <c r="BR35" i="8"/>
  <c r="BS35" i="8"/>
  <c r="O36" i="8"/>
  <c r="AA36" i="8" s="1"/>
  <c r="AM36" i="8" s="1"/>
  <c r="AY36" i="8" s="1"/>
  <c r="L36" i="8"/>
  <c r="X36" i="8" s="1"/>
  <c r="AJ36" i="8" s="1"/>
  <c r="AV36" i="8" s="1"/>
  <c r="P36" i="8"/>
  <c r="AB36" i="8" s="1"/>
  <c r="AN36" i="8" s="1"/>
  <c r="AZ36" i="8" s="1"/>
  <c r="R36" i="8"/>
  <c r="T36" i="8" s="1"/>
  <c r="V36" i="8"/>
  <c r="Q36" i="8" s="1"/>
  <c r="U36" i="8" s="1"/>
  <c r="AD36" i="8"/>
  <c r="AF36" i="8" s="1"/>
  <c r="AH36" i="8"/>
  <c r="AC36" i="8" s="1"/>
  <c r="AG36" i="8" s="1"/>
  <c r="AP36" i="8"/>
  <c r="AR36" i="8" s="1"/>
  <c r="AT36" i="8"/>
  <c r="AO36" i="8" s="1"/>
  <c r="AS36" i="8" s="1"/>
  <c r="BB36" i="8"/>
  <c r="BD36" i="8" s="1"/>
  <c r="BF36" i="8"/>
  <c r="BA36" i="8" s="1"/>
  <c r="BE36" i="8" s="1"/>
  <c r="BP36" i="8"/>
  <c r="BQ36" i="8"/>
  <c r="BR36" i="8"/>
  <c r="BS36" i="8"/>
  <c r="O37" i="8"/>
  <c r="AA37" i="8" s="1"/>
  <c r="AM37" i="8" s="1"/>
  <c r="AY37" i="8" s="1"/>
  <c r="L37" i="8"/>
  <c r="N37" i="8" s="1"/>
  <c r="P37" i="8"/>
  <c r="AB37" i="8" s="1"/>
  <c r="AN37" i="8" s="1"/>
  <c r="AZ37" i="8" s="1"/>
  <c r="R37" i="8"/>
  <c r="T37" i="8" s="1"/>
  <c r="V37" i="8"/>
  <c r="Q37" i="8" s="1"/>
  <c r="U37" i="8" s="1"/>
  <c r="X37" i="8"/>
  <c r="AJ37" i="8" s="1"/>
  <c r="AV37" i="8" s="1"/>
  <c r="AX37" i="8" s="1"/>
  <c r="AD37" i="8"/>
  <c r="AF37" i="8" s="1"/>
  <c r="AH37" i="8"/>
  <c r="AC37" i="8" s="1"/>
  <c r="AG37" i="8" s="1"/>
  <c r="AP37" i="8"/>
  <c r="AR37" i="8" s="1"/>
  <c r="AT37" i="8"/>
  <c r="AO37" i="8" s="1"/>
  <c r="AS37" i="8" s="1"/>
  <c r="BB37" i="8"/>
  <c r="BD37" i="8" s="1"/>
  <c r="BF37" i="8"/>
  <c r="BA37" i="8" s="1"/>
  <c r="BE37" i="8" s="1"/>
  <c r="BP37" i="8"/>
  <c r="BQ37" i="8"/>
  <c r="BR37" i="8"/>
  <c r="BS37" i="8"/>
  <c r="O38" i="8"/>
  <c r="AA38" i="8" s="1"/>
  <c r="AM38" i="8" s="1"/>
  <c r="AY38" i="8" s="1"/>
  <c r="L38" i="8"/>
  <c r="X38" i="8" s="1"/>
  <c r="AJ38" i="8" s="1"/>
  <c r="AV38" i="8" s="1"/>
  <c r="AX38" i="8" s="1"/>
  <c r="P38" i="8"/>
  <c r="AB38" i="8" s="1"/>
  <c r="AN38" i="8" s="1"/>
  <c r="AZ38" i="8" s="1"/>
  <c r="R38" i="8"/>
  <c r="T38" i="8" s="1"/>
  <c r="V38" i="8"/>
  <c r="Q38" i="8" s="1"/>
  <c r="U38" i="8" s="1"/>
  <c r="AD38" i="8"/>
  <c r="AF38" i="8" s="1"/>
  <c r="AH38" i="8"/>
  <c r="AC38" i="8" s="1"/>
  <c r="AG38" i="8" s="1"/>
  <c r="AP38" i="8"/>
  <c r="AR38" i="8" s="1"/>
  <c r="AT38" i="8"/>
  <c r="AO38" i="8" s="1"/>
  <c r="AS38" i="8" s="1"/>
  <c r="BB38" i="8"/>
  <c r="BD38" i="8" s="1"/>
  <c r="BF38" i="8"/>
  <c r="BA38" i="8" s="1"/>
  <c r="BE38" i="8" s="1"/>
  <c r="BP38" i="8"/>
  <c r="BQ38" i="8"/>
  <c r="BR38" i="8"/>
  <c r="BS38" i="8"/>
  <c r="O39" i="8"/>
  <c r="AA39" i="8" s="1"/>
  <c r="AM39" i="8" s="1"/>
  <c r="AY39" i="8" s="1"/>
  <c r="L39" i="8"/>
  <c r="X39" i="8" s="1"/>
  <c r="AJ39" i="8" s="1"/>
  <c r="AV39" i="8" s="1"/>
  <c r="AX39" i="8" s="1"/>
  <c r="P39" i="8"/>
  <c r="AB39" i="8" s="1"/>
  <c r="AN39" i="8" s="1"/>
  <c r="AZ39" i="8" s="1"/>
  <c r="R39" i="8"/>
  <c r="T39" i="8" s="1"/>
  <c r="V39" i="8"/>
  <c r="Q39" i="8" s="1"/>
  <c r="U39" i="8" s="1"/>
  <c r="AD39" i="8"/>
  <c r="AF39" i="8" s="1"/>
  <c r="AH39" i="8"/>
  <c r="AC39" i="8" s="1"/>
  <c r="AG39" i="8" s="1"/>
  <c r="AP39" i="8"/>
  <c r="AR39" i="8" s="1"/>
  <c r="AT39" i="8"/>
  <c r="AO39" i="8" s="1"/>
  <c r="AS39" i="8" s="1"/>
  <c r="BB39" i="8"/>
  <c r="BD39" i="8" s="1"/>
  <c r="BF39" i="8"/>
  <c r="BA39" i="8" s="1"/>
  <c r="BE39" i="8" s="1"/>
  <c r="BP39" i="8"/>
  <c r="BQ39" i="8"/>
  <c r="BR39" i="8"/>
  <c r="BS39" i="8"/>
  <c r="O40" i="8"/>
  <c r="AA40" i="8" s="1"/>
  <c r="AM40" i="8" s="1"/>
  <c r="AY40" i="8" s="1"/>
  <c r="L40" i="8"/>
  <c r="X40" i="8" s="1"/>
  <c r="AJ40" i="8" s="1"/>
  <c r="AV40" i="8" s="1"/>
  <c r="AX40" i="8" s="1"/>
  <c r="P40" i="8"/>
  <c r="AB40" i="8" s="1"/>
  <c r="AN40" i="8" s="1"/>
  <c r="AZ40" i="8" s="1"/>
  <c r="R40" i="8"/>
  <c r="T40" i="8" s="1"/>
  <c r="V40" i="8"/>
  <c r="Q40" i="8" s="1"/>
  <c r="U40" i="8" s="1"/>
  <c r="AD40" i="8"/>
  <c r="AF40" i="8" s="1"/>
  <c r="AH40" i="8"/>
  <c r="AC40" i="8" s="1"/>
  <c r="AG40" i="8" s="1"/>
  <c r="AP40" i="8"/>
  <c r="AR40" i="8" s="1"/>
  <c r="AT40" i="8"/>
  <c r="AO40" i="8" s="1"/>
  <c r="AS40" i="8" s="1"/>
  <c r="BB40" i="8"/>
  <c r="BD40" i="8" s="1"/>
  <c r="BF40" i="8"/>
  <c r="BA40" i="8" s="1"/>
  <c r="BE40" i="8" s="1"/>
  <c r="BP40" i="8"/>
  <c r="BQ40" i="8"/>
  <c r="BR40" i="8"/>
  <c r="BS40" i="8"/>
  <c r="O41" i="8"/>
  <c r="AA41" i="8" s="1"/>
  <c r="AM41" i="8" s="1"/>
  <c r="AY41" i="8" s="1"/>
  <c r="L41" i="8"/>
  <c r="N41" i="8" s="1"/>
  <c r="P41" i="8"/>
  <c r="AB41" i="8" s="1"/>
  <c r="AN41" i="8" s="1"/>
  <c r="AZ41" i="8" s="1"/>
  <c r="R41" i="8"/>
  <c r="T41" i="8" s="1"/>
  <c r="V41" i="8"/>
  <c r="Q41" i="8" s="1"/>
  <c r="U41" i="8" s="1"/>
  <c r="AD41" i="8"/>
  <c r="AF41" i="8" s="1"/>
  <c r="AH41" i="8"/>
  <c r="AC41" i="8" s="1"/>
  <c r="AG41" i="8" s="1"/>
  <c r="AP41" i="8"/>
  <c r="AR41" i="8" s="1"/>
  <c r="AT41" i="8"/>
  <c r="AO41" i="8" s="1"/>
  <c r="AS41" i="8" s="1"/>
  <c r="BB41" i="8"/>
  <c r="BD41" i="8" s="1"/>
  <c r="BF41" i="8"/>
  <c r="BA41" i="8" s="1"/>
  <c r="BE41" i="8" s="1"/>
  <c r="BP41" i="8"/>
  <c r="BQ41" i="8"/>
  <c r="BR41" i="8"/>
  <c r="BS41" i="8"/>
  <c r="O42" i="8"/>
  <c r="AA42" i="8" s="1"/>
  <c r="AM42" i="8" s="1"/>
  <c r="AY42" i="8" s="1"/>
  <c r="L42" i="8"/>
  <c r="X42" i="8" s="1"/>
  <c r="AJ42" i="8" s="1"/>
  <c r="AV42" i="8" s="1"/>
  <c r="AX42" i="8" s="1"/>
  <c r="P42" i="8"/>
  <c r="AB42" i="8" s="1"/>
  <c r="AN42" i="8" s="1"/>
  <c r="AZ42" i="8" s="1"/>
  <c r="R42" i="8"/>
  <c r="T42" i="8" s="1"/>
  <c r="V42" i="8"/>
  <c r="Q42" i="8" s="1"/>
  <c r="U42" i="8" s="1"/>
  <c r="AD42" i="8"/>
  <c r="AF42" i="8" s="1"/>
  <c r="AH42" i="8"/>
  <c r="AC42" i="8" s="1"/>
  <c r="AG42" i="8" s="1"/>
  <c r="AP42" i="8"/>
  <c r="AR42" i="8" s="1"/>
  <c r="AT42" i="8"/>
  <c r="AO42" i="8" s="1"/>
  <c r="AS42" i="8" s="1"/>
  <c r="BB42" i="8"/>
  <c r="BD42" i="8" s="1"/>
  <c r="BF42" i="8"/>
  <c r="BA42" i="8" s="1"/>
  <c r="BE42" i="8" s="1"/>
  <c r="BP42" i="8"/>
  <c r="BQ42" i="8"/>
  <c r="BR42" i="8"/>
  <c r="BS42" i="8"/>
  <c r="O43" i="8"/>
  <c r="AA43" i="8" s="1"/>
  <c r="AM43" i="8" s="1"/>
  <c r="AY43" i="8" s="1"/>
  <c r="L43" i="8"/>
  <c r="X43" i="8" s="1"/>
  <c r="AJ43" i="8" s="1"/>
  <c r="AV43" i="8" s="1"/>
  <c r="AX43" i="8" s="1"/>
  <c r="P43" i="8"/>
  <c r="AB43" i="8" s="1"/>
  <c r="AN43" i="8" s="1"/>
  <c r="AZ43" i="8" s="1"/>
  <c r="R43" i="8"/>
  <c r="T43" i="8" s="1"/>
  <c r="V43" i="8"/>
  <c r="Q43" i="8" s="1"/>
  <c r="U43" i="8" s="1"/>
  <c r="AD43" i="8"/>
  <c r="AF43" i="8" s="1"/>
  <c r="AH43" i="8"/>
  <c r="AC43" i="8" s="1"/>
  <c r="AG43" i="8" s="1"/>
  <c r="AP43" i="8"/>
  <c r="AR43" i="8" s="1"/>
  <c r="AT43" i="8"/>
  <c r="AO43" i="8" s="1"/>
  <c r="AS43" i="8" s="1"/>
  <c r="BB43" i="8"/>
  <c r="BD43" i="8" s="1"/>
  <c r="BF43" i="8"/>
  <c r="BA43" i="8" s="1"/>
  <c r="BE43" i="8" s="1"/>
  <c r="BP43" i="8"/>
  <c r="BQ43" i="8"/>
  <c r="BR43" i="8"/>
  <c r="BS43" i="8"/>
  <c r="O44" i="8"/>
  <c r="AA44" i="8" s="1"/>
  <c r="AM44" i="8" s="1"/>
  <c r="AY44" i="8" s="1"/>
  <c r="L44" i="8"/>
  <c r="X44" i="8" s="1"/>
  <c r="AJ44" i="8" s="1"/>
  <c r="AV44" i="8" s="1"/>
  <c r="AX44" i="8" s="1"/>
  <c r="P44" i="8"/>
  <c r="AB44" i="8" s="1"/>
  <c r="AN44" i="8" s="1"/>
  <c r="AZ44" i="8" s="1"/>
  <c r="R44" i="8"/>
  <c r="T44" i="8" s="1"/>
  <c r="V44" i="8"/>
  <c r="Q44" i="8" s="1"/>
  <c r="U44" i="8" s="1"/>
  <c r="AD44" i="8"/>
  <c r="AF44" i="8" s="1"/>
  <c r="AH44" i="8"/>
  <c r="AC44" i="8" s="1"/>
  <c r="AG44" i="8" s="1"/>
  <c r="AP44" i="8"/>
  <c r="AR44" i="8" s="1"/>
  <c r="AT44" i="8"/>
  <c r="AO44" i="8" s="1"/>
  <c r="AS44" i="8" s="1"/>
  <c r="BB44" i="8"/>
  <c r="BD44" i="8" s="1"/>
  <c r="BF44" i="8"/>
  <c r="BA44" i="8" s="1"/>
  <c r="BE44" i="8" s="1"/>
  <c r="BP44" i="8"/>
  <c r="BQ44" i="8"/>
  <c r="BR44" i="8"/>
  <c r="BS44" i="8"/>
  <c r="O45" i="8"/>
  <c r="AA45" i="8" s="1"/>
  <c r="AM45" i="8" s="1"/>
  <c r="AY45" i="8" s="1"/>
  <c r="L45" i="8"/>
  <c r="X45" i="8" s="1"/>
  <c r="AJ45" i="8" s="1"/>
  <c r="AV45" i="8" s="1"/>
  <c r="AX45" i="8" s="1"/>
  <c r="P45" i="8"/>
  <c r="AB45" i="8" s="1"/>
  <c r="AN45" i="8" s="1"/>
  <c r="AZ45" i="8" s="1"/>
  <c r="R45" i="8"/>
  <c r="T45" i="8" s="1"/>
  <c r="V45" i="8"/>
  <c r="Q45" i="8" s="1"/>
  <c r="U45" i="8" s="1"/>
  <c r="AD45" i="8"/>
  <c r="AF45" i="8" s="1"/>
  <c r="AH45" i="8"/>
  <c r="AC45" i="8" s="1"/>
  <c r="AG45" i="8" s="1"/>
  <c r="AP45" i="8"/>
  <c r="AR45" i="8" s="1"/>
  <c r="AT45" i="8"/>
  <c r="AO45" i="8" s="1"/>
  <c r="AS45" i="8" s="1"/>
  <c r="BB45" i="8"/>
  <c r="BD45" i="8" s="1"/>
  <c r="BF45" i="8"/>
  <c r="BA45" i="8" s="1"/>
  <c r="BE45" i="8" s="1"/>
  <c r="BP45" i="8"/>
  <c r="BQ45" i="8"/>
  <c r="BR45" i="8"/>
  <c r="BS45" i="8"/>
  <c r="O46" i="8"/>
  <c r="AA46" i="8" s="1"/>
  <c r="AM46" i="8" s="1"/>
  <c r="AY46" i="8" s="1"/>
  <c r="L46" i="8"/>
  <c r="X46" i="8" s="1"/>
  <c r="AJ46" i="8" s="1"/>
  <c r="AV46" i="8" s="1"/>
  <c r="AX46" i="8" s="1"/>
  <c r="P46" i="8"/>
  <c r="AB46" i="8" s="1"/>
  <c r="AN46" i="8" s="1"/>
  <c r="AZ46" i="8" s="1"/>
  <c r="R46" i="8"/>
  <c r="T46" i="8" s="1"/>
  <c r="V46" i="8"/>
  <c r="Q46" i="8" s="1"/>
  <c r="U46" i="8" s="1"/>
  <c r="AD46" i="8"/>
  <c r="AF46" i="8" s="1"/>
  <c r="AH46" i="8"/>
  <c r="AC46" i="8" s="1"/>
  <c r="AG46" i="8" s="1"/>
  <c r="AP46" i="8"/>
  <c r="AR46" i="8" s="1"/>
  <c r="AT46" i="8"/>
  <c r="AO46" i="8" s="1"/>
  <c r="AS46" i="8" s="1"/>
  <c r="BB46" i="8"/>
  <c r="BD46" i="8" s="1"/>
  <c r="BF46" i="8"/>
  <c r="BA46" i="8" s="1"/>
  <c r="BE46" i="8" s="1"/>
  <c r="BP46" i="8"/>
  <c r="BQ46" i="8"/>
  <c r="BR46" i="8"/>
  <c r="BS46" i="8"/>
  <c r="O47" i="8"/>
  <c r="AA47" i="8" s="1"/>
  <c r="AM47" i="8" s="1"/>
  <c r="AY47" i="8" s="1"/>
  <c r="L47" i="8"/>
  <c r="X47" i="8" s="1"/>
  <c r="AJ47" i="8" s="1"/>
  <c r="AV47" i="8" s="1"/>
  <c r="AX47" i="8" s="1"/>
  <c r="P47" i="8"/>
  <c r="AB47" i="8" s="1"/>
  <c r="AN47" i="8" s="1"/>
  <c r="AZ47" i="8" s="1"/>
  <c r="R47" i="8"/>
  <c r="T47" i="8" s="1"/>
  <c r="V47" i="8"/>
  <c r="Q47" i="8" s="1"/>
  <c r="U47" i="8" s="1"/>
  <c r="AD47" i="8"/>
  <c r="AF47" i="8" s="1"/>
  <c r="AH47" i="8"/>
  <c r="AC47" i="8" s="1"/>
  <c r="AG47" i="8" s="1"/>
  <c r="AP47" i="8"/>
  <c r="AR47" i="8" s="1"/>
  <c r="AT47" i="8"/>
  <c r="AO47" i="8" s="1"/>
  <c r="AS47" i="8" s="1"/>
  <c r="BB47" i="8"/>
  <c r="BD47" i="8" s="1"/>
  <c r="BF47" i="8"/>
  <c r="BA47" i="8" s="1"/>
  <c r="BE47" i="8" s="1"/>
  <c r="BP47" i="8"/>
  <c r="BQ47" i="8"/>
  <c r="BR47" i="8"/>
  <c r="BS47" i="8"/>
  <c r="O48" i="8"/>
  <c r="AA48" i="8" s="1"/>
  <c r="AM48" i="8" s="1"/>
  <c r="AY48" i="8" s="1"/>
  <c r="L48" i="8"/>
  <c r="X48" i="8" s="1"/>
  <c r="AJ48" i="8" s="1"/>
  <c r="AV48" i="8" s="1"/>
  <c r="AX48" i="8" s="1"/>
  <c r="P48" i="8"/>
  <c r="AB48" i="8" s="1"/>
  <c r="AN48" i="8" s="1"/>
  <c r="AZ48" i="8" s="1"/>
  <c r="R48" i="8"/>
  <c r="T48" i="8" s="1"/>
  <c r="V48" i="8"/>
  <c r="Q48" i="8" s="1"/>
  <c r="U48" i="8" s="1"/>
  <c r="AD48" i="8"/>
  <c r="AF48" i="8" s="1"/>
  <c r="AH48" i="8"/>
  <c r="AC48" i="8" s="1"/>
  <c r="AG48" i="8" s="1"/>
  <c r="AP48" i="8"/>
  <c r="AR48" i="8" s="1"/>
  <c r="AT48" i="8"/>
  <c r="AO48" i="8" s="1"/>
  <c r="AS48" i="8" s="1"/>
  <c r="BB48" i="8"/>
  <c r="BD48" i="8" s="1"/>
  <c r="BF48" i="8"/>
  <c r="BA48" i="8" s="1"/>
  <c r="BE48" i="8" s="1"/>
  <c r="BP48" i="8"/>
  <c r="BQ48" i="8"/>
  <c r="BR48" i="8"/>
  <c r="BS48" i="8"/>
  <c r="O49" i="8"/>
  <c r="AA49" i="8" s="1"/>
  <c r="AM49" i="8" s="1"/>
  <c r="AY49" i="8" s="1"/>
  <c r="L49" i="8"/>
  <c r="N49" i="8" s="1"/>
  <c r="P49" i="8"/>
  <c r="AB49" i="8" s="1"/>
  <c r="AN49" i="8" s="1"/>
  <c r="AZ49" i="8" s="1"/>
  <c r="R49" i="8"/>
  <c r="T49" i="8" s="1"/>
  <c r="V49" i="8"/>
  <c r="Q49" i="8" s="1"/>
  <c r="U49" i="8" s="1"/>
  <c r="X49" i="8"/>
  <c r="AJ49" i="8" s="1"/>
  <c r="AV49" i="8" s="1"/>
  <c r="AX49" i="8" s="1"/>
  <c r="AD49" i="8"/>
  <c r="AF49" i="8" s="1"/>
  <c r="AH49" i="8"/>
  <c r="AC49" i="8" s="1"/>
  <c r="AG49" i="8" s="1"/>
  <c r="AP49" i="8"/>
  <c r="AR49" i="8" s="1"/>
  <c r="AT49" i="8"/>
  <c r="AO49" i="8" s="1"/>
  <c r="AS49" i="8" s="1"/>
  <c r="BB49" i="8"/>
  <c r="BD49" i="8" s="1"/>
  <c r="BF49" i="8"/>
  <c r="BA49" i="8" s="1"/>
  <c r="BE49" i="8" s="1"/>
  <c r="BP49" i="8"/>
  <c r="BQ49" i="8"/>
  <c r="BR49" i="8"/>
  <c r="BS49" i="8"/>
  <c r="O50" i="8"/>
  <c r="AA50" i="8" s="1"/>
  <c r="AM50" i="8" s="1"/>
  <c r="AY50" i="8" s="1"/>
  <c r="L50" i="8"/>
  <c r="X50" i="8" s="1"/>
  <c r="AJ50" i="8" s="1"/>
  <c r="AV50" i="8" s="1"/>
  <c r="AX50" i="8" s="1"/>
  <c r="P50" i="8"/>
  <c r="AB50" i="8" s="1"/>
  <c r="AN50" i="8" s="1"/>
  <c r="AZ50" i="8" s="1"/>
  <c r="R50" i="8"/>
  <c r="T50" i="8" s="1"/>
  <c r="V50" i="8"/>
  <c r="Q50" i="8" s="1"/>
  <c r="U50" i="8" s="1"/>
  <c r="AD50" i="8"/>
  <c r="AF50" i="8" s="1"/>
  <c r="AH50" i="8"/>
  <c r="AC50" i="8" s="1"/>
  <c r="AG50" i="8" s="1"/>
  <c r="AP50" i="8"/>
  <c r="AR50" i="8" s="1"/>
  <c r="AT50" i="8"/>
  <c r="AO50" i="8" s="1"/>
  <c r="AS50" i="8" s="1"/>
  <c r="BB50" i="8"/>
  <c r="BD50" i="8" s="1"/>
  <c r="BF50" i="8"/>
  <c r="BA50" i="8" s="1"/>
  <c r="BE50" i="8" s="1"/>
  <c r="BP50" i="8"/>
  <c r="BQ50" i="8"/>
  <c r="BR50" i="8"/>
  <c r="BS50" i="8"/>
  <c r="O51" i="8"/>
  <c r="AA51" i="8" s="1"/>
  <c r="AM51" i="8" s="1"/>
  <c r="AY51" i="8" s="1"/>
  <c r="L51" i="8"/>
  <c r="X51" i="8" s="1"/>
  <c r="AJ51" i="8" s="1"/>
  <c r="AV51" i="8" s="1"/>
  <c r="AX51" i="8" s="1"/>
  <c r="P51" i="8"/>
  <c r="AB51" i="8" s="1"/>
  <c r="AN51" i="8" s="1"/>
  <c r="AZ51" i="8" s="1"/>
  <c r="R51" i="8"/>
  <c r="T51" i="8" s="1"/>
  <c r="V51" i="8"/>
  <c r="Q51" i="8" s="1"/>
  <c r="U51" i="8" s="1"/>
  <c r="AD51" i="8"/>
  <c r="AF51" i="8" s="1"/>
  <c r="AH51" i="8"/>
  <c r="AC51" i="8" s="1"/>
  <c r="AG51" i="8" s="1"/>
  <c r="AP51" i="8"/>
  <c r="AR51" i="8" s="1"/>
  <c r="AT51" i="8"/>
  <c r="AO51" i="8" s="1"/>
  <c r="AS51" i="8" s="1"/>
  <c r="BB51" i="8"/>
  <c r="BD51" i="8" s="1"/>
  <c r="BF51" i="8"/>
  <c r="BA51" i="8" s="1"/>
  <c r="BE51" i="8" s="1"/>
  <c r="BP51" i="8"/>
  <c r="BQ51" i="8"/>
  <c r="BR51" i="8"/>
  <c r="BS51" i="8"/>
  <c r="O52" i="8"/>
  <c r="AA52" i="8" s="1"/>
  <c r="AM52" i="8" s="1"/>
  <c r="AY52" i="8" s="1"/>
  <c r="L52" i="8"/>
  <c r="N52" i="8" s="1"/>
  <c r="P52" i="8"/>
  <c r="AB52" i="8" s="1"/>
  <c r="AN52" i="8" s="1"/>
  <c r="AZ52" i="8" s="1"/>
  <c r="R52" i="8"/>
  <c r="T52" i="8" s="1"/>
  <c r="V52" i="8"/>
  <c r="Q52" i="8" s="1"/>
  <c r="U52" i="8" s="1"/>
  <c r="X52" i="8"/>
  <c r="AJ52" i="8" s="1"/>
  <c r="AV52" i="8" s="1"/>
  <c r="AX52" i="8" s="1"/>
  <c r="AD52" i="8"/>
  <c r="AF52" i="8" s="1"/>
  <c r="AH52" i="8"/>
  <c r="AC52" i="8" s="1"/>
  <c r="AG52" i="8" s="1"/>
  <c r="AP52" i="8"/>
  <c r="AR52" i="8" s="1"/>
  <c r="AT52" i="8"/>
  <c r="AO52" i="8" s="1"/>
  <c r="AS52" i="8" s="1"/>
  <c r="BB52" i="8"/>
  <c r="BD52" i="8" s="1"/>
  <c r="BF52" i="8"/>
  <c r="BA52" i="8" s="1"/>
  <c r="BE52" i="8" s="1"/>
  <c r="BP52" i="8"/>
  <c r="BQ52" i="8"/>
  <c r="BR52" i="8"/>
  <c r="BS52" i="8"/>
  <c r="O53" i="8"/>
  <c r="AA53" i="8" s="1"/>
  <c r="AM53" i="8" s="1"/>
  <c r="AY53" i="8" s="1"/>
  <c r="L53" i="8"/>
  <c r="N53" i="8" s="1"/>
  <c r="P53" i="8"/>
  <c r="AB53" i="8" s="1"/>
  <c r="AN53" i="8" s="1"/>
  <c r="AZ53" i="8" s="1"/>
  <c r="R53" i="8"/>
  <c r="T53" i="8" s="1"/>
  <c r="V53" i="8"/>
  <c r="Q53" i="8" s="1"/>
  <c r="U53" i="8" s="1"/>
  <c r="X53" i="8"/>
  <c r="AJ53" i="8" s="1"/>
  <c r="AV53" i="8" s="1"/>
  <c r="AX53" i="8" s="1"/>
  <c r="AD53" i="8"/>
  <c r="AF53" i="8" s="1"/>
  <c r="AH53" i="8"/>
  <c r="AC53" i="8" s="1"/>
  <c r="AG53" i="8" s="1"/>
  <c r="AP53" i="8"/>
  <c r="AR53" i="8" s="1"/>
  <c r="AT53" i="8"/>
  <c r="AO53" i="8" s="1"/>
  <c r="AS53" i="8" s="1"/>
  <c r="BB53" i="8"/>
  <c r="BD53" i="8" s="1"/>
  <c r="BF53" i="8"/>
  <c r="BA53" i="8" s="1"/>
  <c r="BE53" i="8" s="1"/>
  <c r="BP53" i="8"/>
  <c r="BQ53" i="8"/>
  <c r="BR53" i="8"/>
  <c r="BS53" i="8"/>
  <c r="O54" i="8"/>
  <c r="AA54" i="8" s="1"/>
  <c r="AM54" i="8" s="1"/>
  <c r="AY54" i="8" s="1"/>
  <c r="L54" i="8"/>
  <c r="X54" i="8" s="1"/>
  <c r="AJ54" i="8" s="1"/>
  <c r="AV54" i="8" s="1"/>
  <c r="AX54" i="8" s="1"/>
  <c r="P54" i="8"/>
  <c r="AB54" i="8" s="1"/>
  <c r="AN54" i="8" s="1"/>
  <c r="AZ54" i="8" s="1"/>
  <c r="R54" i="8"/>
  <c r="T54" i="8" s="1"/>
  <c r="V54" i="8"/>
  <c r="Q54" i="8" s="1"/>
  <c r="U54" i="8" s="1"/>
  <c r="AD54" i="8"/>
  <c r="AF54" i="8" s="1"/>
  <c r="AH54" i="8"/>
  <c r="AC54" i="8" s="1"/>
  <c r="AG54" i="8" s="1"/>
  <c r="AP54" i="8"/>
  <c r="AR54" i="8" s="1"/>
  <c r="AT54" i="8"/>
  <c r="AO54" i="8" s="1"/>
  <c r="AS54" i="8" s="1"/>
  <c r="BB54" i="8"/>
  <c r="BD54" i="8" s="1"/>
  <c r="BF54" i="8"/>
  <c r="BA54" i="8" s="1"/>
  <c r="BE54" i="8" s="1"/>
  <c r="BP54" i="8"/>
  <c r="BQ54" i="8"/>
  <c r="BR54" i="8"/>
  <c r="BS54" i="8"/>
  <c r="O55" i="8"/>
  <c r="AA55" i="8" s="1"/>
  <c r="AM55" i="8" s="1"/>
  <c r="AY55" i="8" s="1"/>
  <c r="L55" i="8"/>
  <c r="X55" i="8" s="1"/>
  <c r="AJ55" i="8" s="1"/>
  <c r="AV55" i="8" s="1"/>
  <c r="AX55" i="8" s="1"/>
  <c r="P55" i="8"/>
  <c r="AB55" i="8" s="1"/>
  <c r="AN55" i="8" s="1"/>
  <c r="AZ55" i="8" s="1"/>
  <c r="R55" i="8"/>
  <c r="T55" i="8" s="1"/>
  <c r="V55" i="8"/>
  <c r="Q55" i="8" s="1"/>
  <c r="U55" i="8" s="1"/>
  <c r="AD55" i="8"/>
  <c r="AF55" i="8" s="1"/>
  <c r="AH55" i="8"/>
  <c r="AC55" i="8" s="1"/>
  <c r="AG55" i="8" s="1"/>
  <c r="AP55" i="8"/>
  <c r="AR55" i="8" s="1"/>
  <c r="AT55" i="8"/>
  <c r="AO55" i="8" s="1"/>
  <c r="AS55" i="8" s="1"/>
  <c r="BB55" i="8"/>
  <c r="BD55" i="8" s="1"/>
  <c r="BF55" i="8"/>
  <c r="BA55" i="8" s="1"/>
  <c r="BE55" i="8" s="1"/>
  <c r="BP55" i="8"/>
  <c r="BQ55" i="8"/>
  <c r="BR55" i="8"/>
  <c r="BS55" i="8"/>
  <c r="O56" i="8"/>
  <c r="AA56" i="8" s="1"/>
  <c r="AM56" i="8" s="1"/>
  <c r="AY56" i="8" s="1"/>
  <c r="L56" i="8"/>
  <c r="N56" i="8" s="1"/>
  <c r="P56" i="8"/>
  <c r="AB56" i="8" s="1"/>
  <c r="AN56" i="8" s="1"/>
  <c r="AZ56" i="8" s="1"/>
  <c r="R56" i="8"/>
  <c r="T56" i="8" s="1"/>
  <c r="V56" i="8"/>
  <c r="Q56" i="8" s="1"/>
  <c r="U56" i="8" s="1"/>
  <c r="X56" i="8"/>
  <c r="AJ56" i="8" s="1"/>
  <c r="AV56" i="8" s="1"/>
  <c r="AX56" i="8" s="1"/>
  <c r="AD56" i="8"/>
  <c r="AF56" i="8" s="1"/>
  <c r="AH56" i="8"/>
  <c r="AC56" i="8" s="1"/>
  <c r="AG56" i="8" s="1"/>
  <c r="AP56" i="8"/>
  <c r="AR56" i="8" s="1"/>
  <c r="AT56" i="8"/>
  <c r="AO56" i="8" s="1"/>
  <c r="AS56" i="8" s="1"/>
  <c r="BB56" i="8"/>
  <c r="BD56" i="8" s="1"/>
  <c r="BF56" i="8"/>
  <c r="BA56" i="8" s="1"/>
  <c r="BE56" i="8" s="1"/>
  <c r="BP56" i="8"/>
  <c r="BQ56" i="8"/>
  <c r="BR56" i="8"/>
  <c r="BS56" i="8"/>
  <c r="O57" i="8"/>
  <c r="AA57" i="8" s="1"/>
  <c r="AM57" i="8" s="1"/>
  <c r="AY57" i="8" s="1"/>
  <c r="L57" i="8"/>
  <c r="X57" i="8" s="1"/>
  <c r="AJ57" i="8" s="1"/>
  <c r="AV57" i="8" s="1"/>
  <c r="AX57" i="8" s="1"/>
  <c r="P57" i="8"/>
  <c r="AB57" i="8" s="1"/>
  <c r="AN57" i="8" s="1"/>
  <c r="AZ57" i="8" s="1"/>
  <c r="R57" i="8"/>
  <c r="T57" i="8" s="1"/>
  <c r="V57" i="8"/>
  <c r="Q57" i="8" s="1"/>
  <c r="U57" i="8" s="1"/>
  <c r="AD57" i="8"/>
  <c r="AF57" i="8" s="1"/>
  <c r="AH57" i="8"/>
  <c r="AC57" i="8" s="1"/>
  <c r="AG57" i="8" s="1"/>
  <c r="AP57" i="8"/>
  <c r="AR57" i="8" s="1"/>
  <c r="AT57" i="8"/>
  <c r="AO57" i="8" s="1"/>
  <c r="AS57" i="8" s="1"/>
  <c r="BB57" i="8"/>
  <c r="BD57" i="8" s="1"/>
  <c r="BF57" i="8"/>
  <c r="BA57" i="8" s="1"/>
  <c r="BE57" i="8" s="1"/>
  <c r="O58" i="8"/>
  <c r="AA58" i="8" s="1"/>
  <c r="AM58" i="8" s="1"/>
  <c r="AY58" i="8" s="1"/>
  <c r="L58" i="8"/>
  <c r="X58" i="8" s="1"/>
  <c r="AJ58" i="8" s="1"/>
  <c r="AV58" i="8" s="1"/>
  <c r="AX58" i="8" s="1"/>
  <c r="P58" i="8"/>
  <c r="AB58" i="8" s="1"/>
  <c r="AN58" i="8" s="1"/>
  <c r="AZ58" i="8" s="1"/>
  <c r="R58" i="8"/>
  <c r="T58" i="8" s="1"/>
  <c r="V58" i="8"/>
  <c r="Q58" i="8" s="1"/>
  <c r="U58" i="8" s="1"/>
  <c r="AD58" i="8"/>
  <c r="AF58" i="8" s="1"/>
  <c r="AH58" i="8"/>
  <c r="AC58" i="8" s="1"/>
  <c r="AG58" i="8" s="1"/>
  <c r="AP58" i="8"/>
  <c r="AR58" i="8" s="1"/>
  <c r="AT58" i="8"/>
  <c r="AO58" i="8" s="1"/>
  <c r="AS58" i="8" s="1"/>
  <c r="BB58" i="8"/>
  <c r="BD58" i="8" s="1"/>
  <c r="BF58" i="8"/>
  <c r="BA58" i="8" s="1"/>
  <c r="BE58" i="8" s="1"/>
  <c r="O59" i="8"/>
  <c r="AA59" i="8" s="1"/>
  <c r="AM59" i="8" s="1"/>
  <c r="AY59" i="8" s="1"/>
  <c r="L59" i="8"/>
  <c r="X59" i="8" s="1"/>
  <c r="AJ59" i="8" s="1"/>
  <c r="AV59" i="8" s="1"/>
  <c r="AX59" i="8" s="1"/>
  <c r="P59" i="8"/>
  <c r="AB59" i="8" s="1"/>
  <c r="AN59" i="8" s="1"/>
  <c r="AZ59" i="8" s="1"/>
  <c r="R59" i="8"/>
  <c r="T59" i="8" s="1"/>
  <c r="V59" i="8"/>
  <c r="Q59" i="8" s="1"/>
  <c r="U59" i="8" s="1"/>
  <c r="AD59" i="8"/>
  <c r="AF59" i="8" s="1"/>
  <c r="AH59" i="8"/>
  <c r="AC59" i="8" s="1"/>
  <c r="AG59" i="8" s="1"/>
  <c r="AP59" i="8"/>
  <c r="AR59" i="8" s="1"/>
  <c r="AT59" i="8"/>
  <c r="AO59" i="8" s="1"/>
  <c r="AS59" i="8" s="1"/>
  <c r="BB59" i="8"/>
  <c r="BD59" i="8" s="1"/>
  <c r="BF59" i="8"/>
  <c r="BA59" i="8" s="1"/>
  <c r="BE59" i="8" s="1"/>
  <c r="O60" i="8"/>
  <c r="AA60" i="8" s="1"/>
  <c r="AM60" i="8" s="1"/>
  <c r="AY60" i="8" s="1"/>
  <c r="L60" i="8"/>
  <c r="N60" i="8" s="1"/>
  <c r="P60" i="8"/>
  <c r="AB60" i="8" s="1"/>
  <c r="AN60" i="8" s="1"/>
  <c r="AZ60" i="8" s="1"/>
  <c r="R60" i="8"/>
  <c r="T60" i="8" s="1"/>
  <c r="V60" i="8"/>
  <c r="Q60" i="8" s="1"/>
  <c r="U60" i="8" s="1"/>
  <c r="AD60" i="8"/>
  <c r="AF60" i="8" s="1"/>
  <c r="AH60" i="8"/>
  <c r="AC60" i="8" s="1"/>
  <c r="AG60" i="8" s="1"/>
  <c r="AP60" i="8"/>
  <c r="AR60" i="8" s="1"/>
  <c r="AT60" i="8"/>
  <c r="AO60" i="8" s="1"/>
  <c r="AS60" i="8" s="1"/>
  <c r="BB60" i="8"/>
  <c r="BD60" i="8" s="1"/>
  <c r="BF60" i="8"/>
  <c r="BA60" i="8" s="1"/>
  <c r="BE60" i="8" s="1"/>
  <c r="O61" i="8"/>
  <c r="AA61" i="8" s="1"/>
  <c r="AM61" i="8" s="1"/>
  <c r="AY61" i="8" s="1"/>
  <c r="L61" i="8"/>
  <c r="X61" i="8" s="1"/>
  <c r="AJ61" i="8" s="1"/>
  <c r="AV61" i="8" s="1"/>
  <c r="AX61" i="8" s="1"/>
  <c r="P61" i="8"/>
  <c r="AB61" i="8" s="1"/>
  <c r="AN61" i="8" s="1"/>
  <c r="AZ61" i="8" s="1"/>
  <c r="R61" i="8"/>
  <c r="T61" i="8" s="1"/>
  <c r="V61" i="8"/>
  <c r="Q61" i="8" s="1"/>
  <c r="U61" i="8" s="1"/>
  <c r="AD61" i="8"/>
  <c r="AF61" i="8" s="1"/>
  <c r="AH61" i="8"/>
  <c r="AC61" i="8" s="1"/>
  <c r="AG61" i="8" s="1"/>
  <c r="AP61" i="8"/>
  <c r="AR61" i="8" s="1"/>
  <c r="AT61" i="8"/>
  <c r="AO61" i="8" s="1"/>
  <c r="AS61" i="8" s="1"/>
  <c r="BB61" i="8"/>
  <c r="BD61" i="8" s="1"/>
  <c r="BF61" i="8"/>
  <c r="BA61" i="8" s="1"/>
  <c r="BE61" i="8" s="1"/>
  <c r="O62" i="8"/>
  <c r="AA62" i="8" s="1"/>
  <c r="AM62" i="8" s="1"/>
  <c r="AY62" i="8" s="1"/>
  <c r="L62" i="8"/>
  <c r="X62" i="8" s="1"/>
  <c r="AJ62" i="8" s="1"/>
  <c r="AV62" i="8" s="1"/>
  <c r="AX62" i="8" s="1"/>
  <c r="P62" i="8"/>
  <c r="AB62" i="8" s="1"/>
  <c r="AN62" i="8" s="1"/>
  <c r="AZ62" i="8" s="1"/>
  <c r="R62" i="8"/>
  <c r="T62" i="8" s="1"/>
  <c r="V62" i="8"/>
  <c r="Q62" i="8" s="1"/>
  <c r="U62" i="8" s="1"/>
  <c r="AD62" i="8"/>
  <c r="AF62" i="8" s="1"/>
  <c r="AH62" i="8"/>
  <c r="AC62" i="8" s="1"/>
  <c r="AG62" i="8" s="1"/>
  <c r="AP62" i="8"/>
  <c r="AR62" i="8" s="1"/>
  <c r="AT62" i="8"/>
  <c r="AO62" i="8" s="1"/>
  <c r="AS62" i="8" s="1"/>
  <c r="BB62" i="8"/>
  <c r="BD62" i="8" s="1"/>
  <c r="BF62" i="8"/>
  <c r="BA62" i="8" s="1"/>
  <c r="BE62" i="8" s="1"/>
  <c r="O63" i="8"/>
  <c r="AA63" i="8" s="1"/>
  <c r="AM63" i="8" s="1"/>
  <c r="AY63" i="8" s="1"/>
  <c r="L63" i="8"/>
  <c r="X63" i="8" s="1"/>
  <c r="AJ63" i="8" s="1"/>
  <c r="AV63" i="8" s="1"/>
  <c r="AX63" i="8" s="1"/>
  <c r="P63" i="8"/>
  <c r="AB63" i="8" s="1"/>
  <c r="AN63" i="8" s="1"/>
  <c r="AZ63" i="8" s="1"/>
  <c r="R63" i="8"/>
  <c r="T63" i="8" s="1"/>
  <c r="V63" i="8"/>
  <c r="Q63" i="8" s="1"/>
  <c r="U63" i="8" s="1"/>
  <c r="AD63" i="8"/>
  <c r="AF63" i="8" s="1"/>
  <c r="AH63" i="8"/>
  <c r="AC63" i="8" s="1"/>
  <c r="AG63" i="8" s="1"/>
  <c r="AP63" i="8"/>
  <c r="AR63" i="8" s="1"/>
  <c r="AT63" i="8"/>
  <c r="AO63" i="8" s="1"/>
  <c r="AS63" i="8" s="1"/>
  <c r="BB63" i="8"/>
  <c r="BD63" i="8" s="1"/>
  <c r="BF63" i="8"/>
  <c r="BA63" i="8" s="1"/>
  <c r="BE63" i="8" s="1"/>
  <c r="N3" i="2"/>
  <c r="O3" i="2" s="1"/>
  <c r="P3" i="2" s="1"/>
  <c r="Q3" i="2" s="1"/>
  <c r="N4" i="2"/>
  <c r="O4" i="2" s="1"/>
  <c r="P4" i="2" s="1"/>
  <c r="Q4" i="2" s="1"/>
  <c r="N5" i="2"/>
  <c r="O5" i="2" s="1"/>
  <c r="P5" i="2" s="1"/>
  <c r="Q5" i="2" s="1"/>
  <c r="N6" i="2"/>
  <c r="O6" i="2" s="1"/>
  <c r="P6" i="2" s="1"/>
  <c r="Q6" i="2" s="1"/>
  <c r="N7" i="2"/>
  <c r="O7" i="2" s="1"/>
  <c r="P7" i="2" s="1"/>
  <c r="Q7" i="2" s="1"/>
  <c r="N8" i="2"/>
  <c r="O8" i="2" s="1"/>
  <c r="P8" i="2" s="1"/>
  <c r="Q8" i="2" s="1"/>
  <c r="N9" i="2"/>
  <c r="O9" i="2" s="1"/>
  <c r="P9" i="2" s="1"/>
  <c r="Q9" i="2" s="1"/>
  <c r="N10" i="2"/>
  <c r="O10" i="2" s="1"/>
  <c r="P10" i="2" s="1"/>
  <c r="N11" i="2"/>
  <c r="O11" i="2" s="1"/>
  <c r="P11" i="2" s="1"/>
  <c r="Q11" i="2" s="1"/>
  <c r="N12" i="2"/>
  <c r="O12" i="2" s="1"/>
  <c r="P12" i="2" s="1"/>
  <c r="Q12" i="2" s="1"/>
  <c r="N13" i="2"/>
  <c r="O13" i="2" s="1"/>
  <c r="P13" i="2" s="1"/>
  <c r="N14" i="2"/>
  <c r="O14" i="2" s="1"/>
  <c r="P14" i="2" s="1"/>
  <c r="Q14" i="2" s="1"/>
  <c r="N15" i="2"/>
  <c r="O15" i="2" s="1"/>
  <c r="P15" i="2" s="1"/>
  <c r="Q15" i="2" s="1"/>
  <c r="N16" i="2"/>
  <c r="O16" i="2" s="1"/>
  <c r="P16" i="2" s="1"/>
  <c r="Q16" i="2" s="1"/>
  <c r="N17" i="2"/>
  <c r="O17" i="2" s="1"/>
  <c r="P17" i="2" s="1"/>
  <c r="N18" i="2"/>
  <c r="O18" i="2" s="1"/>
  <c r="P18" i="2" s="1"/>
  <c r="N19" i="2"/>
  <c r="O19" i="2" s="1"/>
  <c r="P19" i="2" s="1"/>
  <c r="Q19" i="2" s="1"/>
  <c r="N20" i="2"/>
  <c r="O20" i="2" s="1"/>
  <c r="P20" i="2" s="1"/>
  <c r="Q20" i="2" s="1"/>
  <c r="N21" i="2"/>
  <c r="O21" i="2" s="1"/>
  <c r="P21" i="2" s="1"/>
  <c r="N22" i="2"/>
  <c r="O22" i="2" s="1"/>
  <c r="P22" i="2" s="1"/>
  <c r="Q22" i="2" s="1"/>
  <c r="N23" i="2"/>
  <c r="O23" i="2" s="1"/>
  <c r="P23" i="2" s="1"/>
  <c r="Q23" i="2" s="1"/>
  <c r="N24" i="2"/>
  <c r="O24" i="2" s="1"/>
  <c r="P24" i="2" s="1"/>
  <c r="Q24" i="2" s="1"/>
  <c r="N25" i="2"/>
  <c r="O25" i="2" s="1"/>
  <c r="P25" i="2" s="1"/>
  <c r="N26" i="2"/>
  <c r="O26" i="2" s="1"/>
  <c r="P26" i="2" s="1"/>
  <c r="N27" i="2"/>
  <c r="O27" i="2" s="1"/>
  <c r="P27" i="2" s="1"/>
  <c r="Q27" i="2" s="1"/>
  <c r="N28" i="2"/>
  <c r="O28" i="2" s="1"/>
  <c r="P28" i="2" s="1"/>
  <c r="Q28" i="2" s="1"/>
  <c r="N29" i="2"/>
  <c r="O29" i="2" s="1"/>
  <c r="P29" i="2" s="1"/>
  <c r="N30" i="2"/>
  <c r="O30" i="2" s="1"/>
  <c r="P30" i="2" s="1"/>
  <c r="Q30" i="2" s="1"/>
  <c r="N31" i="2"/>
  <c r="O31" i="2" s="1"/>
  <c r="P31" i="2" s="1"/>
  <c r="Q31" i="2" s="1"/>
  <c r="N32" i="2"/>
  <c r="O32" i="2" s="1"/>
  <c r="P32" i="2" s="1"/>
  <c r="Q32" i="2" s="1"/>
  <c r="N33" i="2"/>
  <c r="O33" i="2" s="1"/>
  <c r="P33" i="2" s="1"/>
  <c r="N34" i="2"/>
  <c r="O34" i="2" s="1"/>
  <c r="P34" i="2" s="1"/>
  <c r="N35" i="2"/>
  <c r="O35" i="2" s="1"/>
  <c r="P35" i="2" s="1"/>
  <c r="Q35" i="2" s="1"/>
  <c r="N36" i="2"/>
  <c r="O36" i="2" s="1"/>
  <c r="P36" i="2" s="1"/>
  <c r="Q36" i="2" s="1"/>
  <c r="N37" i="2"/>
  <c r="O37" i="2" s="1"/>
  <c r="P37" i="2" s="1"/>
  <c r="N38" i="2"/>
  <c r="O38" i="2" s="1"/>
  <c r="P38" i="2" s="1"/>
  <c r="Q38" i="2" s="1"/>
  <c r="N39" i="2"/>
  <c r="O39" i="2" s="1"/>
  <c r="P39" i="2" s="1"/>
  <c r="Q39" i="2" s="1"/>
  <c r="N40" i="2"/>
  <c r="O40" i="2" s="1"/>
  <c r="P40" i="2" s="1"/>
  <c r="Q40" i="2" s="1"/>
  <c r="N41" i="2"/>
  <c r="O41" i="2" s="1"/>
  <c r="P41" i="2" s="1"/>
  <c r="N42" i="2"/>
  <c r="O42" i="2" s="1"/>
  <c r="P42" i="2" s="1"/>
  <c r="N43" i="2"/>
  <c r="O43" i="2" s="1"/>
  <c r="P43" i="2" s="1"/>
  <c r="Q43" i="2" s="1"/>
  <c r="N44" i="2"/>
  <c r="O44" i="2" s="1"/>
  <c r="P44" i="2" s="1"/>
  <c r="Q44" i="2" s="1"/>
  <c r="N45" i="2"/>
  <c r="O45" i="2" s="1"/>
  <c r="P45" i="2" s="1"/>
  <c r="N46" i="2"/>
  <c r="O46" i="2" s="1"/>
  <c r="P46" i="2" s="1"/>
  <c r="Q46" i="2" s="1"/>
  <c r="N47" i="2"/>
  <c r="O47" i="2" s="1"/>
  <c r="P47" i="2" s="1"/>
  <c r="Q47" i="2" s="1"/>
  <c r="N48" i="2"/>
  <c r="O48" i="2" s="1"/>
  <c r="P48" i="2" s="1"/>
  <c r="Q48" i="2" s="1"/>
  <c r="N49" i="2"/>
  <c r="O49" i="2" s="1"/>
  <c r="P49" i="2" s="1"/>
  <c r="N50" i="2"/>
  <c r="O50" i="2" s="1"/>
  <c r="P50" i="2" s="1"/>
  <c r="N51" i="2"/>
  <c r="O51" i="2" s="1"/>
  <c r="P51" i="2" s="1"/>
  <c r="Q51" i="2" s="1"/>
  <c r="N52" i="2"/>
  <c r="O52" i="2" s="1"/>
  <c r="P52" i="2" s="1"/>
  <c r="Q52" i="2" s="1"/>
  <c r="N53" i="2"/>
  <c r="O53" i="2" s="1"/>
  <c r="P53" i="2" s="1"/>
  <c r="N54" i="2"/>
  <c r="O54" i="2" s="1"/>
  <c r="P54" i="2" s="1"/>
  <c r="Q54" i="2" s="1"/>
  <c r="N55" i="2"/>
  <c r="O55" i="2" s="1"/>
  <c r="P55" i="2" s="1"/>
  <c r="Q55" i="2" s="1"/>
  <c r="N56" i="2"/>
  <c r="O56" i="2" s="1"/>
  <c r="P56" i="2" s="1"/>
  <c r="Q56" i="2" s="1"/>
  <c r="N57" i="2"/>
  <c r="O57" i="2" s="1"/>
  <c r="P57" i="2" s="1"/>
  <c r="N58" i="2"/>
  <c r="O58" i="2" s="1"/>
  <c r="P58" i="2" s="1"/>
  <c r="N59" i="2"/>
  <c r="O59" i="2" s="1"/>
  <c r="P59" i="2" s="1"/>
  <c r="Q59" i="2" s="1"/>
  <c r="N60" i="2"/>
  <c r="O60" i="2" s="1"/>
  <c r="P60" i="2" s="1"/>
  <c r="Q60" i="2" s="1"/>
  <c r="N61" i="2"/>
  <c r="O61" i="2" s="1"/>
  <c r="P61" i="2" s="1"/>
  <c r="N62" i="2"/>
  <c r="O62" i="2" s="1"/>
  <c r="P62" i="2" s="1"/>
  <c r="Q62" i="2" s="1"/>
  <c r="N63" i="2"/>
  <c r="O63" i="2" s="1"/>
  <c r="P63" i="2" s="1"/>
  <c r="Q63" i="2" s="1"/>
  <c r="N64" i="2"/>
  <c r="O64" i="2" s="1"/>
  <c r="P64" i="2" s="1"/>
  <c r="Q64" i="2" s="1"/>
  <c r="N65" i="2"/>
  <c r="O65" i="2" s="1"/>
  <c r="P65" i="2" s="1"/>
  <c r="N66" i="2"/>
  <c r="O66" i="2" s="1"/>
  <c r="P66" i="2" s="1"/>
  <c r="N67" i="2"/>
  <c r="O67" i="2" s="1"/>
  <c r="P67" i="2" s="1"/>
  <c r="Q67" i="2" s="1"/>
  <c r="N68" i="2"/>
  <c r="O68" i="2" s="1"/>
  <c r="P68" i="2" s="1"/>
  <c r="Q68" i="2" s="1"/>
  <c r="N69" i="2"/>
  <c r="O69" i="2" s="1"/>
  <c r="P69" i="2" s="1"/>
  <c r="N70" i="2"/>
  <c r="O70" i="2" s="1"/>
  <c r="P70" i="2" s="1"/>
  <c r="Q70" i="2" s="1"/>
  <c r="N71" i="2"/>
  <c r="O71" i="2" s="1"/>
  <c r="P71" i="2" s="1"/>
  <c r="Q71" i="2" s="1"/>
  <c r="N72" i="2"/>
  <c r="O72" i="2" s="1"/>
  <c r="P72" i="2" s="1"/>
  <c r="Q72" i="2" s="1"/>
  <c r="N73" i="2"/>
  <c r="O73" i="2" s="1"/>
  <c r="P73" i="2" s="1"/>
  <c r="N74" i="2"/>
  <c r="O74" i="2" s="1"/>
  <c r="P74" i="2" s="1"/>
  <c r="N75" i="2"/>
  <c r="O75" i="2" s="1"/>
  <c r="P75" i="2" s="1"/>
  <c r="Q75" i="2" s="1"/>
  <c r="N76" i="2"/>
  <c r="O76" i="2" s="1"/>
  <c r="P76" i="2" s="1"/>
  <c r="Q76" i="2" s="1"/>
  <c r="N77" i="2"/>
  <c r="O77" i="2" s="1"/>
  <c r="P77" i="2" s="1"/>
  <c r="N78" i="2"/>
  <c r="O78" i="2" s="1"/>
  <c r="P78" i="2" s="1"/>
  <c r="N79" i="2"/>
  <c r="O79" i="2"/>
  <c r="P79" i="2" s="1"/>
  <c r="Q79" i="2" s="1"/>
  <c r="N80" i="2"/>
  <c r="O80" i="2" s="1"/>
  <c r="P80" i="2" s="1"/>
  <c r="N81" i="2"/>
  <c r="O81" i="2" s="1"/>
  <c r="P81" i="2" s="1"/>
  <c r="Q81" i="2" s="1"/>
  <c r="N82" i="2"/>
  <c r="O82" i="2" s="1"/>
  <c r="P82" i="2"/>
  <c r="Q82" i="2" s="1"/>
  <c r="N83" i="2"/>
  <c r="O83" i="2" s="1"/>
  <c r="P83" i="2" s="1"/>
  <c r="Q83" i="2" s="1"/>
  <c r="N84" i="2"/>
  <c r="O84" i="2" s="1"/>
  <c r="P84" i="2" s="1"/>
  <c r="N85" i="2"/>
  <c r="O85" i="2"/>
  <c r="P85" i="2" s="1"/>
  <c r="N86" i="2"/>
  <c r="O86" i="2" s="1"/>
  <c r="P86" i="2" s="1"/>
  <c r="N87" i="2"/>
  <c r="O87" i="2" s="1"/>
  <c r="P87" i="2" s="1"/>
  <c r="Q87" i="2" s="1"/>
  <c r="N88" i="2"/>
  <c r="O88" i="2" s="1"/>
  <c r="P88" i="2" s="1"/>
  <c r="Q88" i="2" s="1"/>
  <c r="N89" i="2"/>
  <c r="O89" i="2" s="1"/>
  <c r="P89" i="2" s="1"/>
  <c r="Q89" i="2" s="1"/>
  <c r="N90" i="2"/>
  <c r="O90" i="2" s="1"/>
  <c r="P90" i="2" s="1"/>
  <c r="N91" i="2"/>
  <c r="O91" i="2" s="1"/>
  <c r="P91" i="2" s="1"/>
  <c r="Q91" i="2" s="1"/>
  <c r="N92" i="2"/>
  <c r="O92" i="2" s="1"/>
  <c r="P92" i="2" s="1"/>
  <c r="Q92" i="2" s="1"/>
  <c r="N93" i="2"/>
  <c r="O93" i="2" s="1"/>
  <c r="P93" i="2" s="1"/>
  <c r="Q93" i="2" s="1"/>
  <c r="N94" i="2"/>
  <c r="O94" i="2" s="1"/>
  <c r="P94" i="2" s="1"/>
  <c r="N95" i="2"/>
  <c r="O95" i="2" s="1"/>
  <c r="P95" i="2" s="1"/>
  <c r="Q95" i="2" s="1"/>
  <c r="N96" i="2"/>
  <c r="O96" i="2" s="1"/>
  <c r="P96" i="2" s="1"/>
  <c r="N97" i="2"/>
  <c r="O97" i="2" s="1"/>
  <c r="P97" i="2" s="1"/>
  <c r="Q97" i="2" s="1"/>
  <c r="N98" i="2"/>
  <c r="O98" i="2" s="1"/>
  <c r="P98" i="2" s="1"/>
  <c r="N99" i="2"/>
  <c r="O99" i="2" s="1"/>
  <c r="P99" i="2" s="1"/>
  <c r="Q99" i="2" s="1"/>
  <c r="N100" i="2"/>
  <c r="O100" i="2" s="1"/>
  <c r="P100" i="2" s="1"/>
  <c r="N101" i="2"/>
  <c r="O101" i="2" s="1"/>
  <c r="P101" i="2" s="1"/>
  <c r="N102" i="2"/>
  <c r="O102" i="2" s="1"/>
  <c r="P102" i="2" s="1"/>
  <c r="N103" i="2"/>
  <c r="O103" i="2" s="1"/>
  <c r="P103" i="2" s="1"/>
  <c r="Q103" i="2" s="1"/>
  <c r="N104" i="2"/>
  <c r="O104" i="2" s="1"/>
  <c r="P104" i="2" s="1"/>
  <c r="Q104" i="2" s="1"/>
  <c r="N105" i="2"/>
  <c r="O105" i="2" s="1"/>
  <c r="P105" i="2" s="1"/>
  <c r="Q105" i="2" s="1"/>
  <c r="N106" i="2"/>
  <c r="O106" i="2" s="1"/>
  <c r="P106" i="2" s="1"/>
  <c r="N107" i="2"/>
  <c r="O107" i="2" s="1"/>
  <c r="P107" i="2" s="1"/>
  <c r="Q107" i="2" s="1"/>
  <c r="N108" i="2"/>
  <c r="O108" i="2" s="1"/>
  <c r="P108" i="2" s="1"/>
  <c r="Q108" i="2" s="1"/>
  <c r="N109" i="2"/>
  <c r="O109" i="2" s="1"/>
  <c r="P109" i="2" s="1"/>
  <c r="Q109" i="2" s="1"/>
  <c r="N110" i="2"/>
  <c r="O110" i="2" s="1"/>
  <c r="P110" i="2" s="1"/>
  <c r="N111" i="2"/>
  <c r="O111" i="2" s="1"/>
  <c r="P111" i="2" s="1"/>
  <c r="Q111" i="2" s="1"/>
  <c r="N112" i="2"/>
  <c r="O112" i="2" s="1"/>
  <c r="P112" i="2" s="1"/>
  <c r="N113" i="2"/>
  <c r="O113" i="2" s="1"/>
  <c r="P113" i="2" s="1"/>
  <c r="Q113" i="2" s="1"/>
  <c r="N114" i="2"/>
  <c r="O114" i="2" s="1"/>
  <c r="P114" i="2" s="1"/>
  <c r="Q114" i="2" s="1"/>
  <c r="N115" i="2"/>
  <c r="O115" i="2" s="1"/>
  <c r="P115" i="2" s="1"/>
  <c r="Q115" i="2" s="1"/>
  <c r="N116" i="2"/>
  <c r="O116" i="2" s="1"/>
  <c r="P116" i="2" s="1"/>
  <c r="N117" i="2"/>
  <c r="O117" i="2" s="1"/>
  <c r="P117" i="2" s="1"/>
  <c r="N118" i="2"/>
  <c r="O118" i="2" s="1"/>
  <c r="P118" i="2" s="1"/>
  <c r="Q118" i="2" s="1"/>
  <c r="N119" i="2"/>
  <c r="O119" i="2" s="1"/>
  <c r="P119" i="2" s="1"/>
  <c r="Q119" i="2" s="1"/>
  <c r="N120" i="2"/>
  <c r="O120" i="2" s="1"/>
  <c r="P120" i="2" s="1"/>
  <c r="Q120" i="2" s="1"/>
  <c r="N121" i="2"/>
  <c r="O121" i="2" s="1"/>
  <c r="P121" i="2" s="1"/>
  <c r="N122" i="2"/>
  <c r="O122" i="2" s="1"/>
  <c r="P122" i="2" s="1"/>
  <c r="Q122" i="2" s="1"/>
  <c r="N123" i="2"/>
  <c r="O123" i="2" s="1"/>
  <c r="P123" i="2" s="1"/>
  <c r="Q123" i="2" s="1"/>
  <c r="N124" i="2"/>
  <c r="O124" i="2" s="1"/>
  <c r="P124" i="2" s="1"/>
  <c r="Q124" i="2" s="1"/>
  <c r="N125" i="2"/>
  <c r="O125" i="2" s="1"/>
  <c r="P125" i="2" s="1"/>
  <c r="N126" i="2"/>
  <c r="O126" i="2" s="1"/>
  <c r="P126" i="2" s="1"/>
  <c r="Q126" i="2" s="1"/>
  <c r="N127" i="2"/>
  <c r="O127" i="2" s="1"/>
  <c r="P127" i="2" s="1"/>
  <c r="Q127" i="2" s="1"/>
  <c r="N128" i="2"/>
  <c r="O128" i="2" s="1"/>
  <c r="P128" i="2" s="1"/>
  <c r="N129" i="2"/>
  <c r="O129" i="2" s="1"/>
  <c r="P129" i="2" s="1"/>
  <c r="N130" i="2"/>
  <c r="O130" i="2" s="1"/>
  <c r="P130" i="2" s="1"/>
  <c r="Q130" i="2" s="1"/>
  <c r="N131" i="2"/>
  <c r="O131" i="2" s="1"/>
  <c r="P131" i="2" s="1"/>
  <c r="Q131" i="2" s="1"/>
  <c r="N132" i="2"/>
  <c r="O132" i="2" s="1"/>
  <c r="P132" i="2" s="1"/>
  <c r="N133" i="2"/>
  <c r="O133" i="2" s="1"/>
  <c r="P133" i="2" s="1"/>
  <c r="N134" i="2"/>
  <c r="O134" i="2" s="1"/>
  <c r="P134" i="2" s="1"/>
  <c r="Q134" i="2" s="1"/>
  <c r="N135" i="2"/>
  <c r="O135" i="2" s="1"/>
  <c r="P135" i="2" s="1"/>
  <c r="Q135" i="2" s="1"/>
  <c r="N136" i="2"/>
  <c r="O136" i="2" s="1"/>
  <c r="P136" i="2" s="1"/>
  <c r="Q136" i="2" s="1"/>
  <c r="N137" i="2"/>
  <c r="O137" i="2" s="1"/>
  <c r="P137" i="2" s="1"/>
  <c r="N138" i="2"/>
  <c r="O138" i="2" s="1"/>
  <c r="P138" i="2" s="1"/>
  <c r="Q138" i="2" s="1"/>
  <c r="N139" i="2"/>
  <c r="O139" i="2" s="1"/>
  <c r="P139" i="2" s="1"/>
  <c r="Q139" i="2" s="1"/>
  <c r="N140" i="2"/>
  <c r="O140" i="2" s="1"/>
  <c r="P140" i="2" s="1"/>
  <c r="N141" i="2"/>
  <c r="O141" i="2" s="1"/>
  <c r="P141" i="2" s="1"/>
  <c r="Q141" i="2" s="1"/>
  <c r="N142" i="2"/>
  <c r="O142" i="2" s="1"/>
  <c r="P142" i="2" s="1"/>
  <c r="N143" i="2"/>
  <c r="O143" i="2" s="1"/>
  <c r="P143" i="2" s="1"/>
  <c r="Q143" i="2" s="1"/>
  <c r="N144" i="2"/>
  <c r="O144" i="2" s="1"/>
  <c r="P144" i="2" s="1"/>
  <c r="N145" i="2"/>
  <c r="O145" i="2" s="1"/>
  <c r="P145" i="2" s="1"/>
  <c r="Q145" i="2" s="1"/>
  <c r="N146" i="2"/>
  <c r="O146" i="2" s="1"/>
  <c r="P146" i="2"/>
  <c r="Q146" i="2" s="1"/>
  <c r="N147" i="2"/>
  <c r="O147" i="2" s="1"/>
  <c r="P147" i="2" s="1"/>
  <c r="Q147" i="2" s="1"/>
  <c r="N148" i="2"/>
  <c r="O148" i="2" s="1"/>
  <c r="P148" i="2" s="1"/>
  <c r="Q148" i="2" s="1"/>
  <c r="N149" i="2"/>
  <c r="O149" i="2" s="1"/>
  <c r="P149" i="2" s="1"/>
  <c r="N150" i="2"/>
  <c r="O150" i="2" s="1"/>
  <c r="P150" i="2" s="1"/>
  <c r="Q150" i="2" s="1"/>
  <c r="N151" i="2"/>
  <c r="O151" i="2" s="1"/>
  <c r="P151" i="2" s="1"/>
  <c r="Q151" i="2" s="1"/>
  <c r="N152" i="2"/>
  <c r="O152" i="2" s="1"/>
  <c r="P152" i="2" s="1"/>
  <c r="Q152" i="2" s="1"/>
  <c r="N153" i="2"/>
  <c r="O153" i="2" s="1"/>
  <c r="P153" i="2" s="1"/>
  <c r="N154" i="2"/>
  <c r="O154" i="2" s="1"/>
  <c r="P154" i="2" s="1"/>
  <c r="N155" i="2"/>
  <c r="O155" i="2" s="1"/>
  <c r="P155" i="2" s="1"/>
  <c r="Q155" i="2" s="1"/>
  <c r="N156" i="2"/>
  <c r="O156" i="2" s="1"/>
  <c r="P156" i="2" s="1"/>
  <c r="Q156" i="2" s="1"/>
  <c r="N157" i="2"/>
  <c r="O157" i="2" s="1"/>
  <c r="P157" i="2" s="1"/>
  <c r="Q157" i="2" s="1"/>
  <c r="N158" i="2"/>
  <c r="O158" i="2" s="1"/>
  <c r="P158" i="2" s="1"/>
  <c r="N159" i="2"/>
  <c r="O159" i="2" s="1"/>
  <c r="P159" i="2" s="1"/>
  <c r="Q159" i="2" s="1"/>
  <c r="N160" i="2"/>
  <c r="O160" i="2" s="1"/>
  <c r="P160" i="2" s="1"/>
  <c r="Q160" i="2" s="1"/>
  <c r="N161" i="2"/>
  <c r="O161" i="2" s="1"/>
  <c r="P161" i="2" s="1"/>
  <c r="Q161" i="2" s="1"/>
  <c r="N162" i="2"/>
  <c r="O162" i="2" s="1"/>
  <c r="P162" i="2" s="1"/>
  <c r="N163" i="2"/>
  <c r="O163" i="2" s="1"/>
  <c r="P163" i="2" s="1"/>
  <c r="Q163" i="2" s="1"/>
  <c r="N164" i="2"/>
  <c r="O164" i="2" s="1"/>
  <c r="P164" i="2" s="1"/>
  <c r="Q164" i="2" s="1"/>
  <c r="N165" i="2"/>
  <c r="O165" i="2" s="1"/>
  <c r="P165" i="2" s="1"/>
  <c r="N166" i="2"/>
  <c r="O166" i="2" s="1"/>
  <c r="P166" i="2" s="1"/>
  <c r="N167" i="2"/>
  <c r="O167" i="2" s="1"/>
  <c r="P167" i="2" s="1"/>
  <c r="Q167" i="2" s="1"/>
  <c r="N168" i="2"/>
  <c r="O168" i="2" s="1"/>
  <c r="P168" i="2" s="1"/>
  <c r="Q168" i="2" s="1"/>
  <c r="N169" i="2"/>
  <c r="O169" i="2" s="1"/>
  <c r="P169" i="2" s="1"/>
  <c r="N170" i="2"/>
  <c r="O170" i="2" s="1"/>
  <c r="P170" i="2" s="1"/>
  <c r="N171" i="2"/>
  <c r="O171" i="2" s="1"/>
  <c r="P171" i="2" s="1"/>
  <c r="Q171" i="2" s="1"/>
  <c r="N172" i="2"/>
  <c r="O172" i="2" s="1"/>
  <c r="P172" i="2" s="1"/>
  <c r="Q172" i="2" s="1"/>
  <c r="N173" i="2"/>
  <c r="O173" i="2" s="1"/>
  <c r="P173" i="2" s="1"/>
  <c r="Q173" i="2" s="1"/>
  <c r="N174" i="2"/>
  <c r="O174" i="2" s="1"/>
  <c r="P174" i="2" s="1"/>
  <c r="N175" i="2"/>
  <c r="O175" i="2" s="1"/>
  <c r="P175" i="2" s="1"/>
  <c r="Q175" i="2" s="1"/>
  <c r="N176" i="2"/>
  <c r="O176" i="2" s="1"/>
  <c r="P176" i="2" s="1"/>
  <c r="Q176" i="2" s="1"/>
  <c r="N177" i="2"/>
  <c r="O177" i="2" s="1"/>
  <c r="P177" i="2" s="1"/>
  <c r="Q177" i="2" s="1"/>
  <c r="N178" i="2"/>
  <c r="O178" i="2" s="1"/>
  <c r="P178" i="2" s="1"/>
  <c r="N179" i="2"/>
  <c r="O179" i="2" s="1"/>
  <c r="P179" i="2" s="1"/>
  <c r="Q179" i="2" s="1"/>
  <c r="N180" i="2"/>
  <c r="O180" i="2" s="1"/>
  <c r="P180" i="2" s="1"/>
  <c r="Q180" i="2" s="1"/>
  <c r="N181" i="2"/>
  <c r="O181" i="2" s="1"/>
  <c r="P181" i="2" s="1"/>
  <c r="N182" i="2"/>
  <c r="O182" i="2" s="1"/>
  <c r="P182" i="2" s="1"/>
  <c r="N183" i="2"/>
  <c r="O183" i="2" s="1"/>
  <c r="P183" i="2" s="1"/>
  <c r="Q183" i="2" s="1"/>
  <c r="N184" i="2"/>
  <c r="O184" i="2" s="1"/>
  <c r="P184" i="2" s="1"/>
  <c r="Q184" i="2" s="1"/>
  <c r="N185" i="2"/>
  <c r="O185" i="2" s="1"/>
  <c r="P185" i="2" s="1"/>
  <c r="N186" i="2"/>
  <c r="O186" i="2" s="1"/>
  <c r="P186" i="2" s="1"/>
  <c r="N187" i="2"/>
  <c r="O187" i="2" s="1"/>
  <c r="P187" i="2" s="1"/>
  <c r="Q187" i="2" s="1"/>
  <c r="N188" i="2"/>
  <c r="O188" i="2" s="1"/>
  <c r="P188" i="2" s="1"/>
  <c r="Q188" i="2" s="1"/>
  <c r="N189" i="2"/>
  <c r="O189" i="2" s="1"/>
  <c r="P189" i="2" s="1"/>
  <c r="Q189" i="2" s="1"/>
  <c r="N190" i="2"/>
  <c r="O190" i="2" s="1"/>
  <c r="P190" i="2" s="1"/>
  <c r="N191" i="2"/>
  <c r="O191" i="2"/>
  <c r="P191" i="2" s="1"/>
  <c r="Q191" i="2" s="1"/>
  <c r="N192" i="2"/>
  <c r="O192" i="2" s="1"/>
  <c r="P192" i="2" s="1"/>
  <c r="N193" i="2"/>
  <c r="O193" i="2" s="1"/>
  <c r="P193" i="2" s="1"/>
  <c r="N194" i="2"/>
  <c r="O194" i="2" s="1"/>
  <c r="P194" i="2" s="1"/>
  <c r="Q194" i="2" s="1"/>
  <c r="N195" i="2"/>
  <c r="O195" i="2" s="1"/>
  <c r="P195" i="2" s="1"/>
  <c r="Q195" i="2" s="1"/>
  <c r="N196" i="2"/>
  <c r="O196" i="2" s="1"/>
  <c r="P196" i="2" s="1"/>
  <c r="N197" i="2"/>
  <c r="O197" i="2"/>
  <c r="P197" i="2" s="1"/>
  <c r="N198" i="2"/>
  <c r="O198" i="2" s="1"/>
  <c r="P198" i="2" s="1"/>
  <c r="Q198" i="2" s="1"/>
  <c r="N199" i="2"/>
  <c r="O199" i="2" s="1"/>
  <c r="P199" i="2" s="1"/>
  <c r="Q199" i="2" s="1"/>
  <c r="N200" i="2"/>
  <c r="O200" i="2" s="1"/>
  <c r="P200" i="2" s="1"/>
  <c r="N201" i="2"/>
  <c r="O201" i="2" s="1"/>
  <c r="P201" i="2" s="1"/>
  <c r="Q201" i="2" s="1"/>
  <c r="N202" i="2"/>
  <c r="O202" i="2" s="1"/>
  <c r="P202" i="2" s="1"/>
  <c r="Q202" i="2" s="1"/>
  <c r="N203" i="2"/>
  <c r="O203" i="2" s="1"/>
  <c r="P203" i="2" s="1"/>
  <c r="Q203" i="2" s="1"/>
  <c r="N204" i="2"/>
  <c r="O204" i="2" s="1"/>
  <c r="P204" i="2" s="1"/>
  <c r="N205" i="2"/>
  <c r="O205" i="2" s="1"/>
  <c r="P205" i="2" s="1"/>
  <c r="Q205" i="2" s="1"/>
  <c r="N206" i="2"/>
  <c r="O206" i="2" s="1"/>
  <c r="P206" i="2" s="1"/>
  <c r="Q206" i="2" s="1"/>
  <c r="N207" i="2"/>
  <c r="O207" i="2" s="1"/>
  <c r="P207" i="2" s="1"/>
  <c r="Q207" i="2" s="1"/>
  <c r="N208" i="2"/>
  <c r="O208" i="2" s="1"/>
  <c r="P208" i="2" s="1"/>
  <c r="N209" i="2"/>
  <c r="O209" i="2" s="1"/>
  <c r="P209" i="2" s="1"/>
  <c r="Q209" i="2" s="1"/>
  <c r="N210" i="2"/>
  <c r="O210" i="2" s="1"/>
  <c r="P210" i="2" s="1"/>
  <c r="Q210" i="2" s="1"/>
  <c r="N211" i="2"/>
  <c r="O211" i="2" s="1"/>
  <c r="P211" i="2" s="1"/>
  <c r="Q211" i="2" s="1"/>
  <c r="N212" i="2"/>
  <c r="O212" i="2" s="1"/>
  <c r="P212" i="2" s="1"/>
  <c r="N213" i="2"/>
  <c r="O213" i="2" s="1"/>
  <c r="P213" i="2" s="1"/>
  <c r="N214" i="2"/>
  <c r="O214" i="2" s="1"/>
  <c r="P214" i="2" s="1"/>
  <c r="Q214" i="2" s="1"/>
  <c r="N215" i="2"/>
  <c r="O215" i="2" s="1"/>
  <c r="P215" i="2" s="1"/>
  <c r="Q215" i="2" s="1"/>
  <c r="N216" i="2"/>
  <c r="O216" i="2" s="1"/>
  <c r="P216" i="2" s="1"/>
  <c r="Q216" i="2" s="1"/>
  <c r="N217" i="2"/>
  <c r="O217" i="2" s="1"/>
  <c r="P217" i="2" s="1"/>
  <c r="Q217" i="2" s="1"/>
  <c r="N218" i="2"/>
  <c r="O218" i="2" s="1"/>
  <c r="P218" i="2" s="1"/>
  <c r="Q218" i="2" s="1"/>
  <c r="N219" i="2"/>
  <c r="O219" i="2" s="1"/>
  <c r="P219" i="2" s="1"/>
  <c r="Q219" i="2" s="1"/>
  <c r="N220" i="2"/>
  <c r="O220" i="2" s="1"/>
  <c r="P220" i="2" s="1"/>
  <c r="Q220" i="2" s="1"/>
  <c r="N221" i="2"/>
  <c r="O221" i="2" s="1"/>
  <c r="P221" i="2" s="1"/>
  <c r="Q221" i="2" s="1"/>
  <c r="N222" i="2"/>
  <c r="O222" i="2" s="1"/>
  <c r="P222" i="2" s="1"/>
  <c r="Q222" i="2" s="1"/>
  <c r="N223" i="2"/>
  <c r="O223" i="2" s="1"/>
  <c r="P223" i="2" s="1"/>
  <c r="Q223" i="2" s="1"/>
  <c r="N224" i="2"/>
  <c r="O224" i="2" s="1"/>
  <c r="P224" i="2" s="1"/>
  <c r="N225" i="2"/>
  <c r="O225" i="2" s="1"/>
  <c r="P225" i="2" s="1"/>
  <c r="Q225" i="2" s="1"/>
  <c r="N226" i="2"/>
  <c r="O226" i="2" s="1"/>
  <c r="P226" i="2" s="1"/>
  <c r="Q226" i="2" s="1"/>
  <c r="N227" i="2"/>
  <c r="O227" i="2" s="1"/>
  <c r="P227" i="2" s="1"/>
  <c r="Q227" i="2" s="1"/>
  <c r="N228" i="2"/>
  <c r="O228" i="2" s="1"/>
  <c r="P228" i="2" s="1"/>
  <c r="N229" i="2"/>
  <c r="O229" i="2" s="1"/>
  <c r="P229" i="2" s="1"/>
  <c r="N230" i="2"/>
  <c r="O230" i="2" s="1"/>
  <c r="P230" i="2" s="1"/>
  <c r="N231" i="2"/>
  <c r="O231" i="2" s="1"/>
  <c r="P231" i="2" s="1"/>
  <c r="Q231" i="2" s="1"/>
  <c r="N232" i="2"/>
  <c r="O232" i="2" s="1"/>
  <c r="P232" i="2" s="1"/>
  <c r="Q232" i="2" s="1"/>
  <c r="N233" i="2"/>
  <c r="O233" i="2" s="1"/>
  <c r="P233" i="2" s="1"/>
  <c r="Q233" i="2" s="1"/>
  <c r="N234" i="2"/>
  <c r="O234" i="2" s="1"/>
  <c r="P234" i="2" s="1"/>
  <c r="N235" i="2"/>
  <c r="O235" i="2" s="1"/>
  <c r="P235" i="2" s="1"/>
  <c r="Q235" i="2" s="1"/>
  <c r="N236" i="2"/>
  <c r="O236" i="2" s="1"/>
  <c r="P236" i="2" s="1"/>
  <c r="Q236" i="2" s="1"/>
  <c r="N237" i="2"/>
  <c r="O237" i="2" s="1"/>
  <c r="P237" i="2" s="1"/>
  <c r="Q237" i="2" s="1"/>
  <c r="N238" i="2"/>
  <c r="O238" i="2" s="1"/>
  <c r="P238" i="2" s="1"/>
  <c r="N239" i="2"/>
  <c r="O239" i="2" s="1"/>
  <c r="P239" i="2" s="1"/>
  <c r="Q239" i="2" s="1"/>
  <c r="N240" i="2"/>
  <c r="O240" i="2" s="1"/>
  <c r="P240" i="2" s="1"/>
  <c r="N241" i="2"/>
  <c r="O241" i="2" s="1"/>
  <c r="P241" i="2" s="1"/>
  <c r="Q241" i="2" s="1"/>
  <c r="N242" i="2"/>
  <c r="O242" i="2" s="1"/>
  <c r="P242" i="2" s="1"/>
  <c r="N243" i="2"/>
  <c r="O243" i="2" s="1"/>
  <c r="P243" i="2" s="1"/>
  <c r="Q243" i="2" s="1"/>
  <c r="N244" i="2"/>
  <c r="O244" i="2" s="1"/>
  <c r="P244" i="2" s="1"/>
  <c r="N245" i="2"/>
  <c r="O245" i="2" s="1"/>
  <c r="P245" i="2" s="1"/>
  <c r="N2" i="2"/>
  <c r="O2" i="2" s="1"/>
  <c r="P2" i="2" s="1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3" i="2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46" i="2" a="1"/>
  <c r="A46" i="2" s="1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A52" i="2" a="1"/>
  <c r="A52" i="2" s="1"/>
  <c r="A53" i="2" a="1"/>
  <c r="A53" i="2" s="1"/>
  <c r="A54" i="2" a="1"/>
  <c r="A54" i="2" s="1"/>
  <c r="A55" i="2" a="1"/>
  <c r="A55" i="2" s="1"/>
  <c r="A56" i="2" a="1"/>
  <c r="A56" i="2" s="1"/>
  <c r="A57" i="2" a="1"/>
  <c r="A57" i="2" s="1"/>
  <c r="A58" i="2" a="1"/>
  <c r="A58" i="2" s="1"/>
  <c r="A59" i="2" a="1"/>
  <c r="A59" i="2" s="1"/>
  <c r="A60" i="2" a="1"/>
  <c r="A60" i="2" s="1"/>
  <c r="A61" i="2" a="1"/>
  <c r="A61" i="2" s="1"/>
  <c r="A62" i="2" a="1"/>
  <c r="A62" i="2" s="1"/>
  <c r="A63" i="2" a="1"/>
  <c r="A63" i="2" s="1"/>
  <c r="A64" i="2" a="1"/>
  <c r="A64" i="2" s="1"/>
  <c r="A65" i="2" a="1"/>
  <c r="A65" i="2" s="1"/>
  <c r="A66" i="2" a="1"/>
  <c r="A66" i="2" s="1"/>
  <c r="A67" i="2" a="1"/>
  <c r="A67" i="2" s="1"/>
  <c r="A68" i="2" a="1"/>
  <c r="A68" i="2" s="1"/>
  <c r="A69" i="2" a="1"/>
  <c r="A69" i="2" s="1"/>
  <c r="A70" i="2" a="1"/>
  <c r="A70" i="2" s="1"/>
  <c r="A71" i="2" a="1"/>
  <c r="A71" i="2" s="1"/>
  <c r="A72" i="2" a="1"/>
  <c r="A72" i="2" s="1"/>
  <c r="A73" i="2" a="1"/>
  <c r="A73" i="2" s="1"/>
  <c r="A74" i="2" a="1"/>
  <c r="A74" i="2" s="1"/>
  <c r="A75" i="2" a="1"/>
  <c r="A75" i="2" s="1"/>
  <c r="A76" i="2" a="1"/>
  <c r="A76" i="2" s="1"/>
  <c r="A77" i="2" a="1"/>
  <c r="A77" i="2" s="1"/>
  <c r="A78" i="2" a="1"/>
  <c r="A78" i="2" s="1"/>
  <c r="A79" i="2" a="1"/>
  <c r="A79" i="2" s="1"/>
  <c r="A80" i="2" a="1"/>
  <c r="A80" i="2" s="1"/>
  <c r="A81" i="2" a="1"/>
  <c r="A81" i="2" s="1"/>
  <c r="A82" i="2" a="1"/>
  <c r="A82" i="2" s="1"/>
  <c r="A83" i="2" a="1"/>
  <c r="A83" i="2" s="1"/>
  <c r="A84" i="2" a="1"/>
  <c r="A84" i="2" s="1"/>
  <c r="A85" i="2" a="1"/>
  <c r="A85" i="2" s="1"/>
  <c r="A86" i="2" a="1"/>
  <c r="A86" i="2" s="1"/>
  <c r="A87" i="2" a="1"/>
  <c r="A87" i="2" s="1"/>
  <c r="A88" i="2" a="1"/>
  <c r="A88" i="2" s="1"/>
  <c r="A89" i="2" a="1"/>
  <c r="A89" i="2" s="1"/>
  <c r="A90" i="2" a="1"/>
  <c r="A90" i="2" s="1"/>
  <c r="A91" i="2" a="1"/>
  <c r="A91" i="2" s="1"/>
  <c r="A92" i="2" a="1"/>
  <c r="A92" i="2" s="1"/>
  <c r="A93" i="2" a="1"/>
  <c r="A93" i="2" s="1"/>
  <c r="A94" i="2" a="1"/>
  <c r="A94" i="2" s="1"/>
  <c r="A95" i="2" a="1"/>
  <c r="A95" i="2" s="1"/>
  <c r="A96" i="2" a="1"/>
  <c r="A96" i="2" s="1"/>
  <c r="A97" i="2" a="1"/>
  <c r="A97" i="2" s="1"/>
  <c r="A98" i="2" a="1"/>
  <c r="A98" i="2" s="1"/>
  <c r="A99" i="2" a="1"/>
  <c r="A99" i="2" s="1"/>
  <c r="A100" i="2" a="1"/>
  <c r="A100" i="2" s="1"/>
  <c r="A101" i="2" a="1"/>
  <c r="A101" i="2" s="1"/>
  <c r="A102" i="2" a="1"/>
  <c r="A102" i="2" s="1"/>
  <c r="A103" i="2" a="1"/>
  <c r="A103" i="2" s="1"/>
  <c r="A104" i="2" a="1"/>
  <c r="A104" i="2" s="1"/>
  <c r="A105" i="2" a="1"/>
  <c r="A105" i="2" s="1"/>
  <c r="A106" i="2" a="1"/>
  <c r="A106" i="2" s="1"/>
  <c r="A107" i="2" a="1"/>
  <c r="A107" i="2" s="1"/>
  <c r="A108" i="2" a="1"/>
  <c r="A108" i="2" s="1"/>
  <c r="A109" i="2" a="1"/>
  <c r="A109" i="2" s="1"/>
  <c r="A110" i="2" a="1"/>
  <c r="A110" i="2" s="1"/>
  <c r="A111" i="2" a="1"/>
  <c r="A111" i="2" s="1"/>
  <c r="A112" i="2" a="1"/>
  <c r="A112" i="2" s="1"/>
  <c r="A113" i="2" a="1"/>
  <c r="A113" i="2" s="1"/>
  <c r="A114" i="2" a="1"/>
  <c r="A114" i="2" s="1"/>
  <c r="A115" i="2" a="1"/>
  <c r="A115" i="2" s="1"/>
  <c r="A116" i="2" a="1"/>
  <c r="A116" i="2" s="1"/>
  <c r="A117" i="2" a="1"/>
  <c r="A117" i="2" s="1"/>
  <c r="A118" i="2" a="1"/>
  <c r="A118" i="2" s="1"/>
  <c r="A119" i="2" a="1"/>
  <c r="A119" i="2" s="1"/>
  <c r="A120" i="2" a="1"/>
  <c r="A120" i="2" s="1"/>
  <c r="A121" i="2" a="1"/>
  <c r="A121" i="2" s="1"/>
  <c r="A122" i="2" a="1"/>
  <c r="A122" i="2" s="1"/>
  <c r="A123" i="2" a="1"/>
  <c r="A123" i="2" s="1"/>
  <c r="A124" i="2" a="1"/>
  <c r="A124" i="2" s="1"/>
  <c r="A125" i="2" a="1"/>
  <c r="A125" i="2" s="1"/>
  <c r="A126" i="2" a="1"/>
  <c r="A126" i="2" s="1"/>
  <c r="A127" i="2" a="1"/>
  <c r="A127" i="2" s="1"/>
  <c r="A128" i="2" a="1"/>
  <c r="A128" i="2" s="1"/>
  <c r="A129" i="2" a="1"/>
  <c r="A129" i="2" s="1"/>
  <c r="A130" i="2" a="1"/>
  <c r="A130" i="2" s="1"/>
  <c r="A131" i="2" a="1"/>
  <c r="A131" i="2" s="1"/>
  <c r="A132" i="2" a="1"/>
  <c r="A132" i="2" s="1"/>
  <c r="A133" i="2" a="1"/>
  <c r="A133" i="2" s="1"/>
  <c r="A134" i="2" a="1"/>
  <c r="A134" i="2" s="1"/>
  <c r="A135" i="2" a="1"/>
  <c r="A135" i="2" s="1"/>
  <c r="A136" i="2" a="1"/>
  <c r="A136" i="2" s="1"/>
  <c r="A137" i="2" a="1"/>
  <c r="A137" i="2" s="1"/>
  <c r="A138" i="2" a="1"/>
  <c r="A138" i="2" s="1"/>
  <c r="A139" i="2" a="1"/>
  <c r="A139" i="2" s="1"/>
  <c r="A140" i="2" a="1"/>
  <c r="A140" i="2" s="1"/>
  <c r="A141" i="2" a="1"/>
  <c r="A141" i="2" s="1"/>
  <c r="A142" i="2" a="1"/>
  <c r="A142" i="2" s="1"/>
  <c r="A143" i="2" a="1"/>
  <c r="A143" i="2" s="1"/>
  <c r="A144" i="2" a="1"/>
  <c r="A144" i="2" s="1"/>
  <c r="A145" i="2" a="1"/>
  <c r="A145" i="2" s="1"/>
  <c r="A146" i="2" a="1"/>
  <c r="A146" i="2" s="1"/>
  <c r="A147" i="2" a="1"/>
  <c r="A147" i="2" s="1"/>
  <c r="A148" i="2" a="1"/>
  <c r="A148" i="2" s="1"/>
  <c r="A149" i="2" a="1"/>
  <c r="A149" i="2" s="1"/>
  <c r="A150" i="2" a="1"/>
  <c r="A150" i="2" s="1"/>
  <c r="A151" i="2" a="1"/>
  <c r="A151" i="2" s="1"/>
  <c r="A152" i="2" a="1"/>
  <c r="A152" i="2" s="1"/>
  <c r="A153" i="2" a="1"/>
  <c r="A153" i="2" s="1"/>
  <c r="A154" i="2" a="1"/>
  <c r="A154" i="2" s="1"/>
  <c r="A155" i="2" a="1"/>
  <c r="A155" i="2" s="1"/>
  <c r="A156" i="2" a="1"/>
  <c r="A156" i="2" s="1"/>
  <c r="A157" i="2" a="1"/>
  <c r="A157" i="2" s="1"/>
  <c r="A158" i="2" a="1"/>
  <c r="A158" i="2" s="1"/>
  <c r="A159" i="2" a="1"/>
  <c r="A159" i="2" s="1"/>
  <c r="A160" i="2" a="1"/>
  <c r="A160" i="2" s="1"/>
  <c r="A161" i="2" a="1"/>
  <c r="A161" i="2" s="1"/>
  <c r="A162" i="2" a="1"/>
  <c r="A162" i="2" s="1"/>
  <c r="A163" i="2" a="1"/>
  <c r="A163" i="2" s="1"/>
  <c r="A164" i="2" a="1"/>
  <c r="A164" i="2" s="1"/>
  <c r="A165" i="2" a="1"/>
  <c r="A165" i="2" s="1"/>
  <c r="A166" i="2" a="1"/>
  <c r="A166" i="2" s="1"/>
  <c r="A167" i="2" a="1"/>
  <c r="A167" i="2" s="1"/>
  <c r="A168" i="2" a="1"/>
  <c r="A168" i="2" s="1"/>
  <c r="A169" i="2" a="1"/>
  <c r="A169" i="2" s="1"/>
  <c r="A170" i="2" a="1"/>
  <c r="A170" i="2" s="1"/>
  <c r="A171" i="2" a="1"/>
  <c r="A171" i="2" s="1"/>
  <c r="A172" i="2" a="1"/>
  <c r="A172" i="2" s="1"/>
  <c r="A173" i="2" a="1"/>
  <c r="A173" i="2" s="1"/>
  <c r="A174" i="2" a="1"/>
  <c r="A174" i="2" s="1"/>
  <c r="A175" i="2" a="1"/>
  <c r="A175" i="2" s="1"/>
  <c r="A176" i="2" a="1"/>
  <c r="A176" i="2" s="1"/>
  <c r="A177" i="2" a="1"/>
  <c r="A177" i="2" s="1"/>
  <c r="A178" i="2" a="1"/>
  <c r="A178" i="2" s="1"/>
  <c r="A179" i="2" a="1"/>
  <c r="A179" i="2" s="1"/>
  <c r="A180" i="2" a="1"/>
  <c r="A180" i="2" s="1"/>
  <c r="A181" i="2" a="1"/>
  <c r="A181" i="2" s="1"/>
  <c r="A182" i="2" a="1"/>
  <c r="A182" i="2" s="1"/>
  <c r="A183" i="2" a="1"/>
  <c r="A183" i="2" s="1"/>
  <c r="A184" i="2" a="1"/>
  <c r="A184" i="2" s="1"/>
  <c r="A185" i="2" a="1"/>
  <c r="A185" i="2" s="1"/>
  <c r="A186" i="2" a="1"/>
  <c r="A186" i="2" s="1"/>
  <c r="A187" i="2" a="1"/>
  <c r="A187" i="2" s="1"/>
  <c r="A188" i="2" a="1"/>
  <c r="A188" i="2" s="1"/>
  <c r="A189" i="2" a="1"/>
  <c r="A189" i="2" s="1"/>
  <c r="A190" i="2" a="1"/>
  <c r="A190" i="2" s="1"/>
  <c r="A191" i="2" a="1"/>
  <c r="A191" i="2" s="1"/>
  <c r="A192" i="2" a="1"/>
  <c r="A192" i="2" s="1"/>
  <c r="A193" i="2" a="1"/>
  <c r="A193" i="2" s="1"/>
  <c r="A194" i="2" a="1"/>
  <c r="A194" i="2" s="1"/>
  <c r="A195" i="2" a="1"/>
  <c r="A195" i="2" s="1"/>
  <c r="A196" i="2" a="1"/>
  <c r="A196" i="2" s="1"/>
  <c r="A197" i="2" a="1"/>
  <c r="A197" i="2" s="1"/>
  <c r="A198" i="2" a="1"/>
  <c r="A198" i="2" s="1"/>
  <c r="A199" i="2" a="1"/>
  <c r="A199" i="2" s="1"/>
  <c r="A200" i="2" a="1"/>
  <c r="A200" i="2" s="1"/>
  <c r="A201" i="2" a="1"/>
  <c r="A201" i="2" s="1"/>
  <c r="A202" i="2" a="1"/>
  <c r="A202" i="2" s="1"/>
  <c r="A203" i="2" a="1"/>
  <c r="A203" i="2" s="1"/>
  <c r="A204" i="2" a="1"/>
  <c r="A204" i="2" s="1"/>
  <c r="A205" i="2" a="1"/>
  <c r="A205" i="2" s="1"/>
  <c r="A206" i="2" a="1"/>
  <c r="A206" i="2" s="1"/>
  <c r="A207" i="2" a="1"/>
  <c r="A207" i="2" s="1"/>
  <c r="A208" i="2" a="1"/>
  <c r="A208" i="2" s="1"/>
  <c r="A209" i="2" a="1"/>
  <c r="A209" i="2" s="1"/>
  <c r="A210" i="2" a="1"/>
  <c r="A210" i="2" s="1"/>
  <c r="A211" i="2" a="1"/>
  <c r="A211" i="2" s="1"/>
  <c r="A212" i="2" a="1"/>
  <c r="A212" i="2" s="1"/>
  <c r="A213" i="2" a="1"/>
  <c r="A213" i="2" s="1"/>
  <c r="A214" i="2" a="1"/>
  <c r="A214" i="2" s="1"/>
  <c r="A215" i="2" a="1"/>
  <c r="A215" i="2" s="1"/>
  <c r="A216" i="2" a="1"/>
  <c r="A216" i="2" s="1"/>
  <c r="A217" i="2" a="1"/>
  <c r="A217" i="2" s="1"/>
  <c r="A218" i="2" a="1"/>
  <c r="A218" i="2" s="1"/>
  <c r="A219" i="2" a="1"/>
  <c r="A219" i="2" s="1"/>
  <c r="A220" i="2" a="1"/>
  <c r="A220" i="2" s="1"/>
  <c r="A221" i="2" a="1"/>
  <c r="A221" i="2" s="1"/>
  <c r="A222" i="2" a="1"/>
  <c r="A222" i="2" s="1"/>
  <c r="A223" i="2" a="1"/>
  <c r="A223" i="2" s="1"/>
  <c r="A224" i="2" a="1"/>
  <c r="A224" i="2" s="1"/>
  <c r="A225" i="2" a="1"/>
  <c r="A225" i="2" s="1"/>
  <c r="A226" i="2" a="1"/>
  <c r="A226" i="2" s="1"/>
  <c r="A227" i="2" a="1"/>
  <c r="A227" i="2" s="1"/>
  <c r="A228" i="2" a="1"/>
  <c r="A228" i="2" s="1"/>
  <c r="A229" i="2" a="1"/>
  <c r="A229" i="2" s="1"/>
  <c r="A230" i="2" a="1"/>
  <c r="A230" i="2" s="1"/>
  <c r="A231" i="2" a="1"/>
  <c r="A231" i="2" s="1"/>
  <c r="A232" i="2" a="1"/>
  <c r="A232" i="2" s="1"/>
  <c r="A233" i="2" a="1"/>
  <c r="A233" i="2" s="1"/>
  <c r="A234" i="2" a="1"/>
  <c r="A234" i="2" s="1"/>
  <c r="A235" i="2" a="1"/>
  <c r="A235" i="2" s="1"/>
  <c r="A236" i="2" a="1"/>
  <c r="A236" i="2" s="1"/>
  <c r="A237" i="2" a="1"/>
  <c r="A237" i="2" s="1"/>
  <c r="A238" i="2" a="1"/>
  <c r="A238" i="2" s="1"/>
  <c r="A239" i="2" a="1"/>
  <c r="A239" i="2" s="1"/>
  <c r="A240" i="2" a="1"/>
  <c r="A240" i="2" s="1"/>
  <c r="A241" i="2" a="1"/>
  <c r="A241" i="2" s="1"/>
  <c r="A242" i="2" a="1"/>
  <c r="A242" i="2" s="1"/>
  <c r="A243" i="2" a="1"/>
  <c r="A243" i="2" s="1"/>
  <c r="A244" i="2" a="1"/>
  <c r="A244" i="2" s="1"/>
  <c r="A245" i="2" a="1"/>
  <c r="A245" i="2" s="1"/>
  <c r="A2" i="2" a="1"/>
  <c r="A2" i="2" s="1"/>
  <c r="D29" i="7"/>
  <c r="E29" i="7" s="1"/>
  <c r="A29" i="7" a="1"/>
  <c r="A29" i="7" s="1"/>
  <c r="D28" i="7"/>
  <c r="E28" i="7" s="1"/>
  <c r="A28" i="7" a="1"/>
  <c r="A28" i="7" s="1"/>
  <c r="D27" i="7"/>
  <c r="E27" i="7" s="1"/>
  <c r="A27" i="7" a="1"/>
  <c r="A27" i="7" s="1"/>
  <c r="D26" i="7"/>
  <c r="E26" i="7" s="1"/>
  <c r="A26" i="7" a="1"/>
  <c r="A26" i="7" s="1"/>
  <c r="D21" i="7"/>
  <c r="E21" i="7" s="1"/>
  <c r="D20" i="7"/>
  <c r="E20" i="7" s="1"/>
  <c r="D19" i="7"/>
  <c r="E19" i="7" s="1"/>
  <c r="D18" i="7"/>
  <c r="E18" i="7" s="1"/>
  <c r="A18" i="7" a="1"/>
  <c r="A18" i="7" s="1"/>
  <c r="A19" i="7" a="1"/>
  <c r="A19" i="7" s="1"/>
  <c r="D17" i="7"/>
  <c r="E17" i="7" s="1"/>
  <c r="D16" i="7"/>
  <c r="E16" i="7" s="1"/>
  <c r="D15" i="7"/>
  <c r="E15" i="7" s="1"/>
  <c r="D14" i="7"/>
  <c r="E14" i="7" s="1"/>
  <c r="A15" i="7" a="1"/>
  <c r="A15" i="7" s="1"/>
  <c r="A16" i="7" a="1"/>
  <c r="A16" i="7" s="1"/>
  <c r="A17" i="7" a="1"/>
  <c r="A17" i="7" s="1"/>
  <c r="A10" i="7" a="1"/>
  <c r="A10" i="7" s="1"/>
  <c r="A11" i="7" a="1"/>
  <c r="A11" i="7" s="1"/>
  <c r="A12" i="7" a="1"/>
  <c r="A12" i="7" s="1"/>
  <c r="A13" i="7" a="1"/>
  <c r="A13" i="7" s="1"/>
  <c r="D13" i="7"/>
  <c r="E13" i="7" s="1"/>
  <c r="D12" i="7"/>
  <c r="E12" i="7" s="1"/>
  <c r="D11" i="7"/>
  <c r="E11" i="7" s="1"/>
  <c r="D10" i="7"/>
  <c r="E10" i="7" s="1"/>
  <c r="D6" i="7"/>
  <c r="E6" i="7" s="1"/>
  <c r="D7" i="7"/>
  <c r="E7" i="7" s="1"/>
  <c r="D8" i="7"/>
  <c r="E8" i="7" s="1"/>
  <c r="D9" i="7"/>
  <c r="E9" i="7" s="1"/>
  <c r="A6" i="7" a="1"/>
  <c r="A6" i="7" s="1"/>
  <c r="A7" i="7" a="1"/>
  <c r="A7" i="7" s="1"/>
  <c r="A8" i="7" a="1"/>
  <c r="A8" i="7" s="1"/>
  <c r="A9" i="7" a="1"/>
  <c r="A9" i="7" s="1"/>
  <c r="D357" i="7"/>
  <c r="E357" i="7" s="1"/>
  <c r="A357" i="7" a="1"/>
  <c r="A357" i="7" s="1"/>
  <c r="D356" i="7"/>
  <c r="E356" i="7" s="1"/>
  <c r="A356" i="7" a="1"/>
  <c r="A356" i="7" s="1"/>
  <c r="D355" i="7"/>
  <c r="E355" i="7" s="1"/>
  <c r="A355" i="7" a="1"/>
  <c r="A355" i="7" s="1"/>
  <c r="D354" i="7"/>
  <c r="E354" i="7" s="1"/>
  <c r="A354" i="7" a="1"/>
  <c r="A354" i="7" s="1"/>
  <c r="D353" i="7"/>
  <c r="E353" i="7" s="1"/>
  <c r="A353" i="7" a="1"/>
  <c r="A353" i="7" s="1"/>
  <c r="D352" i="7"/>
  <c r="E352" i="7" s="1"/>
  <c r="A352" i="7" a="1"/>
  <c r="A352" i="7" s="1"/>
  <c r="D351" i="7"/>
  <c r="E351" i="7" s="1"/>
  <c r="A351" i="7" a="1"/>
  <c r="A351" i="7" s="1"/>
  <c r="D350" i="7"/>
  <c r="E350" i="7" s="1"/>
  <c r="A350" i="7" a="1"/>
  <c r="A350" i="7" s="1"/>
  <c r="D349" i="7"/>
  <c r="E349" i="7" s="1"/>
  <c r="A349" i="7" a="1"/>
  <c r="A349" i="7" s="1"/>
  <c r="D348" i="7"/>
  <c r="E348" i="7" s="1"/>
  <c r="A348" i="7" a="1"/>
  <c r="A348" i="7" s="1"/>
  <c r="D347" i="7"/>
  <c r="E347" i="7" s="1"/>
  <c r="A347" i="7" a="1"/>
  <c r="A347" i="7" s="1"/>
  <c r="D346" i="7"/>
  <c r="E346" i="7" s="1"/>
  <c r="A346" i="7" a="1"/>
  <c r="A346" i="7" s="1"/>
  <c r="D345" i="7"/>
  <c r="E345" i="7" s="1"/>
  <c r="A345" i="7" a="1"/>
  <c r="A345" i="7" s="1"/>
  <c r="D344" i="7"/>
  <c r="E344" i="7" s="1"/>
  <c r="A344" i="7" a="1"/>
  <c r="A344" i="7" s="1"/>
  <c r="D343" i="7"/>
  <c r="E343" i="7" s="1"/>
  <c r="A343" i="7" a="1"/>
  <c r="A343" i="7" s="1"/>
  <c r="D342" i="7"/>
  <c r="E342" i="7" s="1"/>
  <c r="A342" i="7" a="1"/>
  <c r="A342" i="7" s="1"/>
  <c r="D341" i="7"/>
  <c r="E341" i="7" s="1"/>
  <c r="A341" i="7" a="1"/>
  <c r="A341" i="7" s="1"/>
  <c r="D340" i="7"/>
  <c r="E340" i="7" s="1"/>
  <c r="A340" i="7" a="1"/>
  <c r="A340" i="7" s="1"/>
  <c r="D339" i="7"/>
  <c r="E339" i="7" s="1"/>
  <c r="A339" i="7" a="1"/>
  <c r="A339" i="7" s="1"/>
  <c r="D338" i="7"/>
  <c r="E338" i="7" s="1"/>
  <c r="A338" i="7" a="1"/>
  <c r="A338" i="7" s="1"/>
  <c r="D337" i="7"/>
  <c r="E337" i="7" s="1"/>
  <c r="A337" i="7" a="1"/>
  <c r="A337" i="7" s="1"/>
  <c r="D336" i="7"/>
  <c r="E336" i="7" s="1"/>
  <c r="A336" i="7" a="1"/>
  <c r="A336" i="7" s="1"/>
  <c r="D335" i="7"/>
  <c r="E335" i="7" s="1"/>
  <c r="A335" i="7" a="1"/>
  <c r="A335" i="7" s="1"/>
  <c r="D334" i="7"/>
  <c r="E334" i="7" s="1"/>
  <c r="A334" i="7" a="1"/>
  <c r="A334" i="7" s="1"/>
  <c r="D333" i="7"/>
  <c r="E333" i="7" s="1"/>
  <c r="A333" i="7" a="1"/>
  <c r="A333" i="7" s="1"/>
  <c r="D332" i="7"/>
  <c r="E332" i="7" s="1"/>
  <c r="A332" i="7" a="1"/>
  <c r="A332" i="7" s="1"/>
  <c r="D331" i="7"/>
  <c r="E331" i="7" s="1"/>
  <c r="A331" i="7" a="1"/>
  <c r="A331" i="7" s="1"/>
  <c r="D330" i="7"/>
  <c r="E330" i="7" s="1"/>
  <c r="A330" i="7" a="1"/>
  <c r="A330" i="7" s="1"/>
  <c r="D329" i="7"/>
  <c r="E329" i="7" s="1"/>
  <c r="A329" i="7" a="1"/>
  <c r="A329" i="7" s="1"/>
  <c r="D328" i="7"/>
  <c r="E328" i="7" s="1"/>
  <c r="A328" i="7" a="1"/>
  <c r="A328" i="7" s="1"/>
  <c r="D327" i="7"/>
  <c r="E327" i="7" s="1"/>
  <c r="A327" i="7" a="1"/>
  <c r="A327" i="7" s="1"/>
  <c r="D326" i="7"/>
  <c r="E326" i="7" s="1"/>
  <c r="A326" i="7" a="1"/>
  <c r="A326" i="7" s="1"/>
  <c r="D325" i="7"/>
  <c r="E325" i="7" s="1"/>
  <c r="A325" i="7" a="1"/>
  <c r="A325" i="7" s="1"/>
  <c r="D324" i="7"/>
  <c r="E324" i="7" s="1"/>
  <c r="A324" i="7" a="1"/>
  <c r="A324" i="7" s="1"/>
  <c r="D323" i="7"/>
  <c r="E323" i="7" s="1"/>
  <c r="A323" i="7" a="1"/>
  <c r="A323" i="7" s="1"/>
  <c r="D322" i="7"/>
  <c r="E322" i="7" s="1"/>
  <c r="A322" i="7" a="1"/>
  <c r="A322" i="7" s="1"/>
  <c r="D321" i="7"/>
  <c r="E321" i="7" s="1"/>
  <c r="A321" i="7" a="1"/>
  <c r="A321" i="7" s="1"/>
  <c r="D320" i="7"/>
  <c r="E320" i="7" s="1"/>
  <c r="A320" i="7" a="1"/>
  <c r="A320" i="7" s="1"/>
  <c r="D319" i="7"/>
  <c r="E319" i="7" s="1"/>
  <c r="A319" i="7" a="1"/>
  <c r="A319" i="7" s="1"/>
  <c r="D318" i="7"/>
  <c r="E318" i="7" s="1"/>
  <c r="A318" i="7" a="1"/>
  <c r="A318" i="7" s="1"/>
  <c r="D317" i="7"/>
  <c r="E317" i="7" s="1"/>
  <c r="A317" i="7" a="1"/>
  <c r="A317" i="7" s="1"/>
  <c r="D316" i="7"/>
  <c r="E316" i="7" s="1"/>
  <c r="A316" i="7" a="1"/>
  <c r="A316" i="7" s="1"/>
  <c r="D315" i="7"/>
  <c r="E315" i="7" s="1"/>
  <c r="A315" i="7" a="1"/>
  <c r="A315" i="7" s="1"/>
  <c r="D314" i="7"/>
  <c r="E314" i="7" s="1"/>
  <c r="A314" i="7" a="1"/>
  <c r="A314" i="7" s="1"/>
  <c r="D313" i="7"/>
  <c r="E313" i="7" s="1"/>
  <c r="A313" i="7" a="1"/>
  <c r="A313" i="7" s="1"/>
  <c r="D312" i="7"/>
  <c r="E312" i="7" s="1"/>
  <c r="A312" i="7" a="1"/>
  <c r="A312" i="7" s="1"/>
  <c r="D311" i="7"/>
  <c r="E311" i="7" s="1"/>
  <c r="A311" i="7" a="1"/>
  <c r="A311" i="7" s="1"/>
  <c r="D310" i="7"/>
  <c r="E310" i="7" s="1"/>
  <c r="A310" i="7" a="1"/>
  <c r="A310" i="7" s="1"/>
  <c r="D305" i="7"/>
  <c r="E305" i="7" s="1"/>
  <c r="A305" i="7" a="1"/>
  <c r="A305" i="7" s="1"/>
  <c r="D304" i="7"/>
  <c r="E304" i="7" s="1"/>
  <c r="A304" i="7" a="1"/>
  <c r="A304" i="7" s="1"/>
  <c r="D303" i="7"/>
  <c r="E303" i="7" s="1"/>
  <c r="A303" i="7" a="1"/>
  <c r="A303" i="7" s="1"/>
  <c r="D302" i="7"/>
  <c r="E302" i="7" s="1"/>
  <c r="A302" i="7" a="1"/>
  <c r="A302" i="7" s="1"/>
  <c r="D301" i="7"/>
  <c r="E301" i="7" s="1"/>
  <c r="A301" i="7" a="1"/>
  <c r="A301" i="7" s="1"/>
  <c r="D300" i="7"/>
  <c r="E300" i="7" s="1"/>
  <c r="A300" i="7" a="1"/>
  <c r="A300" i="7" s="1"/>
  <c r="D299" i="7"/>
  <c r="E299" i="7" s="1"/>
  <c r="A299" i="7" a="1"/>
  <c r="A299" i="7" s="1"/>
  <c r="D298" i="7"/>
  <c r="E298" i="7" s="1"/>
  <c r="A298" i="7" a="1"/>
  <c r="A298" i="7" s="1"/>
  <c r="D297" i="7"/>
  <c r="E297" i="7" s="1"/>
  <c r="A297" i="7" a="1"/>
  <c r="A297" i="7" s="1"/>
  <c r="D296" i="7"/>
  <c r="E296" i="7" s="1"/>
  <c r="A296" i="7" a="1"/>
  <c r="A296" i="7" s="1"/>
  <c r="D295" i="7"/>
  <c r="E295" i="7" s="1"/>
  <c r="A295" i="7" a="1"/>
  <c r="A295" i="7" s="1"/>
  <c r="D294" i="7"/>
  <c r="E294" i="7" s="1"/>
  <c r="A294" i="7" a="1"/>
  <c r="A294" i="7" s="1"/>
  <c r="D285" i="7"/>
  <c r="E285" i="7" s="1"/>
  <c r="A285" i="7" a="1"/>
  <c r="A285" i="7" s="1"/>
  <c r="D284" i="7"/>
  <c r="E284" i="7" s="1"/>
  <c r="A284" i="7" a="1"/>
  <c r="A284" i="7" s="1"/>
  <c r="D283" i="7"/>
  <c r="E283" i="7" s="1"/>
  <c r="A283" i="7" a="1"/>
  <c r="A283" i="7" s="1"/>
  <c r="D282" i="7"/>
  <c r="E282" i="7" s="1"/>
  <c r="A282" i="7" a="1"/>
  <c r="A282" i="7" s="1"/>
  <c r="D281" i="7"/>
  <c r="E281" i="7" s="1"/>
  <c r="A281" i="7" a="1"/>
  <c r="A281" i="7" s="1"/>
  <c r="D280" i="7"/>
  <c r="E280" i="7" s="1"/>
  <c r="A280" i="7" a="1"/>
  <c r="A280" i="7" s="1"/>
  <c r="D279" i="7"/>
  <c r="E279" i="7" s="1"/>
  <c r="A279" i="7" a="1"/>
  <c r="A279" i="7" s="1"/>
  <c r="D278" i="7"/>
  <c r="E278" i="7" s="1"/>
  <c r="A278" i="7" a="1"/>
  <c r="A278" i="7" s="1"/>
  <c r="D273" i="7"/>
  <c r="E273" i="7" s="1"/>
  <c r="A273" i="7" a="1"/>
  <c r="A273" i="7" s="1"/>
  <c r="D272" i="7"/>
  <c r="E272" i="7" s="1"/>
  <c r="A272" i="7" a="1"/>
  <c r="A272" i="7" s="1"/>
  <c r="D271" i="7"/>
  <c r="E271" i="7" s="1"/>
  <c r="A271" i="7" a="1"/>
  <c r="A271" i="7" s="1"/>
  <c r="D270" i="7"/>
  <c r="E270" i="7" s="1"/>
  <c r="A270" i="7" a="1"/>
  <c r="A270" i="7" s="1"/>
  <c r="D253" i="7"/>
  <c r="E253" i="7" s="1"/>
  <c r="A253" i="7" a="1"/>
  <c r="A253" i="7" s="1"/>
  <c r="D252" i="7"/>
  <c r="E252" i="7" s="1"/>
  <c r="A252" i="7" a="1"/>
  <c r="A252" i="7" s="1"/>
  <c r="D251" i="7"/>
  <c r="E251" i="7" s="1"/>
  <c r="A251" i="7" a="1"/>
  <c r="A251" i="7" s="1"/>
  <c r="D250" i="7"/>
  <c r="E250" i="7" s="1"/>
  <c r="A250" i="7" a="1"/>
  <c r="A250" i="7" s="1"/>
  <c r="D245" i="7"/>
  <c r="E245" i="7" s="1"/>
  <c r="A245" i="7" a="1"/>
  <c r="A245" i="7" s="1"/>
  <c r="D244" i="7"/>
  <c r="E244" i="7" s="1"/>
  <c r="A244" i="7" a="1"/>
  <c r="A244" i="7" s="1"/>
  <c r="D243" i="7"/>
  <c r="E243" i="7" s="1"/>
  <c r="A243" i="7" a="1"/>
  <c r="A243" i="7" s="1"/>
  <c r="D242" i="7"/>
  <c r="E242" i="7" s="1"/>
  <c r="A242" i="7" a="1"/>
  <c r="A242" i="7" s="1"/>
  <c r="D233" i="7"/>
  <c r="E233" i="7" s="1"/>
  <c r="A233" i="7" a="1"/>
  <c r="A233" i="7" s="1"/>
  <c r="D232" i="7"/>
  <c r="E232" i="7" s="1"/>
  <c r="A232" i="7" a="1"/>
  <c r="A232" i="7" s="1"/>
  <c r="D231" i="7"/>
  <c r="E231" i="7" s="1"/>
  <c r="A231" i="7" a="1"/>
  <c r="A231" i="7" s="1"/>
  <c r="D230" i="7"/>
  <c r="E230" i="7" s="1"/>
  <c r="A230" i="7" a="1"/>
  <c r="A230" i="7" s="1"/>
  <c r="D221" i="7"/>
  <c r="E221" i="7" s="1"/>
  <c r="A221" i="7" a="1"/>
  <c r="A221" i="7" s="1"/>
  <c r="D220" i="7"/>
  <c r="E220" i="7" s="1"/>
  <c r="A220" i="7" a="1"/>
  <c r="A220" i="7" s="1"/>
  <c r="D219" i="7"/>
  <c r="E219" i="7" s="1"/>
  <c r="A219" i="7" a="1"/>
  <c r="A219" i="7" s="1"/>
  <c r="D218" i="7"/>
  <c r="E218" i="7" s="1"/>
  <c r="A218" i="7" a="1"/>
  <c r="A218" i="7" s="1"/>
  <c r="D217" i="7"/>
  <c r="E217" i="7" s="1"/>
  <c r="A217" i="7" a="1"/>
  <c r="A217" i="7" s="1"/>
  <c r="D216" i="7"/>
  <c r="E216" i="7" s="1"/>
  <c r="A216" i="7" a="1"/>
  <c r="A216" i="7" s="1"/>
  <c r="D215" i="7"/>
  <c r="E215" i="7" s="1"/>
  <c r="A215" i="7" a="1"/>
  <c r="A215" i="7" s="1"/>
  <c r="D214" i="7"/>
  <c r="E214" i="7" s="1"/>
  <c r="A214" i="7" a="1"/>
  <c r="A214" i="7" s="1"/>
  <c r="D213" i="7"/>
  <c r="E213" i="7" s="1"/>
  <c r="A213" i="7" a="1"/>
  <c r="A213" i="7" s="1"/>
  <c r="D212" i="7"/>
  <c r="E212" i="7" s="1"/>
  <c r="A212" i="7" a="1"/>
  <c r="A212" i="7" s="1"/>
  <c r="D211" i="7"/>
  <c r="E211" i="7" s="1"/>
  <c r="A211" i="7" a="1"/>
  <c r="A211" i="7" s="1"/>
  <c r="D210" i="7"/>
  <c r="E210" i="7" s="1"/>
  <c r="A210" i="7" a="1"/>
  <c r="A210" i="7" s="1"/>
  <c r="D209" i="7"/>
  <c r="E209" i="7" s="1"/>
  <c r="A209" i="7" a="1"/>
  <c r="A209" i="7" s="1"/>
  <c r="D208" i="7"/>
  <c r="E208" i="7" s="1"/>
  <c r="A208" i="7" a="1"/>
  <c r="A208" i="7" s="1"/>
  <c r="D207" i="7"/>
  <c r="E207" i="7" s="1"/>
  <c r="A207" i="7" a="1"/>
  <c r="A207" i="7" s="1"/>
  <c r="D206" i="7"/>
  <c r="E206" i="7" s="1"/>
  <c r="A206" i="7" a="1"/>
  <c r="A206" i="7" s="1"/>
  <c r="D205" i="7"/>
  <c r="E205" i="7" s="1"/>
  <c r="A205" i="7" a="1"/>
  <c r="A205" i="7" s="1"/>
  <c r="D204" i="7"/>
  <c r="E204" i="7" s="1"/>
  <c r="A204" i="7" a="1"/>
  <c r="A204" i="7" s="1"/>
  <c r="D203" i="7"/>
  <c r="E203" i="7" s="1"/>
  <c r="A203" i="7" a="1"/>
  <c r="A203" i="7" s="1"/>
  <c r="D202" i="7"/>
  <c r="E202" i="7" s="1"/>
  <c r="A202" i="7" a="1"/>
  <c r="A202" i="7" s="1"/>
  <c r="D201" i="7"/>
  <c r="E201" i="7" s="1"/>
  <c r="A201" i="7" a="1"/>
  <c r="A201" i="7" s="1"/>
  <c r="D200" i="7"/>
  <c r="E200" i="7" s="1"/>
  <c r="A200" i="7" a="1"/>
  <c r="A200" i="7" s="1"/>
  <c r="D199" i="7"/>
  <c r="E199" i="7" s="1"/>
  <c r="A199" i="7" a="1"/>
  <c r="A199" i="7" s="1"/>
  <c r="D198" i="7"/>
  <c r="E198" i="7" s="1"/>
  <c r="A198" i="7" a="1"/>
  <c r="A198" i="7" s="1"/>
  <c r="D193" i="7"/>
  <c r="E193" i="7" s="1"/>
  <c r="A193" i="7" a="1"/>
  <c r="A193" i="7" s="1"/>
  <c r="D192" i="7"/>
  <c r="E192" i="7" s="1"/>
  <c r="A192" i="7" a="1"/>
  <c r="A192" i="7" s="1"/>
  <c r="D191" i="7"/>
  <c r="E191" i="7" s="1"/>
  <c r="A191" i="7" a="1"/>
  <c r="A191" i="7" s="1"/>
  <c r="D190" i="7"/>
  <c r="E190" i="7" s="1"/>
  <c r="A190" i="7" a="1"/>
  <c r="A190" i="7" s="1"/>
  <c r="D185" i="7"/>
  <c r="E185" i="7" s="1"/>
  <c r="A185" i="7" a="1"/>
  <c r="A185" i="7" s="1"/>
  <c r="D184" i="7"/>
  <c r="E184" i="7" s="1"/>
  <c r="A184" i="7" a="1"/>
  <c r="A184" i="7" s="1"/>
  <c r="D183" i="7"/>
  <c r="E183" i="7" s="1"/>
  <c r="A183" i="7" a="1"/>
  <c r="A183" i="7" s="1"/>
  <c r="D182" i="7"/>
  <c r="E182" i="7" s="1"/>
  <c r="A182" i="7" a="1"/>
  <c r="A182" i="7" s="1"/>
  <c r="D177" i="7"/>
  <c r="E177" i="7" s="1"/>
  <c r="A177" i="7" a="1"/>
  <c r="A177" i="7" s="1"/>
  <c r="D176" i="7"/>
  <c r="E176" i="7" s="1"/>
  <c r="A176" i="7" a="1"/>
  <c r="A176" i="7" s="1"/>
  <c r="D175" i="7"/>
  <c r="E175" i="7" s="1"/>
  <c r="A175" i="7" a="1"/>
  <c r="A175" i="7" s="1"/>
  <c r="D174" i="7"/>
  <c r="E174" i="7" s="1"/>
  <c r="A174" i="7" a="1"/>
  <c r="A174" i="7" s="1"/>
  <c r="D169" i="7"/>
  <c r="E169" i="7" s="1"/>
  <c r="A169" i="7" a="1"/>
  <c r="A169" i="7" s="1"/>
  <c r="D168" i="7"/>
  <c r="E168" i="7" s="1"/>
  <c r="A168" i="7" a="1"/>
  <c r="A168" i="7" s="1"/>
  <c r="D167" i="7"/>
  <c r="E167" i="7" s="1"/>
  <c r="A167" i="7" a="1"/>
  <c r="A167" i="7" s="1"/>
  <c r="D166" i="7"/>
  <c r="E166" i="7" s="1"/>
  <c r="A166" i="7" a="1"/>
  <c r="A166" i="7" s="1"/>
  <c r="D165" i="7"/>
  <c r="E165" i="7" s="1"/>
  <c r="A165" i="7" a="1"/>
  <c r="A165" i="7" s="1"/>
  <c r="D164" i="7"/>
  <c r="E164" i="7" s="1"/>
  <c r="A164" i="7" a="1"/>
  <c r="A164" i="7" s="1"/>
  <c r="D163" i="7"/>
  <c r="E163" i="7" s="1"/>
  <c r="A163" i="7" a="1"/>
  <c r="A163" i="7" s="1"/>
  <c r="D162" i="7"/>
  <c r="E162" i="7" s="1"/>
  <c r="A162" i="7" a="1"/>
  <c r="A162" i="7" s="1"/>
  <c r="D161" i="7"/>
  <c r="E161" i="7" s="1"/>
  <c r="A161" i="7" a="1"/>
  <c r="A161" i="7" s="1"/>
  <c r="D160" i="7"/>
  <c r="E160" i="7" s="1"/>
  <c r="A160" i="7" a="1"/>
  <c r="A160" i="7" s="1"/>
  <c r="D159" i="7"/>
  <c r="E159" i="7" s="1"/>
  <c r="A159" i="7" a="1"/>
  <c r="A159" i="7" s="1"/>
  <c r="D158" i="7"/>
  <c r="E158" i="7" s="1"/>
  <c r="A158" i="7" a="1"/>
  <c r="A158" i="7" s="1"/>
  <c r="D157" i="7"/>
  <c r="E157" i="7" s="1"/>
  <c r="A157" i="7" a="1"/>
  <c r="A157" i="7" s="1"/>
  <c r="D156" i="7"/>
  <c r="E156" i="7" s="1"/>
  <c r="A156" i="7" a="1"/>
  <c r="A156" i="7" s="1"/>
  <c r="D155" i="7"/>
  <c r="E155" i="7" s="1"/>
  <c r="A155" i="7" a="1"/>
  <c r="A155" i="7" s="1"/>
  <c r="D154" i="7"/>
  <c r="E154" i="7" s="1"/>
  <c r="A154" i="7" a="1"/>
  <c r="A154" i="7" s="1"/>
  <c r="D153" i="7"/>
  <c r="E153" i="7" s="1"/>
  <c r="A153" i="7" a="1"/>
  <c r="A153" i="7" s="1"/>
  <c r="D152" i="7"/>
  <c r="E152" i="7" s="1"/>
  <c r="A152" i="7" a="1"/>
  <c r="A152" i="7" s="1"/>
  <c r="D151" i="7"/>
  <c r="E151" i="7" s="1"/>
  <c r="A151" i="7" a="1"/>
  <c r="A151" i="7" s="1"/>
  <c r="D150" i="7"/>
  <c r="E150" i="7" s="1"/>
  <c r="A150" i="7" a="1"/>
  <c r="A150" i="7" s="1"/>
  <c r="D145" i="7"/>
  <c r="E145" i="7" s="1"/>
  <c r="A145" i="7" a="1"/>
  <c r="A145" i="7" s="1"/>
  <c r="D144" i="7"/>
  <c r="E144" i="7" s="1"/>
  <c r="A144" i="7" a="1"/>
  <c r="A144" i="7" s="1"/>
  <c r="D143" i="7"/>
  <c r="E143" i="7" s="1"/>
  <c r="A143" i="7" a="1"/>
  <c r="A143" i="7" s="1"/>
  <c r="D142" i="7"/>
  <c r="E142" i="7" s="1"/>
  <c r="A142" i="7" a="1"/>
  <c r="A142" i="7" s="1"/>
  <c r="D141" i="7"/>
  <c r="E141" i="7" s="1"/>
  <c r="A141" i="7" a="1"/>
  <c r="A141" i="7" s="1"/>
  <c r="D140" i="7"/>
  <c r="E140" i="7" s="1"/>
  <c r="A140" i="7" a="1"/>
  <c r="A140" i="7" s="1"/>
  <c r="D139" i="7"/>
  <c r="E139" i="7" s="1"/>
  <c r="A139" i="7" a="1"/>
  <c r="A139" i="7" s="1"/>
  <c r="D138" i="7"/>
  <c r="E138" i="7" s="1"/>
  <c r="A138" i="7" a="1"/>
  <c r="A138" i="7" s="1"/>
  <c r="D137" i="7"/>
  <c r="E137" i="7" s="1"/>
  <c r="A137" i="7" a="1"/>
  <c r="A137" i="7" s="1"/>
  <c r="D136" i="7"/>
  <c r="E136" i="7" s="1"/>
  <c r="A136" i="7" a="1"/>
  <c r="A136" i="7" s="1"/>
  <c r="D135" i="7"/>
  <c r="E135" i="7" s="1"/>
  <c r="A135" i="7" a="1"/>
  <c r="A135" i="7" s="1"/>
  <c r="D134" i="7"/>
  <c r="E134" i="7" s="1"/>
  <c r="A134" i="7" a="1"/>
  <c r="A134" i="7" s="1"/>
  <c r="D133" i="7"/>
  <c r="E133" i="7" s="1"/>
  <c r="A133" i="7" a="1"/>
  <c r="A133" i="7" s="1"/>
  <c r="D132" i="7"/>
  <c r="E132" i="7" s="1"/>
  <c r="A132" i="7" a="1"/>
  <c r="A132" i="7" s="1"/>
  <c r="D131" i="7"/>
  <c r="E131" i="7" s="1"/>
  <c r="A131" i="7" a="1"/>
  <c r="A131" i="7" s="1"/>
  <c r="D130" i="7"/>
  <c r="E130" i="7" s="1"/>
  <c r="A130" i="7" a="1"/>
  <c r="A130" i="7" s="1"/>
  <c r="D129" i="7"/>
  <c r="E129" i="7" s="1"/>
  <c r="A129" i="7" a="1"/>
  <c r="A129" i="7" s="1"/>
  <c r="D128" i="7"/>
  <c r="E128" i="7" s="1"/>
  <c r="A128" i="7" a="1"/>
  <c r="A128" i="7" s="1"/>
  <c r="D127" i="7"/>
  <c r="E127" i="7" s="1"/>
  <c r="A127" i="7" a="1"/>
  <c r="A127" i="7" s="1"/>
  <c r="D126" i="7"/>
  <c r="E126" i="7" s="1"/>
  <c r="A126" i="7" a="1"/>
  <c r="A126" i="7" s="1"/>
  <c r="D125" i="7"/>
  <c r="E125" i="7" s="1"/>
  <c r="A125" i="7" a="1"/>
  <c r="A125" i="7" s="1"/>
  <c r="D124" i="7"/>
  <c r="E124" i="7" s="1"/>
  <c r="A124" i="7" a="1"/>
  <c r="A124" i="7" s="1"/>
  <c r="D123" i="7"/>
  <c r="E123" i="7" s="1"/>
  <c r="A123" i="7" a="1"/>
  <c r="A123" i="7" s="1"/>
  <c r="D122" i="7"/>
  <c r="E122" i="7" s="1"/>
  <c r="A122" i="7" a="1"/>
  <c r="A122" i="7" s="1"/>
  <c r="D121" i="7"/>
  <c r="E121" i="7" s="1"/>
  <c r="A121" i="7" a="1"/>
  <c r="A121" i="7" s="1"/>
  <c r="D120" i="7"/>
  <c r="E120" i="7" s="1"/>
  <c r="A120" i="7" a="1"/>
  <c r="A120" i="7" s="1"/>
  <c r="D119" i="7"/>
  <c r="E119" i="7" s="1"/>
  <c r="A119" i="7" a="1"/>
  <c r="A119" i="7" s="1"/>
  <c r="D118" i="7"/>
  <c r="E118" i="7" s="1"/>
  <c r="A118" i="7" a="1"/>
  <c r="A118" i="7" s="1"/>
  <c r="D117" i="7"/>
  <c r="E117" i="7" s="1"/>
  <c r="A117" i="7" a="1"/>
  <c r="A117" i="7" s="1"/>
  <c r="D116" i="7"/>
  <c r="E116" i="7" s="1"/>
  <c r="A116" i="7" a="1"/>
  <c r="A116" i="7" s="1"/>
  <c r="D115" i="7"/>
  <c r="E115" i="7" s="1"/>
  <c r="A115" i="7" a="1"/>
  <c r="A115" i="7" s="1"/>
  <c r="D114" i="7"/>
  <c r="E114" i="7" s="1"/>
  <c r="A114" i="7" a="1"/>
  <c r="A114" i="7" s="1"/>
  <c r="D113" i="7"/>
  <c r="E113" i="7" s="1"/>
  <c r="A113" i="7" a="1"/>
  <c r="A113" i="7" s="1"/>
  <c r="D112" i="7"/>
  <c r="E112" i="7" s="1"/>
  <c r="A112" i="7" a="1"/>
  <c r="A112" i="7" s="1"/>
  <c r="D111" i="7"/>
  <c r="E111" i="7" s="1"/>
  <c r="A111" i="7" a="1"/>
  <c r="A111" i="7" s="1"/>
  <c r="D110" i="7"/>
  <c r="E110" i="7" s="1"/>
  <c r="A110" i="7" a="1"/>
  <c r="A110" i="7" s="1"/>
  <c r="D105" i="7"/>
  <c r="E105" i="7" s="1"/>
  <c r="A105" i="7" a="1"/>
  <c r="A105" i="7" s="1"/>
  <c r="D104" i="7"/>
  <c r="E104" i="7" s="1"/>
  <c r="A104" i="7" a="1"/>
  <c r="A104" i="7" s="1"/>
  <c r="D103" i="7"/>
  <c r="E103" i="7" s="1"/>
  <c r="A103" i="7" a="1"/>
  <c r="A103" i="7" s="1"/>
  <c r="D102" i="7"/>
  <c r="E102" i="7" s="1"/>
  <c r="A102" i="7" a="1"/>
  <c r="A102" i="7" s="1"/>
  <c r="D97" i="7"/>
  <c r="E97" i="7" s="1"/>
  <c r="A97" i="7" a="1"/>
  <c r="A97" i="7" s="1"/>
  <c r="D96" i="7"/>
  <c r="E96" i="7" s="1"/>
  <c r="A96" i="7" a="1"/>
  <c r="A96" i="7" s="1"/>
  <c r="D95" i="7"/>
  <c r="E95" i="7" s="1"/>
  <c r="A95" i="7" a="1"/>
  <c r="A95" i="7" s="1"/>
  <c r="D94" i="7"/>
  <c r="E94" i="7" s="1"/>
  <c r="A94" i="7" a="1"/>
  <c r="A94" i="7" s="1"/>
  <c r="D89" i="7"/>
  <c r="E89" i="7" s="1"/>
  <c r="A89" i="7" a="1"/>
  <c r="A89" i="7" s="1"/>
  <c r="D88" i="7"/>
  <c r="E88" i="7" s="1"/>
  <c r="A88" i="7" a="1"/>
  <c r="A88" i="7" s="1"/>
  <c r="D87" i="7"/>
  <c r="E87" i="7" s="1"/>
  <c r="A87" i="7" a="1"/>
  <c r="A87" i="7" s="1"/>
  <c r="D86" i="7"/>
  <c r="E86" i="7" s="1"/>
  <c r="A86" i="7" a="1"/>
  <c r="A86" i="7" s="1"/>
  <c r="D81" i="7"/>
  <c r="E81" i="7" s="1"/>
  <c r="A81" i="7" a="1"/>
  <c r="A81" i="7" s="1"/>
  <c r="D80" i="7"/>
  <c r="E80" i="7" s="1"/>
  <c r="A80" i="7" a="1"/>
  <c r="A80" i="7" s="1"/>
  <c r="D79" i="7"/>
  <c r="E79" i="7" s="1"/>
  <c r="A79" i="7" a="1"/>
  <c r="A79" i="7" s="1"/>
  <c r="D78" i="7"/>
  <c r="E78" i="7" s="1"/>
  <c r="A78" i="7" a="1"/>
  <c r="A78" i="7" s="1"/>
  <c r="D73" i="7"/>
  <c r="E73" i="7" s="1"/>
  <c r="A73" i="7" a="1"/>
  <c r="A73" i="7" s="1"/>
  <c r="D72" i="7"/>
  <c r="E72" i="7" s="1"/>
  <c r="A72" i="7" a="1"/>
  <c r="A72" i="7" s="1"/>
  <c r="D71" i="7"/>
  <c r="E71" i="7" s="1"/>
  <c r="A71" i="7" a="1"/>
  <c r="A71" i="7" s="1"/>
  <c r="D70" i="7"/>
  <c r="E70" i="7" s="1"/>
  <c r="A70" i="7" a="1"/>
  <c r="A70" i="7" s="1"/>
  <c r="D65" i="7"/>
  <c r="E65" i="7" s="1"/>
  <c r="A65" i="7" a="1"/>
  <c r="A65" i="7" s="1"/>
  <c r="D64" i="7"/>
  <c r="E64" i="7" s="1"/>
  <c r="A64" i="7" a="1"/>
  <c r="A64" i="7" s="1"/>
  <c r="D63" i="7"/>
  <c r="E63" i="7" s="1"/>
  <c r="A63" i="7" a="1"/>
  <c r="A63" i="7" s="1"/>
  <c r="D62" i="7"/>
  <c r="E62" i="7" s="1"/>
  <c r="A62" i="7" a="1"/>
  <c r="A62" i="7" s="1"/>
  <c r="D61" i="7"/>
  <c r="E61" i="7" s="1"/>
  <c r="A61" i="7" a="1"/>
  <c r="A61" i="7" s="1"/>
  <c r="D60" i="7"/>
  <c r="E60" i="7" s="1"/>
  <c r="A60" i="7" a="1"/>
  <c r="A60" i="7" s="1"/>
  <c r="D59" i="7"/>
  <c r="E59" i="7" s="1"/>
  <c r="A59" i="7" a="1"/>
  <c r="A59" i="7" s="1"/>
  <c r="D58" i="7"/>
  <c r="E58" i="7" s="1"/>
  <c r="A58" i="7" a="1"/>
  <c r="A58" i="7" s="1"/>
  <c r="D57" i="7"/>
  <c r="E57" i="7" s="1"/>
  <c r="A57" i="7" a="1"/>
  <c r="A57" i="7" s="1"/>
  <c r="D56" i="7"/>
  <c r="E56" i="7" s="1"/>
  <c r="A56" i="7" a="1"/>
  <c r="A56" i="7" s="1"/>
  <c r="D55" i="7"/>
  <c r="E55" i="7" s="1"/>
  <c r="A55" i="7" a="1"/>
  <c r="A55" i="7" s="1"/>
  <c r="D54" i="7"/>
  <c r="E54" i="7" s="1"/>
  <c r="A54" i="7" a="1"/>
  <c r="A54" i="7" s="1"/>
  <c r="D53" i="7"/>
  <c r="E53" i="7" s="1"/>
  <c r="A53" i="7" a="1"/>
  <c r="A53" i="7" s="1"/>
  <c r="D52" i="7"/>
  <c r="E52" i="7" s="1"/>
  <c r="A52" i="7" a="1"/>
  <c r="A52" i="7" s="1"/>
  <c r="D51" i="7"/>
  <c r="E51" i="7" s="1"/>
  <c r="A51" i="7" a="1"/>
  <c r="A51" i="7" s="1"/>
  <c r="D50" i="7"/>
  <c r="E50" i="7" s="1"/>
  <c r="A50" i="7" a="1"/>
  <c r="A50" i="7" s="1"/>
  <c r="D45" i="7"/>
  <c r="E45" i="7" s="1"/>
  <c r="A45" i="7" a="1"/>
  <c r="A45" i="7" s="1"/>
  <c r="D44" i="7"/>
  <c r="E44" i="7" s="1"/>
  <c r="A44" i="7" a="1"/>
  <c r="A44" i="7" s="1"/>
  <c r="D43" i="7"/>
  <c r="E43" i="7" s="1"/>
  <c r="A43" i="7" a="1"/>
  <c r="A43" i="7" s="1"/>
  <c r="D42" i="7"/>
  <c r="E42" i="7" s="1"/>
  <c r="A42" i="7" a="1"/>
  <c r="A42" i="7" s="1"/>
  <c r="D41" i="7"/>
  <c r="E41" i="7" s="1"/>
  <c r="A41" i="7" a="1"/>
  <c r="A41" i="7" s="1"/>
  <c r="D40" i="7"/>
  <c r="E40" i="7" s="1"/>
  <c r="A40" i="7" a="1"/>
  <c r="A40" i="7" s="1"/>
  <c r="D39" i="7"/>
  <c r="E39" i="7" s="1"/>
  <c r="A39" i="7" a="1"/>
  <c r="A39" i="7" s="1"/>
  <c r="D38" i="7"/>
  <c r="E38" i="7" s="1"/>
  <c r="A38" i="7" a="1"/>
  <c r="A38" i="7" s="1"/>
  <c r="D33" i="7"/>
  <c r="E33" i="7" s="1"/>
  <c r="A33" i="7" a="1"/>
  <c r="A33" i="7" s="1"/>
  <c r="D32" i="7"/>
  <c r="E32" i="7" s="1"/>
  <c r="A32" i="7" a="1"/>
  <c r="A32" i="7" s="1"/>
  <c r="D31" i="7"/>
  <c r="E31" i="7" s="1"/>
  <c r="A31" i="7" a="1"/>
  <c r="A31" i="7" s="1"/>
  <c r="D30" i="7"/>
  <c r="E30" i="7" s="1"/>
  <c r="A30" i="7" a="1"/>
  <c r="A30" i="7" s="1"/>
  <c r="D25" i="7"/>
  <c r="E25" i="7" s="1"/>
  <c r="A25" i="7" a="1"/>
  <c r="A25" i="7" s="1"/>
  <c r="D24" i="7"/>
  <c r="E24" i="7" s="1"/>
  <c r="A24" i="7" a="1"/>
  <c r="A24" i="7" s="1"/>
  <c r="D23" i="7"/>
  <c r="E23" i="7" s="1"/>
  <c r="A23" i="7" a="1"/>
  <c r="A23" i="7" s="1"/>
  <c r="D22" i="7"/>
  <c r="E22" i="7" s="1"/>
  <c r="A22" i="7" a="1"/>
  <c r="A22" i="7" s="1"/>
  <c r="A21" i="7" a="1"/>
  <c r="A21" i="7" s="1"/>
  <c r="A20" i="7" a="1"/>
  <c r="A20" i="7" s="1"/>
  <c r="A14" i="7" a="1"/>
  <c r="A14" i="7" s="1"/>
  <c r="D5" i="7"/>
  <c r="E5" i="7" s="1"/>
  <c r="A5" i="7" a="1"/>
  <c r="A5" i="7" s="1"/>
  <c r="D4" i="7"/>
  <c r="E4" i="7" s="1"/>
  <c r="A4" i="7" a="1"/>
  <c r="A4" i="7" s="1"/>
  <c r="D3" i="7"/>
  <c r="E3" i="7" s="1"/>
  <c r="A3" i="7" a="1"/>
  <c r="A3" i="7" s="1"/>
  <c r="D2" i="7"/>
  <c r="E2" i="7" s="1"/>
  <c r="A2" i="7" a="1"/>
  <c r="A2" i="7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" i="4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" i="3"/>
  <c r="A3" i="3" a="1"/>
  <c r="A3" i="3" s="1"/>
  <c r="A4" i="3" a="1"/>
  <c r="A4" i="3" s="1"/>
  <c r="A5" i="3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 s="1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 s="1"/>
  <c r="A29" i="3" a="1"/>
  <c r="A29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 s="1"/>
  <c r="A37" i="3" a="1"/>
  <c r="A37" i="3" s="1"/>
  <c r="A38" i="3" a="1"/>
  <c r="A38" i="3" s="1"/>
  <c r="A39" i="3" a="1"/>
  <c r="A39" i="3" s="1"/>
  <c r="A40" i="3" a="1"/>
  <c r="A40" i="3" s="1"/>
  <c r="A41" i="3" a="1"/>
  <c r="A41" i="3" s="1"/>
  <c r="A42" i="3" a="1"/>
  <c r="A42" i="3" s="1"/>
  <c r="A43" i="3" a="1"/>
  <c r="A43" i="3" s="1"/>
  <c r="A44" i="3" a="1"/>
  <c r="A44" i="3" s="1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 s="1"/>
  <c r="A51" i="3" a="1"/>
  <c r="A51" i="3" s="1"/>
  <c r="A52" i="3" a="1"/>
  <c r="A52" i="3" s="1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58" i="3" a="1"/>
  <c r="A58" i="3" s="1"/>
  <c r="A59" i="3" a="1"/>
  <c r="A59" i="3" s="1"/>
  <c r="A60" i="3" a="1"/>
  <c r="A60" i="3" s="1"/>
  <c r="A61" i="3" a="1"/>
  <c r="A61" i="3" s="1"/>
  <c r="A62" i="3" a="1"/>
  <c r="A62" i="3" s="1"/>
  <c r="A63" i="3" a="1"/>
  <c r="A63" i="3" s="1"/>
  <c r="A64" i="3" a="1"/>
  <c r="A64" i="3" s="1"/>
  <c r="A65" i="3" a="1"/>
  <c r="A65" i="3" s="1"/>
  <c r="A66" i="3" a="1"/>
  <c r="A66" i="3" s="1"/>
  <c r="A67" i="3" a="1"/>
  <c r="A67" i="3" s="1"/>
  <c r="A68" i="3" a="1"/>
  <c r="A68" i="3" s="1"/>
  <c r="A69" i="3" a="1"/>
  <c r="A69" i="3" s="1"/>
  <c r="A70" i="3" a="1"/>
  <c r="A70" i="3" s="1"/>
  <c r="A71" i="3" a="1"/>
  <c r="A71" i="3" s="1"/>
  <c r="A72" i="3" a="1"/>
  <c r="A72" i="3" s="1"/>
  <c r="A73" i="3" a="1"/>
  <c r="A73" i="3" s="1"/>
  <c r="A74" i="3" a="1"/>
  <c r="A74" i="3" s="1"/>
  <c r="A75" i="3" a="1"/>
  <c r="A75" i="3" s="1"/>
  <c r="A76" i="3" a="1"/>
  <c r="A76" i="3" s="1"/>
  <c r="A77" i="3" a="1"/>
  <c r="A77" i="3" s="1"/>
  <c r="A78" i="3" a="1"/>
  <c r="A78" i="3" s="1"/>
  <c r="A79" i="3" a="1"/>
  <c r="A79" i="3" s="1"/>
  <c r="A80" i="3" a="1"/>
  <c r="A80" i="3" s="1"/>
  <c r="A81" i="3" a="1"/>
  <c r="A81" i="3" s="1"/>
  <c r="A82" i="3" a="1"/>
  <c r="A82" i="3" s="1"/>
  <c r="A83" i="3" a="1"/>
  <c r="A83" i="3" s="1"/>
  <c r="A84" i="3" a="1"/>
  <c r="A84" i="3" s="1"/>
  <c r="A85" i="3" a="1"/>
  <c r="A85" i="3" s="1"/>
  <c r="A86" i="3" a="1"/>
  <c r="A86" i="3" s="1"/>
  <c r="A87" i="3" a="1"/>
  <c r="A87" i="3" s="1"/>
  <c r="A88" i="3" a="1"/>
  <c r="A88" i="3" s="1"/>
  <c r="A89" i="3" a="1"/>
  <c r="A89" i="3" s="1"/>
  <c r="A90" i="3" a="1"/>
  <c r="A90" i="3" s="1"/>
  <c r="A91" i="3" a="1"/>
  <c r="A91" i="3" s="1"/>
  <c r="A92" i="3" a="1"/>
  <c r="A92" i="3" s="1"/>
  <c r="A93" i="3" a="1"/>
  <c r="A93" i="3" s="1"/>
  <c r="A94" i="3" a="1"/>
  <c r="A94" i="3" s="1"/>
  <c r="A95" i="3" a="1"/>
  <c r="A95" i="3" s="1"/>
  <c r="A96" i="3" a="1"/>
  <c r="A96" i="3" s="1"/>
  <c r="A97" i="3" a="1"/>
  <c r="A97" i="3" s="1"/>
  <c r="A98" i="3" a="1"/>
  <c r="A98" i="3" s="1"/>
  <c r="A99" i="3" a="1"/>
  <c r="A99" i="3" s="1"/>
  <c r="A100" i="3" a="1"/>
  <c r="A100" i="3" s="1"/>
  <c r="A101" i="3" a="1"/>
  <c r="A101" i="3" s="1"/>
  <c r="A102" i="3" a="1"/>
  <c r="A102" i="3" s="1"/>
  <c r="A103" i="3" a="1"/>
  <c r="A103" i="3" s="1"/>
  <c r="A104" i="3" a="1"/>
  <c r="A104" i="3" s="1"/>
  <c r="A105" i="3" a="1"/>
  <c r="A105" i="3" s="1"/>
  <c r="A106" i="3" a="1"/>
  <c r="A106" i="3" s="1"/>
  <c r="A107" i="3" a="1"/>
  <c r="A107" i="3" s="1"/>
  <c r="A108" i="3" a="1"/>
  <c r="A108" i="3" s="1"/>
  <c r="A109" i="3" a="1"/>
  <c r="A109" i="3" s="1"/>
  <c r="A110" i="3" a="1"/>
  <c r="A110" i="3" s="1"/>
  <c r="A111" i="3" a="1"/>
  <c r="A111" i="3" s="1"/>
  <c r="A112" i="3" a="1"/>
  <c r="A112" i="3" s="1"/>
  <c r="A113" i="3" a="1"/>
  <c r="A113" i="3" s="1"/>
  <c r="A114" i="3" a="1"/>
  <c r="A114" i="3" s="1"/>
  <c r="A115" i="3" a="1"/>
  <c r="A115" i="3" s="1"/>
  <c r="A116" i="3" a="1"/>
  <c r="A116" i="3" s="1"/>
  <c r="A117" i="3" a="1"/>
  <c r="A117" i="3" s="1"/>
  <c r="A118" i="3" a="1"/>
  <c r="A118" i="3" s="1"/>
  <c r="A119" i="3" a="1"/>
  <c r="A119" i="3" s="1"/>
  <c r="A120" i="3" a="1"/>
  <c r="A120" i="3" s="1"/>
  <c r="A121" i="3" a="1"/>
  <c r="A121" i="3" s="1"/>
  <c r="A122" i="3" a="1"/>
  <c r="A122" i="3" s="1"/>
  <c r="A123" i="3" a="1"/>
  <c r="A123" i="3" s="1"/>
  <c r="A124" i="3" a="1"/>
  <c r="A124" i="3" s="1"/>
  <c r="A125" i="3" a="1"/>
  <c r="A125" i="3" s="1"/>
  <c r="A126" i="3" a="1"/>
  <c r="A126" i="3" s="1"/>
  <c r="A127" i="3" a="1"/>
  <c r="A127" i="3" s="1"/>
  <c r="A128" i="3" a="1"/>
  <c r="A128" i="3" s="1"/>
  <c r="A129" i="3" a="1"/>
  <c r="A129" i="3" s="1"/>
  <c r="A130" i="3" a="1"/>
  <c r="A130" i="3" s="1"/>
  <c r="A131" i="3" a="1"/>
  <c r="A131" i="3" s="1"/>
  <c r="A132" i="3" a="1"/>
  <c r="A132" i="3" s="1"/>
  <c r="A133" i="3" a="1"/>
  <c r="A133" i="3" s="1"/>
  <c r="A134" i="3" a="1"/>
  <c r="A134" i="3" s="1"/>
  <c r="A135" i="3" a="1"/>
  <c r="A135" i="3" s="1"/>
  <c r="A136" i="3" a="1"/>
  <c r="A136" i="3" s="1"/>
  <c r="A137" i="3" a="1"/>
  <c r="A137" i="3" s="1"/>
  <c r="A138" i="3" a="1"/>
  <c r="A138" i="3" s="1"/>
  <c r="A139" i="3" a="1"/>
  <c r="A139" i="3" s="1"/>
  <c r="A140" i="3" a="1"/>
  <c r="A140" i="3" s="1"/>
  <c r="A141" i="3" a="1"/>
  <c r="A141" i="3" s="1"/>
  <c r="A142" i="3" a="1"/>
  <c r="A142" i="3" s="1"/>
  <c r="A143" i="3" a="1"/>
  <c r="A143" i="3" s="1"/>
  <c r="A144" i="3" a="1"/>
  <c r="A144" i="3" s="1"/>
  <c r="A145" i="3" a="1"/>
  <c r="A145" i="3" s="1"/>
  <c r="A146" i="3" a="1"/>
  <c r="A146" i="3" s="1"/>
  <c r="A147" i="3" a="1"/>
  <c r="A147" i="3" s="1"/>
  <c r="A148" i="3" a="1"/>
  <c r="A148" i="3" s="1"/>
  <c r="A149" i="3" a="1"/>
  <c r="A149" i="3" s="1"/>
  <c r="A150" i="3" a="1"/>
  <c r="A150" i="3" s="1"/>
  <c r="A151" i="3" a="1"/>
  <c r="A151" i="3" s="1"/>
  <c r="A152" i="3" a="1"/>
  <c r="A152" i="3" s="1"/>
  <c r="A153" i="3" a="1"/>
  <c r="A153" i="3" s="1"/>
  <c r="A154" i="3" a="1"/>
  <c r="A154" i="3" s="1"/>
  <c r="A155" i="3" a="1"/>
  <c r="A155" i="3" s="1"/>
  <c r="A156" i="3" a="1"/>
  <c r="A156" i="3" s="1"/>
  <c r="A157" i="3" a="1"/>
  <c r="A157" i="3" s="1"/>
  <c r="A158" i="3" a="1"/>
  <c r="A158" i="3" s="1"/>
  <c r="A159" i="3" a="1"/>
  <c r="A159" i="3" s="1"/>
  <c r="A160" i="3" a="1"/>
  <c r="A160" i="3" s="1"/>
  <c r="A161" i="3" a="1"/>
  <c r="A161" i="3" s="1"/>
  <c r="A162" i="3" a="1"/>
  <c r="A162" i="3" s="1"/>
  <c r="A163" i="3" a="1"/>
  <c r="A163" i="3" s="1"/>
  <c r="A164" i="3" a="1"/>
  <c r="A164" i="3" s="1"/>
  <c r="A165" i="3" a="1"/>
  <c r="A165" i="3" s="1"/>
  <c r="A166" i="3" a="1"/>
  <c r="A166" i="3" s="1"/>
  <c r="A167" i="3" a="1"/>
  <c r="A167" i="3" s="1"/>
  <c r="A168" i="3" a="1"/>
  <c r="A168" i="3" s="1"/>
  <c r="A169" i="3" a="1"/>
  <c r="A169" i="3" s="1"/>
  <c r="A170" i="3" a="1"/>
  <c r="A170" i="3" s="1"/>
  <c r="A171" i="3" a="1"/>
  <c r="A171" i="3" s="1"/>
  <c r="A172" i="3" a="1"/>
  <c r="A172" i="3" s="1"/>
  <c r="A173" i="3" a="1"/>
  <c r="A173" i="3" s="1"/>
  <c r="A174" i="3" a="1"/>
  <c r="A174" i="3" s="1"/>
  <c r="A175" i="3" a="1"/>
  <c r="A175" i="3" s="1"/>
  <c r="A176" i="3" a="1"/>
  <c r="A176" i="3" s="1"/>
  <c r="A177" i="3" a="1"/>
  <c r="A177" i="3" s="1"/>
  <c r="A178" i="3" a="1"/>
  <c r="A178" i="3" s="1"/>
  <c r="A179" i="3" a="1"/>
  <c r="A179" i="3" s="1"/>
  <c r="A180" i="3" a="1"/>
  <c r="A180" i="3" s="1"/>
  <c r="A181" i="3" a="1"/>
  <c r="A181" i="3" s="1"/>
  <c r="A182" i="3" a="1"/>
  <c r="A182" i="3" s="1"/>
  <c r="A183" i="3" a="1"/>
  <c r="A183" i="3" s="1"/>
  <c r="A184" i="3" a="1"/>
  <c r="A184" i="3" s="1"/>
  <c r="A185" i="3" a="1"/>
  <c r="A185" i="3" s="1"/>
  <c r="A186" i="3" a="1"/>
  <c r="A186" i="3" s="1"/>
  <c r="A187" i="3" a="1"/>
  <c r="A187" i="3" s="1"/>
  <c r="A188" i="3" a="1"/>
  <c r="A188" i="3" s="1"/>
  <c r="A189" i="3" a="1"/>
  <c r="A189" i="3" s="1"/>
  <c r="A190" i="3" a="1"/>
  <c r="A190" i="3" s="1"/>
  <c r="A191" i="3" a="1"/>
  <c r="A191" i="3" s="1"/>
  <c r="A192" i="3" a="1"/>
  <c r="A192" i="3" s="1"/>
  <c r="A193" i="3" a="1"/>
  <c r="A193" i="3" s="1"/>
  <c r="A194" i="3" a="1"/>
  <c r="A194" i="3" s="1"/>
  <c r="A195" i="3" a="1"/>
  <c r="A195" i="3" s="1"/>
  <c r="A196" i="3" a="1"/>
  <c r="A196" i="3" s="1"/>
  <c r="A197" i="3" a="1"/>
  <c r="A197" i="3" s="1"/>
  <c r="A198" i="3" a="1"/>
  <c r="A198" i="3" s="1"/>
  <c r="A199" i="3" a="1"/>
  <c r="A199" i="3" s="1"/>
  <c r="A200" i="3" a="1"/>
  <c r="A200" i="3" s="1"/>
  <c r="A201" i="3" a="1"/>
  <c r="A201" i="3" s="1"/>
  <c r="A202" i="3" a="1"/>
  <c r="A202" i="3" s="1"/>
  <c r="A203" i="3" a="1"/>
  <c r="A203" i="3" s="1"/>
  <c r="A204" i="3" a="1"/>
  <c r="A204" i="3" s="1"/>
  <c r="A205" i="3" a="1"/>
  <c r="A205" i="3" s="1"/>
  <c r="A206" i="3" a="1"/>
  <c r="A206" i="3" s="1"/>
  <c r="A207" i="3" a="1"/>
  <c r="A207" i="3" s="1"/>
  <c r="A208" i="3" a="1"/>
  <c r="A208" i="3" s="1"/>
  <c r="A209" i="3" a="1"/>
  <c r="A209" i="3" s="1"/>
  <c r="A210" i="3" a="1"/>
  <c r="A210" i="3" s="1"/>
  <c r="A211" i="3" a="1"/>
  <c r="A211" i="3" s="1"/>
  <c r="A212" i="3" a="1"/>
  <c r="A212" i="3" s="1"/>
  <c r="A213" i="3" a="1"/>
  <c r="A213" i="3" s="1"/>
  <c r="A214" i="3" a="1"/>
  <c r="A214" i="3" s="1"/>
  <c r="A215" i="3" a="1"/>
  <c r="A215" i="3" s="1"/>
  <c r="A216" i="3" a="1"/>
  <c r="A216" i="3" s="1"/>
  <c r="A217" i="3" a="1"/>
  <c r="A217" i="3" s="1"/>
  <c r="A218" i="3" a="1"/>
  <c r="A218" i="3" s="1"/>
  <c r="A219" i="3" a="1"/>
  <c r="A219" i="3" s="1"/>
  <c r="A220" i="3" a="1"/>
  <c r="A220" i="3" s="1"/>
  <c r="A221" i="3" a="1"/>
  <c r="A221" i="3" s="1"/>
  <c r="A222" i="3" a="1"/>
  <c r="A222" i="3" s="1"/>
  <c r="A223" i="3" a="1"/>
  <c r="A223" i="3" s="1"/>
  <c r="A224" i="3" a="1"/>
  <c r="A224" i="3" s="1"/>
  <c r="A225" i="3" a="1"/>
  <c r="A225" i="3" s="1"/>
  <c r="A226" i="3" a="1"/>
  <c r="A226" i="3" s="1"/>
  <c r="A227" i="3" a="1"/>
  <c r="A227" i="3" s="1"/>
  <c r="A228" i="3" a="1"/>
  <c r="A228" i="3" s="1"/>
  <c r="A229" i="3" a="1"/>
  <c r="A229" i="3" s="1"/>
  <c r="A230" i="3" a="1"/>
  <c r="A230" i="3" s="1"/>
  <c r="A231" i="3" a="1"/>
  <c r="A231" i="3" s="1"/>
  <c r="A232" i="3" a="1"/>
  <c r="A232" i="3" s="1"/>
  <c r="A233" i="3" a="1"/>
  <c r="A233" i="3" s="1"/>
  <c r="A234" i="3" a="1"/>
  <c r="A234" i="3" s="1"/>
  <c r="A235" i="3" a="1"/>
  <c r="A235" i="3" s="1"/>
  <c r="A236" i="3" a="1"/>
  <c r="A236" i="3" s="1"/>
  <c r="A237" i="3" a="1"/>
  <c r="A237" i="3" s="1"/>
  <c r="A238" i="3" a="1"/>
  <c r="A238" i="3" s="1"/>
  <c r="A239" i="3" a="1"/>
  <c r="A239" i="3" s="1"/>
  <c r="A240" i="3" a="1"/>
  <c r="A240" i="3" s="1"/>
  <c r="A241" i="3" a="1"/>
  <c r="A241" i="3" s="1"/>
  <c r="A242" i="3" a="1"/>
  <c r="A242" i="3" s="1"/>
  <c r="A243" i="3" a="1"/>
  <c r="A243" i="3" s="1"/>
  <c r="A244" i="3" a="1"/>
  <c r="A244" i="3" s="1"/>
  <c r="A245" i="3" a="1"/>
  <c r="A245" i="3" s="1"/>
  <c r="A246" i="3" a="1"/>
  <c r="A246" i="3" s="1"/>
  <c r="A247" i="3" a="1"/>
  <c r="A247" i="3" s="1"/>
  <c r="A248" i="3" a="1"/>
  <c r="A248" i="3" s="1"/>
  <c r="A249" i="3" a="1"/>
  <c r="A249" i="3" s="1"/>
  <c r="A250" i="3" a="1"/>
  <c r="A250" i="3" s="1"/>
  <c r="A251" i="3" a="1"/>
  <c r="A251" i="3" s="1"/>
  <c r="A252" i="3" a="1"/>
  <c r="A252" i="3" s="1"/>
  <c r="A253" i="3" a="1"/>
  <c r="A253" i="3" s="1"/>
  <c r="A254" i="3" a="1"/>
  <c r="A254" i="3" s="1"/>
  <c r="A255" i="3" a="1"/>
  <c r="A255" i="3" s="1"/>
  <c r="A256" i="3" a="1"/>
  <c r="A256" i="3" s="1"/>
  <c r="A257" i="3" a="1"/>
  <c r="A257" i="3" s="1"/>
  <c r="A258" i="3" a="1"/>
  <c r="A258" i="3" s="1"/>
  <c r="A259" i="3" a="1"/>
  <c r="A259" i="3" s="1"/>
  <c r="A260" i="3" a="1"/>
  <c r="A260" i="3" s="1"/>
  <c r="A261" i="3" a="1"/>
  <c r="A261" i="3" s="1"/>
  <c r="A262" i="3" a="1"/>
  <c r="A262" i="3" s="1"/>
  <c r="A263" i="3" a="1"/>
  <c r="A263" i="3" s="1"/>
  <c r="A264" i="3" a="1"/>
  <c r="A264" i="3" s="1"/>
  <c r="A265" i="3" a="1"/>
  <c r="A265" i="3" s="1"/>
  <c r="A266" i="3" a="1"/>
  <c r="A266" i="3" s="1"/>
  <c r="A267" i="3" a="1"/>
  <c r="A267" i="3" s="1"/>
  <c r="A268" i="3" a="1"/>
  <c r="A268" i="3" s="1"/>
  <c r="A269" i="3" a="1"/>
  <c r="A269" i="3" s="1"/>
  <c r="A270" i="3" a="1"/>
  <c r="A270" i="3" s="1"/>
  <c r="A271" i="3" a="1"/>
  <c r="A271" i="3" s="1"/>
  <c r="A272" i="3" a="1"/>
  <c r="A272" i="3" s="1"/>
  <c r="A273" i="3" a="1"/>
  <c r="A273" i="3" s="1"/>
  <c r="A274" i="3" a="1"/>
  <c r="A274" i="3" s="1"/>
  <c r="A275" i="3" a="1"/>
  <c r="A275" i="3" s="1"/>
  <c r="A276" i="3" a="1"/>
  <c r="A276" i="3" s="1"/>
  <c r="A277" i="3" a="1"/>
  <c r="A277" i="3" s="1"/>
  <c r="A278" i="3" a="1"/>
  <c r="A278" i="3" s="1"/>
  <c r="A279" i="3" a="1"/>
  <c r="A279" i="3" s="1"/>
  <c r="A2" i="3" a="1"/>
  <c r="A2" i="3" s="1"/>
  <c r="H147" i="7" l="1" a="1"/>
  <c r="H147" i="7" s="1"/>
  <c r="F147" i="7" a="1"/>
  <c r="F147" i="7" s="1"/>
  <c r="I147" i="7" a="1"/>
  <c r="I147" i="7" s="1"/>
  <c r="G147" i="7" a="1"/>
  <c r="G147" i="7" s="1"/>
  <c r="I149" i="7" a="1"/>
  <c r="I149" i="7" s="1"/>
  <c r="G149" i="7" a="1"/>
  <c r="G149" i="7" s="1"/>
  <c r="H149" i="7" a="1"/>
  <c r="H149" i="7" s="1"/>
  <c r="F149" i="7" a="1"/>
  <c r="F149" i="7" s="1"/>
  <c r="G146" i="7" a="1"/>
  <c r="G146" i="7" s="1"/>
  <c r="I146" i="7" a="1"/>
  <c r="I146" i="7" s="1"/>
  <c r="G148" i="7" a="1"/>
  <c r="G148" i="7" s="1"/>
  <c r="I148" i="7" a="1"/>
  <c r="I148" i="7" s="1"/>
  <c r="F146" i="7" a="1"/>
  <c r="F146" i="7" s="1"/>
  <c r="F148" i="7" a="1"/>
  <c r="F148" i="7" s="1"/>
  <c r="H307" i="7" a="1"/>
  <c r="H307" i="7" s="1"/>
  <c r="F307" i="7" a="1"/>
  <c r="F307" i="7" s="1"/>
  <c r="I307" i="7" a="1"/>
  <c r="I307" i="7" s="1"/>
  <c r="G307" i="7" a="1"/>
  <c r="G307" i="7" s="1"/>
  <c r="I306" i="7" a="1"/>
  <c r="I306" i="7" s="1"/>
  <c r="G306" i="7" a="1"/>
  <c r="G306" i="7" s="1"/>
  <c r="H306" i="7" a="1"/>
  <c r="H306" i="7" s="1"/>
  <c r="F306" i="7" a="1"/>
  <c r="F306" i="7" s="1"/>
  <c r="I308" i="7" a="1"/>
  <c r="I308" i="7" s="1"/>
  <c r="G308" i="7" a="1"/>
  <c r="G308" i="7" s="1"/>
  <c r="H308" i="7" a="1"/>
  <c r="H308" i="7" s="1"/>
  <c r="F308" i="7" a="1"/>
  <c r="F308" i="7" s="1"/>
  <c r="H309" i="7" a="1"/>
  <c r="H309" i="7" s="1"/>
  <c r="F309" i="7" a="1"/>
  <c r="F309" i="7" s="1"/>
  <c r="I309" i="7" a="1"/>
  <c r="I309" i="7" s="1"/>
  <c r="G309" i="7" a="1"/>
  <c r="G309" i="7" s="1"/>
  <c r="I290" i="7" a="1"/>
  <c r="I290" i="7" s="1"/>
  <c r="G290" i="7" a="1"/>
  <c r="G290" i="7" s="1"/>
  <c r="H290" i="7" a="1"/>
  <c r="H290" i="7" s="1"/>
  <c r="F290" i="7" a="1"/>
  <c r="F290" i="7" s="1"/>
  <c r="I292" i="7" a="1"/>
  <c r="I292" i="7" s="1"/>
  <c r="G292" i="7" a="1"/>
  <c r="G292" i="7" s="1"/>
  <c r="H292" i="7" a="1"/>
  <c r="H292" i="7" s="1"/>
  <c r="F292" i="7" a="1"/>
  <c r="F292" i="7" s="1"/>
  <c r="H291" i="7" a="1"/>
  <c r="H291" i="7" s="1"/>
  <c r="F291" i="7" a="1"/>
  <c r="F291" i="7" s="1"/>
  <c r="I291" i="7" a="1"/>
  <c r="I291" i="7" s="1"/>
  <c r="G291" i="7" a="1"/>
  <c r="G291" i="7" s="1"/>
  <c r="H293" i="7" a="1"/>
  <c r="H293" i="7" s="1"/>
  <c r="F293" i="7" a="1"/>
  <c r="F293" i="7" s="1"/>
  <c r="I293" i="7" a="1"/>
  <c r="I293" i="7" s="1"/>
  <c r="G293" i="7" a="1"/>
  <c r="G293" i="7" s="1"/>
  <c r="I286" i="7" a="1"/>
  <c r="I286" i="7" s="1"/>
  <c r="G286" i="7" a="1"/>
  <c r="G286" i="7" s="1"/>
  <c r="H286" i="7" a="1"/>
  <c r="H286" i="7" s="1"/>
  <c r="F286" i="7" a="1"/>
  <c r="F286" i="7" s="1"/>
  <c r="I288" i="7" a="1"/>
  <c r="I288" i="7" s="1"/>
  <c r="G288" i="7" a="1"/>
  <c r="G288" i="7" s="1"/>
  <c r="H288" i="7" a="1"/>
  <c r="H288" i="7" s="1"/>
  <c r="F288" i="7" a="1"/>
  <c r="F288" i="7" s="1"/>
  <c r="H287" i="7" a="1"/>
  <c r="H287" i="7" s="1"/>
  <c r="F287" i="7" a="1"/>
  <c r="F287" i="7" s="1"/>
  <c r="G287" i="7" a="1"/>
  <c r="G287" i="7" s="1"/>
  <c r="I287" i="7" a="1"/>
  <c r="I287" i="7" s="1"/>
  <c r="H289" i="7" a="1"/>
  <c r="H289" i="7" s="1"/>
  <c r="F289" i="7" a="1"/>
  <c r="F289" i="7" s="1"/>
  <c r="G289" i="7" a="1"/>
  <c r="G289" i="7" s="1"/>
  <c r="I289" i="7" a="1"/>
  <c r="I289" i="7" s="1"/>
  <c r="I274" i="7" a="1"/>
  <c r="I274" i="7" s="1"/>
  <c r="G274" i="7" a="1"/>
  <c r="G274" i="7" s="1"/>
  <c r="H274" i="7" a="1"/>
  <c r="H274" i="7" s="1"/>
  <c r="F274" i="7" a="1"/>
  <c r="F274" i="7" s="1"/>
  <c r="I276" i="7" a="1"/>
  <c r="I276" i="7" s="1"/>
  <c r="G276" i="7" a="1"/>
  <c r="G276" i="7" s="1"/>
  <c r="H276" i="7" a="1"/>
  <c r="H276" i="7" s="1"/>
  <c r="F276" i="7" a="1"/>
  <c r="F276" i="7" s="1"/>
  <c r="H275" i="7" a="1"/>
  <c r="H275" i="7" s="1"/>
  <c r="F275" i="7" a="1"/>
  <c r="F275" i="7" s="1"/>
  <c r="I275" i="7" a="1"/>
  <c r="I275" i="7" s="1"/>
  <c r="G275" i="7" a="1"/>
  <c r="G275" i="7" s="1"/>
  <c r="H277" i="7" a="1"/>
  <c r="H277" i="7" s="1"/>
  <c r="F277" i="7" a="1"/>
  <c r="F277" i="7" s="1"/>
  <c r="I277" i="7" a="1"/>
  <c r="I277" i="7" s="1"/>
  <c r="G277" i="7" a="1"/>
  <c r="G277" i="7" s="1"/>
  <c r="M268" i="7"/>
  <c r="M266" i="7"/>
  <c r="I260" i="7" a="1"/>
  <c r="I260" i="7" s="1"/>
  <c r="G260" i="7" a="1"/>
  <c r="G260" i="7" s="1"/>
  <c r="H260" i="7" a="1"/>
  <c r="H260" i="7" s="1"/>
  <c r="F260" i="7" a="1"/>
  <c r="F260" i="7" s="1"/>
  <c r="I262" i="7" a="1"/>
  <c r="I262" i="7" s="1"/>
  <c r="G262" i="7" a="1"/>
  <c r="G262" i="7" s="1"/>
  <c r="H262" i="7" a="1"/>
  <c r="H262" i="7" s="1"/>
  <c r="F262" i="7" a="1"/>
  <c r="F262" i="7" s="1"/>
  <c r="I264" i="7" a="1"/>
  <c r="I264" i="7" s="1"/>
  <c r="G264" i="7" a="1"/>
  <c r="G264" i="7" s="1"/>
  <c r="H264" i="7" a="1"/>
  <c r="H264" i="7" s="1"/>
  <c r="F264" i="7" a="1"/>
  <c r="F264" i="7" s="1"/>
  <c r="I258" i="7" a="1"/>
  <c r="I258" i="7" s="1"/>
  <c r="G258" i="7" a="1"/>
  <c r="G258" i="7" s="1"/>
  <c r="H258" i="7" a="1"/>
  <c r="H258" i="7" s="1"/>
  <c r="F258" i="7" a="1"/>
  <c r="F258" i="7" s="1"/>
  <c r="H259" i="7" a="1"/>
  <c r="H259" i="7" s="1"/>
  <c r="F259" i="7" a="1"/>
  <c r="F259" i="7" s="1"/>
  <c r="I259" i="7" a="1"/>
  <c r="I259" i="7" s="1"/>
  <c r="G259" i="7" a="1"/>
  <c r="G259" i="7" s="1"/>
  <c r="H261" i="7" a="1"/>
  <c r="H261" i="7" s="1"/>
  <c r="F261" i="7" a="1"/>
  <c r="F261" i="7" s="1"/>
  <c r="I261" i="7" a="1"/>
  <c r="I261" i="7" s="1"/>
  <c r="G261" i="7" a="1"/>
  <c r="G261" i="7" s="1"/>
  <c r="H263" i="7" a="1"/>
  <c r="H263" i="7" s="1"/>
  <c r="F263" i="7" a="1"/>
  <c r="F263" i="7" s="1"/>
  <c r="I263" i="7" a="1"/>
  <c r="I263" i="7" s="1"/>
  <c r="G263" i="7" a="1"/>
  <c r="G263" i="7" s="1"/>
  <c r="H265" i="7" a="1"/>
  <c r="H265" i="7" s="1"/>
  <c r="F265" i="7" a="1"/>
  <c r="F265" i="7" s="1"/>
  <c r="I265" i="7" a="1"/>
  <c r="I265" i="7" s="1"/>
  <c r="G265" i="7" a="1"/>
  <c r="G265" i="7" s="1"/>
  <c r="H267" i="7" a="1"/>
  <c r="H267" i="7" s="1"/>
  <c r="F267" i="7" a="1"/>
  <c r="F267" i="7" s="1"/>
  <c r="I267" i="7" a="1"/>
  <c r="I267" i="7" s="1"/>
  <c r="G267" i="7" a="1"/>
  <c r="G267" i="7" s="1"/>
  <c r="H269" i="7" a="1"/>
  <c r="H269" i="7" s="1"/>
  <c r="F269" i="7" a="1"/>
  <c r="F269" i="7" s="1"/>
  <c r="I269" i="7" a="1"/>
  <c r="I269" i="7" s="1"/>
  <c r="G269" i="7" a="1"/>
  <c r="G269" i="7" s="1"/>
  <c r="F266" i="7" a="1"/>
  <c r="F266" i="7" s="1"/>
  <c r="H266" i="7" a="1"/>
  <c r="H266" i="7" s="1"/>
  <c r="F268" i="7" a="1"/>
  <c r="F268" i="7" s="1"/>
  <c r="H268" i="7" a="1"/>
  <c r="H268" i="7" s="1"/>
  <c r="G266" i="7" a="1"/>
  <c r="G266" i="7" s="1"/>
  <c r="G268" i="7" a="1"/>
  <c r="G268" i="7" s="1"/>
  <c r="I257" i="7" a="1"/>
  <c r="I257" i="7" s="1"/>
  <c r="G257" i="7" a="1"/>
  <c r="G257" i="7" s="1"/>
  <c r="F257" i="7" a="1"/>
  <c r="F257" i="7" s="1"/>
  <c r="H257" i="7" a="1"/>
  <c r="H257" i="7" s="1"/>
  <c r="H255" i="7" a="1"/>
  <c r="H255" i="7" s="1"/>
  <c r="F255" i="7" a="1"/>
  <c r="F255" i="7" s="1"/>
  <c r="G255" i="7" a="1"/>
  <c r="G255" i="7" s="1"/>
  <c r="I255" i="7" a="1"/>
  <c r="I255" i="7" s="1"/>
  <c r="G254" i="7" a="1"/>
  <c r="G254" i="7" s="1"/>
  <c r="I254" i="7" a="1"/>
  <c r="I254" i="7" s="1"/>
  <c r="G256" i="7" a="1"/>
  <c r="G256" i="7" s="1"/>
  <c r="I256" i="7" a="1"/>
  <c r="I256" i="7" s="1"/>
  <c r="F254" i="7" a="1"/>
  <c r="F254" i="7" s="1"/>
  <c r="F256" i="7" a="1"/>
  <c r="F256" i="7" s="1"/>
  <c r="H247" i="7" a="1"/>
  <c r="H247" i="7" s="1"/>
  <c r="F247" i="7" a="1"/>
  <c r="F247" i="7" s="1"/>
  <c r="I247" i="7" a="1"/>
  <c r="I247" i="7" s="1"/>
  <c r="G247" i="7" a="1"/>
  <c r="G247" i="7" s="1"/>
  <c r="I249" i="7" a="1"/>
  <c r="I249" i="7" s="1"/>
  <c r="G249" i="7" a="1"/>
  <c r="G249" i="7" s="1"/>
  <c r="H249" i="7" a="1"/>
  <c r="H249" i="7" s="1"/>
  <c r="F249" i="7" a="1"/>
  <c r="F249" i="7" s="1"/>
  <c r="F239" i="7" a="1"/>
  <c r="F239" i="7" s="1"/>
  <c r="G246" i="7" a="1"/>
  <c r="G246" i="7" s="1"/>
  <c r="I246" i="7" a="1"/>
  <c r="I246" i="7" s="1"/>
  <c r="G248" i="7" a="1"/>
  <c r="G248" i="7" s="1"/>
  <c r="I248" i="7" a="1"/>
  <c r="I248" i="7" s="1"/>
  <c r="H239" i="7" a="1"/>
  <c r="H239" i="7" s="1"/>
  <c r="F246" i="7" a="1"/>
  <c r="F246" i="7" s="1"/>
  <c r="F248" i="7" a="1"/>
  <c r="F248" i="7" s="1"/>
  <c r="M239" i="7"/>
  <c r="J239" i="7" a="1"/>
  <c r="J239" i="7" s="1"/>
  <c r="M240" i="7"/>
  <c r="J240" i="7" a="1"/>
  <c r="J240" i="7" s="1"/>
  <c r="M238" i="7"/>
  <c r="J238" i="7" a="1"/>
  <c r="J238" i="7" s="1"/>
  <c r="H241" i="7" a="1"/>
  <c r="H241" i="7" s="1"/>
  <c r="F241" i="7" a="1"/>
  <c r="F241" i="7" s="1"/>
  <c r="I241" i="7" a="1"/>
  <c r="I241" i="7" s="1"/>
  <c r="J241" i="7" s="1" a="1"/>
  <c r="J241" i="7" s="1"/>
  <c r="G241" i="7" a="1"/>
  <c r="G241" i="7" s="1"/>
  <c r="F238" i="7" a="1"/>
  <c r="F238" i="7" s="1"/>
  <c r="H238" i="7" a="1"/>
  <c r="H238" i="7" s="1"/>
  <c r="F240" i="7" a="1"/>
  <c r="F240" i="7" s="1"/>
  <c r="H240" i="7" a="1"/>
  <c r="H240" i="7" s="1"/>
  <c r="G239" i="7" a="1"/>
  <c r="G239" i="7" s="1"/>
  <c r="G238" i="7" a="1"/>
  <c r="G238" i="7" s="1"/>
  <c r="G240" i="7" a="1"/>
  <c r="G240" i="7" s="1"/>
  <c r="I235" i="7" a="1"/>
  <c r="I235" i="7" s="1"/>
  <c r="G235" i="7" a="1"/>
  <c r="G235" i="7" s="1"/>
  <c r="H235" i="7" a="1"/>
  <c r="H235" i="7" s="1"/>
  <c r="F235" i="7" a="1"/>
  <c r="F235" i="7" s="1"/>
  <c r="M234" i="7"/>
  <c r="J234" i="7" a="1"/>
  <c r="J234" i="7" s="1"/>
  <c r="M236" i="7"/>
  <c r="J236" i="7" a="1"/>
  <c r="J236" i="7" s="1"/>
  <c r="H237" i="7" a="1"/>
  <c r="H237" i="7" s="1"/>
  <c r="F237" i="7" a="1"/>
  <c r="F237" i="7" s="1"/>
  <c r="I237" i="7" a="1"/>
  <c r="I237" i="7" s="1"/>
  <c r="J237" i="7" s="1" a="1"/>
  <c r="J237" i="7" s="1"/>
  <c r="G237" i="7" a="1"/>
  <c r="G237" i="7" s="1"/>
  <c r="F234" i="7" a="1"/>
  <c r="F234" i="7" s="1"/>
  <c r="H234" i="7" a="1"/>
  <c r="H234" i="7" s="1"/>
  <c r="F236" i="7" a="1"/>
  <c r="F236" i="7" s="1"/>
  <c r="H236" i="7" a="1"/>
  <c r="H236" i="7" s="1"/>
  <c r="G234" i="7" a="1"/>
  <c r="G234" i="7" s="1"/>
  <c r="G236" i="7" a="1"/>
  <c r="G236" i="7" s="1"/>
  <c r="I223" i="7" a="1"/>
  <c r="I223" i="7" s="1"/>
  <c r="G223" i="7" a="1"/>
  <c r="G223" i="7" s="1"/>
  <c r="H223" i="7" a="1"/>
  <c r="H223" i="7" s="1"/>
  <c r="F223" i="7" a="1"/>
  <c r="F223" i="7" s="1"/>
  <c r="M222" i="7"/>
  <c r="J222" i="7" a="1"/>
  <c r="J222" i="7" s="1"/>
  <c r="M224" i="7"/>
  <c r="J224" i="7" a="1"/>
  <c r="J224" i="7" s="1"/>
  <c r="H225" i="7" a="1"/>
  <c r="H225" i="7" s="1"/>
  <c r="F225" i="7" a="1"/>
  <c r="F225" i="7" s="1"/>
  <c r="I225" i="7" a="1"/>
  <c r="I225" i="7" s="1"/>
  <c r="J225" i="7" s="1" a="1"/>
  <c r="J225" i="7" s="1"/>
  <c r="G225" i="7" a="1"/>
  <c r="G225" i="7" s="1"/>
  <c r="F222" i="7" a="1"/>
  <c r="F222" i="7" s="1"/>
  <c r="H222" i="7" a="1"/>
  <c r="H222" i="7" s="1"/>
  <c r="F224" i="7" a="1"/>
  <c r="F224" i="7" s="1"/>
  <c r="H224" i="7" a="1"/>
  <c r="H224" i="7" s="1"/>
  <c r="G222" i="7" a="1"/>
  <c r="G222" i="7" s="1"/>
  <c r="G224" i="7" a="1"/>
  <c r="G224" i="7" s="1"/>
  <c r="J197" i="7" a="1"/>
  <c r="J197" i="7" s="1"/>
  <c r="M197" i="7"/>
  <c r="I227" i="7" a="1"/>
  <c r="I227" i="7" s="1"/>
  <c r="G227" i="7" a="1"/>
  <c r="G227" i="7" s="1"/>
  <c r="H227" i="7" a="1"/>
  <c r="H227" i="7" s="1"/>
  <c r="F227" i="7" a="1"/>
  <c r="F227" i="7" s="1"/>
  <c r="J171" i="7" a="1"/>
  <c r="J171" i="7" s="1"/>
  <c r="M171" i="7"/>
  <c r="J195" i="7" a="1"/>
  <c r="J195" i="7" s="1"/>
  <c r="M195" i="7"/>
  <c r="M226" i="7"/>
  <c r="J226" i="7" a="1"/>
  <c r="J226" i="7" s="1"/>
  <c r="M228" i="7"/>
  <c r="J228" i="7" a="1"/>
  <c r="J228" i="7" s="1"/>
  <c r="H229" i="7" a="1"/>
  <c r="H229" i="7" s="1"/>
  <c r="F229" i="7" a="1"/>
  <c r="F229" i="7" s="1"/>
  <c r="I229" i="7" a="1"/>
  <c r="I229" i="7" s="1"/>
  <c r="J229" i="7" s="1" a="1"/>
  <c r="J229" i="7" s="1"/>
  <c r="G229" i="7" a="1"/>
  <c r="G229" i="7" s="1"/>
  <c r="M173" i="7"/>
  <c r="M181" i="7"/>
  <c r="M196" i="7"/>
  <c r="F226" i="7" a="1"/>
  <c r="F226" i="7" s="1"/>
  <c r="H226" i="7" a="1"/>
  <c r="H226" i="7" s="1"/>
  <c r="F228" i="7" a="1"/>
  <c r="F228" i="7" s="1"/>
  <c r="H228" i="7" a="1"/>
  <c r="H228" i="7" s="1"/>
  <c r="M179" i="7"/>
  <c r="M172" i="7"/>
  <c r="M180" i="7"/>
  <c r="G226" i="7" a="1"/>
  <c r="G226" i="7" s="1"/>
  <c r="G228" i="7" a="1"/>
  <c r="G228" i="7" s="1"/>
  <c r="H194" i="7" a="1"/>
  <c r="H194" i="7" s="1"/>
  <c r="F194" i="7" a="1"/>
  <c r="F194" i="7" s="1"/>
  <c r="I194" i="7" a="1"/>
  <c r="I194" i="7" s="1"/>
  <c r="G194" i="7" a="1"/>
  <c r="G194" i="7" s="1"/>
  <c r="F195" i="7" a="1"/>
  <c r="F195" i="7" s="1"/>
  <c r="H195" i="7" a="1"/>
  <c r="H195" i="7" s="1"/>
  <c r="F196" i="7" a="1"/>
  <c r="F196" i="7" s="1"/>
  <c r="H196" i="7" a="1"/>
  <c r="H196" i="7" s="1"/>
  <c r="F197" i="7" a="1"/>
  <c r="F197" i="7" s="1"/>
  <c r="H197" i="7" a="1"/>
  <c r="H197" i="7" s="1"/>
  <c r="G195" i="7" a="1"/>
  <c r="G195" i="7" s="1"/>
  <c r="G196" i="7" a="1"/>
  <c r="G196" i="7" s="1"/>
  <c r="G197" i="7" a="1"/>
  <c r="G197" i="7" s="1"/>
  <c r="I186" i="7" a="1"/>
  <c r="I186" i="7" s="1"/>
  <c r="G186" i="7" a="1"/>
  <c r="G186" i="7" s="1"/>
  <c r="H186" i="7" a="1"/>
  <c r="H186" i="7" s="1"/>
  <c r="F186" i="7" a="1"/>
  <c r="F186" i="7" s="1"/>
  <c r="H188" i="7" a="1"/>
  <c r="H188" i="7" s="1"/>
  <c r="F188" i="7" a="1"/>
  <c r="F188" i="7" s="1"/>
  <c r="I188" i="7" a="1"/>
  <c r="I188" i="7" s="1"/>
  <c r="G188" i="7" a="1"/>
  <c r="G188" i="7" s="1"/>
  <c r="I187" i="7" a="1"/>
  <c r="I187" i="7" s="1"/>
  <c r="G187" i="7" a="1"/>
  <c r="G187" i="7" s="1"/>
  <c r="H187" i="7" a="1"/>
  <c r="H187" i="7" s="1"/>
  <c r="F187" i="7" a="1"/>
  <c r="F187" i="7" s="1"/>
  <c r="G189" i="7" a="1"/>
  <c r="G189" i="7" s="1"/>
  <c r="H189" i="7" a="1"/>
  <c r="H189" i="7" s="1"/>
  <c r="F189" i="7" a="1"/>
  <c r="F189" i="7" s="1"/>
  <c r="I189" i="7" a="1"/>
  <c r="I189" i="7" s="1"/>
  <c r="H178" i="7" a="1"/>
  <c r="H178" i="7" s="1"/>
  <c r="F178" i="7" a="1"/>
  <c r="F178" i="7" s="1"/>
  <c r="I178" i="7" a="1"/>
  <c r="I178" i="7" s="1"/>
  <c r="G178" i="7" a="1"/>
  <c r="G178" i="7" s="1"/>
  <c r="F179" i="7" a="1"/>
  <c r="F179" i="7" s="1"/>
  <c r="H179" i="7" a="1"/>
  <c r="H179" i="7" s="1"/>
  <c r="F180" i="7" a="1"/>
  <c r="F180" i="7" s="1"/>
  <c r="H180" i="7" a="1"/>
  <c r="H180" i="7" s="1"/>
  <c r="F181" i="7" a="1"/>
  <c r="F181" i="7" s="1"/>
  <c r="H181" i="7" a="1"/>
  <c r="H181" i="7" s="1"/>
  <c r="G179" i="7" a="1"/>
  <c r="G179" i="7" s="1"/>
  <c r="G180" i="7" a="1"/>
  <c r="G180" i="7" s="1"/>
  <c r="G181" i="7" a="1"/>
  <c r="G181" i="7" s="1"/>
  <c r="H170" i="7" a="1"/>
  <c r="H170" i="7" s="1"/>
  <c r="F170" i="7" a="1"/>
  <c r="F170" i="7" s="1"/>
  <c r="I170" i="7" a="1"/>
  <c r="I170" i="7" s="1"/>
  <c r="G170" i="7" a="1"/>
  <c r="G170" i="7" s="1"/>
  <c r="H171" i="7" a="1"/>
  <c r="H171" i="7" s="1"/>
  <c r="F172" i="7" a="1"/>
  <c r="F172" i="7" s="1"/>
  <c r="H172" i="7" a="1"/>
  <c r="H172" i="7" s="1"/>
  <c r="F173" i="7" a="1"/>
  <c r="F173" i="7" s="1"/>
  <c r="F171" i="7" a="1"/>
  <c r="F171" i="7" s="1"/>
  <c r="H173" i="7" a="1"/>
  <c r="H173" i="7" s="1"/>
  <c r="G171" i="7" a="1"/>
  <c r="G171" i="7" s="1"/>
  <c r="G172" i="7" a="1"/>
  <c r="G172" i="7" s="1"/>
  <c r="G173" i="7" a="1"/>
  <c r="G173" i="7" s="1"/>
  <c r="J100" i="7" a="1"/>
  <c r="J100" i="7" s="1"/>
  <c r="M100" i="7"/>
  <c r="I106" i="7" a="1"/>
  <c r="I106" i="7" s="1"/>
  <c r="J106" i="7" s="1" a="1"/>
  <c r="J106" i="7" s="1"/>
  <c r="G106" i="7" a="1"/>
  <c r="G106" i="7" s="1"/>
  <c r="H106" i="7" a="1"/>
  <c r="H106" i="7" s="1"/>
  <c r="F106" i="7" a="1"/>
  <c r="F106" i="7" s="1"/>
  <c r="I108" i="7" a="1"/>
  <c r="I108" i="7" s="1"/>
  <c r="G108" i="7" a="1"/>
  <c r="G108" i="7" s="1"/>
  <c r="H108" i="7" a="1"/>
  <c r="H108" i="7" s="1"/>
  <c r="F108" i="7" a="1"/>
  <c r="F108" i="7" s="1"/>
  <c r="H107" i="7" a="1"/>
  <c r="H107" i="7" s="1"/>
  <c r="F107" i="7" a="1"/>
  <c r="F107" i="7" s="1"/>
  <c r="I107" i="7" a="1"/>
  <c r="I107" i="7" s="1"/>
  <c r="J107" i="7" s="1" a="1"/>
  <c r="J107" i="7" s="1"/>
  <c r="G107" i="7" a="1"/>
  <c r="G107" i="7" s="1"/>
  <c r="H109" i="7" a="1"/>
  <c r="H109" i="7" s="1"/>
  <c r="F109" i="7" a="1"/>
  <c r="F109" i="7" s="1"/>
  <c r="I109" i="7" a="1"/>
  <c r="I109" i="7" s="1"/>
  <c r="J109" i="7" s="1" a="1"/>
  <c r="J109" i="7" s="1"/>
  <c r="G109" i="7" a="1"/>
  <c r="G109" i="7" s="1"/>
  <c r="M98" i="7"/>
  <c r="H99" i="7" a="1"/>
  <c r="H99" i="7" s="1"/>
  <c r="F99" i="7" a="1"/>
  <c r="F99" i="7" s="1"/>
  <c r="I99" i="7" a="1"/>
  <c r="I99" i="7" s="1"/>
  <c r="G99" i="7" a="1"/>
  <c r="G99" i="7" s="1"/>
  <c r="H101" i="7" a="1"/>
  <c r="H101" i="7" s="1"/>
  <c r="F101" i="7" a="1"/>
  <c r="F101" i="7" s="1"/>
  <c r="I101" i="7" a="1"/>
  <c r="I101" i="7" s="1"/>
  <c r="J101" i="7" s="1" a="1"/>
  <c r="J101" i="7" s="1"/>
  <c r="G101" i="7" a="1"/>
  <c r="G101" i="7" s="1"/>
  <c r="F98" i="7" a="1"/>
  <c r="F98" i="7" s="1"/>
  <c r="H98" i="7" a="1"/>
  <c r="H98" i="7" s="1"/>
  <c r="F100" i="7" a="1"/>
  <c r="F100" i="7" s="1"/>
  <c r="H100" i="7" a="1"/>
  <c r="H100" i="7" s="1"/>
  <c r="G98" i="7" a="1"/>
  <c r="G98" i="7" s="1"/>
  <c r="G100" i="7" a="1"/>
  <c r="G100" i="7" s="1"/>
  <c r="I90" i="7" a="1"/>
  <c r="I90" i="7" s="1"/>
  <c r="G90" i="7" a="1"/>
  <c r="G90" i="7" s="1"/>
  <c r="H90" i="7" a="1"/>
  <c r="H90" i="7" s="1"/>
  <c r="F90" i="7" a="1"/>
  <c r="F90" i="7" s="1"/>
  <c r="I92" i="7" a="1"/>
  <c r="I92" i="7" s="1"/>
  <c r="G92" i="7" a="1"/>
  <c r="G92" i="7" s="1"/>
  <c r="H92" i="7" a="1"/>
  <c r="H92" i="7" s="1"/>
  <c r="F92" i="7" a="1"/>
  <c r="F92" i="7" s="1"/>
  <c r="H91" i="7" a="1"/>
  <c r="H91" i="7" s="1"/>
  <c r="F91" i="7" a="1"/>
  <c r="F91" i="7" s="1"/>
  <c r="I91" i="7" a="1"/>
  <c r="I91" i="7" s="1"/>
  <c r="G91" i="7" a="1"/>
  <c r="G91" i="7" s="1"/>
  <c r="H93" i="7" a="1"/>
  <c r="H93" i="7" s="1"/>
  <c r="F93" i="7" a="1"/>
  <c r="F93" i="7" s="1"/>
  <c r="G93" i="7" a="1"/>
  <c r="G93" i="7" s="1"/>
  <c r="I93" i="7" a="1"/>
  <c r="I93" i="7" s="1"/>
  <c r="J93" i="7" s="1" a="1"/>
  <c r="J93" i="7" s="1"/>
  <c r="I82" i="7" a="1"/>
  <c r="I82" i="7" s="1"/>
  <c r="J82" i="7" s="1" a="1"/>
  <c r="J82" i="7" s="1"/>
  <c r="G82" i="7" a="1"/>
  <c r="G82" i="7" s="1"/>
  <c r="H82" i="7" a="1"/>
  <c r="H82" i="7" s="1"/>
  <c r="F82" i="7" a="1"/>
  <c r="F82" i="7" s="1"/>
  <c r="I84" i="7" a="1"/>
  <c r="I84" i="7" s="1"/>
  <c r="G84" i="7" a="1"/>
  <c r="G84" i="7" s="1"/>
  <c r="H84" i="7" a="1"/>
  <c r="H84" i="7" s="1"/>
  <c r="F84" i="7" a="1"/>
  <c r="F84" i="7" s="1"/>
  <c r="H83" i="7" a="1"/>
  <c r="H83" i="7" s="1"/>
  <c r="F83" i="7" a="1"/>
  <c r="F83" i="7" s="1"/>
  <c r="I83" i="7" a="1"/>
  <c r="I83" i="7" s="1"/>
  <c r="J83" i="7" s="1" a="1"/>
  <c r="J83" i="7" s="1"/>
  <c r="G83" i="7" a="1"/>
  <c r="G83" i="7" s="1"/>
  <c r="H85" i="7" a="1"/>
  <c r="H85" i="7" s="1"/>
  <c r="F85" i="7" a="1"/>
  <c r="F85" i="7" s="1"/>
  <c r="G85" i="7" a="1"/>
  <c r="G85" i="7" s="1"/>
  <c r="I85" i="7" a="1"/>
  <c r="I85" i="7" s="1"/>
  <c r="J85" i="7" s="1" a="1"/>
  <c r="J85" i="7" s="1"/>
  <c r="J68" i="7" a="1"/>
  <c r="J68" i="7" s="1"/>
  <c r="M68" i="7"/>
  <c r="I74" i="7" a="1"/>
  <c r="I74" i="7" s="1"/>
  <c r="J74" i="7" s="1" a="1"/>
  <c r="J74" i="7" s="1"/>
  <c r="G74" i="7" a="1"/>
  <c r="G74" i="7" s="1"/>
  <c r="H74" i="7" a="1"/>
  <c r="H74" i="7" s="1"/>
  <c r="F74" i="7" a="1"/>
  <c r="F74" i="7" s="1"/>
  <c r="I76" i="7" a="1"/>
  <c r="I76" i="7" s="1"/>
  <c r="G76" i="7" a="1"/>
  <c r="G76" i="7" s="1"/>
  <c r="H76" i="7" a="1"/>
  <c r="H76" i="7" s="1"/>
  <c r="F76" i="7" a="1"/>
  <c r="F76" i="7" s="1"/>
  <c r="J66" i="7" a="1"/>
  <c r="J66" i="7" s="1"/>
  <c r="M66" i="7"/>
  <c r="H75" i="7" a="1"/>
  <c r="H75" i="7" s="1"/>
  <c r="F75" i="7" a="1"/>
  <c r="F75" i="7" s="1"/>
  <c r="I75" i="7" a="1"/>
  <c r="I75" i="7" s="1"/>
  <c r="J75" i="7" s="1" a="1"/>
  <c r="J75" i="7" s="1"/>
  <c r="G75" i="7" a="1"/>
  <c r="G75" i="7" s="1"/>
  <c r="H77" i="7" a="1"/>
  <c r="H77" i="7" s="1"/>
  <c r="F77" i="7" a="1"/>
  <c r="F77" i="7" s="1"/>
  <c r="I77" i="7" a="1"/>
  <c r="I77" i="7" s="1"/>
  <c r="J77" i="7" s="1" a="1"/>
  <c r="J77" i="7" s="1"/>
  <c r="G77" i="7" a="1"/>
  <c r="G77" i="7" s="1"/>
  <c r="H67" i="7" a="1"/>
  <c r="H67" i="7" s="1"/>
  <c r="F67" i="7" a="1"/>
  <c r="F67" i="7" s="1"/>
  <c r="I67" i="7" a="1"/>
  <c r="I67" i="7" s="1"/>
  <c r="G67" i="7" a="1"/>
  <c r="G67" i="7" s="1"/>
  <c r="H69" i="7" a="1"/>
  <c r="H69" i="7" s="1"/>
  <c r="F69" i="7" a="1"/>
  <c r="F69" i="7" s="1"/>
  <c r="I69" i="7" a="1"/>
  <c r="I69" i="7" s="1"/>
  <c r="J69" i="7" s="1" a="1"/>
  <c r="J69" i="7" s="1"/>
  <c r="G69" i="7" a="1"/>
  <c r="G69" i="7" s="1"/>
  <c r="F66" i="7" a="1"/>
  <c r="F66" i="7" s="1"/>
  <c r="H66" i="7" a="1"/>
  <c r="H66" i="7" s="1"/>
  <c r="F68" i="7" a="1"/>
  <c r="F68" i="7" s="1"/>
  <c r="H68" i="7" a="1"/>
  <c r="H68" i="7" s="1"/>
  <c r="G66" i="7" a="1"/>
  <c r="G66" i="7" s="1"/>
  <c r="G68" i="7" a="1"/>
  <c r="G68" i="7" s="1"/>
  <c r="J35" i="7" a="1"/>
  <c r="J35" i="7" s="1"/>
  <c r="M35" i="7"/>
  <c r="I46" i="7" a="1"/>
  <c r="I46" i="7" s="1"/>
  <c r="G46" i="7" a="1"/>
  <c r="G46" i="7" s="1"/>
  <c r="H46" i="7" a="1"/>
  <c r="H46" i="7" s="1"/>
  <c r="F46" i="7" a="1"/>
  <c r="F46" i="7" s="1"/>
  <c r="H48" i="7" a="1"/>
  <c r="H48" i="7" s="1"/>
  <c r="F48" i="7" a="1"/>
  <c r="F48" i="7" s="1"/>
  <c r="I48" i="7" a="1"/>
  <c r="I48" i="7" s="1"/>
  <c r="G48" i="7" a="1"/>
  <c r="G48" i="7" s="1"/>
  <c r="I47" i="7" a="1"/>
  <c r="I47" i="7" s="1"/>
  <c r="H47" i="7" a="1"/>
  <c r="H47" i="7" s="1"/>
  <c r="F47" i="7" a="1"/>
  <c r="F47" i="7" s="1"/>
  <c r="G47" i="7" a="1"/>
  <c r="G47" i="7" s="1"/>
  <c r="G49" i="7" a="1"/>
  <c r="G49" i="7" s="1"/>
  <c r="H49" i="7" a="1"/>
  <c r="H49" i="7" s="1"/>
  <c r="F49" i="7" a="1"/>
  <c r="F49" i="7" s="1"/>
  <c r="I49" i="7" a="1"/>
  <c r="I49" i="7" s="1"/>
  <c r="J49" i="7" s="1" a="1"/>
  <c r="J49" i="7" s="1"/>
  <c r="G35" i="7" a="1"/>
  <c r="G35" i="7" s="1"/>
  <c r="F36" i="7" a="1"/>
  <c r="F36" i="7" s="1"/>
  <c r="I34" i="7" a="1"/>
  <c r="I34" i="7" s="1"/>
  <c r="G34" i="7" a="1"/>
  <c r="G34" i="7" s="1"/>
  <c r="H37" i="7" a="1"/>
  <c r="H37" i="7" s="1"/>
  <c r="F37" i="7" a="1"/>
  <c r="F37" i="7" s="1"/>
  <c r="G37" i="7" a="1"/>
  <c r="G37" i="7" s="1"/>
  <c r="F34" i="7" a="1"/>
  <c r="F34" i="7" s="1"/>
  <c r="H35" i="7" a="1"/>
  <c r="H35" i="7" s="1"/>
  <c r="F35" i="7" a="1"/>
  <c r="F35" i="7" s="1"/>
  <c r="I36" i="7" a="1"/>
  <c r="I36" i="7" s="1"/>
  <c r="G36" i="7" a="1"/>
  <c r="G36" i="7" s="1"/>
  <c r="I37" i="7" a="1"/>
  <c r="I37" i="7" s="1"/>
  <c r="I7" i="3"/>
  <c r="I4" i="3"/>
  <c r="I8" i="3"/>
  <c r="I12" i="3"/>
  <c r="I16" i="3"/>
  <c r="I20" i="3"/>
  <c r="I24" i="3"/>
  <c r="I28" i="3"/>
  <c r="I32" i="3"/>
  <c r="I5" i="3"/>
  <c r="I9" i="3"/>
  <c r="I13" i="3"/>
  <c r="I17" i="3"/>
  <c r="I21" i="3"/>
  <c r="I6" i="3"/>
  <c r="I10" i="3"/>
  <c r="I14" i="3"/>
  <c r="I18" i="3"/>
  <c r="I22" i="3"/>
  <c r="I26" i="3"/>
  <c r="I30" i="3"/>
  <c r="I34" i="3"/>
  <c r="I15" i="3"/>
  <c r="I27" i="3"/>
  <c r="I35" i="3"/>
  <c r="I39" i="3"/>
  <c r="I43" i="3"/>
  <c r="I47" i="3"/>
  <c r="I51" i="3"/>
  <c r="I55" i="3"/>
  <c r="I59" i="3"/>
  <c r="I63" i="3"/>
  <c r="I67" i="3"/>
  <c r="I71" i="3"/>
  <c r="I75" i="3"/>
  <c r="I79" i="3"/>
  <c r="I83" i="3"/>
  <c r="I87" i="3"/>
  <c r="I91" i="3"/>
  <c r="I95" i="3"/>
  <c r="I99" i="3"/>
  <c r="I103" i="3"/>
  <c r="I107" i="3"/>
  <c r="I111" i="3"/>
  <c r="I115" i="3"/>
  <c r="I119" i="3"/>
  <c r="I123" i="3"/>
  <c r="I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3" i="3"/>
  <c r="I19" i="3"/>
  <c r="I29" i="3"/>
  <c r="I36" i="3"/>
  <c r="I40" i="3"/>
  <c r="I44" i="3"/>
  <c r="I48" i="3"/>
  <c r="I52" i="3"/>
  <c r="I56" i="3"/>
  <c r="I60" i="3"/>
  <c r="I64" i="3"/>
  <c r="I68" i="3"/>
  <c r="I72" i="3"/>
  <c r="I76" i="3"/>
  <c r="I80" i="3"/>
  <c r="I84" i="3"/>
  <c r="I88" i="3"/>
  <c r="I92" i="3"/>
  <c r="I96" i="3"/>
  <c r="I100" i="3"/>
  <c r="I104" i="3"/>
  <c r="I108" i="3"/>
  <c r="I112" i="3"/>
  <c r="I116" i="3"/>
  <c r="I120" i="3"/>
  <c r="I124" i="3"/>
  <c r="I128" i="3"/>
  <c r="I132" i="3"/>
  <c r="I136" i="3"/>
  <c r="I140" i="3"/>
  <c r="I144" i="3"/>
  <c r="I148" i="3"/>
  <c r="I152" i="3"/>
  <c r="I156" i="3"/>
  <c r="I160" i="3"/>
  <c r="I164" i="3"/>
  <c r="I168" i="3"/>
  <c r="I172" i="3"/>
  <c r="I176" i="3"/>
  <c r="I180" i="3"/>
  <c r="I184" i="3"/>
  <c r="I188" i="3"/>
  <c r="I192" i="3"/>
  <c r="I196" i="3"/>
  <c r="I200" i="3"/>
  <c r="I204" i="3"/>
  <c r="I208" i="3"/>
  <c r="I212" i="3"/>
  <c r="I216" i="3"/>
  <c r="I220" i="3"/>
  <c r="I224" i="3"/>
  <c r="I228" i="3"/>
  <c r="I232" i="3"/>
  <c r="I236" i="3"/>
  <c r="I240" i="3"/>
  <c r="I244" i="3"/>
  <c r="I248" i="3"/>
  <c r="I252" i="3"/>
  <c r="I256" i="3"/>
  <c r="I260" i="3"/>
  <c r="I264" i="3"/>
  <c r="I268" i="3"/>
  <c r="I272" i="3"/>
  <c r="I276" i="3"/>
  <c r="I2" i="3"/>
  <c r="I116" i="7" a="1"/>
  <c r="I116" i="7" s="1"/>
  <c r="I120" i="7" a="1"/>
  <c r="I120" i="7" s="1"/>
  <c r="I128" i="7" a="1"/>
  <c r="I128" i="7" s="1"/>
  <c r="I144" i="7" a="1"/>
  <c r="I144" i="7" s="1"/>
  <c r="I168" i="7" a="1"/>
  <c r="I168" i="7" s="1"/>
  <c r="I192" i="7" a="1"/>
  <c r="I192" i="7" s="1"/>
  <c r="I200" i="7" a="1"/>
  <c r="I200" i="7" s="1"/>
  <c r="I204" i="7" a="1"/>
  <c r="I204" i="7" s="1"/>
  <c r="I214" i="7" a="1"/>
  <c r="I214" i="7" s="1"/>
  <c r="G216" i="7" a="1"/>
  <c r="G216" i="7" s="1"/>
  <c r="F218" i="7" a="1"/>
  <c r="F218" i="7" s="1"/>
  <c r="F230" i="7" a="1"/>
  <c r="F230" i="7" s="1"/>
  <c r="I296" i="7" a="1"/>
  <c r="I296" i="7" s="1"/>
  <c r="G298" i="7" a="1"/>
  <c r="G298" i="7" s="1"/>
  <c r="I300" i="7" a="1"/>
  <c r="I300" i="7" s="1"/>
  <c r="H302" i="7" a="1"/>
  <c r="H302" i="7" s="1"/>
  <c r="H310" i="7" a="1"/>
  <c r="H310" i="7" s="1"/>
  <c r="G312" i="7" a="1"/>
  <c r="G312" i="7" s="1"/>
  <c r="G326" i="7" a="1"/>
  <c r="G326" i="7" s="1"/>
  <c r="G328" i="7" a="1"/>
  <c r="G328" i="7" s="1"/>
  <c r="I336" i="7" a="1"/>
  <c r="I336" i="7" s="1"/>
  <c r="F340" i="7" a="1"/>
  <c r="F340" i="7" s="1"/>
  <c r="I342" i="7" a="1"/>
  <c r="I342" i="7" s="1"/>
  <c r="I16" i="7" a="1"/>
  <c r="I16" i="7" s="1"/>
  <c r="I21" i="7" a="1"/>
  <c r="I21" i="7" s="1"/>
  <c r="H26" i="7" a="1"/>
  <c r="H26" i="7" s="1"/>
  <c r="I28" i="7" a="1"/>
  <c r="I28" i="7" s="1"/>
  <c r="I277" i="3"/>
  <c r="I271" i="3"/>
  <c r="I266" i="3"/>
  <c r="I261" i="3"/>
  <c r="I255" i="3"/>
  <c r="I250" i="3"/>
  <c r="I245" i="3"/>
  <c r="I238" i="3"/>
  <c r="I230" i="3"/>
  <c r="I222" i="3"/>
  <c r="I214" i="3"/>
  <c r="I206" i="3"/>
  <c r="I198" i="3"/>
  <c r="I190" i="3"/>
  <c r="I182" i="3"/>
  <c r="I174" i="3"/>
  <c r="I166" i="3"/>
  <c r="I158" i="3"/>
  <c r="I150" i="3"/>
  <c r="I142" i="3"/>
  <c r="I134" i="3"/>
  <c r="I126" i="3"/>
  <c r="I118" i="3"/>
  <c r="I110" i="3"/>
  <c r="I102" i="3"/>
  <c r="I94" i="3"/>
  <c r="I86" i="3"/>
  <c r="I78" i="3"/>
  <c r="I70" i="3"/>
  <c r="I62" i="3"/>
  <c r="I54" i="3"/>
  <c r="I46" i="3"/>
  <c r="I38" i="3"/>
  <c r="I25" i="3"/>
  <c r="I15" i="7" a="1"/>
  <c r="I15" i="7" s="1"/>
  <c r="I273" i="3"/>
  <c r="I262" i="3"/>
  <c r="I251" i="3"/>
  <c r="I241" i="3"/>
  <c r="I225" i="3"/>
  <c r="I209" i="3"/>
  <c r="I193" i="3"/>
  <c r="I177" i="3"/>
  <c r="I161" i="3"/>
  <c r="I145" i="3"/>
  <c r="I129" i="3"/>
  <c r="I113" i="3"/>
  <c r="I97" i="3"/>
  <c r="I81" i="3"/>
  <c r="I65" i="3"/>
  <c r="I41" i="3"/>
  <c r="I31" i="3"/>
  <c r="I7" i="7" a="1"/>
  <c r="I7" i="7" s="1"/>
  <c r="I12" i="7" a="1"/>
  <c r="I12" i="7" s="1"/>
  <c r="I17" i="7" a="1"/>
  <c r="I17" i="7" s="1"/>
  <c r="I18" i="7" a="1"/>
  <c r="I18" i="7" s="1"/>
  <c r="I275" i="3"/>
  <c r="I270" i="3"/>
  <c r="I265" i="3"/>
  <c r="I259" i="3"/>
  <c r="I254" i="3"/>
  <c r="I249" i="3"/>
  <c r="I243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3" i="3"/>
  <c r="I20" i="7" a="1"/>
  <c r="I20" i="7" s="1"/>
  <c r="I278" i="3"/>
  <c r="I267" i="3"/>
  <c r="I257" i="3"/>
  <c r="I246" i="3"/>
  <c r="I233" i="3"/>
  <c r="I217" i="3"/>
  <c r="I201" i="3"/>
  <c r="I185" i="3"/>
  <c r="I169" i="3"/>
  <c r="I153" i="3"/>
  <c r="I137" i="3"/>
  <c r="I121" i="3"/>
  <c r="I105" i="3"/>
  <c r="I89" i="3"/>
  <c r="I73" i="3"/>
  <c r="I57" i="3"/>
  <c r="I49" i="3"/>
  <c r="H23" i="7" a="1"/>
  <c r="H23" i="7" s="1"/>
  <c r="G31" i="7" a="1"/>
  <c r="G31" i="7" s="1"/>
  <c r="I33" i="7" a="1"/>
  <c r="I33" i="7" s="1"/>
  <c r="H43" i="7" a="1"/>
  <c r="H43" i="7" s="1"/>
  <c r="I45" i="7" a="1"/>
  <c r="I45" i="7" s="1"/>
  <c r="J45" i="7" s="1" a="1"/>
  <c r="J45" i="7" s="1"/>
  <c r="H51" i="7" a="1"/>
  <c r="H51" i="7" s="1"/>
  <c r="I55" i="7" a="1"/>
  <c r="I55" i="7" s="1"/>
  <c r="I57" i="7" a="1"/>
  <c r="I57" i="7" s="1"/>
  <c r="J57" i="7" s="1" a="1"/>
  <c r="J57" i="7" s="1"/>
  <c r="H59" i="7" a="1"/>
  <c r="H59" i="7" s="1"/>
  <c r="H61" i="7" a="1"/>
  <c r="H61" i="7" s="1"/>
  <c r="I65" i="7" a="1"/>
  <c r="I65" i="7" s="1"/>
  <c r="J65" i="7" s="1" a="1"/>
  <c r="J65" i="7" s="1"/>
  <c r="F71" i="7" a="1"/>
  <c r="F71" i="7" s="1"/>
  <c r="H73" i="7" a="1"/>
  <c r="H73" i="7" s="1"/>
  <c r="I79" i="7" a="1"/>
  <c r="I79" i="7" s="1"/>
  <c r="J79" i="7" s="1" a="1"/>
  <c r="J79" i="7" s="1"/>
  <c r="H81" i="7" a="1"/>
  <c r="H81" i="7" s="1"/>
  <c r="H87" i="7" a="1"/>
  <c r="H87" i="7" s="1"/>
  <c r="H89" i="7" a="1"/>
  <c r="H89" i="7" s="1"/>
  <c r="H95" i="7" a="1"/>
  <c r="H95" i="7" s="1"/>
  <c r="I97" i="7" a="1"/>
  <c r="I97" i="7" s="1"/>
  <c r="J97" i="7" s="1" a="1"/>
  <c r="J97" i="7" s="1"/>
  <c r="H103" i="7" a="1"/>
  <c r="H103" i="7" s="1"/>
  <c r="H105" i="7" a="1"/>
  <c r="H105" i="7" s="1"/>
  <c r="H113" i="7" a="1"/>
  <c r="H113" i="7" s="1"/>
  <c r="I115" i="7" a="1"/>
  <c r="I115" i="7" s="1"/>
  <c r="H117" i="7" a="1"/>
  <c r="H117" i="7" s="1"/>
  <c r="F125" i="7" a="1"/>
  <c r="F125" i="7" s="1"/>
  <c r="F133" i="7" a="1"/>
  <c r="F133" i="7" s="1"/>
  <c r="F141" i="7" a="1"/>
  <c r="F141" i="7" s="1"/>
  <c r="G145" i="7" a="1"/>
  <c r="G145" i="7" s="1"/>
  <c r="F153" i="7" a="1"/>
  <c r="F153" i="7" s="1"/>
  <c r="G157" i="7" a="1"/>
  <c r="G157" i="7" s="1"/>
  <c r="G165" i="7" a="1"/>
  <c r="G165" i="7" s="1"/>
  <c r="G169" i="7" a="1"/>
  <c r="G169" i="7" s="1"/>
  <c r="I185" i="7" a="1"/>
  <c r="I185" i="7" s="1"/>
  <c r="I193" i="7" a="1"/>
  <c r="I193" i="7" s="1"/>
  <c r="I201" i="7" a="1"/>
  <c r="I201" i="7" s="1"/>
  <c r="J201" i="7" s="1" a="1"/>
  <c r="J201" i="7" s="1"/>
  <c r="G205" i="7" a="1"/>
  <c r="G205" i="7" s="1"/>
  <c r="G209" i="7" a="1"/>
  <c r="G209" i="7" s="1"/>
  <c r="I217" i="7" a="1"/>
  <c r="I217" i="7" s="1"/>
  <c r="J217" i="7" s="1" a="1"/>
  <c r="J217" i="7" s="1"/>
  <c r="I233" i="7" a="1"/>
  <c r="I233" i="7" s="1"/>
  <c r="J233" i="7" s="1" a="1"/>
  <c r="J233" i="7" s="1"/>
  <c r="I273" i="7" a="1"/>
  <c r="I273" i="7" s="1"/>
  <c r="I285" i="7" a="1"/>
  <c r="I285" i="7" s="1"/>
  <c r="G315" i="7" a="1"/>
  <c r="G315" i="7" s="1"/>
  <c r="G327" i="7" a="1"/>
  <c r="G327" i="7" s="1"/>
  <c r="I331" i="7" a="1"/>
  <c r="I331" i="7" s="1"/>
  <c r="G335" i="7" a="1"/>
  <c r="G335" i="7" s="1"/>
  <c r="G343" i="7" a="1"/>
  <c r="G343" i="7" s="1"/>
  <c r="I6" i="7" a="1"/>
  <c r="I6" i="7" s="1"/>
  <c r="I13" i="7" a="1"/>
  <c r="I13" i="7" s="1"/>
  <c r="I14" i="7" a="1"/>
  <c r="I14" i="7" s="1"/>
  <c r="I19" i="7" a="1"/>
  <c r="I19" i="7" s="1"/>
  <c r="G27" i="7" a="1"/>
  <c r="G27" i="7" s="1"/>
  <c r="I29" i="7" a="1"/>
  <c r="I29" i="7" s="1"/>
  <c r="I279" i="3"/>
  <c r="I274" i="3"/>
  <c r="I269" i="3"/>
  <c r="I263" i="3"/>
  <c r="I258" i="3"/>
  <c r="I253" i="3"/>
  <c r="I247" i="3"/>
  <c r="I242" i="3"/>
  <c r="I234" i="3"/>
  <c r="I226" i="3"/>
  <c r="I218" i="3"/>
  <c r="I210" i="3"/>
  <c r="I202" i="3"/>
  <c r="I194" i="3"/>
  <c r="I186" i="3"/>
  <c r="I178" i="3"/>
  <c r="I170" i="3"/>
  <c r="I162" i="3"/>
  <c r="I154" i="3"/>
  <c r="I146" i="3"/>
  <c r="I138" i="3"/>
  <c r="I130" i="3"/>
  <c r="I122" i="3"/>
  <c r="I114" i="3"/>
  <c r="I106" i="3"/>
  <c r="I98" i="3"/>
  <c r="I90" i="3"/>
  <c r="I82" i="3"/>
  <c r="I74" i="3"/>
  <c r="I66" i="3"/>
  <c r="I58" i="3"/>
  <c r="I50" i="3"/>
  <c r="I42" i="3"/>
  <c r="I33" i="3"/>
  <c r="I11" i="3"/>
  <c r="I216" i="7" a="1"/>
  <c r="I216" i="7" s="1"/>
  <c r="H294" i="7" a="1"/>
  <c r="H294" i="7" s="1"/>
  <c r="I294" i="7" a="1"/>
  <c r="I294" i="7" s="1"/>
  <c r="I302" i="7" a="1"/>
  <c r="I302" i="7" s="1"/>
  <c r="F324" i="7" a="1"/>
  <c r="F324" i="7" s="1"/>
  <c r="I324" i="7" a="1"/>
  <c r="I324" i="7" s="1"/>
  <c r="I209" i="7" a="1"/>
  <c r="I209" i="7" s="1"/>
  <c r="J209" i="7" s="1" a="1"/>
  <c r="J209" i="7" s="1"/>
  <c r="I125" i="7" a="1"/>
  <c r="I125" i="7" s="1"/>
  <c r="H270" i="7" a="1"/>
  <c r="H270" i="7" s="1"/>
  <c r="I270" i="7" a="1"/>
  <c r="I270" i="7" s="1"/>
  <c r="G320" i="7" a="1"/>
  <c r="G320" i="7" s="1"/>
  <c r="I320" i="7" a="1"/>
  <c r="I320" i="7" s="1"/>
  <c r="F332" i="7" a="1"/>
  <c r="F332" i="7" s="1"/>
  <c r="I332" i="7" a="1"/>
  <c r="I332" i="7" s="1"/>
  <c r="G344" i="7" a="1"/>
  <c r="G344" i="7" s="1"/>
  <c r="I344" i="7" a="1"/>
  <c r="I344" i="7" s="1"/>
  <c r="I26" i="7" a="1"/>
  <c r="I26" i="7" s="1"/>
  <c r="I43" i="7" a="1"/>
  <c r="I43" i="7" s="1"/>
  <c r="H79" i="7" a="1"/>
  <c r="H79" i="7" s="1"/>
  <c r="I153" i="7" a="1"/>
  <c r="I153" i="7" s="1"/>
  <c r="I61" i="7" a="1"/>
  <c r="I61" i="7" s="1"/>
  <c r="J61" i="7" s="1" a="1"/>
  <c r="J61" i="7" s="1"/>
  <c r="H39" i="7" a="1"/>
  <c r="H39" i="7" s="1"/>
  <c r="I39" i="7" a="1"/>
  <c r="I39" i="7" s="1"/>
  <c r="H55" i="7" a="1"/>
  <c r="H55" i="7" s="1"/>
  <c r="H63" i="7" a="1"/>
  <c r="H63" i="7" s="1"/>
  <c r="I63" i="7" a="1"/>
  <c r="I63" i="7" s="1"/>
  <c r="I95" i="7" a="1"/>
  <c r="I95" i="7" s="1"/>
  <c r="H111" i="7" a="1"/>
  <c r="H111" i="7" s="1"/>
  <c r="I111" i="7" a="1"/>
  <c r="I111" i="7" s="1"/>
  <c r="I335" i="7" a="1"/>
  <c r="I335" i="7" s="1"/>
  <c r="AL40" i="8"/>
  <c r="X41" i="8"/>
  <c r="AJ41" i="8" s="1"/>
  <c r="AV41" i="8" s="1"/>
  <c r="AX41" i="8" s="1"/>
  <c r="AL12" i="8"/>
  <c r="AL16" i="8"/>
  <c r="AL44" i="8"/>
  <c r="AL4" i="8"/>
  <c r="AL28" i="8"/>
  <c r="AL48" i="8"/>
  <c r="AL8" i="8"/>
  <c r="AL36" i="8"/>
  <c r="AL56" i="8"/>
  <c r="AL5" i="8"/>
  <c r="AL9" i="8"/>
  <c r="AL13" i="8"/>
  <c r="AL17" i="8"/>
  <c r="AL21" i="8"/>
  <c r="AL25" i="8"/>
  <c r="AL29" i="8"/>
  <c r="AL33" i="8"/>
  <c r="AL37" i="8"/>
  <c r="AL41" i="8"/>
  <c r="AL45" i="8"/>
  <c r="AL49" i="8"/>
  <c r="AL53" i="8"/>
  <c r="AL57" i="8"/>
  <c r="AL61" i="8"/>
  <c r="AL6" i="8"/>
  <c r="AL10" i="8"/>
  <c r="AL14" i="8"/>
  <c r="AL18" i="8"/>
  <c r="AL22" i="8"/>
  <c r="AL26" i="8"/>
  <c r="AL30" i="8"/>
  <c r="AL34" i="8"/>
  <c r="AL38" i="8"/>
  <c r="AL42" i="8"/>
  <c r="AL46" i="8"/>
  <c r="AL50" i="8"/>
  <c r="AL54" i="8"/>
  <c r="AL58" i="8"/>
  <c r="AL62" i="8"/>
  <c r="AL20" i="8"/>
  <c r="AL24" i="8"/>
  <c r="AL32" i="8"/>
  <c r="AL52" i="8"/>
  <c r="Z48" i="8"/>
  <c r="AL3" i="8"/>
  <c r="AL7" i="8"/>
  <c r="AL11" i="8"/>
  <c r="AL15" i="8"/>
  <c r="AL19" i="8"/>
  <c r="AL23" i="8"/>
  <c r="AL27" i="8"/>
  <c r="AL31" i="8"/>
  <c r="AL35" i="8"/>
  <c r="AL39" i="8"/>
  <c r="AL43" i="8"/>
  <c r="AL47" i="8"/>
  <c r="AL51" i="8"/>
  <c r="AL55" i="8"/>
  <c r="AL59" i="8"/>
  <c r="AL63" i="8"/>
  <c r="Z8" i="8"/>
  <c r="X60" i="8"/>
  <c r="AJ60" i="8" s="1"/>
  <c r="Z28" i="8"/>
  <c r="Z12" i="8"/>
  <c r="Z36" i="8"/>
  <c r="Z52" i="8"/>
  <c r="Z16" i="8"/>
  <c r="Z40" i="8"/>
  <c r="Z56" i="8"/>
  <c r="Z4" i="8"/>
  <c r="Z20" i="8"/>
  <c r="Z44" i="8"/>
  <c r="Z5" i="8"/>
  <c r="Z9" i="8"/>
  <c r="Z13" i="8"/>
  <c r="Z17" i="8"/>
  <c r="Z21" i="8"/>
  <c r="Z25" i="8"/>
  <c r="Z29" i="8"/>
  <c r="Z33" i="8"/>
  <c r="Z37" i="8"/>
  <c r="Z41" i="8"/>
  <c r="Z45" i="8"/>
  <c r="Z49" i="8"/>
  <c r="Z53" i="8"/>
  <c r="Z57" i="8"/>
  <c r="Z61" i="8"/>
  <c r="Z6" i="8"/>
  <c r="Z10" i="8"/>
  <c r="Z14" i="8"/>
  <c r="Z18" i="8"/>
  <c r="Z22" i="8"/>
  <c r="Z26" i="8"/>
  <c r="Z30" i="8"/>
  <c r="Z34" i="8"/>
  <c r="Z38" i="8"/>
  <c r="Z42" i="8"/>
  <c r="Z46" i="8"/>
  <c r="Z50" i="8"/>
  <c r="Z54" i="8"/>
  <c r="Z58" i="8"/>
  <c r="Z62" i="8"/>
  <c r="Z24" i="8"/>
  <c r="Z32" i="8"/>
  <c r="Z3" i="8"/>
  <c r="Z7" i="8"/>
  <c r="Z11" i="8"/>
  <c r="Z15" i="8"/>
  <c r="Z19" i="8"/>
  <c r="Z23" i="8"/>
  <c r="Z27" i="8"/>
  <c r="Z31" i="8"/>
  <c r="Z35" i="8"/>
  <c r="Z39" i="8"/>
  <c r="Z43" i="8"/>
  <c r="Z47" i="8"/>
  <c r="Z51" i="8"/>
  <c r="Z55" i="8"/>
  <c r="Z59" i="8"/>
  <c r="Z63" i="8"/>
  <c r="N55" i="8"/>
  <c r="N47" i="8"/>
  <c r="N23" i="8"/>
  <c r="N59" i="8"/>
  <c r="N63" i="8"/>
  <c r="N35" i="8"/>
  <c r="N7" i="8"/>
  <c r="N62" i="8"/>
  <c r="N58" i="8"/>
  <c r="N54" i="8"/>
  <c r="N50" i="8"/>
  <c r="N46" i="8"/>
  <c r="N42" i="8"/>
  <c r="N38" i="8"/>
  <c r="N34" i="8"/>
  <c r="N30" i="8"/>
  <c r="N22" i="8"/>
  <c r="N18" i="8"/>
  <c r="N14" i="8"/>
  <c r="N10" i="8"/>
  <c r="N6" i="8"/>
  <c r="N51" i="8"/>
  <c r="N11" i="8"/>
  <c r="N61" i="8"/>
  <c r="N57" i="8"/>
  <c r="N45" i="8"/>
  <c r="N29" i="8"/>
  <c r="N25" i="8"/>
  <c r="N21" i="8"/>
  <c r="N13" i="8"/>
  <c r="N9" i="8"/>
  <c r="N5" i="8"/>
  <c r="N43" i="8"/>
  <c r="N39" i="8"/>
  <c r="N15" i="8"/>
  <c r="N3" i="8"/>
  <c r="N48" i="8"/>
  <c r="N44" i="8"/>
  <c r="N40" i="8"/>
  <c r="N36" i="8"/>
  <c r="N32" i="8"/>
  <c r="N28" i="8"/>
  <c r="N24" i="8"/>
  <c r="N20" i="8"/>
  <c r="N16" i="8"/>
  <c r="N12" i="8"/>
  <c r="N8" i="8"/>
  <c r="N4" i="8"/>
  <c r="E10" i="4"/>
  <c r="E2" i="3"/>
  <c r="E44" i="4"/>
  <c r="E43" i="4"/>
  <c r="E35" i="4"/>
  <c r="E243" i="4"/>
  <c r="E237" i="4"/>
  <c r="E232" i="4"/>
  <c r="E227" i="4"/>
  <c r="E221" i="4"/>
  <c r="E216" i="4"/>
  <c r="E211" i="4"/>
  <c r="E205" i="4"/>
  <c r="E200" i="4"/>
  <c r="E195" i="4"/>
  <c r="E189" i="4"/>
  <c r="E184" i="4"/>
  <c r="E179" i="4"/>
  <c r="E173" i="4"/>
  <c r="E168" i="4"/>
  <c r="E163" i="4"/>
  <c r="E157" i="4"/>
  <c r="E152" i="4"/>
  <c r="E147" i="4"/>
  <c r="E141" i="4"/>
  <c r="E136" i="4"/>
  <c r="E131" i="4"/>
  <c r="E125" i="4"/>
  <c r="E120" i="4"/>
  <c r="E115" i="4"/>
  <c r="E109" i="4"/>
  <c r="E104" i="4"/>
  <c r="E99" i="4"/>
  <c r="E93" i="4"/>
  <c r="E88" i="4"/>
  <c r="E83" i="4"/>
  <c r="E77" i="4"/>
  <c r="E72" i="4"/>
  <c r="E67" i="4"/>
  <c r="E61" i="4"/>
  <c r="E58" i="4"/>
  <c r="E56" i="4"/>
  <c r="E54" i="4"/>
  <c r="E52" i="4"/>
  <c r="E50" i="4"/>
  <c r="E48" i="4"/>
  <c r="E46" i="4"/>
  <c r="E38" i="4"/>
  <c r="E31" i="4"/>
  <c r="E29" i="4"/>
  <c r="E25" i="4"/>
  <c r="E23" i="4"/>
  <c r="E21" i="4"/>
  <c r="E17" i="4"/>
  <c r="E15" i="4"/>
  <c r="E13" i="4"/>
  <c r="E7" i="4"/>
  <c r="E241" i="4"/>
  <c r="E236" i="4"/>
  <c r="E231" i="4"/>
  <c r="E225" i="4"/>
  <c r="E220" i="4"/>
  <c r="E215" i="4"/>
  <c r="E209" i="4"/>
  <c r="E204" i="4"/>
  <c r="E199" i="4"/>
  <c r="E193" i="4"/>
  <c r="E188" i="4"/>
  <c r="E183" i="4"/>
  <c r="E177" i="4"/>
  <c r="E172" i="4"/>
  <c r="E167" i="4"/>
  <c r="E161" i="4"/>
  <c r="E156" i="4"/>
  <c r="E151" i="4"/>
  <c r="E145" i="4"/>
  <c r="E140" i="4"/>
  <c r="E135" i="4"/>
  <c r="E129" i="4"/>
  <c r="E124" i="4"/>
  <c r="E119" i="4"/>
  <c r="E113" i="4"/>
  <c r="E108" i="4"/>
  <c r="E103" i="4"/>
  <c r="E97" i="4"/>
  <c r="E92" i="4"/>
  <c r="E87" i="4"/>
  <c r="E81" i="4"/>
  <c r="E76" i="4"/>
  <c r="E71" i="4"/>
  <c r="E65" i="4"/>
  <c r="E60" i="4"/>
  <c r="E37" i="4"/>
  <c r="E34" i="4"/>
  <c r="E28" i="4"/>
  <c r="E20" i="4"/>
  <c r="E12" i="4"/>
  <c r="E4" i="4"/>
  <c r="E32" i="4"/>
  <c r="E39" i="4"/>
  <c r="E2" i="4"/>
  <c r="E62" i="4"/>
  <c r="E66" i="4"/>
  <c r="E70" i="4"/>
  <c r="E74" i="4"/>
  <c r="E78" i="4"/>
  <c r="E82" i="4"/>
  <c r="E86" i="4"/>
  <c r="E90" i="4"/>
  <c r="E94" i="4"/>
  <c r="E98" i="4"/>
  <c r="E102" i="4"/>
  <c r="E106" i="4"/>
  <c r="E110" i="4"/>
  <c r="E114" i="4"/>
  <c r="E118" i="4"/>
  <c r="E122" i="4"/>
  <c r="E126" i="4"/>
  <c r="E130" i="4"/>
  <c r="E134" i="4"/>
  <c r="E138" i="4"/>
  <c r="E142" i="4"/>
  <c r="E146" i="4"/>
  <c r="E150" i="4"/>
  <c r="E154" i="4"/>
  <c r="E158" i="4"/>
  <c r="E162" i="4"/>
  <c r="E166" i="4"/>
  <c r="E170" i="4"/>
  <c r="E174" i="4"/>
  <c r="E178" i="4"/>
  <c r="E182" i="4"/>
  <c r="E186" i="4"/>
  <c r="E190" i="4"/>
  <c r="E194" i="4"/>
  <c r="E198" i="4"/>
  <c r="E202" i="4"/>
  <c r="E206" i="4"/>
  <c r="E210" i="4"/>
  <c r="E214" i="4"/>
  <c r="E218" i="4"/>
  <c r="E222" i="4"/>
  <c r="E226" i="4"/>
  <c r="E230" i="4"/>
  <c r="E234" i="4"/>
  <c r="E238" i="4"/>
  <c r="E242" i="4"/>
  <c r="E245" i="4"/>
  <c r="E240" i="4"/>
  <c r="E235" i="4"/>
  <c r="E229" i="4"/>
  <c r="E224" i="4"/>
  <c r="E219" i="4"/>
  <c r="E213" i="4"/>
  <c r="E208" i="4"/>
  <c r="E203" i="4"/>
  <c r="E197" i="4"/>
  <c r="E192" i="4"/>
  <c r="E187" i="4"/>
  <c r="E181" i="4"/>
  <c r="E176" i="4"/>
  <c r="E171" i="4"/>
  <c r="E165" i="4"/>
  <c r="E160" i="4"/>
  <c r="E155" i="4"/>
  <c r="E149" i="4"/>
  <c r="E144" i="4"/>
  <c r="E139" i="4"/>
  <c r="E133" i="4"/>
  <c r="E128" i="4"/>
  <c r="E123" i="4"/>
  <c r="E117" i="4"/>
  <c r="E112" i="4"/>
  <c r="E107" i="4"/>
  <c r="E101" i="4"/>
  <c r="E96" i="4"/>
  <c r="E91" i="4"/>
  <c r="E85" i="4"/>
  <c r="E80" i="4"/>
  <c r="E75" i="4"/>
  <c r="E69" i="4"/>
  <c r="E64" i="4"/>
  <c r="E59" i="4"/>
  <c r="E57" i="4"/>
  <c r="E55" i="4"/>
  <c r="E53" i="4"/>
  <c r="E51" i="4"/>
  <c r="E49" i="4"/>
  <c r="E47" i="4"/>
  <c r="E45" i="4"/>
  <c r="E40" i="4"/>
  <c r="E36" i="4"/>
  <c r="E33" i="4"/>
  <c r="E30" i="4"/>
  <c r="E27" i="4"/>
  <c r="E24" i="4"/>
  <c r="E22" i="4"/>
  <c r="E19" i="4"/>
  <c r="E16" i="4"/>
  <c r="E14" i="4"/>
  <c r="E11" i="4"/>
  <c r="E8" i="4"/>
  <c r="E6" i="4"/>
  <c r="E244" i="4"/>
  <c r="E239" i="4"/>
  <c r="E233" i="4"/>
  <c r="E228" i="4"/>
  <c r="E223" i="4"/>
  <c r="E217" i="4"/>
  <c r="E212" i="4"/>
  <c r="E207" i="4"/>
  <c r="E201" i="4"/>
  <c r="E196" i="4"/>
  <c r="E191" i="4"/>
  <c r="E185" i="4"/>
  <c r="E180" i="4"/>
  <c r="E175" i="4"/>
  <c r="E169" i="4"/>
  <c r="E164" i="4"/>
  <c r="E159" i="4"/>
  <c r="E153" i="4"/>
  <c r="E148" i="4"/>
  <c r="E143" i="4"/>
  <c r="E137" i="4"/>
  <c r="E132" i="4"/>
  <c r="E127" i="4"/>
  <c r="E121" i="4"/>
  <c r="E116" i="4"/>
  <c r="E111" i="4"/>
  <c r="E105" i="4"/>
  <c r="E100" i="4"/>
  <c r="E95" i="4"/>
  <c r="E89" i="4"/>
  <c r="E84" i="4"/>
  <c r="E79" i="4"/>
  <c r="E73" i="4"/>
  <c r="E68" i="4"/>
  <c r="E63" i="4"/>
  <c r="E42" i="4"/>
  <c r="E26" i="4"/>
  <c r="E18" i="4"/>
  <c r="E5" i="4"/>
  <c r="E41" i="4"/>
  <c r="E9" i="4"/>
  <c r="E3" i="4"/>
  <c r="H28" i="7" a="1"/>
  <c r="H28" i="7" s="1"/>
  <c r="F28" i="7" a="1"/>
  <c r="F28" i="7" s="1"/>
  <c r="G28" i="7" a="1"/>
  <c r="G28" i="7" s="1"/>
  <c r="F29" i="7" a="1"/>
  <c r="F29" i="7" s="1"/>
  <c r="H118" i="7" a="1"/>
  <c r="H118" i="7" s="1"/>
  <c r="F119" i="7" a="1"/>
  <c r="F119" i="7" s="1"/>
  <c r="H18" i="7" a="1"/>
  <c r="H18" i="7" s="1"/>
  <c r="F18" i="7" a="1"/>
  <c r="F18" i="7" s="1"/>
  <c r="G18" i="7" a="1"/>
  <c r="G18" i="7" s="1"/>
  <c r="H19" i="7" a="1"/>
  <c r="H19" i="7" s="1"/>
  <c r="F19" i="7" a="1"/>
  <c r="F19" i="7" s="1"/>
  <c r="G19" i="7" a="1"/>
  <c r="G19" i="7" s="1"/>
  <c r="H14" i="7" a="1"/>
  <c r="H14" i="7" s="1"/>
  <c r="F14" i="7" a="1"/>
  <c r="F14" i="7" s="1"/>
  <c r="G14" i="7" a="1"/>
  <c r="G14" i="7" s="1"/>
  <c r="G17" i="7" a="1"/>
  <c r="G17" i="7" s="1"/>
  <c r="H16" i="7" a="1"/>
  <c r="H16" i="7" s="1"/>
  <c r="F16" i="7" a="1"/>
  <c r="F16" i="7" s="1"/>
  <c r="G16" i="7" a="1"/>
  <c r="G16" i="7" s="1"/>
  <c r="H252" i="7" a="1"/>
  <c r="H252" i="7" s="1"/>
  <c r="F344" i="7" a="1"/>
  <c r="F344" i="7" s="1"/>
  <c r="F11" i="7" a="1"/>
  <c r="F11" i="7" s="1"/>
  <c r="I60" i="7" a="1"/>
  <c r="I60" i="7" s="1"/>
  <c r="H13" i="7" a="1"/>
  <c r="H13" i="7" s="1"/>
  <c r="I10" i="7" a="1"/>
  <c r="I10" i="7" s="1"/>
  <c r="I112" i="7" a="1"/>
  <c r="I112" i="7" s="1"/>
  <c r="H158" i="7" a="1"/>
  <c r="H158" i="7" s="1"/>
  <c r="H159" i="7" a="1"/>
  <c r="H159" i="7" s="1"/>
  <c r="H207" i="7" a="1"/>
  <c r="H207" i="7" s="1"/>
  <c r="F208" i="7" a="1"/>
  <c r="F208" i="7" s="1"/>
  <c r="F298" i="7" a="1"/>
  <c r="F298" i="7" s="1"/>
  <c r="H313" i="7" a="1"/>
  <c r="H313" i="7" s="1"/>
  <c r="I72" i="7" a="1"/>
  <c r="I72" i="7" s="1"/>
  <c r="G123" i="7" a="1"/>
  <c r="G123" i="7" s="1"/>
  <c r="F134" i="7" a="1"/>
  <c r="F134" i="7" s="1"/>
  <c r="I135" i="7" a="1"/>
  <c r="I135" i="7" s="1"/>
  <c r="F302" i="7" a="1"/>
  <c r="F302" i="7" s="1"/>
  <c r="G7" i="7" a="1"/>
  <c r="G7" i="7" s="1"/>
  <c r="F7" i="7" a="1"/>
  <c r="F7" i="7" s="1"/>
  <c r="H7" i="7" a="1"/>
  <c r="H7" i="7" s="1"/>
  <c r="I245" i="7" a="1"/>
  <c r="I245" i="7" s="1"/>
  <c r="F270" i="7" a="1"/>
  <c r="F270" i="7" s="1"/>
  <c r="I334" i="7" a="1"/>
  <c r="I334" i="7" s="1"/>
  <c r="I88" i="7" a="1"/>
  <c r="I88" i="7" s="1"/>
  <c r="I104" i="7" a="1"/>
  <c r="I104" i="7" s="1"/>
  <c r="G174" i="7" a="1"/>
  <c r="G174" i="7" s="1"/>
  <c r="F211" i="7" a="1"/>
  <c r="F211" i="7" s="1"/>
  <c r="I215" i="7" a="1"/>
  <c r="I215" i="7" s="1"/>
  <c r="F216" i="7" a="1"/>
  <c r="F216" i="7" s="1"/>
  <c r="F312" i="7" a="1"/>
  <c r="F312" i="7" s="1"/>
  <c r="G324" i="7" a="1"/>
  <c r="G324" i="7" s="1"/>
  <c r="I350" i="7" a="1"/>
  <c r="I350" i="7" s="1"/>
  <c r="I9" i="7" a="1"/>
  <c r="I9" i="7" s="1"/>
  <c r="H336" i="7" a="1"/>
  <c r="H336" i="7" s="1"/>
  <c r="H97" i="7" a="1"/>
  <c r="H97" i="7" s="1"/>
  <c r="F97" i="7" a="1"/>
  <c r="F97" i="7" s="1"/>
  <c r="H143" i="7" a="1"/>
  <c r="H143" i="7" s="1"/>
  <c r="H161" i="7" a="1"/>
  <c r="H161" i="7" s="1"/>
  <c r="I191" i="7" a="1"/>
  <c r="I191" i="7" s="1"/>
  <c r="I231" i="7" a="1"/>
  <c r="I231" i="7" s="1"/>
  <c r="I251" i="7" a="1"/>
  <c r="I251" i="7" s="1"/>
  <c r="F283" i="7" a="1"/>
  <c r="F283" i="7" s="1"/>
  <c r="G330" i="7" a="1"/>
  <c r="G330" i="7" s="1"/>
  <c r="F23" i="7" a="1"/>
  <c r="F23" i="7" s="1"/>
  <c r="F24" i="7" a="1"/>
  <c r="F24" i="7" s="1"/>
  <c r="F25" i="7" a="1"/>
  <c r="F25" i="7" s="1"/>
  <c r="H54" i="7" a="1"/>
  <c r="H54" i="7" s="1"/>
  <c r="H65" i="7" a="1"/>
  <c r="H65" i="7" s="1"/>
  <c r="F65" i="7" a="1"/>
  <c r="F65" i="7" s="1"/>
  <c r="I80" i="7" a="1"/>
  <c r="I80" i="7" s="1"/>
  <c r="F81" i="7" a="1"/>
  <c r="F81" i="7" s="1"/>
  <c r="I96" i="7" a="1"/>
  <c r="I96" i="7" s="1"/>
  <c r="H131" i="7" a="1"/>
  <c r="H131" i="7" s="1"/>
  <c r="G138" i="7" a="1"/>
  <c r="G138" i="7" s="1"/>
  <c r="H139" i="7" a="1"/>
  <c r="H139" i="7" s="1"/>
  <c r="G162" i="7" a="1"/>
  <c r="G162" i="7" s="1"/>
  <c r="H167" i="7" a="1"/>
  <c r="H167" i="7" s="1"/>
  <c r="I184" i="7" a="1"/>
  <c r="I184" i="7" s="1"/>
  <c r="F203" i="7" a="1"/>
  <c r="F203" i="7" s="1"/>
  <c r="I282" i="7" a="1"/>
  <c r="I282" i="7" s="1"/>
  <c r="F351" i="7" a="1"/>
  <c r="F351" i="7" s="1"/>
  <c r="F32" i="7" a="1"/>
  <c r="F32" i="7" s="1"/>
  <c r="F39" i="7" a="1"/>
  <c r="F39" i="7" s="1"/>
  <c r="G41" i="7" a="1"/>
  <c r="G41" i="7" s="1"/>
  <c r="F44" i="7" a="1"/>
  <c r="F44" i="7" s="1"/>
  <c r="I64" i="7" a="1"/>
  <c r="I64" i="7" s="1"/>
  <c r="I130" i="7" a="1"/>
  <c r="I130" i="7" s="1"/>
  <c r="I183" i="7" a="1"/>
  <c r="I183" i="7" s="1"/>
  <c r="I242" i="7" a="1"/>
  <c r="I242" i="7" s="1"/>
  <c r="F272" i="7" a="1"/>
  <c r="F272" i="7" s="1"/>
  <c r="F3" i="7" a="1"/>
  <c r="F3" i="7" s="1"/>
  <c r="G23" i="7" a="1"/>
  <c r="G23" i="7" s="1"/>
  <c r="I177" i="7" a="1"/>
  <c r="I177" i="7" s="1"/>
  <c r="H199" i="7" a="1"/>
  <c r="H199" i="7" s="1"/>
  <c r="I232" i="7" a="1"/>
  <c r="I232" i="7" s="1"/>
  <c r="I353" i="7" a="1"/>
  <c r="I353" i="7" s="1"/>
  <c r="G302" i="7" a="1"/>
  <c r="G302" i="7" s="1"/>
  <c r="F301" i="7" a="1"/>
  <c r="F301" i="7" s="1"/>
  <c r="F305" i="7" a="1"/>
  <c r="F305" i="7" s="1"/>
  <c r="F214" i="7" a="1"/>
  <c r="F214" i="7" s="1"/>
  <c r="G214" i="7" a="1"/>
  <c r="G214" i="7" s="1"/>
  <c r="F333" i="7" a="1"/>
  <c r="F333" i="7" s="1"/>
  <c r="F30" i="7" a="1"/>
  <c r="F30" i="7" s="1"/>
  <c r="I40" i="7" a="1"/>
  <c r="I40" i="7" s="1"/>
  <c r="F53" i="7" a="1"/>
  <c r="F53" i="7" s="1"/>
  <c r="F155" i="7" a="1"/>
  <c r="F155" i="7" s="1"/>
  <c r="I156" i="7" a="1"/>
  <c r="I156" i="7" s="1"/>
  <c r="I212" i="7" a="1"/>
  <c r="I212" i="7" s="1"/>
  <c r="H214" i="7" a="1"/>
  <c r="H214" i="7" s="1"/>
  <c r="I219" i="7" a="1"/>
  <c r="I219" i="7" s="1"/>
  <c r="I243" i="7" a="1"/>
  <c r="I243" i="7" s="1"/>
  <c r="I299" i="7" a="1"/>
  <c r="I299" i="7" s="1"/>
  <c r="F313" i="7" a="1"/>
  <c r="F313" i="7" s="1"/>
  <c r="G314" i="7" a="1"/>
  <c r="G314" i="7" s="1"/>
  <c r="I323" i="7" a="1"/>
  <c r="I323" i="7" s="1"/>
  <c r="F325" i="7" a="1"/>
  <c r="F325" i="7" s="1"/>
  <c r="G334" i="7" a="1"/>
  <c r="G334" i="7" s="1"/>
  <c r="I345" i="7" a="1"/>
  <c r="I345" i="7" s="1"/>
  <c r="I356" i="7" a="1"/>
  <c r="I356" i="7" s="1"/>
  <c r="F4" i="7" a="1"/>
  <c r="F4" i="7" s="1"/>
  <c r="I5" i="7" a="1"/>
  <c r="I5" i="7" s="1"/>
  <c r="G39" i="7" a="1"/>
  <c r="G39" i="7" s="1"/>
  <c r="I52" i="7" a="1"/>
  <c r="I52" i="7" s="1"/>
  <c r="F63" i="7" a="1"/>
  <c r="F63" i="7" s="1"/>
  <c r="I70" i="7" a="1"/>
  <c r="I70" i="7" s="1"/>
  <c r="J70" i="7" s="1" a="1"/>
  <c r="J70" i="7" s="1"/>
  <c r="F79" i="7" a="1"/>
  <c r="F79" i="7" s="1"/>
  <c r="I86" i="7" a="1"/>
  <c r="I86" i="7" s="1"/>
  <c r="F95" i="7" a="1"/>
  <c r="F95" i="7" s="1"/>
  <c r="I102" i="7" a="1"/>
  <c r="I102" i="7" s="1"/>
  <c r="J102" i="7" s="1" a="1"/>
  <c r="J102" i="7" s="1"/>
  <c r="F111" i="7" a="1"/>
  <c r="F111" i="7" s="1"/>
  <c r="G114" i="7" a="1"/>
  <c r="G114" i="7" s="1"/>
  <c r="F126" i="7" a="1"/>
  <c r="F126" i="7" s="1"/>
  <c r="F127" i="7" a="1"/>
  <c r="F127" i="7" s="1"/>
  <c r="I151" i="7" a="1"/>
  <c r="I151" i="7" s="1"/>
  <c r="I163" i="7" a="1"/>
  <c r="I163" i="7" s="1"/>
  <c r="I166" i="7" a="1"/>
  <c r="I166" i="7" s="1"/>
  <c r="I175" i="7" a="1"/>
  <c r="I175" i="7" s="1"/>
  <c r="I271" i="7" a="1"/>
  <c r="I271" i="7" s="1"/>
  <c r="G279" i="7" a="1"/>
  <c r="G279" i="7" s="1"/>
  <c r="G294" i="7" a="1"/>
  <c r="G294" i="7" s="1"/>
  <c r="H295" i="7" a="1"/>
  <c r="H295" i="7" s="1"/>
  <c r="I303" i="7" a="1"/>
  <c r="I303" i="7" s="1"/>
  <c r="I321" i="7" a="1"/>
  <c r="I321" i="7" s="1"/>
  <c r="H338" i="7" a="1"/>
  <c r="H338" i="7" s="1"/>
  <c r="I348" i="7" a="1"/>
  <c r="I348" i="7" s="1"/>
  <c r="H349" i="7" a="1"/>
  <c r="H349" i="7" s="1"/>
  <c r="F174" i="7" a="1"/>
  <c r="F174" i="7" s="1"/>
  <c r="G280" i="7" a="1"/>
  <c r="G280" i="7" s="1"/>
  <c r="H320" i="7" a="1"/>
  <c r="H320" i="7" s="1"/>
  <c r="F320" i="7" a="1"/>
  <c r="F320" i="7" s="1"/>
  <c r="F337" i="7" a="1"/>
  <c r="F337" i="7" s="1"/>
  <c r="H342" i="7" a="1"/>
  <c r="H342" i="7" s="1"/>
  <c r="I329" i="7" a="1"/>
  <c r="I329" i="7" s="1"/>
  <c r="H344" i="7" a="1"/>
  <c r="H344" i="7" s="1"/>
  <c r="E3" i="3"/>
  <c r="F3" i="3" s="1" a="1"/>
  <c r="F3" i="3" s="1"/>
  <c r="F33" i="7" a="1"/>
  <c r="F33" i="7" s="1"/>
  <c r="G57" i="7" a="1"/>
  <c r="G57" i="7" s="1"/>
  <c r="F57" i="7" a="1"/>
  <c r="F57" i="7" s="1"/>
  <c r="H57" i="7" a="1"/>
  <c r="H57" i="7" s="1"/>
  <c r="I2" i="7" a="1"/>
  <c r="I2" i="7" s="1"/>
  <c r="I22" i="7" a="1"/>
  <c r="I22" i="7" s="1"/>
  <c r="I38" i="7" a="1"/>
  <c r="I38" i="7" s="1"/>
  <c r="F43" i="7" a="1"/>
  <c r="F43" i="7" s="1"/>
  <c r="I50" i="7" a="1"/>
  <c r="I50" i="7" s="1"/>
  <c r="F55" i="7" a="1"/>
  <c r="F55" i="7" s="1"/>
  <c r="F56" i="7" a="1"/>
  <c r="F56" i="7" s="1"/>
  <c r="I58" i="7" a="1"/>
  <c r="I58" i="7" s="1"/>
  <c r="G63" i="7" a="1"/>
  <c r="G63" i="7" s="1"/>
  <c r="G65" i="7" a="1"/>
  <c r="G65" i="7" s="1"/>
  <c r="G73" i="7" a="1"/>
  <c r="G73" i="7" s="1"/>
  <c r="G79" i="7" a="1"/>
  <c r="G79" i="7" s="1"/>
  <c r="G81" i="7" a="1"/>
  <c r="G81" i="7" s="1"/>
  <c r="G88" i="7" a="1"/>
  <c r="G88" i="7" s="1"/>
  <c r="G95" i="7" a="1"/>
  <c r="G95" i="7" s="1"/>
  <c r="H96" i="7" a="1"/>
  <c r="H96" i="7" s="1"/>
  <c r="G96" i="7" a="1"/>
  <c r="G96" i="7" s="1"/>
  <c r="G97" i="7" a="1"/>
  <c r="G97" i="7" s="1"/>
  <c r="F104" i="7" a="1"/>
  <c r="F104" i="7" s="1"/>
  <c r="G111" i="7" a="1"/>
  <c r="G111" i="7" s="1"/>
  <c r="H112" i="7" a="1"/>
  <c r="H112" i="7" s="1"/>
  <c r="H116" i="7" a="1"/>
  <c r="H116" i="7" s="1"/>
  <c r="F116" i="7" a="1"/>
  <c r="F116" i="7" s="1"/>
  <c r="G116" i="7" a="1"/>
  <c r="G116" i="7" s="1"/>
  <c r="I124" i="7" a="1"/>
  <c r="I124" i="7" s="1"/>
  <c r="I137" i="7" a="1"/>
  <c r="I137" i="7" s="1"/>
  <c r="H120" i="7" a="1"/>
  <c r="H120" i="7" s="1"/>
  <c r="F120" i="7" a="1"/>
  <c r="F120" i="7" s="1"/>
  <c r="G120" i="7" a="1"/>
  <c r="G120" i="7" s="1"/>
  <c r="I132" i="7" a="1"/>
  <c r="I132" i="7" s="1"/>
  <c r="G43" i="7" a="1"/>
  <c r="G43" i="7" s="1"/>
  <c r="F54" i="7" a="1"/>
  <c r="F54" i="7" s="1"/>
  <c r="G55" i="7" a="1"/>
  <c r="G55" i="7" s="1"/>
  <c r="G113" i="7" a="1"/>
  <c r="G113" i="7" s="1"/>
  <c r="F113" i="7" a="1"/>
  <c r="F113" i="7" s="1"/>
  <c r="F117" i="7" a="1"/>
  <c r="F117" i="7" s="1"/>
  <c r="I121" i="7" a="1"/>
  <c r="I121" i="7" s="1"/>
  <c r="J121" i="7" s="1" a="1"/>
  <c r="J121" i="7" s="1"/>
  <c r="G130" i="7" a="1"/>
  <c r="G130" i="7" s="1"/>
  <c r="I140" i="7" a="1"/>
  <c r="I140" i="7" s="1"/>
  <c r="H168" i="7" a="1"/>
  <c r="H168" i="7" s="1"/>
  <c r="F168" i="7" a="1"/>
  <c r="F168" i="7" s="1"/>
  <c r="G168" i="7" a="1"/>
  <c r="G168" i="7" s="1"/>
  <c r="H184" i="7" a="1"/>
  <c r="H184" i="7" s="1"/>
  <c r="F184" i="7" a="1"/>
  <c r="F184" i="7" s="1"/>
  <c r="H56" i="7" a="1"/>
  <c r="H56" i="7" s="1"/>
  <c r="I129" i="7" a="1"/>
  <c r="I129" i="7" s="1"/>
  <c r="G144" i="7" a="1"/>
  <c r="G144" i="7" s="1"/>
  <c r="H157" i="7" a="1"/>
  <c r="H157" i="7" s="1"/>
  <c r="F164" i="7" a="1"/>
  <c r="F164" i="7" s="1"/>
  <c r="H185" i="7" a="1"/>
  <c r="H185" i="7" s="1"/>
  <c r="F185" i="7" a="1"/>
  <c r="F185" i="7" s="1"/>
  <c r="G185" i="7" a="1"/>
  <c r="G185" i="7" s="1"/>
  <c r="H192" i="7" a="1"/>
  <c r="H192" i="7" s="1"/>
  <c r="F192" i="7" a="1"/>
  <c r="F192" i="7" s="1"/>
  <c r="G192" i="7" a="1"/>
  <c r="G192" i="7" s="1"/>
  <c r="H204" i="7" a="1"/>
  <c r="H204" i="7" s="1"/>
  <c r="G125" i="7" a="1"/>
  <c r="G125" i="7" s="1"/>
  <c r="G133" i="7" a="1"/>
  <c r="G133" i="7" s="1"/>
  <c r="I152" i="7" a="1"/>
  <c r="I152" i="7" s="1"/>
  <c r="G153" i="7" a="1"/>
  <c r="G153" i="7" s="1"/>
  <c r="F157" i="7" a="1"/>
  <c r="F157" i="7" s="1"/>
  <c r="I160" i="7" a="1"/>
  <c r="I160" i="7" s="1"/>
  <c r="H193" i="7" a="1"/>
  <c r="H193" i="7" s="1"/>
  <c r="F193" i="7" a="1"/>
  <c r="F193" i="7" s="1"/>
  <c r="G193" i="7" a="1"/>
  <c r="G193" i="7" s="1"/>
  <c r="H125" i="7" a="1"/>
  <c r="H125" i="7" s="1"/>
  <c r="H133" i="7" a="1"/>
  <c r="H133" i="7" s="1"/>
  <c r="H142" i="7" a="1"/>
  <c r="H142" i="7" s="1"/>
  <c r="H153" i="7" a="1"/>
  <c r="H153" i="7" s="1"/>
  <c r="G183" i="7" a="1"/>
  <c r="G183" i="7" s="1"/>
  <c r="F142" i="7" a="1"/>
  <c r="F142" i="7" s="1"/>
  <c r="F154" i="7" a="1"/>
  <c r="F154" i="7" s="1"/>
  <c r="I176" i="7" a="1"/>
  <c r="I176" i="7" s="1"/>
  <c r="H200" i="7" a="1"/>
  <c r="H200" i="7" s="1"/>
  <c r="F207" i="7" a="1"/>
  <c r="F207" i="7" s="1"/>
  <c r="G215" i="7" a="1"/>
  <c r="G215" i="7" s="1"/>
  <c r="H215" i="7" a="1"/>
  <c r="H215" i="7" s="1"/>
  <c r="G231" i="7" a="1"/>
  <c r="G231" i="7" s="1"/>
  <c r="G232" i="7" a="1"/>
  <c r="G232" i="7" s="1"/>
  <c r="I250" i="7" a="1"/>
  <c r="I250" i="7" s="1"/>
  <c r="H209" i="7" a="1"/>
  <c r="H209" i="7" s="1"/>
  <c r="F209" i="7" a="1"/>
  <c r="F209" i="7" s="1"/>
  <c r="I213" i="7" a="1"/>
  <c r="I213" i="7" s="1"/>
  <c r="J213" i="7" s="1" a="1"/>
  <c r="J213" i="7" s="1"/>
  <c r="I220" i="7" a="1"/>
  <c r="I220" i="7" s="1"/>
  <c r="I244" i="7" a="1"/>
  <c r="I244" i="7" s="1"/>
  <c r="H208" i="7" a="1"/>
  <c r="H208" i="7" s="1"/>
  <c r="I182" i="7" a="1"/>
  <c r="I182" i="7" s="1"/>
  <c r="I190" i="7" a="1"/>
  <c r="I190" i="7" s="1"/>
  <c r="I198" i="7" a="1"/>
  <c r="I198" i="7" s="1"/>
  <c r="I202" i="7" a="1"/>
  <c r="I202" i="7" s="1"/>
  <c r="I206" i="7" a="1"/>
  <c r="I206" i="7" s="1"/>
  <c r="I210" i="7" a="1"/>
  <c r="I210" i="7" s="1"/>
  <c r="H216" i="7" a="1"/>
  <c r="H216" i="7" s="1"/>
  <c r="I221" i="7" a="1"/>
  <c r="I221" i="7" s="1"/>
  <c r="J221" i="7" s="1" a="1"/>
  <c r="J221" i="7" s="1"/>
  <c r="I253" i="7" a="1"/>
  <c r="I253" i="7" s="1"/>
  <c r="I284" i="7" a="1"/>
  <c r="I284" i="7" s="1"/>
  <c r="H217" i="7" a="1"/>
  <c r="H217" i="7" s="1"/>
  <c r="F217" i="7" a="1"/>
  <c r="F217" i="7" s="1"/>
  <c r="I278" i="7" a="1"/>
  <c r="I278" i="7" s="1"/>
  <c r="I281" i="7" a="1"/>
  <c r="I281" i="7" s="1"/>
  <c r="F273" i="7" a="1"/>
  <c r="F273" i="7" s="1"/>
  <c r="G217" i="7" a="1"/>
  <c r="G217" i="7" s="1"/>
  <c r="H245" i="7" a="1"/>
  <c r="H245" i="7" s="1"/>
  <c r="F245" i="7" a="1"/>
  <c r="F245" i="7" s="1"/>
  <c r="G245" i="7" a="1"/>
  <c r="G245" i="7" s="1"/>
  <c r="F280" i="7" a="1"/>
  <c r="F280" i="7" s="1"/>
  <c r="H285" i="7" a="1"/>
  <c r="H285" i="7" s="1"/>
  <c r="F285" i="7" a="1"/>
  <c r="F285" i="7" s="1"/>
  <c r="G285" i="7" a="1"/>
  <c r="G285" i="7" s="1"/>
  <c r="H300" i="7" a="1"/>
  <c r="H300" i="7" s="1"/>
  <c r="G300" i="7" a="1"/>
  <c r="G300" i="7" s="1"/>
  <c r="F300" i="7" a="1"/>
  <c r="F300" i="7" s="1"/>
  <c r="G270" i="7" a="1"/>
  <c r="G270" i="7" s="1"/>
  <c r="F294" i="7" a="1"/>
  <c r="F294" i="7" s="1"/>
  <c r="I297" i="7" a="1"/>
  <c r="I297" i="7" s="1"/>
  <c r="I316" i="7" a="1"/>
  <c r="I316" i="7" s="1"/>
  <c r="H243" i="7" a="1"/>
  <c r="H243" i="7" s="1"/>
  <c r="H283" i="7" a="1"/>
  <c r="H283" i="7" s="1"/>
  <c r="I304" i="7" a="1"/>
  <c r="I304" i="7" s="1"/>
  <c r="H317" i="7" a="1"/>
  <c r="H317" i="7" s="1"/>
  <c r="G331" i="7" a="1"/>
  <c r="G331" i="7" s="1"/>
  <c r="I319" i="7" a="1"/>
  <c r="I319" i="7" s="1"/>
  <c r="G325" i="7" a="1"/>
  <c r="G325" i="7" s="1"/>
  <c r="I339" i="7" a="1"/>
  <c r="I339" i="7" s="1"/>
  <c r="I346" i="7" a="1"/>
  <c r="I346" i="7" s="1"/>
  <c r="I354" i="7" a="1"/>
  <c r="I354" i="7" s="1"/>
  <c r="I355" i="7" a="1"/>
  <c r="I355" i="7" s="1"/>
  <c r="I318" i="7" a="1"/>
  <c r="I318" i="7" s="1"/>
  <c r="I322" i="7" a="1"/>
  <c r="I322" i="7" s="1"/>
  <c r="H324" i="7" a="1"/>
  <c r="H324" i="7" s="1"/>
  <c r="G332" i="7" a="1"/>
  <c r="G332" i="7" s="1"/>
  <c r="H335" i="7" a="1"/>
  <c r="H335" i="7" s="1"/>
  <c r="F335" i="7" a="1"/>
  <c r="F335" i="7" s="1"/>
  <c r="F336" i="7" a="1"/>
  <c r="F336" i="7" s="1"/>
  <c r="I347" i="7" a="1"/>
  <c r="I347" i="7" s="1"/>
  <c r="H315" i="7" a="1"/>
  <c r="H315" i="7" s="1"/>
  <c r="F315" i="7" a="1"/>
  <c r="F315" i="7" s="1"/>
  <c r="G323" i="7" a="1"/>
  <c r="G323" i="7" s="1"/>
  <c r="H328" i="7" a="1"/>
  <c r="H328" i="7" s="1"/>
  <c r="H332" i="7" a="1"/>
  <c r="H332" i="7" s="1"/>
  <c r="F341" i="7" a="1"/>
  <c r="F341" i="7" s="1"/>
  <c r="H343" i="7" a="1"/>
  <c r="H343" i="7" s="1"/>
  <c r="F343" i="7" a="1"/>
  <c r="F343" i="7" s="1"/>
  <c r="I352" i="7" a="1"/>
  <c r="I352" i="7" s="1"/>
  <c r="H348" i="7" a="1"/>
  <c r="H348" i="7" s="1"/>
  <c r="I54" i="4" a="1"/>
  <c r="I54" i="4" s="1"/>
  <c r="H46" i="4" a="1"/>
  <c r="H46" i="4" s="1"/>
  <c r="G15" i="4" a="1"/>
  <c r="G15" i="4" s="1"/>
  <c r="K46" i="4" a="1"/>
  <c r="K46" i="4" s="1"/>
  <c r="E73" i="3"/>
  <c r="F73" i="3" s="1" a="1"/>
  <c r="F73" i="3" s="1"/>
  <c r="E142" i="3"/>
  <c r="H142" i="3" s="1" a="1"/>
  <c r="H142" i="3" s="1"/>
  <c r="E4" i="3"/>
  <c r="E14" i="3"/>
  <c r="H14" i="3" s="1" a="1"/>
  <c r="H14" i="3" s="1"/>
  <c r="E33" i="3"/>
  <c r="E49" i="3"/>
  <c r="E65" i="3"/>
  <c r="E81" i="3"/>
  <c r="E97" i="3"/>
  <c r="E113" i="3"/>
  <c r="E129" i="3"/>
  <c r="E153" i="3"/>
  <c r="E169" i="3"/>
  <c r="E185" i="3"/>
  <c r="E201" i="3"/>
  <c r="E217" i="3"/>
  <c r="E233" i="3"/>
  <c r="E249" i="3"/>
  <c r="E265" i="3"/>
  <c r="E18" i="3"/>
  <c r="H18" i="3" s="1" a="1"/>
  <c r="H18" i="3" s="1"/>
  <c r="E36" i="3"/>
  <c r="E52" i="3"/>
  <c r="E68" i="3"/>
  <c r="E84" i="3"/>
  <c r="E100" i="3"/>
  <c r="E116" i="3"/>
  <c r="E132" i="3"/>
  <c r="E144" i="3"/>
  <c r="E160" i="3"/>
  <c r="E176" i="3"/>
  <c r="E192" i="3"/>
  <c r="E208" i="3"/>
  <c r="E224" i="3"/>
  <c r="E240" i="3"/>
  <c r="E256" i="3"/>
  <c r="E272" i="3"/>
  <c r="E25" i="3"/>
  <c r="E41" i="3"/>
  <c r="E57" i="3"/>
  <c r="E89" i="3"/>
  <c r="E105" i="3"/>
  <c r="E121" i="3"/>
  <c r="E137" i="3"/>
  <c r="E145" i="3"/>
  <c r="E161" i="3"/>
  <c r="E177" i="3"/>
  <c r="E193" i="3"/>
  <c r="E209" i="3"/>
  <c r="E225" i="3"/>
  <c r="E241" i="3"/>
  <c r="E257" i="3"/>
  <c r="E273" i="3"/>
  <c r="E28" i="3"/>
  <c r="E76" i="3"/>
  <c r="E140" i="3"/>
  <c r="E184" i="3"/>
  <c r="E248" i="3"/>
  <c r="E44" i="3"/>
  <c r="E92" i="3"/>
  <c r="E200" i="3"/>
  <c r="E264" i="3"/>
  <c r="E60" i="3"/>
  <c r="E108" i="3"/>
  <c r="E152" i="3"/>
  <c r="E216" i="3"/>
  <c r="E232" i="3"/>
  <c r="E124" i="3"/>
  <c r="E8" i="3"/>
  <c r="E168" i="3"/>
  <c r="E10" i="3"/>
  <c r="H10" i="3" s="1" a="1"/>
  <c r="H10" i="3" s="1"/>
  <c r="E16" i="3"/>
  <c r="E21" i="3"/>
  <c r="E26" i="3"/>
  <c r="H26" i="3" s="1" a="1"/>
  <c r="H26" i="3" s="1"/>
  <c r="E30" i="3"/>
  <c r="H30" i="3" s="1" a="1"/>
  <c r="H30" i="3" s="1"/>
  <c r="E34" i="3"/>
  <c r="H34" i="3" s="1" a="1"/>
  <c r="H34" i="3" s="1"/>
  <c r="E38" i="3"/>
  <c r="H38" i="3" s="1" a="1"/>
  <c r="H38" i="3" s="1"/>
  <c r="E42" i="3"/>
  <c r="H42" i="3" s="1" a="1"/>
  <c r="H42" i="3" s="1"/>
  <c r="E46" i="3"/>
  <c r="H46" i="3" s="1" a="1"/>
  <c r="H46" i="3" s="1"/>
  <c r="E50" i="3"/>
  <c r="H50" i="3" s="1" a="1"/>
  <c r="H50" i="3" s="1"/>
  <c r="E54" i="3"/>
  <c r="H54" i="3" s="1" a="1"/>
  <c r="H54" i="3" s="1"/>
  <c r="E58" i="3"/>
  <c r="H58" i="3" s="1" a="1"/>
  <c r="H58" i="3" s="1"/>
  <c r="E62" i="3"/>
  <c r="H62" i="3" s="1" a="1"/>
  <c r="H62" i="3" s="1"/>
  <c r="E66" i="3"/>
  <c r="H66" i="3" s="1" a="1"/>
  <c r="H66" i="3" s="1"/>
  <c r="E70" i="3"/>
  <c r="H70" i="3" s="1" a="1"/>
  <c r="H70" i="3" s="1"/>
  <c r="E74" i="3"/>
  <c r="H74" i="3" s="1" a="1"/>
  <c r="H74" i="3" s="1"/>
  <c r="E78" i="3"/>
  <c r="H78" i="3" s="1" a="1"/>
  <c r="H78" i="3" s="1"/>
  <c r="E82" i="3"/>
  <c r="H82" i="3" s="1" a="1"/>
  <c r="H82" i="3" s="1"/>
  <c r="E86" i="3"/>
  <c r="H86" i="3" s="1" a="1"/>
  <c r="H86" i="3" s="1"/>
  <c r="E90" i="3"/>
  <c r="H90" i="3" s="1" a="1"/>
  <c r="H90" i="3" s="1"/>
  <c r="E94" i="3"/>
  <c r="H94" i="3" s="1" a="1"/>
  <c r="H94" i="3" s="1"/>
  <c r="E98" i="3"/>
  <c r="H98" i="3" s="1" a="1"/>
  <c r="H98" i="3" s="1"/>
  <c r="E102" i="3"/>
  <c r="H102" i="3" s="1" a="1"/>
  <c r="H102" i="3" s="1"/>
  <c r="E106" i="3"/>
  <c r="H106" i="3" s="1" a="1"/>
  <c r="H106" i="3" s="1"/>
  <c r="E110" i="3"/>
  <c r="H110" i="3" s="1" a="1"/>
  <c r="H110" i="3" s="1"/>
  <c r="E114" i="3"/>
  <c r="H114" i="3" s="1" a="1"/>
  <c r="H114" i="3" s="1"/>
  <c r="E118" i="3"/>
  <c r="H118" i="3" s="1" a="1"/>
  <c r="H118" i="3" s="1"/>
  <c r="E122" i="3"/>
  <c r="H122" i="3" s="1" a="1"/>
  <c r="H122" i="3" s="1"/>
  <c r="E126" i="3"/>
  <c r="H126" i="3" s="1" a="1"/>
  <c r="H126" i="3" s="1"/>
  <c r="E130" i="3"/>
  <c r="H130" i="3" s="1" a="1"/>
  <c r="H130" i="3" s="1"/>
  <c r="E134" i="3"/>
  <c r="H134" i="3" s="1" a="1"/>
  <c r="H134" i="3" s="1"/>
  <c r="E138" i="3"/>
  <c r="H138" i="3" s="1" a="1"/>
  <c r="H138" i="3" s="1"/>
  <c r="E146" i="3"/>
  <c r="H146" i="3" s="1" a="1"/>
  <c r="H146" i="3" s="1"/>
  <c r="E150" i="3"/>
  <c r="H150" i="3" s="1" a="1"/>
  <c r="H150" i="3" s="1"/>
  <c r="E154" i="3"/>
  <c r="H154" i="3" s="1" a="1"/>
  <c r="H154" i="3" s="1"/>
  <c r="E158" i="3"/>
  <c r="H158" i="3" s="1" a="1"/>
  <c r="H158" i="3" s="1"/>
  <c r="E162" i="3"/>
  <c r="H162" i="3" s="1" a="1"/>
  <c r="H162" i="3" s="1"/>
  <c r="E166" i="3"/>
  <c r="H166" i="3" s="1" a="1"/>
  <c r="H166" i="3" s="1"/>
  <c r="E170" i="3"/>
  <c r="H170" i="3" s="1" a="1"/>
  <c r="H170" i="3" s="1"/>
  <c r="E174" i="3"/>
  <c r="H174" i="3" s="1" a="1"/>
  <c r="H174" i="3" s="1"/>
  <c r="E178" i="3"/>
  <c r="H178" i="3" s="1" a="1"/>
  <c r="H178" i="3" s="1"/>
  <c r="E182" i="3"/>
  <c r="H182" i="3" s="1" a="1"/>
  <c r="H182" i="3" s="1"/>
  <c r="E186" i="3"/>
  <c r="H186" i="3" s="1" a="1"/>
  <c r="H186" i="3" s="1"/>
  <c r="E190" i="3"/>
  <c r="H190" i="3" s="1" a="1"/>
  <c r="H190" i="3" s="1"/>
  <c r="E194" i="3"/>
  <c r="H194" i="3" s="1" a="1"/>
  <c r="H194" i="3" s="1"/>
  <c r="E198" i="3"/>
  <c r="H198" i="3" s="1" a="1"/>
  <c r="H198" i="3" s="1"/>
  <c r="E202" i="3"/>
  <c r="H202" i="3" s="1" a="1"/>
  <c r="H202" i="3" s="1"/>
  <c r="E206" i="3"/>
  <c r="H206" i="3" s="1" a="1"/>
  <c r="H206" i="3" s="1"/>
  <c r="E210" i="3"/>
  <c r="H210" i="3" s="1" a="1"/>
  <c r="H210" i="3" s="1"/>
  <c r="E214" i="3"/>
  <c r="F214" i="3" s="1" a="1"/>
  <c r="F214" i="3" s="1"/>
  <c r="E218" i="3"/>
  <c r="H218" i="3" s="1" a="1"/>
  <c r="H218" i="3" s="1"/>
  <c r="E222" i="3"/>
  <c r="F222" i="3" s="1" a="1"/>
  <c r="F222" i="3" s="1"/>
  <c r="E226" i="3"/>
  <c r="H226" i="3" s="1" a="1"/>
  <c r="H226" i="3" s="1"/>
  <c r="E230" i="3"/>
  <c r="F230" i="3" s="1" a="1"/>
  <c r="F230" i="3" s="1"/>
  <c r="E234" i="3"/>
  <c r="H234" i="3" s="1" a="1"/>
  <c r="H234" i="3" s="1"/>
  <c r="E238" i="3"/>
  <c r="F238" i="3" s="1" a="1"/>
  <c r="F238" i="3" s="1"/>
  <c r="E242" i="3"/>
  <c r="H242" i="3" s="1" a="1"/>
  <c r="H242" i="3" s="1"/>
  <c r="E246" i="3"/>
  <c r="F246" i="3" s="1" a="1"/>
  <c r="F246" i="3" s="1"/>
  <c r="E250" i="3"/>
  <c r="H250" i="3" s="1" a="1"/>
  <c r="H250" i="3" s="1"/>
  <c r="E254" i="3"/>
  <c r="F254" i="3" s="1" a="1"/>
  <c r="F254" i="3" s="1"/>
  <c r="E258" i="3"/>
  <c r="H258" i="3" s="1" a="1"/>
  <c r="H258" i="3" s="1"/>
  <c r="E262" i="3"/>
  <c r="F262" i="3" s="1" a="1"/>
  <c r="F262" i="3" s="1"/>
  <c r="E266" i="3"/>
  <c r="F266" i="3" s="1" a="1"/>
  <c r="F266" i="3" s="1"/>
  <c r="E270" i="3"/>
  <c r="F270" i="3" s="1" a="1"/>
  <c r="F270" i="3" s="1"/>
  <c r="E274" i="3"/>
  <c r="F274" i="3" s="1" a="1"/>
  <c r="F274" i="3" s="1"/>
  <c r="E278" i="3"/>
  <c r="F278" i="3" s="1" a="1"/>
  <c r="F278" i="3" s="1"/>
  <c r="E5" i="3"/>
  <c r="E6" i="3"/>
  <c r="H6" i="3" s="1" a="1"/>
  <c r="H6" i="3" s="1"/>
  <c r="E12" i="3"/>
  <c r="E17" i="3"/>
  <c r="E22" i="3"/>
  <c r="H22" i="3" s="1" a="1"/>
  <c r="H22" i="3" s="1"/>
  <c r="E27" i="3"/>
  <c r="E31" i="3"/>
  <c r="E35" i="3"/>
  <c r="E39" i="3"/>
  <c r="E43" i="3"/>
  <c r="E47" i="3"/>
  <c r="E51" i="3"/>
  <c r="E55" i="3"/>
  <c r="E59" i="3"/>
  <c r="E63" i="3"/>
  <c r="E67" i="3"/>
  <c r="E71" i="3"/>
  <c r="E75" i="3"/>
  <c r="E79" i="3"/>
  <c r="E83" i="3"/>
  <c r="E87" i="3"/>
  <c r="E91" i="3"/>
  <c r="E95" i="3"/>
  <c r="E99" i="3"/>
  <c r="E103" i="3"/>
  <c r="E107" i="3"/>
  <c r="E111" i="3"/>
  <c r="E115" i="3"/>
  <c r="E119" i="3"/>
  <c r="E123" i="3"/>
  <c r="E127" i="3"/>
  <c r="E131" i="3"/>
  <c r="E135" i="3"/>
  <c r="E139" i="3"/>
  <c r="E143" i="3"/>
  <c r="E147" i="3"/>
  <c r="E151" i="3"/>
  <c r="E155" i="3"/>
  <c r="E159" i="3"/>
  <c r="E163" i="3"/>
  <c r="E167" i="3"/>
  <c r="E171" i="3"/>
  <c r="E175" i="3"/>
  <c r="E179" i="3"/>
  <c r="E183" i="3"/>
  <c r="E187" i="3"/>
  <c r="E191" i="3"/>
  <c r="E195" i="3"/>
  <c r="E199" i="3"/>
  <c r="E203" i="3"/>
  <c r="E207" i="3"/>
  <c r="E211" i="3"/>
  <c r="E215" i="3"/>
  <c r="E219" i="3"/>
  <c r="E223" i="3"/>
  <c r="E227" i="3"/>
  <c r="E231" i="3"/>
  <c r="E235" i="3"/>
  <c r="E239" i="3"/>
  <c r="E243" i="3"/>
  <c r="E247" i="3"/>
  <c r="E251" i="3"/>
  <c r="E255" i="3"/>
  <c r="E259" i="3"/>
  <c r="E263" i="3"/>
  <c r="E267" i="3"/>
  <c r="E271" i="3"/>
  <c r="E275" i="3"/>
  <c r="E279" i="3"/>
  <c r="E277" i="3"/>
  <c r="E269" i="3"/>
  <c r="E261" i="3"/>
  <c r="E253" i="3"/>
  <c r="E245" i="3"/>
  <c r="E237" i="3"/>
  <c r="E229" i="3"/>
  <c r="E221" i="3"/>
  <c r="E213" i="3"/>
  <c r="E205" i="3"/>
  <c r="E197" i="3"/>
  <c r="E189" i="3"/>
  <c r="E181" i="3"/>
  <c r="E173" i="3"/>
  <c r="E165" i="3"/>
  <c r="E157" i="3"/>
  <c r="E149" i="3"/>
  <c r="E136" i="3"/>
  <c r="E128" i="3"/>
  <c r="E120" i="3"/>
  <c r="E112" i="3"/>
  <c r="E104" i="3"/>
  <c r="E96" i="3"/>
  <c r="E88" i="3"/>
  <c r="E80" i="3"/>
  <c r="E72" i="3"/>
  <c r="E64" i="3"/>
  <c r="E56" i="3"/>
  <c r="E48" i="3"/>
  <c r="E40" i="3"/>
  <c r="E32" i="3"/>
  <c r="E24" i="3"/>
  <c r="E13" i="3"/>
  <c r="E276" i="3"/>
  <c r="E268" i="3"/>
  <c r="E260" i="3"/>
  <c r="E252" i="3"/>
  <c r="E244" i="3"/>
  <c r="E236" i="3"/>
  <c r="E228" i="3"/>
  <c r="E220" i="3"/>
  <c r="E212" i="3"/>
  <c r="E204" i="3"/>
  <c r="E196" i="3"/>
  <c r="E188" i="3"/>
  <c r="E180" i="3"/>
  <c r="E172" i="3"/>
  <c r="E164" i="3"/>
  <c r="E156" i="3"/>
  <c r="E148" i="3"/>
  <c r="E141" i="3"/>
  <c r="E133" i="3"/>
  <c r="E125" i="3"/>
  <c r="E117" i="3"/>
  <c r="E109" i="3"/>
  <c r="E101" i="3"/>
  <c r="E93" i="3"/>
  <c r="E85" i="3"/>
  <c r="E77" i="3"/>
  <c r="E69" i="3"/>
  <c r="E61" i="3"/>
  <c r="E53" i="3"/>
  <c r="E45" i="3"/>
  <c r="E37" i="3"/>
  <c r="E29" i="3"/>
  <c r="E20" i="3"/>
  <c r="E9" i="3"/>
  <c r="E23" i="3"/>
  <c r="E19" i="3"/>
  <c r="E15" i="3"/>
  <c r="E11" i="3"/>
  <c r="E7" i="3"/>
  <c r="G206" i="3" a="1"/>
  <c r="G206" i="3" s="1"/>
  <c r="J148" i="7" l="1" a="1"/>
  <c r="J148" i="7" s="1"/>
  <c r="M148" i="7"/>
  <c r="J147" i="7" a="1"/>
  <c r="J147" i="7" s="1"/>
  <c r="M147" i="7"/>
  <c r="J146" i="7" a="1"/>
  <c r="J146" i="7" s="1"/>
  <c r="M146" i="7"/>
  <c r="M149" i="7"/>
  <c r="J149" i="7" a="1"/>
  <c r="J149" i="7" s="1"/>
  <c r="J339" i="7" a="1"/>
  <c r="J339" i="7" s="1"/>
  <c r="M339" i="7"/>
  <c r="J316" i="7" a="1"/>
  <c r="J316" i="7" s="1"/>
  <c r="M316" i="7"/>
  <c r="J321" i="7" a="1"/>
  <c r="J321" i="7" s="1"/>
  <c r="M321" i="7"/>
  <c r="J334" i="7" a="1"/>
  <c r="J334" i="7" s="1"/>
  <c r="M334" i="7"/>
  <c r="J302" i="7" a="1"/>
  <c r="J302" i="7" s="1"/>
  <c r="M302" i="7"/>
  <c r="J292" i="7" a="1"/>
  <c r="J292" i="7" s="1"/>
  <c r="M292" i="7"/>
  <c r="J290" i="7" a="1"/>
  <c r="J290" i="7" s="1"/>
  <c r="M290" i="7"/>
  <c r="J308" i="7" a="1"/>
  <c r="J308" i="7" s="1"/>
  <c r="M308" i="7"/>
  <c r="J306" i="7" a="1"/>
  <c r="J306" i="7" s="1"/>
  <c r="M306" i="7"/>
  <c r="J352" i="7" a="1"/>
  <c r="J352" i="7" s="1"/>
  <c r="M352" i="7"/>
  <c r="J318" i="7" a="1"/>
  <c r="J318" i="7" s="1"/>
  <c r="M318" i="7"/>
  <c r="J320" i="7" a="1"/>
  <c r="J320" i="7" s="1"/>
  <c r="M320" i="7"/>
  <c r="J347" i="7" a="1"/>
  <c r="J347" i="7" s="1"/>
  <c r="M347" i="7"/>
  <c r="J355" i="7" a="1"/>
  <c r="J355" i="7" s="1"/>
  <c r="M355" i="7"/>
  <c r="J304" i="7" a="1"/>
  <c r="J304" i="7" s="1"/>
  <c r="M304" i="7"/>
  <c r="J297" i="7" a="1"/>
  <c r="J297" i="7" s="1"/>
  <c r="M297" i="7"/>
  <c r="J303" i="7" a="1"/>
  <c r="J303" i="7" s="1"/>
  <c r="M303" i="7"/>
  <c r="J345" i="7" a="1"/>
  <c r="J345" i="7" s="1"/>
  <c r="M345" i="7"/>
  <c r="J294" i="7" a="1"/>
  <c r="J294" i="7" s="1"/>
  <c r="M294" i="7"/>
  <c r="J336" i="7" a="1"/>
  <c r="J336" i="7" s="1"/>
  <c r="M336" i="7"/>
  <c r="J296" i="7" a="1"/>
  <c r="J296" i="7" s="1"/>
  <c r="M296" i="7"/>
  <c r="J323" i="7" a="1"/>
  <c r="J323" i="7" s="1"/>
  <c r="M323" i="7"/>
  <c r="J335" i="7" a="1"/>
  <c r="J335" i="7" s="1"/>
  <c r="M335" i="7"/>
  <c r="J332" i="7" a="1"/>
  <c r="J332" i="7" s="1"/>
  <c r="M332" i="7"/>
  <c r="J324" i="7" a="1"/>
  <c r="J324" i="7" s="1"/>
  <c r="M324" i="7"/>
  <c r="J293" i="7" a="1"/>
  <c r="J293" i="7" s="1"/>
  <c r="M293" i="7"/>
  <c r="J291" i="7" a="1"/>
  <c r="J291" i="7" s="1"/>
  <c r="M291" i="7"/>
  <c r="J309" i="7" a="1"/>
  <c r="J309" i="7" s="1"/>
  <c r="M309" i="7"/>
  <c r="J307" i="7" a="1"/>
  <c r="J307" i="7" s="1"/>
  <c r="M307" i="7"/>
  <c r="J356" i="7" a="1"/>
  <c r="J356" i="7" s="1"/>
  <c r="M356" i="7"/>
  <c r="J344" i="7" a="1"/>
  <c r="J344" i="7" s="1"/>
  <c r="M344" i="7"/>
  <c r="J354" i="7" a="1"/>
  <c r="J354" i="7" s="1"/>
  <c r="M354" i="7"/>
  <c r="J319" i="7" a="1"/>
  <c r="J319" i="7" s="1"/>
  <c r="M319" i="7"/>
  <c r="J329" i="7" a="1"/>
  <c r="J329" i="7" s="1"/>
  <c r="M329" i="7"/>
  <c r="J348" i="7" a="1"/>
  <c r="J348" i="7" s="1"/>
  <c r="M348" i="7"/>
  <c r="J322" i="7" a="1"/>
  <c r="J322" i="7" s="1"/>
  <c r="M322" i="7"/>
  <c r="J346" i="7" a="1"/>
  <c r="J346" i="7" s="1"/>
  <c r="M346" i="7"/>
  <c r="J299" i="7" a="1"/>
  <c r="J299" i="7" s="1"/>
  <c r="M299" i="7"/>
  <c r="J353" i="7" a="1"/>
  <c r="J353" i="7" s="1"/>
  <c r="M353" i="7"/>
  <c r="J350" i="7" a="1"/>
  <c r="J350" i="7" s="1"/>
  <c r="M350" i="7"/>
  <c r="J331" i="7" a="1"/>
  <c r="J331" i="7" s="1"/>
  <c r="M331" i="7"/>
  <c r="J342" i="7" a="1"/>
  <c r="J342" i="7" s="1"/>
  <c r="M342" i="7"/>
  <c r="J300" i="7" a="1"/>
  <c r="J300" i="7" s="1"/>
  <c r="M300" i="7"/>
  <c r="J289" i="7" a="1"/>
  <c r="J289" i="7" s="1"/>
  <c r="M289" i="7"/>
  <c r="J287" i="7" a="1"/>
  <c r="J287" i="7" s="1"/>
  <c r="M287" i="7"/>
  <c r="J285" i="7" a="1"/>
  <c r="J285" i="7" s="1"/>
  <c r="M285" i="7"/>
  <c r="J282" i="7" a="1"/>
  <c r="J282" i="7" s="1"/>
  <c r="M282" i="7"/>
  <c r="J284" i="7" a="1"/>
  <c r="J284" i="7" s="1"/>
  <c r="M284" i="7"/>
  <c r="J288" i="7" a="1"/>
  <c r="J288" i="7" s="1"/>
  <c r="M288" i="7"/>
  <c r="J286" i="7" a="1"/>
  <c r="J286" i="7" s="1"/>
  <c r="M286" i="7"/>
  <c r="J278" i="7" a="1"/>
  <c r="J278" i="7" s="1"/>
  <c r="M278" i="7"/>
  <c r="J277" i="7" a="1"/>
  <c r="J277" i="7" s="1"/>
  <c r="M277" i="7"/>
  <c r="J275" i="7" a="1"/>
  <c r="J275" i="7" s="1"/>
  <c r="M275" i="7"/>
  <c r="J281" i="7" a="1"/>
  <c r="J281" i="7" s="1"/>
  <c r="M281" i="7"/>
  <c r="J276" i="7" a="1"/>
  <c r="J276" i="7" s="1"/>
  <c r="M276" i="7"/>
  <c r="J274" i="7" a="1"/>
  <c r="J274" i="7" s="1"/>
  <c r="M274" i="7"/>
  <c r="J271" i="7" a="1"/>
  <c r="J271" i="7" s="1"/>
  <c r="M271" i="7"/>
  <c r="J270" i="7" a="1"/>
  <c r="J270" i="7" s="1"/>
  <c r="M270" i="7"/>
  <c r="J258" i="7" a="1"/>
  <c r="J258" i="7" s="1"/>
  <c r="M258" i="7"/>
  <c r="J264" i="7" a="1"/>
  <c r="J264" i="7" s="1"/>
  <c r="M264" i="7"/>
  <c r="J262" i="7" a="1"/>
  <c r="J262" i="7" s="1"/>
  <c r="M262" i="7"/>
  <c r="J260" i="7" a="1"/>
  <c r="J260" i="7" s="1"/>
  <c r="M260" i="7"/>
  <c r="J273" i="7" a="1"/>
  <c r="J273" i="7" s="1"/>
  <c r="M273" i="7"/>
  <c r="J269" i="7" a="1"/>
  <c r="J269" i="7" s="1"/>
  <c r="M269" i="7"/>
  <c r="J267" i="7" a="1"/>
  <c r="J267" i="7" s="1"/>
  <c r="M267" i="7"/>
  <c r="J265" i="7" a="1"/>
  <c r="J265" i="7" s="1"/>
  <c r="M265" i="7"/>
  <c r="J263" i="7" a="1"/>
  <c r="J263" i="7" s="1"/>
  <c r="M263" i="7"/>
  <c r="J261" i="7" a="1"/>
  <c r="J261" i="7" s="1"/>
  <c r="M261" i="7"/>
  <c r="J259" i="7" a="1"/>
  <c r="J259" i="7" s="1"/>
  <c r="M259" i="7"/>
  <c r="J256" i="7" a="1"/>
  <c r="J256" i="7" s="1"/>
  <c r="M256" i="7"/>
  <c r="J255" i="7" a="1"/>
  <c r="J255" i="7" s="1"/>
  <c r="M255" i="7"/>
  <c r="J251" i="7" a="1"/>
  <c r="J251" i="7" s="1"/>
  <c r="M251" i="7"/>
  <c r="J254" i="7" a="1"/>
  <c r="J254" i="7" s="1"/>
  <c r="M254" i="7"/>
  <c r="J253" i="7" a="1"/>
  <c r="J253" i="7" s="1"/>
  <c r="M253" i="7"/>
  <c r="J250" i="7" a="1"/>
  <c r="J250" i="7" s="1"/>
  <c r="M250" i="7"/>
  <c r="M257" i="7"/>
  <c r="J257" i="7" a="1"/>
  <c r="J257" i="7" s="1"/>
  <c r="J243" i="7" a="1"/>
  <c r="J243" i="7" s="1"/>
  <c r="M243" i="7"/>
  <c r="J246" i="7" a="1"/>
  <c r="J246" i="7" s="1"/>
  <c r="M246" i="7"/>
  <c r="J247" i="7" a="1"/>
  <c r="J247" i="7" s="1"/>
  <c r="M247" i="7"/>
  <c r="J244" i="7" a="1"/>
  <c r="J244" i="7" s="1"/>
  <c r="M244" i="7"/>
  <c r="J242" i="7" a="1"/>
  <c r="J242" i="7" s="1"/>
  <c r="M242" i="7"/>
  <c r="J245" i="7" a="1"/>
  <c r="J245" i="7" s="1"/>
  <c r="M245" i="7"/>
  <c r="J248" i="7" a="1"/>
  <c r="J248" i="7" s="1"/>
  <c r="M248" i="7"/>
  <c r="M249" i="7"/>
  <c r="J249" i="7" a="1"/>
  <c r="J249" i="7" s="1"/>
  <c r="J231" i="7" a="1"/>
  <c r="J231" i="7" s="1"/>
  <c r="M231" i="7"/>
  <c r="J232" i="7" a="1"/>
  <c r="J232" i="7" s="1"/>
  <c r="M232" i="7"/>
  <c r="M235" i="7"/>
  <c r="J235" i="7" a="1"/>
  <c r="J235" i="7" s="1"/>
  <c r="M223" i="7"/>
  <c r="J223" i="7" a="1"/>
  <c r="J223" i="7" s="1"/>
  <c r="J202" i="7" a="1"/>
  <c r="J202" i="7" s="1"/>
  <c r="M202" i="7"/>
  <c r="J177" i="7" a="1"/>
  <c r="J177" i="7" s="1"/>
  <c r="M177" i="7"/>
  <c r="J186" i="7" a="1"/>
  <c r="J186" i="7" s="1"/>
  <c r="M186" i="7"/>
  <c r="J198" i="7" a="1"/>
  <c r="J198" i="7" s="1"/>
  <c r="M198" i="7"/>
  <c r="J176" i="7" a="1"/>
  <c r="J176" i="7" s="1"/>
  <c r="M176" i="7"/>
  <c r="J166" i="7" a="1"/>
  <c r="J166" i="7" s="1"/>
  <c r="M166" i="7"/>
  <c r="J212" i="7" a="1"/>
  <c r="J212" i="7" s="1"/>
  <c r="M212" i="7"/>
  <c r="J183" i="7" a="1"/>
  <c r="J183" i="7" s="1"/>
  <c r="M183" i="7"/>
  <c r="J215" i="7" a="1"/>
  <c r="J215" i="7" s="1"/>
  <c r="M215" i="7"/>
  <c r="J216" i="7" a="1"/>
  <c r="J216" i="7" s="1"/>
  <c r="M216" i="7"/>
  <c r="J200" i="7" a="1"/>
  <c r="J200" i="7" s="1"/>
  <c r="M200" i="7"/>
  <c r="J170" i="7" a="1"/>
  <c r="J170" i="7" s="1"/>
  <c r="M170" i="7"/>
  <c r="J189" i="7" a="1"/>
  <c r="J189" i="7" s="1"/>
  <c r="M189" i="7"/>
  <c r="M227" i="7"/>
  <c r="J227" i="7" a="1"/>
  <c r="J227" i="7" s="1"/>
  <c r="J160" i="7" a="1"/>
  <c r="J160" i="7" s="1"/>
  <c r="M160" i="7"/>
  <c r="J185" i="7" a="1"/>
  <c r="J185" i="7" s="1"/>
  <c r="M185" i="7"/>
  <c r="J204" i="7" a="1"/>
  <c r="J204" i="7" s="1"/>
  <c r="M204" i="7"/>
  <c r="J187" i="7" a="1"/>
  <c r="J187" i="7" s="1"/>
  <c r="M187" i="7"/>
  <c r="J210" i="7" a="1"/>
  <c r="J210" i="7" s="1"/>
  <c r="M210" i="7"/>
  <c r="J190" i="7" a="1"/>
  <c r="J190" i="7" s="1"/>
  <c r="M190" i="7"/>
  <c r="J220" i="7" a="1"/>
  <c r="J220" i="7" s="1"/>
  <c r="M220" i="7"/>
  <c r="J163" i="7" a="1"/>
  <c r="J163" i="7" s="1"/>
  <c r="M163" i="7"/>
  <c r="J156" i="7" a="1"/>
  <c r="J156" i="7" s="1"/>
  <c r="M156" i="7"/>
  <c r="J191" i="7" a="1"/>
  <c r="J191" i="7" s="1"/>
  <c r="M191" i="7"/>
  <c r="J153" i="7" a="1"/>
  <c r="J153" i="7" s="1"/>
  <c r="M153" i="7"/>
  <c r="J192" i="7" a="1"/>
  <c r="J192" i="7" s="1"/>
  <c r="M192" i="7"/>
  <c r="J178" i="7" a="1"/>
  <c r="J178" i="7" s="1"/>
  <c r="M178" i="7"/>
  <c r="J188" i="7" a="1"/>
  <c r="J188" i="7" s="1"/>
  <c r="M188" i="7"/>
  <c r="J175" i="7" a="1"/>
  <c r="J175" i="7" s="1"/>
  <c r="M175" i="7"/>
  <c r="J144" i="7" a="1"/>
  <c r="J144" i="7" s="1"/>
  <c r="M144" i="7"/>
  <c r="J206" i="7" a="1"/>
  <c r="J206" i="7" s="1"/>
  <c r="M206" i="7"/>
  <c r="J182" i="7" a="1"/>
  <c r="J182" i="7" s="1"/>
  <c r="M182" i="7"/>
  <c r="J152" i="7" a="1"/>
  <c r="J152" i="7" s="1"/>
  <c r="M152" i="7"/>
  <c r="J151" i="7" a="1"/>
  <c r="J151" i="7" s="1"/>
  <c r="M151" i="7"/>
  <c r="J219" i="7" a="1"/>
  <c r="J219" i="7" s="1"/>
  <c r="M219" i="7"/>
  <c r="J184" i="7" a="1"/>
  <c r="J184" i="7" s="1"/>
  <c r="M184" i="7"/>
  <c r="J193" i="7" a="1"/>
  <c r="J193" i="7" s="1"/>
  <c r="M193" i="7"/>
  <c r="J214" i="7" a="1"/>
  <c r="J214" i="7" s="1"/>
  <c r="M214" i="7"/>
  <c r="J168" i="7" a="1"/>
  <c r="J168" i="7" s="1"/>
  <c r="M168" i="7"/>
  <c r="J194" i="7" a="1"/>
  <c r="J194" i="7" s="1"/>
  <c r="M194" i="7"/>
  <c r="J137" i="7" a="1"/>
  <c r="J137" i="7" s="1"/>
  <c r="M137" i="7"/>
  <c r="J129" i="7" a="1"/>
  <c r="J129" i="7" s="1"/>
  <c r="M129" i="7"/>
  <c r="J132" i="7" a="1"/>
  <c r="J132" i="7" s="1"/>
  <c r="M132" i="7"/>
  <c r="J104" i="7" a="1"/>
  <c r="J104" i="7" s="1"/>
  <c r="M104" i="7"/>
  <c r="J128" i="7" a="1"/>
  <c r="J128" i="7" s="1"/>
  <c r="M128" i="7"/>
  <c r="J130" i="7" a="1"/>
  <c r="J130" i="7" s="1"/>
  <c r="M130" i="7"/>
  <c r="J125" i="7" a="1"/>
  <c r="J125" i="7" s="1"/>
  <c r="M125" i="7"/>
  <c r="J115" i="7" a="1"/>
  <c r="J115" i="7" s="1"/>
  <c r="M115" i="7"/>
  <c r="J120" i="7" a="1"/>
  <c r="J120" i="7" s="1"/>
  <c r="M120" i="7"/>
  <c r="J108" i="7" a="1"/>
  <c r="J108" i="7" s="1"/>
  <c r="M108" i="7"/>
  <c r="J124" i="7" a="1"/>
  <c r="J124" i="7" s="1"/>
  <c r="M124" i="7"/>
  <c r="J135" i="7" a="1"/>
  <c r="J135" i="7" s="1"/>
  <c r="M135" i="7"/>
  <c r="J111" i="7" a="1"/>
  <c r="J111" i="7" s="1"/>
  <c r="M111" i="7"/>
  <c r="J140" i="7" a="1"/>
  <c r="J140" i="7" s="1"/>
  <c r="M140" i="7"/>
  <c r="J112" i="7" a="1"/>
  <c r="J112" i="7" s="1"/>
  <c r="M112" i="7"/>
  <c r="J116" i="7" a="1"/>
  <c r="J116" i="7" s="1"/>
  <c r="M116" i="7"/>
  <c r="J95" i="7" a="1"/>
  <c r="J95" i="7" s="1"/>
  <c r="M95" i="7"/>
  <c r="J96" i="7" a="1"/>
  <c r="J96" i="7" s="1"/>
  <c r="M96" i="7"/>
  <c r="J99" i="7" a="1"/>
  <c r="J99" i="7" s="1"/>
  <c r="M99" i="7"/>
  <c r="J88" i="7" a="1"/>
  <c r="J88" i="7" s="1"/>
  <c r="M88" i="7"/>
  <c r="J90" i="7" a="1"/>
  <c r="J90" i="7" s="1"/>
  <c r="M90" i="7"/>
  <c r="J86" i="7" a="1"/>
  <c r="J86" i="7" s="1"/>
  <c r="M86" i="7"/>
  <c r="J92" i="7" a="1"/>
  <c r="J92" i="7" s="1"/>
  <c r="M92" i="7"/>
  <c r="J91" i="7" a="1"/>
  <c r="J91" i="7" s="1"/>
  <c r="M91" i="7"/>
  <c r="J80" i="7" a="1"/>
  <c r="J80" i="7" s="1"/>
  <c r="M80" i="7"/>
  <c r="J84" i="7" a="1"/>
  <c r="J84" i="7" s="1"/>
  <c r="M84" i="7"/>
  <c r="J76" i="7" a="1"/>
  <c r="J76" i="7" s="1"/>
  <c r="M76" i="7"/>
  <c r="J72" i="7" a="1"/>
  <c r="J72" i="7" s="1"/>
  <c r="M72" i="7"/>
  <c r="J64" i="7" a="1"/>
  <c r="J64" i="7" s="1"/>
  <c r="M64" i="7"/>
  <c r="J67" i="7" a="1"/>
  <c r="J67" i="7" s="1"/>
  <c r="M67" i="7"/>
  <c r="J63" i="7" a="1"/>
  <c r="J63" i="7" s="1"/>
  <c r="M63" i="7"/>
  <c r="J58" i="7" a="1"/>
  <c r="J58" i="7" s="1"/>
  <c r="M58" i="7"/>
  <c r="J55" i="7" a="1"/>
  <c r="J55" i="7" s="1"/>
  <c r="M55" i="7"/>
  <c r="J38" i="7" a="1"/>
  <c r="J38" i="7" s="1"/>
  <c r="M38" i="7"/>
  <c r="J39" i="7" a="1"/>
  <c r="J39" i="7" s="1"/>
  <c r="M39" i="7"/>
  <c r="J48" i="7" a="1"/>
  <c r="J48" i="7" s="1"/>
  <c r="M48" i="7"/>
  <c r="J52" i="7" a="1"/>
  <c r="J52" i="7" s="1"/>
  <c r="M52" i="7"/>
  <c r="J43" i="7" a="1"/>
  <c r="J43" i="7" s="1"/>
  <c r="M43" i="7"/>
  <c r="J60" i="7" a="1"/>
  <c r="J60" i="7" s="1"/>
  <c r="M60" i="7"/>
  <c r="J50" i="7" a="1"/>
  <c r="J50" i="7" s="1"/>
  <c r="M50" i="7"/>
  <c r="J40" i="7" a="1"/>
  <c r="J40" i="7" s="1"/>
  <c r="M40" i="7"/>
  <c r="J47" i="7" a="1"/>
  <c r="J47" i="7" s="1"/>
  <c r="M47" i="7"/>
  <c r="J46" i="7" a="1"/>
  <c r="J46" i="7" s="1"/>
  <c r="M46" i="7"/>
  <c r="J37" i="7" a="1"/>
  <c r="J37" i="7" s="1"/>
  <c r="M37" i="7"/>
  <c r="J33" i="7" a="1"/>
  <c r="J33" i="7" s="1"/>
  <c r="M33" i="7"/>
  <c r="J36" i="7" a="1"/>
  <c r="J36" i="7" s="1"/>
  <c r="M36" i="7"/>
  <c r="J34" i="7" a="1"/>
  <c r="J34" i="7" s="1"/>
  <c r="M34" i="7"/>
  <c r="L68" i="4" a="1"/>
  <c r="L68" i="4" s="1"/>
  <c r="M68" i="4" a="1"/>
  <c r="M68" i="4" s="1"/>
  <c r="J68" i="4" a="1"/>
  <c r="J68" i="4" s="1"/>
  <c r="L132" i="4" a="1"/>
  <c r="L132" i="4" s="1"/>
  <c r="M132" i="4" a="1"/>
  <c r="M132" i="4" s="1"/>
  <c r="J132" i="4" a="1"/>
  <c r="J132" i="4" s="1"/>
  <c r="M196" i="4" a="1"/>
  <c r="M196" i="4" s="1"/>
  <c r="L196" i="4" a="1"/>
  <c r="L196" i="4" s="1"/>
  <c r="J196" i="4" a="1"/>
  <c r="J196" i="4" s="1"/>
  <c r="J217" i="4" a="1"/>
  <c r="J217" i="4" s="1"/>
  <c r="L217" i="4" a="1"/>
  <c r="L217" i="4" s="1"/>
  <c r="M217" i="4" a="1"/>
  <c r="M217" i="4" s="1"/>
  <c r="M239" i="4" a="1"/>
  <c r="M239" i="4" s="1"/>
  <c r="L239" i="4" a="1"/>
  <c r="L239" i="4" s="1"/>
  <c r="J239" i="4" a="1"/>
  <c r="J239" i="4" s="1"/>
  <c r="G11" i="4" a="1"/>
  <c r="G11" i="4" s="1"/>
  <c r="J11" i="4" a="1"/>
  <c r="J11" i="4" s="1"/>
  <c r="M11" i="4" a="1"/>
  <c r="M11" i="4" s="1"/>
  <c r="L11" i="4" a="1"/>
  <c r="L11" i="4" s="1"/>
  <c r="F22" i="4" a="1"/>
  <c r="F22" i="4" s="1"/>
  <c r="M22" i="4" a="1"/>
  <c r="M22" i="4" s="1"/>
  <c r="J22" i="4" a="1"/>
  <c r="J22" i="4" s="1"/>
  <c r="L22" i="4" a="1"/>
  <c r="L22" i="4" s="1"/>
  <c r="G33" i="4" a="1"/>
  <c r="G33" i="4" s="1"/>
  <c r="M33" i="4" a="1"/>
  <c r="M33" i="4" s="1"/>
  <c r="J33" i="4" a="1"/>
  <c r="J33" i="4" s="1"/>
  <c r="L33" i="4" a="1"/>
  <c r="L33" i="4" s="1"/>
  <c r="F47" i="4" a="1"/>
  <c r="F47" i="4" s="1"/>
  <c r="M47" i="4" a="1"/>
  <c r="M47" i="4" s="1"/>
  <c r="L47" i="4" a="1"/>
  <c r="L47" i="4" s="1"/>
  <c r="J47" i="4" a="1"/>
  <c r="J47" i="4" s="1"/>
  <c r="F55" i="4" a="1"/>
  <c r="F55" i="4" s="1"/>
  <c r="M55" i="4" a="1"/>
  <c r="M55" i="4" s="1"/>
  <c r="L55" i="4" a="1"/>
  <c r="L55" i="4" s="1"/>
  <c r="J55" i="4" a="1"/>
  <c r="J55" i="4" s="1"/>
  <c r="M69" i="4" a="1"/>
  <c r="M69" i="4" s="1"/>
  <c r="J69" i="4" a="1"/>
  <c r="J69" i="4" s="1"/>
  <c r="L69" i="4" a="1"/>
  <c r="L69" i="4" s="1"/>
  <c r="M91" i="4" a="1"/>
  <c r="M91" i="4" s="1"/>
  <c r="L91" i="4" a="1"/>
  <c r="L91" i="4" s="1"/>
  <c r="J91" i="4" a="1"/>
  <c r="J91" i="4" s="1"/>
  <c r="M112" i="4" a="1"/>
  <c r="M112" i="4" s="1"/>
  <c r="L112" i="4" a="1"/>
  <c r="L112" i="4" s="1"/>
  <c r="J112" i="4" a="1"/>
  <c r="J112" i="4" s="1"/>
  <c r="M133" i="4" a="1"/>
  <c r="M133" i="4" s="1"/>
  <c r="J133" i="4" a="1"/>
  <c r="J133" i="4" s="1"/>
  <c r="L133" i="4" a="1"/>
  <c r="L133" i="4" s="1"/>
  <c r="M155" i="4" a="1"/>
  <c r="M155" i="4" s="1"/>
  <c r="J155" i="4" a="1"/>
  <c r="J155" i="4" s="1"/>
  <c r="L155" i="4" a="1"/>
  <c r="L155" i="4" s="1"/>
  <c r="L176" i="4" a="1"/>
  <c r="L176" i="4" s="1"/>
  <c r="M176" i="4" a="1"/>
  <c r="M176" i="4" s="1"/>
  <c r="J176" i="4" a="1"/>
  <c r="J176" i="4" s="1"/>
  <c r="M197" i="4" a="1"/>
  <c r="M197" i="4" s="1"/>
  <c r="L197" i="4" a="1"/>
  <c r="L197" i="4" s="1"/>
  <c r="J197" i="4" a="1"/>
  <c r="J197" i="4" s="1"/>
  <c r="M219" i="4" a="1"/>
  <c r="M219" i="4" s="1"/>
  <c r="L219" i="4" a="1"/>
  <c r="L219" i="4" s="1"/>
  <c r="J219" i="4" a="1"/>
  <c r="J219" i="4" s="1"/>
  <c r="M240" i="4" a="1"/>
  <c r="M240" i="4" s="1"/>
  <c r="L240" i="4" a="1"/>
  <c r="L240" i="4" s="1"/>
  <c r="J240" i="4" a="1"/>
  <c r="J240" i="4" s="1"/>
  <c r="M234" i="4" a="1"/>
  <c r="M234" i="4" s="1"/>
  <c r="L234" i="4" a="1"/>
  <c r="L234" i="4" s="1"/>
  <c r="J234" i="4" a="1"/>
  <c r="J234" i="4" s="1"/>
  <c r="M218" i="4" a="1"/>
  <c r="M218" i="4" s="1"/>
  <c r="L218" i="4" a="1"/>
  <c r="L218" i="4" s="1"/>
  <c r="J218" i="4" a="1"/>
  <c r="J218" i="4" s="1"/>
  <c r="M202" i="4" a="1"/>
  <c r="M202" i="4" s="1"/>
  <c r="L202" i="4" a="1"/>
  <c r="L202" i="4" s="1"/>
  <c r="J202" i="4" a="1"/>
  <c r="J202" i="4" s="1"/>
  <c r="M186" i="4" a="1"/>
  <c r="M186" i="4" s="1"/>
  <c r="L186" i="4" a="1"/>
  <c r="L186" i="4" s="1"/>
  <c r="J186" i="4" a="1"/>
  <c r="J186" i="4" s="1"/>
  <c r="M170" i="4" a="1"/>
  <c r="M170" i="4" s="1"/>
  <c r="L170" i="4" a="1"/>
  <c r="L170" i="4" s="1"/>
  <c r="J170" i="4" a="1"/>
  <c r="J170" i="4" s="1"/>
  <c r="M154" i="4" a="1"/>
  <c r="M154" i="4" s="1"/>
  <c r="L154" i="4" a="1"/>
  <c r="L154" i="4" s="1"/>
  <c r="J154" i="4" a="1"/>
  <c r="J154" i="4" s="1"/>
  <c r="M138" i="4" a="1"/>
  <c r="M138" i="4" s="1"/>
  <c r="L138" i="4" a="1"/>
  <c r="L138" i="4" s="1"/>
  <c r="J138" i="4" a="1"/>
  <c r="J138" i="4" s="1"/>
  <c r="M122" i="4" a="1"/>
  <c r="M122" i="4" s="1"/>
  <c r="L122" i="4" a="1"/>
  <c r="L122" i="4" s="1"/>
  <c r="J122" i="4" a="1"/>
  <c r="J122" i="4" s="1"/>
  <c r="M106" i="4" a="1"/>
  <c r="M106" i="4" s="1"/>
  <c r="L106" i="4" a="1"/>
  <c r="L106" i="4" s="1"/>
  <c r="J106" i="4" a="1"/>
  <c r="J106" i="4" s="1"/>
  <c r="M90" i="4" a="1"/>
  <c r="M90" i="4" s="1"/>
  <c r="L90" i="4" a="1"/>
  <c r="L90" i="4" s="1"/>
  <c r="J90" i="4" a="1"/>
  <c r="J90" i="4" s="1"/>
  <c r="M74" i="4" a="1"/>
  <c r="M74" i="4" s="1"/>
  <c r="L74" i="4" a="1"/>
  <c r="L74" i="4" s="1"/>
  <c r="J74" i="4" a="1"/>
  <c r="J74" i="4" s="1"/>
  <c r="M2" i="4" a="1"/>
  <c r="M2" i="4" s="1"/>
  <c r="L2" i="4" a="1"/>
  <c r="L2" i="4" s="1"/>
  <c r="J2" i="4" a="1"/>
  <c r="J2" i="4" s="1"/>
  <c r="F12" i="4" a="1"/>
  <c r="F12" i="4" s="1"/>
  <c r="L12" i="4" a="1"/>
  <c r="L12" i="4" s="1"/>
  <c r="M12" i="4" a="1"/>
  <c r="M12" i="4" s="1"/>
  <c r="J12" i="4" a="1"/>
  <c r="J12" i="4" s="1"/>
  <c r="H37" i="4" a="1"/>
  <c r="H37" i="4" s="1"/>
  <c r="L37" i="4" a="1"/>
  <c r="L37" i="4" s="1"/>
  <c r="M37" i="4" a="1"/>
  <c r="M37" i="4" s="1"/>
  <c r="J37" i="4" a="1"/>
  <c r="J37" i="4" s="1"/>
  <c r="L76" i="4" a="1"/>
  <c r="L76" i="4" s="1"/>
  <c r="M76" i="4" a="1"/>
  <c r="M76" i="4" s="1"/>
  <c r="J76" i="4" a="1"/>
  <c r="J76" i="4" s="1"/>
  <c r="M97" i="4" a="1"/>
  <c r="M97" i="4" s="1"/>
  <c r="L97" i="4" a="1"/>
  <c r="L97" i="4" s="1"/>
  <c r="J97" i="4" a="1"/>
  <c r="J97" i="4" s="1"/>
  <c r="M119" i="4" a="1"/>
  <c r="M119" i="4" s="1"/>
  <c r="L119" i="4" a="1"/>
  <c r="L119" i="4" s="1"/>
  <c r="J119" i="4" a="1"/>
  <c r="J119" i="4" s="1"/>
  <c r="L140" i="4" a="1"/>
  <c r="L140" i="4" s="1"/>
  <c r="M140" i="4" a="1"/>
  <c r="M140" i="4" s="1"/>
  <c r="J140" i="4" a="1"/>
  <c r="J140" i="4" s="1"/>
  <c r="M161" i="4" a="1"/>
  <c r="M161" i="4" s="1"/>
  <c r="L161" i="4" a="1"/>
  <c r="L161" i="4" s="1"/>
  <c r="J161" i="4" a="1"/>
  <c r="J161" i="4" s="1"/>
  <c r="L183" i="4" a="1"/>
  <c r="L183" i="4" s="1"/>
  <c r="M183" i="4" a="1"/>
  <c r="M183" i="4" s="1"/>
  <c r="J183" i="4" a="1"/>
  <c r="J183" i="4" s="1"/>
  <c r="L204" i="4" a="1"/>
  <c r="L204" i="4" s="1"/>
  <c r="M204" i="4" a="1"/>
  <c r="M204" i="4" s="1"/>
  <c r="J204" i="4" a="1"/>
  <c r="J204" i="4" s="1"/>
  <c r="M225" i="4" a="1"/>
  <c r="M225" i="4" s="1"/>
  <c r="J225" i="4" a="1"/>
  <c r="J225" i="4" s="1"/>
  <c r="L225" i="4" a="1"/>
  <c r="L225" i="4" s="1"/>
  <c r="G7" i="4" a="1"/>
  <c r="G7" i="4" s="1"/>
  <c r="M7" i="4" a="1"/>
  <c r="M7" i="4" s="1"/>
  <c r="L7" i="4" a="1"/>
  <c r="L7" i="4" s="1"/>
  <c r="J7" i="4" a="1"/>
  <c r="J7" i="4" s="1"/>
  <c r="G21" i="4" a="1"/>
  <c r="G21" i="4" s="1"/>
  <c r="L21" i="4" a="1"/>
  <c r="L21" i="4" s="1"/>
  <c r="M21" i="4" a="1"/>
  <c r="M21" i="4" s="1"/>
  <c r="J21" i="4" a="1"/>
  <c r="J21" i="4" s="1"/>
  <c r="M31" i="4" a="1"/>
  <c r="M31" i="4" s="1"/>
  <c r="L31" i="4" a="1"/>
  <c r="L31" i="4" s="1"/>
  <c r="J31" i="4" a="1"/>
  <c r="J31" i="4" s="1"/>
  <c r="F50" i="4" a="1"/>
  <c r="F50" i="4" s="1"/>
  <c r="L50" i="4" a="1"/>
  <c r="L50" i="4" s="1"/>
  <c r="J50" i="4" a="1"/>
  <c r="J50" i="4" s="1"/>
  <c r="M50" i="4" a="1"/>
  <c r="M50" i="4" s="1"/>
  <c r="F58" i="4" a="1"/>
  <c r="F58" i="4" s="1"/>
  <c r="M58" i="4" a="1"/>
  <c r="M58" i="4" s="1"/>
  <c r="L58" i="4" a="1"/>
  <c r="L58" i="4" s="1"/>
  <c r="J58" i="4" a="1"/>
  <c r="J58" i="4" s="1"/>
  <c r="M77" i="4" a="1"/>
  <c r="M77" i="4" s="1"/>
  <c r="J77" i="4" a="1"/>
  <c r="J77" i="4" s="1"/>
  <c r="L77" i="4" a="1"/>
  <c r="L77" i="4" s="1"/>
  <c r="M99" i="4" a="1"/>
  <c r="M99" i="4" s="1"/>
  <c r="J99" i="4" a="1"/>
  <c r="J99" i="4" s="1"/>
  <c r="L99" i="4" a="1"/>
  <c r="L99" i="4" s="1"/>
  <c r="L120" i="4" a="1"/>
  <c r="L120" i="4" s="1"/>
  <c r="M120" i="4" a="1"/>
  <c r="M120" i="4" s="1"/>
  <c r="J120" i="4" a="1"/>
  <c r="J120" i="4" s="1"/>
  <c r="M141" i="4" a="1"/>
  <c r="M141" i="4" s="1"/>
  <c r="J141" i="4" a="1"/>
  <c r="J141" i="4" s="1"/>
  <c r="L141" i="4" a="1"/>
  <c r="L141" i="4" s="1"/>
  <c r="M163" i="4" a="1"/>
  <c r="M163" i="4" s="1"/>
  <c r="J163" i="4" a="1"/>
  <c r="J163" i="4" s="1"/>
  <c r="L163" i="4" a="1"/>
  <c r="L163" i="4" s="1"/>
  <c r="L184" i="4" a="1"/>
  <c r="L184" i="4" s="1"/>
  <c r="M184" i="4" a="1"/>
  <c r="M184" i="4" s="1"/>
  <c r="J184" i="4" a="1"/>
  <c r="J184" i="4" s="1"/>
  <c r="M205" i="4" a="1"/>
  <c r="M205" i="4" s="1"/>
  <c r="L205" i="4" a="1"/>
  <c r="L205" i="4" s="1"/>
  <c r="J205" i="4" a="1"/>
  <c r="J205" i="4" s="1"/>
  <c r="M227" i="4" a="1"/>
  <c r="M227" i="4" s="1"/>
  <c r="L227" i="4" a="1"/>
  <c r="L227" i="4" s="1"/>
  <c r="J227" i="4" a="1"/>
  <c r="J227" i="4" s="1"/>
  <c r="G35" i="4" a="1"/>
  <c r="G35" i="4" s="1"/>
  <c r="M35" i="4" a="1"/>
  <c r="M35" i="4" s="1"/>
  <c r="L35" i="4" a="1"/>
  <c r="L35" i="4" s="1"/>
  <c r="J35" i="4" a="1"/>
  <c r="J35" i="4" s="1"/>
  <c r="F10" i="4" a="1"/>
  <c r="F10" i="4" s="1"/>
  <c r="M10" i="4" a="1"/>
  <c r="M10" i="4" s="1"/>
  <c r="L10" i="4" a="1"/>
  <c r="L10" i="4" s="1"/>
  <c r="J10" i="4" a="1"/>
  <c r="J10" i="4" s="1"/>
  <c r="F18" i="4" a="1"/>
  <c r="F18" i="4" s="1"/>
  <c r="M18" i="4" a="1"/>
  <c r="M18" i="4" s="1"/>
  <c r="J18" i="4" a="1"/>
  <c r="J18" i="4" s="1"/>
  <c r="L18" i="4" a="1"/>
  <c r="L18" i="4" s="1"/>
  <c r="J153" i="4" a="1"/>
  <c r="J153" i="4" s="1"/>
  <c r="L153" i="4" a="1"/>
  <c r="L153" i="4" s="1"/>
  <c r="M153" i="4" a="1"/>
  <c r="M153" i="4" s="1"/>
  <c r="J73" i="4" a="1"/>
  <c r="J73" i="4" s="1"/>
  <c r="L73" i="4" a="1"/>
  <c r="L73" i="4" s="1"/>
  <c r="M73" i="4" a="1"/>
  <c r="M73" i="4" s="1"/>
  <c r="M95" i="4" a="1"/>
  <c r="M95" i="4" s="1"/>
  <c r="L95" i="4" a="1"/>
  <c r="L95" i="4" s="1"/>
  <c r="J95" i="4" a="1"/>
  <c r="J95" i="4" s="1"/>
  <c r="J137" i="4" a="1"/>
  <c r="J137" i="4" s="1"/>
  <c r="M137" i="4" a="1"/>
  <c r="M137" i="4" s="1"/>
  <c r="L137" i="4" a="1"/>
  <c r="L137" i="4" s="1"/>
  <c r="M159" i="4" a="1"/>
  <c r="M159" i="4" s="1"/>
  <c r="L159" i="4" a="1"/>
  <c r="L159" i="4" s="1"/>
  <c r="J159" i="4" a="1"/>
  <c r="J159" i="4" s="1"/>
  <c r="L180" i="4" a="1"/>
  <c r="L180" i="4" s="1"/>
  <c r="M180" i="4" a="1"/>
  <c r="M180" i="4" s="1"/>
  <c r="J180" i="4" a="1"/>
  <c r="J180" i="4" s="1"/>
  <c r="M201" i="4" a="1"/>
  <c r="M201" i="4" s="1"/>
  <c r="J201" i="4" a="1"/>
  <c r="J201" i="4" s="1"/>
  <c r="L201" i="4" a="1"/>
  <c r="L201" i="4" s="1"/>
  <c r="L223" i="4" a="1"/>
  <c r="L223" i="4" s="1"/>
  <c r="M223" i="4" a="1"/>
  <c r="M223" i="4" s="1"/>
  <c r="J223" i="4" a="1"/>
  <c r="J223" i="4" s="1"/>
  <c r="M244" i="4" a="1"/>
  <c r="M244" i="4" s="1"/>
  <c r="L244" i="4" a="1"/>
  <c r="L244" i="4" s="1"/>
  <c r="J244" i="4" a="1"/>
  <c r="J244" i="4" s="1"/>
  <c r="F14" i="4" a="1"/>
  <c r="F14" i="4" s="1"/>
  <c r="M14" i="4" a="1"/>
  <c r="M14" i="4" s="1"/>
  <c r="J14" i="4" a="1"/>
  <c r="J14" i="4" s="1"/>
  <c r="L14" i="4" a="1"/>
  <c r="L14" i="4" s="1"/>
  <c r="H24" i="4" a="1"/>
  <c r="H24" i="4" s="1"/>
  <c r="M24" i="4" a="1"/>
  <c r="M24" i="4" s="1"/>
  <c r="L24" i="4" a="1"/>
  <c r="L24" i="4" s="1"/>
  <c r="J24" i="4" a="1"/>
  <c r="J24" i="4" s="1"/>
  <c r="K36" i="4" a="1"/>
  <c r="K36" i="4" s="1"/>
  <c r="L36" i="4" a="1"/>
  <c r="L36" i="4" s="1"/>
  <c r="M36" i="4" a="1"/>
  <c r="M36" i="4" s="1"/>
  <c r="J36" i="4" a="1"/>
  <c r="J36" i="4" s="1"/>
  <c r="F49" i="4" a="1"/>
  <c r="F49" i="4" s="1"/>
  <c r="M49" i="4" a="1"/>
  <c r="M49" i="4" s="1"/>
  <c r="L49" i="4" a="1"/>
  <c r="L49" i="4" s="1"/>
  <c r="J49" i="4" a="1"/>
  <c r="J49" i="4" s="1"/>
  <c r="F57" i="4" a="1"/>
  <c r="F57" i="4" s="1"/>
  <c r="M57" i="4" a="1"/>
  <c r="M57" i="4" s="1"/>
  <c r="J57" i="4" a="1"/>
  <c r="J57" i="4" s="1"/>
  <c r="L57" i="4" a="1"/>
  <c r="L57" i="4" s="1"/>
  <c r="M75" i="4" a="1"/>
  <c r="M75" i="4" s="1"/>
  <c r="L75" i="4" a="1"/>
  <c r="L75" i="4" s="1"/>
  <c r="J75" i="4" a="1"/>
  <c r="J75" i="4" s="1"/>
  <c r="L96" i="4" a="1"/>
  <c r="L96" i="4" s="1"/>
  <c r="J96" i="4" a="1"/>
  <c r="J96" i="4" s="1"/>
  <c r="M96" i="4" a="1"/>
  <c r="M96" i="4" s="1"/>
  <c r="J117" i="4" a="1"/>
  <c r="J117" i="4" s="1"/>
  <c r="M117" i="4" a="1"/>
  <c r="M117" i="4" s="1"/>
  <c r="L117" i="4" a="1"/>
  <c r="L117" i="4" s="1"/>
  <c r="M139" i="4" a="1"/>
  <c r="M139" i="4" s="1"/>
  <c r="L139" i="4" a="1"/>
  <c r="L139" i="4" s="1"/>
  <c r="J139" i="4" a="1"/>
  <c r="J139" i="4" s="1"/>
  <c r="L160" i="4" a="1"/>
  <c r="L160" i="4" s="1"/>
  <c r="M160" i="4" a="1"/>
  <c r="M160" i="4" s="1"/>
  <c r="J160" i="4" a="1"/>
  <c r="J160" i="4" s="1"/>
  <c r="M181" i="4" a="1"/>
  <c r="M181" i="4" s="1"/>
  <c r="L181" i="4" a="1"/>
  <c r="L181" i="4" s="1"/>
  <c r="J181" i="4" a="1"/>
  <c r="J181" i="4" s="1"/>
  <c r="L203" i="4" a="1"/>
  <c r="L203" i="4" s="1"/>
  <c r="J203" i="4" a="1"/>
  <c r="J203" i="4" s="1"/>
  <c r="M203" i="4" a="1"/>
  <c r="M203" i="4" s="1"/>
  <c r="L224" i="4" a="1"/>
  <c r="L224" i="4" s="1"/>
  <c r="M224" i="4" a="1"/>
  <c r="M224" i="4" s="1"/>
  <c r="J224" i="4" a="1"/>
  <c r="J224" i="4" s="1"/>
  <c r="M245" i="4" a="1"/>
  <c r="M245" i="4" s="1"/>
  <c r="L245" i="4" a="1"/>
  <c r="L245" i="4" s="1"/>
  <c r="J245" i="4" a="1"/>
  <c r="J245" i="4" s="1"/>
  <c r="L230" i="4" a="1"/>
  <c r="L230" i="4" s="1"/>
  <c r="J230" i="4" a="1"/>
  <c r="J230" i="4" s="1"/>
  <c r="M230" i="4" a="1"/>
  <c r="M230" i="4" s="1"/>
  <c r="M214" i="4" a="1"/>
  <c r="M214" i="4" s="1"/>
  <c r="L214" i="4" a="1"/>
  <c r="L214" i="4" s="1"/>
  <c r="J214" i="4" a="1"/>
  <c r="J214" i="4" s="1"/>
  <c r="L198" i="4" a="1"/>
  <c r="L198" i="4" s="1"/>
  <c r="J198" i="4" a="1"/>
  <c r="J198" i="4" s="1"/>
  <c r="M198" i="4" a="1"/>
  <c r="M198" i="4" s="1"/>
  <c r="M182" i="4" a="1"/>
  <c r="M182" i="4" s="1"/>
  <c r="L182" i="4" a="1"/>
  <c r="L182" i="4" s="1"/>
  <c r="J182" i="4" a="1"/>
  <c r="J182" i="4" s="1"/>
  <c r="L166" i="4" a="1"/>
  <c r="L166" i="4" s="1"/>
  <c r="M166" i="4" a="1"/>
  <c r="M166" i="4" s="1"/>
  <c r="J166" i="4" a="1"/>
  <c r="J166" i="4" s="1"/>
  <c r="M150" i="4" a="1"/>
  <c r="M150" i="4" s="1"/>
  <c r="L150" i="4" a="1"/>
  <c r="L150" i="4" s="1"/>
  <c r="J150" i="4" a="1"/>
  <c r="J150" i="4" s="1"/>
  <c r="L134" i="4" a="1"/>
  <c r="L134" i="4" s="1"/>
  <c r="J134" i="4" a="1"/>
  <c r="J134" i="4" s="1"/>
  <c r="M134" i="4" a="1"/>
  <c r="M134" i="4" s="1"/>
  <c r="L118" i="4" a="1"/>
  <c r="L118" i="4" s="1"/>
  <c r="M118" i="4" a="1"/>
  <c r="M118" i="4" s="1"/>
  <c r="J118" i="4" a="1"/>
  <c r="J118" i="4" s="1"/>
  <c r="L102" i="4" a="1"/>
  <c r="L102" i="4" s="1"/>
  <c r="M102" i="4" a="1"/>
  <c r="M102" i="4" s="1"/>
  <c r="J102" i="4" a="1"/>
  <c r="J102" i="4" s="1"/>
  <c r="M86" i="4" a="1"/>
  <c r="M86" i="4" s="1"/>
  <c r="L86" i="4" a="1"/>
  <c r="L86" i="4" s="1"/>
  <c r="J86" i="4" a="1"/>
  <c r="J86" i="4" s="1"/>
  <c r="L70" i="4" a="1"/>
  <c r="L70" i="4" s="1"/>
  <c r="M70" i="4" a="1"/>
  <c r="M70" i="4" s="1"/>
  <c r="J70" i="4" a="1"/>
  <c r="J70" i="4" s="1"/>
  <c r="M39" i="4" a="1"/>
  <c r="M39" i="4" s="1"/>
  <c r="L39" i="4" a="1"/>
  <c r="L39" i="4" s="1"/>
  <c r="J39" i="4" a="1"/>
  <c r="J39" i="4" s="1"/>
  <c r="F20" i="4" a="1"/>
  <c r="F20" i="4" s="1"/>
  <c r="L20" i="4" a="1"/>
  <c r="L20" i="4" s="1"/>
  <c r="M20" i="4" a="1"/>
  <c r="M20" i="4" s="1"/>
  <c r="J20" i="4" a="1"/>
  <c r="J20" i="4" s="1"/>
  <c r="M60" i="4" a="1"/>
  <c r="M60" i="4" s="1"/>
  <c r="L60" i="4" a="1"/>
  <c r="L60" i="4" s="1"/>
  <c r="J60" i="4" a="1"/>
  <c r="J60" i="4" s="1"/>
  <c r="M81" i="4" a="1"/>
  <c r="M81" i="4" s="1"/>
  <c r="L81" i="4" a="1"/>
  <c r="L81" i="4" s="1"/>
  <c r="J81" i="4" a="1"/>
  <c r="J81" i="4" s="1"/>
  <c r="M103" i="4" a="1"/>
  <c r="M103" i="4" s="1"/>
  <c r="L103" i="4" a="1"/>
  <c r="L103" i="4" s="1"/>
  <c r="J103" i="4" a="1"/>
  <c r="J103" i="4" s="1"/>
  <c r="M124" i="4" a="1"/>
  <c r="M124" i="4" s="1"/>
  <c r="L124" i="4" a="1"/>
  <c r="L124" i="4" s="1"/>
  <c r="J124" i="4" a="1"/>
  <c r="J124" i="4" s="1"/>
  <c r="M145" i="4" a="1"/>
  <c r="M145" i="4" s="1"/>
  <c r="L145" i="4" a="1"/>
  <c r="L145" i="4" s="1"/>
  <c r="J145" i="4" a="1"/>
  <c r="J145" i="4" s="1"/>
  <c r="M167" i="4" a="1"/>
  <c r="M167" i="4" s="1"/>
  <c r="L167" i="4" a="1"/>
  <c r="L167" i="4" s="1"/>
  <c r="J167" i="4" a="1"/>
  <c r="J167" i="4" s="1"/>
  <c r="L188" i="4" a="1"/>
  <c r="L188" i="4" s="1"/>
  <c r="M188" i="4" a="1"/>
  <c r="M188" i="4" s="1"/>
  <c r="J188" i="4" a="1"/>
  <c r="J188" i="4" s="1"/>
  <c r="J209" i="4" a="1"/>
  <c r="J209" i="4" s="1"/>
  <c r="M209" i="4" a="1"/>
  <c r="M209" i="4" s="1"/>
  <c r="L209" i="4" a="1"/>
  <c r="L209" i="4" s="1"/>
  <c r="L231" i="4" a="1"/>
  <c r="L231" i="4" s="1"/>
  <c r="M231" i="4" a="1"/>
  <c r="M231" i="4" s="1"/>
  <c r="J231" i="4" a="1"/>
  <c r="J231" i="4" s="1"/>
  <c r="F13" i="4" a="1"/>
  <c r="F13" i="4" s="1"/>
  <c r="M13" i="4" a="1"/>
  <c r="M13" i="4" s="1"/>
  <c r="L13" i="4" a="1"/>
  <c r="L13" i="4" s="1"/>
  <c r="J13" i="4" a="1"/>
  <c r="J13" i="4" s="1"/>
  <c r="F23" i="4" a="1"/>
  <c r="F23" i="4" s="1"/>
  <c r="M23" i="4" a="1"/>
  <c r="M23" i="4" s="1"/>
  <c r="L23" i="4" a="1"/>
  <c r="L23" i="4" s="1"/>
  <c r="J23" i="4" a="1"/>
  <c r="J23" i="4" s="1"/>
  <c r="F38" i="4" a="1"/>
  <c r="F38" i="4" s="1"/>
  <c r="J38" i="4" a="1"/>
  <c r="J38" i="4" s="1"/>
  <c r="M38" i="4" a="1"/>
  <c r="M38" i="4" s="1"/>
  <c r="L38" i="4" a="1"/>
  <c r="L38" i="4" s="1"/>
  <c r="F52" i="4" a="1"/>
  <c r="F52" i="4" s="1"/>
  <c r="M52" i="4" a="1"/>
  <c r="M52" i="4" s="1"/>
  <c r="L52" i="4" a="1"/>
  <c r="L52" i="4" s="1"/>
  <c r="J52" i="4" a="1"/>
  <c r="J52" i="4" s="1"/>
  <c r="M61" i="4" a="1"/>
  <c r="M61" i="4" s="1"/>
  <c r="J61" i="4" a="1"/>
  <c r="J61" i="4" s="1"/>
  <c r="L61" i="4" a="1"/>
  <c r="L61" i="4" s="1"/>
  <c r="M83" i="4" a="1"/>
  <c r="M83" i="4" s="1"/>
  <c r="J83" i="4" a="1"/>
  <c r="J83" i="4" s="1"/>
  <c r="L83" i="4" a="1"/>
  <c r="L83" i="4" s="1"/>
  <c r="M104" i="4" a="1"/>
  <c r="M104" i="4" s="1"/>
  <c r="L104" i="4" a="1"/>
  <c r="L104" i="4" s="1"/>
  <c r="J104" i="4" a="1"/>
  <c r="J104" i="4" s="1"/>
  <c r="M125" i="4" a="1"/>
  <c r="M125" i="4" s="1"/>
  <c r="L125" i="4" a="1"/>
  <c r="L125" i="4" s="1"/>
  <c r="J125" i="4" a="1"/>
  <c r="J125" i="4" s="1"/>
  <c r="J147" i="4" a="1"/>
  <c r="J147" i="4" s="1"/>
  <c r="L147" i="4" a="1"/>
  <c r="L147" i="4" s="1"/>
  <c r="M147" i="4" a="1"/>
  <c r="M147" i="4" s="1"/>
  <c r="M168" i="4" a="1"/>
  <c r="M168" i="4" s="1"/>
  <c r="L168" i="4" a="1"/>
  <c r="L168" i="4" s="1"/>
  <c r="J168" i="4" a="1"/>
  <c r="J168" i="4" s="1"/>
  <c r="M189" i="4" a="1"/>
  <c r="M189" i="4" s="1"/>
  <c r="L189" i="4" a="1"/>
  <c r="L189" i="4" s="1"/>
  <c r="J189" i="4" a="1"/>
  <c r="J189" i="4" s="1"/>
  <c r="M211" i="4" a="1"/>
  <c r="M211" i="4" s="1"/>
  <c r="L211" i="4" a="1"/>
  <c r="L211" i="4" s="1"/>
  <c r="J211" i="4" a="1"/>
  <c r="J211" i="4" s="1"/>
  <c r="M232" i="4" a="1"/>
  <c r="M232" i="4" s="1"/>
  <c r="L232" i="4" a="1"/>
  <c r="L232" i="4" s="1"/>
  <c r="J232" i="4" a="1"/>
  <c r="J232" i="4" s="1"/>
  <c r="F43" i="4" a="1"/>
  <c r="F43" i="4" s="1"/>
  <c r="J43" i="4" a="1"/>
  <c r="J43" i="4" s="1"/>
  <c r="L43" i="4" a="1"/>
  <c r="L43" i="4" s="1"/>
  <c r="M43" i="4" a="1"/>
  <c r="M43" i="4" s="1"/>
  <c r="J89" i="4" a="1"/>
  <c r="J89" i="4" s="1"/>
  <c r="L89" i="4" a="1"/>
  <c r="L89" i="4" s="1"/>
  <c r="M89" i="4" a="1"/>
  <c r="M89" i="4" s="1"/>
  <c r="L111" i="4" a="1"/>
  <c r="L111" i="4" s="1"/>
  <c r="J111" i="4" a="1"/>
  <c r="J111" i="4" s="1"/>
  <c r="M111" i="4" a="1"/>
  <c r="M111" i="4" s="1"/>
  <c r="M175" i="4" a="1"/>
  <c r="M175" i="4" s="1"/>
  <c r="L175" i="4" a="1"/>
  <c r="L175" i="4" s="1"/>
  <c r="J175" i="4" a="1"/>
  <c r="J175" i="4" s="1"/>
  <c r="K9" i="4" a="1"/>
  <c r="K9" i="4" s="1"/>
  <c r="L9" i="4" a="1"/>
  <c r="L9" i="4" s="1"/>
  <c r="J9" i="4" a="1"/>
  <c r="J9" i="4" s="1"/>
  <c r="M9" i="4" a="1"/>
  <c r="M9" i="4" s="1"/>
  <c r="K26" i="4" a="1"/>
  <c r="K26" i="4" s="1"/>
  <c r="M26" i="4" a="1"/>
  <c r="M26" i="4" s="1"/>
  <c r="L26" i="4" a="1"/>
  <c r="L26" i="4" s="1"/>
  <c r="J26" i="4" a="1"/>
  <c r="J26" i="4" s="1"/>
  <c r="M116" i="4" a="1"/>
  <c r="M116" i="4" s="1"/>
  <c r="L116" i="4" a="1"/>
  <c r="L116" i="4" s="1"/>
  <c r="J116" i="4" a="1"/>
  <c r="J116" i="4" s="1"/>
  <c r="I41" i="4" a="1"/>
  <c r="I41" i="4" s="1"/>
  <c r="L41" i="4" a="1"/>
  <c r="L41" i="4" s="1"/>
  <c r="J41" i="4" a="1"/>
  <c r="J41" i="4" s="1"/>
  <c r="M41" i="4" a="1"/>
  <c r="M41" i="4" s="1"/>
  <c r="K42" i="4" a="1"/>
  <c r="K42" i="4" s="1"/>
  <c r="M42" i="4" a="1"/>
  <c r="M42" i="4" s="1"/>
  <c r="L42" i="4" a="1"/>
  <c r="L42" i="4" s="1"/>
  <c r="J42" i="4" a="1"/>
  <c r="J42" i="4" s="1"/>
  <c r="L79" i="4" a="1"/>
  <c r="L79" i="4" s="1"/>
  <c r="J79" i="4" a="1"/>
  <c r="J79" i="4" s="1"/>
  <c r="M79" i="4" a="1"/>
  <c r="M79" i="4" s="1"/>
  <c r="L100" i="4" a="1"/>
  <c r="L100" i="4" s="1"/>
  <c r="M100" i="4" a="1"/>
  <c r="M100" i="4" s="1"/>
  <c r="J100" i="4" a="1"/>
  <c r="J100" i="4" s="1"/>
  <c r="M121" i="4" a="1"/>
  <c r="M121" i="4" s="1"/>
  <c r="J121" i="4" a="1"/>
  <c r="J121" i="4" s="1"/>
  <c r="L121" i="4" a="1"/>
  <c r="L121" i="4" s="1"/>
  <c r="L143" i="4" a="1"/>
  <c r="L143" i="4" s="1"/>
  <c r="J143" i="4" a="1"/>
  <c r="J143" i="4" s="1"/>
  <c r="M143" i="4" a="1"/>
  <c r="M143" i="4" s="1"/>
  <c r="L164" i="4" a="1"/>
  <c r="L164" i="4" s="1"/>
  <c r="M164" i="4" a="1"/>
  <c r="M164" i="4" s="1"/>
  <c r="J164" i="4" a="1"/>
  <c r="J164" i="4" s="1"/>
  <c r="J185" i="4" a="1"/>
  <c r="J185" i="4" s="1"/>
  <c r="M185" i="4" a="1"/>
  <c r="M185" i="4" s="1"/>
  <c r="L185" i="4" a="1"/>
  <c r="L185" i="4" s="1"/>
  <c r="M207" i="4" a="1"/>
  <c r="M207" i="4" s="1"/>
  <c r="L207" i="4" a="1"/>
  <c r="L207" i="4" s="1"/>
  <c r="J207" i="4" a="1"/>
  <c r="J207" i="4" s="1"/>
  <c r="M228" i="4" a="1"/>
  <c r="M228" i="4" s="1"/>
  <c r="L228" i="4" a="1"/>
  <c r="L228" i="4" s="1"/>
  <c r="J228" i="4" a="1"/>
  <c r="J228" i="4" s="1"/>
  <c r="K6" i="4" a="1"/>
  <c r="K6" i="4" s="1"/>
  <c r="L6" i="4" a="1"/>
  <c r="L6" i="4" s="1"/>
  <c r="M6" i="4" a="1"/>
  <c r="M6" i="4" s="1"/>
  <c r="J6" i="4" a="1"/>
  <c r="J6" i="4" s="1"/>
  <c r="H16" i="4" a="1"/>
  <c r="H16" i="4" s="1"/>
  <c r="L16" i="4" a="1"/>
  <c r="L16" i="4" s="1"/>
  <c r="M16" i="4" a="1"/>
  <c r="M16" i="4" s="1"/>
  <c r="J16" i="4" a="1"/>
  <c r="J16" i="4" s="1"/>
  <c r="G27" i="4" a="1"/>
  <c r="G27" i="4" s="1"/>
  <c r="M27" i="4" a="1"/>
  <c r="M27" i="4" s="1"/>
  <c r="L27" i="4" a="1"/>
  <c r="L27" i="4" s="1"/>
  <c r="J27" i="4" a="1"/>
  <c r="J27" i="4" s="1"/>
  <c r="K40" i="4" a="1"/>
  <c r="K40" i="4" s="1"/>
  <c r="M40" i="4" a="1"/>
  <c r="M40" i="4" s="1"/>
  <c r="L40" i="4" a="1"/>
  <c r="L40" i="4" s="1"/>
  <c r="J40" i="4" a="1"/>
  <c r="J40" i="4" s="1"/>
  <c r="F51" i="4" a="1"/>
  <c r="F51" i="4" s="1"/>
  <c r="M51" i="4" a="1"/>
  <c r="M51" i="4" s="1"/>
  <c r="L51" i="4" a="1"/>
  <c r="L51" i="4" s="1"/>
  <c r="J51" i="4" a="1"/>
  <c r="J51" i="4" s="1"/>
  <c r="M59" i="4" a="1"/>
  <c r="M59" i="4" s="1"/>
  <c r="L59" i="4" a="1"/>
  <c r="L59" i="4" s="1"/>
  <c r="J59" i="4" a="1"/>
  <c r="J59" i="4" s="1"/>
  <c r="L80" i="4" a="1"/>
  <c r="L80" i="4" s="1"/>
  <c r="M80" i="4" a="1"/>
  <c r="M80" i="4" s="1"/>
  <c r="J80" i="4" a="1"/>
  <c r="J80" i="4" s="1"/>
  <c r="J101" i="4" a="1"/>
  <c r="J101" i="4" s="1"/>
  <c r="L101" i="4" a="1"/>
  <c r="L101" i="4" s="1"/>
  <c r="M101" i="4" a="1"/>
  <c r="M101" i="4" s="1"/>
  <c r="M123" i="4" a="1"/>
  <c r="M123" i="4" s="1"/>
  <c r="L123" i="4" a="1"/>
  <c r="L123" i="4" s="1"/>
  <c r="J123" i="4" a="1"/>
  <c r="J123" i="4" s="1"/>
  <c r="L144" i="4" a="1"/>
  <c r="L144" i="4" s="1"/>
  <c r="M144" i="4" a="1"/>
  <c r="M144" i="4" s="1"/>
  <c r="J144" i="4" a="1"/>
  <c r="J144" i="4" s="1"/>
  <c r="J165" i="4" a="1"/>
  <c r="J165" i="4" s="1"/>
  <c r="M165" i="4" a="1"/>
  <c r="M165" i="4" s="1"/>
  <c r="L165" i="4" a="1"/>
  <c r="L165" i="4" s="1"/>
  <c r="M187" i="4" a="1"/>
  <c r="M187" i="4" s="1"/>
  <c r="L187" i="4" a="1"/>
  <c r="L187" i="4" s="1"/>
  <c r="J187" i="4" a="1"/>
  <c r="J187" i="4" s="1"/>
  <c r="L208" i="4" a="1"/>
  <c r="L208" i="4" s="1"/>
  <c r="M208" i="4" a="1"/>
  <c r="M208" i="4" s="1"/>
  <c r="J208" i="4" a="1"/>
  <c r="J208" i="4" s="1"/>
  <c r="M229" i="4" a="1"/>
  <c r="M229" i="4" s="1"/>
  <c r="L229" i="4" a="1"/>
  <c r="L229" i="4" s="1"/>
  <c r="J229" i="4" a="1"/>
  <c r="J229" i="4" s="1"/>
  <c r="M242" i="4" a="1"/>
  <c r="M242" i="4" s="1"/>
  <c r="L242" i="4" a="1"/>
  <c r="L242" i="4" s="1"/>
  <c r="J242" i="4" a="1"/>
  <c r="J242" i="4" s="1"/>
  <c r="M226" i="4" a="1"/>
  <c r="M226" i="4" s="1"/>
  <c r="L226" i="4" a="1"/>
  <c r="L226" i="4" s="1"/>
  <c r="J226" i="4" a="1"/>
  <c r="J226" i="4" s="1"/>
  <c r="M210" i="4" a="1"/>
  <c r="M210" i="4" s="1"/>
  <c r="L210" i="4" a="1"/>
  <c r="L210" i="4" s="1"/>
  <c r="J210" i="4" a="1"/>
  <c r="J210" i="4" s="1"/>
  <c r="M194" i="4" a="1"/>
  <c r="M194" i="4" s="1"/>
  <c r="L194" i="4" a="1"/>
  <c r="L194" i="4" s="1"/>
  <c r="J194" i="4" a="1"/>
  <c r="J194" i="4" s="1"/>
  <c r="M178" i="4" a="1"/>
  <c r="M178" i="4" s="1"/>
  <c r="L178" i="4" a="1"/>
  <c r="L178" i="4" s="1"/>
  <c r="J178" i="4" a="1"/>
  <c r="J178" i="4" s="1"/>
  <c r="L162" i="4" a="1"/>
  <c r="L162" i="4" s="1"/>
  <c r="J162" i="4" a="1"/>
  <c r="J162" i="4" s="1"/>
  <c r="M162" i="4" a="1"/>
  <c r="M162" i="4" s="1"/>
  <c r="M146" i="4" a="1"/>
  <c r="M146" i="4" s="1"/>
  <c r="L146" i="4" a="1"/>
  <c r="L146" i="4" s="1"/>
  <c r="J146" i="4" a="1"/>
  <c r="J146" i="4" s="1"/>
  <c r="L130" i="4" a="1"/>
  <c r="L130" i="4" s="1"/>
  <c r="J130" i="4" a="1"/>
  <c r="J130" i="4" s="1"/>
  <c r="M130" i="4" a="1"/>
  <c r="M130" i="4" s="1"/>
  <c r="L114" i="4" a="1"/>
  <c r="L114" i="4" s="1"/>
  <c r="J114" i="4" a="1"/>
  <c r="J114" i="4" s="1"/>
  <c r="M114" i="4" a="1"/>
  <c r="M114" i="4" s="1"/>
  <c r="L98" i="4" a="1"/>
  <c r="L98" i="4" s="1"/>
  <c r="M98" i="4" a="1"/>
  <c r="M98" i="4" s="1"/>
  <c r="J98" i="4" a="1"/>
  <c r="J98" i="4" s="1"/>
  <c r="M82" i="4" a="1"/>
  <c r="M82" i="4" s="1"/>
  <c r="L82" i="4" a="1"/>
  <c r="L82" i="4" s="1"/>
  <c r="J82" i="4" a="1"/>
  <c r="J82" i="4" s="1"/>
  <c r="L66" i="4" a="1"/>
  <c r="L66" i="4" s="1"/>
  <c r="J66" i="4" a="1"/>
  <c r="J66" i="4" s="1"/>
  <c r="M66" i="4" a="1"/>
  <c r="M66" i="4" s="1"/>
  <c r="K32" i="4" a="1"/>
  <c r="K32" i="4" s="1"/>
  <c r="J32" i="4" a="1"/>
  <c r="J32" i="4" s="1"/>
  <c r="M32" i="4" a="1"/>
  <c r="M32" i="4" s="1"/>
  <c r="L32" i="4" a="1"/>
  <c r="L32" i="4" s="1"/>
  <c r="K28" i="4" a="1"/>
  <c r="K28" i="4" s="1"/>
  <c r="L28" i="4" a="1"/>
  <c r="L28" i="4" s="1"/>
  <c r="M28" i="4" a="1"/>
  <c r="M28" i="4" s="1"/>
  <c r="J28" i="4" a="1"/>
  <c r="J28" i="4" s="1"/>
  <c r="M65" i="4" a="1"/>
  <c r="M65" i="4" s="1"/>
  <c r="L65" i="4" a="1"/>
  <c r="L65" i="4" s="1"/>
  <c r="J65" i="4" a="1"/>
  <c r="J65" i="4" s="1"/>
  <c r="M87" i="4" a="1"/>
  <c r="M87" i="4" s="1"/>
  <c r="L87" i="4" a="1"/>
  <c r="L87" i="4" s="1"/>
  <c r="J87" i="4" a="1"/>
  <c r="J87" i="4" s="1"/>
  <c r="L108" i="4" a="1"/>
  <c r="L108" i="4" s="1"/>
  <c r="M108" i="4" a="1"/>
  <c r="M108" i="4" s="1"/>
  <c r="J108" i="4" a="1"/>
  <c r="J108" i="4" s="1"/>
  <c r="M129" i="4" a="1"/>
  <c r="M129" i="4" s="1"/>
  <c r="J129" i="4" a="1"/>
  <c r="J129" i="4" s="1"/>
  <c r="L129" i="4" a="1"/>
  <c r="L129" i="4" s="1"/>
  <c r="M151" i="4" a="1"/>
  <c r="M151" i="4" s="1"/>
  <c r="L151" i="4" a="1"/>
  <c r="L151" i="4" s="1"/>
  <c r="J151" i="4" a="1"/>
  <c r="J151" i="4" s="1"/>
  <c r="L172" i="4" a="1"/>
  <c r="L172" i="4" s="1"/>
  <c r="M172" i="4" a="1"/>
  <c r="M172" i="4" s="1"/>
  <c r="J172" i="4" a="1"/>
  <c r="J172" i="4" s="1"/>
  <c r="M193" i="4" a="1"/>
  <c r="M193" i="4" s="1"/>
  <c r="J193" i="4" a="1"/>
  <c r="J193" i="4" s="1"/>
  <c r="L193" i="4" a="1"/>
  <c r="L193" i="4" s="1"/>
  <c r="M215" i="4" a="1"/>
  <c r="M215" i="4" s="1"/>
  <c r="L215" i="4" a="1"/>
  <c r="L215" i="4" s="1"/>
  <c r="J215" i="4" a="1"/>
  <c r="J215" i="4" s="1"/>
  <c r="J236" i="4" a="1"/>
  <c r="J236" i="4" s="1"/>
  <c r="M236" i="4" a="1"/>
  <c r="M236" i="4" s="1"/>
  <c r="L236" i="4" a="1"/>
  <c r="L236" i="4" s="1"/>
  <c r="K15" i="4" a="1"/>
  <c r="K15" i="4" s="1"/>
  <c r="L15" i="4" a="1"/>
  <c r="L15" i="4" s="1"/>
  <c r="M15" i="4" a="1"/>
  <c r="M15" i="4" s="1"/>
  <c r="J15" i="4" a="1"/>
  <c r="J15" i="4" s="1"/>
  <c r="H25" i="4" a="1"/>
  <c r="H25" i="4" s="1"/>
  <c r="M25" i="4" a="1"/>
  <c r="M25" i="4" s="1"/>
  <c r="J25" i="4" a="1"/>
  <c r="J25" i="4" s="1"/>
  <c r="L25" i="4" a="1"/>
  <c r="L25" i="4" s="1"/>
  <c r="F46" i="4" a="1"/>
  <c r="F46" i="4" s="1"/>
  <c r="L46" i="4" a="1"/>
  <c r="L46" i="4" s="1"/>
  <c r="M46" i="4" a="1"/>
  <c r="M46" i="4" s="1"/>
  <c r="J46" i="4" a="1"/>
  <c r="J46" i="4" s="1"/>
  <c r="F54" i="4" a="1"/>
  <c r="F54" i="4" s="1"/>
  <c r="L54" i="4" a="1"/>
  <c r="L54" i="4" s="1"/>
  <c r="M54" i="4" a="1"/>
  <c r="M54" i="4" s="1"/>
  <c r="J54" i="4" a="1"/>
  <c r="J54" i="4" s="1"/>
  <c r="M67" i="4" a="1"/>
  <c r="M67" i="4" s="1"/>
  <c r="L67" i="4" a="1"/>
  <c r="L67" i="4" s="1"/>
  <c r="J67" i="4" a="1"/>
  <c r="J67" i="4" s="1"/>
  <c r="L88" i="4" a="1"/>
  <c r="L88" i="4" s="1"/>
  <c r="M88" i="4" a="1"/>
  <c r="M88" i="4" s="1"/>
  <c r="J88" i="4" a="1"/>
  <c r="J88" i="4" s="1"/>
  <c r="M109" i="4" a="1"/>
  <c r="M109" i="4" s="1"/>
  <c r="L109" i="4" a="1"/>
  <c r="L109" i="4" s="1"/>
  <c r="J109" i="4" a="1"/>
  <c r="J109" i="4" s="1"/>
  <c r="M131" i="4" a="1"/>
  <c r="M131" i="4" s="1"/>
  <c r="L131" i="4" a="1"/>
  <c r="L131" i="4" s="1"/>
  <c r="J131" i="4" a="1"/>
  <c r="J131" i="4" s="1"/>
  <c r="L152" i="4" a="1"/>
  <c r="L152" i="4" s="1"/>
  <c r="M152" i="4" a="1"/>
  <c r="M152" i="4" s="1"/>
  <c r="J152" i="4" a="1"/>
  <c r="J152" i="4" s="1"/>
  <c r="M173" i="4" a="1"/>
  <c r="M173" i="4" s="1"/>
  <c r="L173" i="4" a="1"/>
  <c r="L173" i="4" s="1"/>
  <c r="J173" i="4" a="1"/>
  <c r="J173" i="4" s="1"/>
  <c r="M195" i="4" a="1"/>
  <c r="M195" i="4" s="1"/>
  <c r="L195" i="4" a="1"/>
  <c r="L195" i="4" s="1"/>
  <c r="J195" i="4" a="1"/>
  <c r="J195" i="4" s="1"/>
  <c r="L216" i="4" a="1"/>
  <c r="L216" i="4" s="1"/>
  <c r="M216" i="4" a="1"/>
  <c r="M216" i="4" s="1"/>
  <c r="J216" i="4" a="1"/>
  <c r="J216" i="4" s="1"/>
  <c r="M237" i="4" a="1"/>
  <c r="M237" i="4" s="1"/>
  <c r="L237" i="4" a="1"/>
  <c r="L237" i="4" s="1"/>
  <c r="J237" i="4" a="1"/>
  <c r="J237" i="4" s="1"/>
  <c r="F44" i="4" a="1"/>
  <c r="F44" i="4" s="1"/>
  <c r="L44" i="4" a="1"/>
  <c r="L44" i="4" s="1"/>
  <c r="J44" i="4" a="1"/>
  <c r="J44" i="4" s="1"/>
  <c r="M44" i="4" a="1"/>
  <c r="M44" i="4" s="1"/>
  <c r="I3" i="4" a="1"/>
  <c r="I3" i="4" s="1"/>
  <c r="M3" i="4" a="1"/>
  <c r="M3" i="4" s="1"/>
  <c r="L3" i="4" a="1"/>
  <c r="L3" i="4" s="1"/>
  <c r="J3" i="4" a="1"/>
  <c r="J3" i="4" s="1"/>
  <c r="G5" i="4" a="1"/>
  <c r="G5" i="4" s="1"/>
  <c r="M5" i="4" a="1"/>
  <c r="M5" i="4" s="1"/>
  <c r="L5" i="4" a="1"/>
  <c r="L5" i="4" s="1"/>
  <c r="J5" i="4" a="1"/>
  <c r="J5" i="4" s="1"/>
  <c r="L63" i="4" a="1"/>
  <c r="L63" i="4" s="1"/>
  <c r="J63" i="4" a="1"/>
  <c r="J63" i="4" s="1"/>
  <c r="M63" i="4" a="1"/>
  <c r="M63" i="4" s="1"/>
  <c r="L84" i="4" a="1"/>
  <c r="L84" i="4" s="1"/>
  <c r="M84" i="4" a="1"/>
  <c r="M84" i="4" s="1"/>
  <c r="J84" i="4" a="1"/>
  <c r="J84" i="4" s="1"/>
  <c r="M105" i="4" a="1"/>
  <c r="M105" i="4" s="1"/>
  <c r="J105" i="4" a="1"/>
  <c r="J105" i="4" s="1"/>
  <c r="L105" i="4" a="1"/>
  <c r="L105" i="4" s="1"/>
  <c r="M127" i="4" a="1"/>
  <c r="M127" i="4" s="1"/>
  <c r="L127" i="4" a="1"/>
  <c r="L127" i="4" s="1"/>
  <c r="J127" i="4" a="1"/>
  <c r="J127" i="4" s="1"/>
  <c r="L148" i="4" a="1"/>
  <c r="L148" i="4" s="1"/>
  <c r="M148" i="4" a="1"/>
  <c r="M148" i="4" s="1"/>
  <c r="J148" i="4" a="1"/>
  <c r="J148" i="4" s="1"/>
  <c r="J169" i="4" a="1"/>
  <c r="J169" i="4" s="1"/>
  <c r="M169" i="4" a="1"/>
  <c r="M169" i="4" s="1"/>
  <c r="L169" i="4" a="1"/>
  <c r="L169" i="4" s="1"/>
  <c r="M191" i="4" a="1"/>
  <c r="M191" i="4" s="1"/>
  <c r="L191" i="4" a="1"/>
  <c r="L191" i="4" s="1"/>
  <c r="J191" i="4" a="1"/>
  <c r="J191" i="4" s="1"/>
  <c r="L212" i="4" a="1"/>
  <c r="L212" i="4" s="1"/>
  <c r="M212" i="4" a="1"/>
  <c r="M212" i="4" s="1"/>
  <c r="J212" i="4" a="1"/>
  <c r="J212" i="4" s="1"/>
  <c r="L233" i="4" a="1"/>
  <c r="L233" i="4" s="1"/>
  <c r="J233" i="4" a="1"/>
  <c r="J233" i="4" s="1"/>
  <c r="M233" i="4" a="1"/>
  <c r="M233" i="4" s="1"/>
  <c r="H8" i="4" a="1"/>
  <c r="H8" i="4" s="1"/>
  <c r="M8" i="4" a="1"/>
  <c r="M8" i="4" s="1"/>
  <c r="L8" i="4" a="1"/>
  <c r="L8" i="4" s="1"/>
  <c r="J8" i="4" a="1"/>
  <c r="J8" i="4" s="1"/>
  <c r="F19" i="4" a="1"/>
  <c r="F19" i="4" s="1"/>
  <c r="M19" i="4" a="1"/>
  <c r="M19" i="4" s="1"/>
  <c r="L19" i="4" a="1"/>
  <c r="L19" i="4" s="1"/>
  <c r="J19" i="4" a="1"/>
  <c r="J19" i="4" s="1"/>
  <c r="F30" i="4" a="1"/>
  <c r="F30" i="4" s="1"/>
  <c r="M30" i="4" a="1"/>
  <c r="M30" i="4" s="1"/>
  <c r="L30" i="4" a="1"/>
  <c r="L30" i="4" s="1"/>
  <c r="J30" i="4" a="1"/>
  <c r="J30" i="4" s="1"/>
  <c r="G45" i="4" a="1"/>
  <c r="G45" i="4" s="1"/>
  <c r="M45" i="4" a="1"/>
  <c r="M45" i="4" s="1"/>
  <c r="L45" i="4" a="1"/>
  <c r="L45" i="4" s="1"/>
  <c r="J45" i="4" a="1"/>
  <c r="J45" i="4" s="1"/>
  <c r="F53" i="4" a="1"/>
  <c r="F53" i="4" s="1"/>
  <c r="M53" i="4" a="1"/>
  <c r="M53" i="4" s="1"/>
  <c r="J53" i="4" a="1"/>
  <c r="J53" i="4" s="1"/>
  <c r="L53" i="4" a="1"/>
  <c r="L53" i="4" s="1"/>
  <c r="L64" i="4" a="1"/>
  <c r="L64" i="4" s="1"/>
  <c r="M64" i="4" a="1"/>
  <c r="M64" i="4" s="1"/>
  <c r="J64" i="4" a="1"/>
  <c r="J64" i="4" s="1"/>
  <c r="J85" i="4" a="1"/>
  <c r="J85" i="4" s="1"/>
  <c r="M85" i="4" a="1"/>
  <c r="M85" i="4" s="1"/>
  <c r="L85" i="4" a="1"/>
  <c r="L85" i="4" s="1"/>
  <c r="J107" i="4" a="1"/>
  <c r="J107" i="4" s="1"/>
  <c r="L107" i="4" a="1"/>
  <c r="L107" i="4" s="1"/>
  <c r="M107" i="4" a="1"/>
  <c r="M107" i="4" s="1"/>
  <c r="L128" i="4" a="1"/>
  <c r="L128" i="4" s="1"/>
  <c r="M128" i="4" a="1"/>
  <c r="M128" i="4" s="1"/>
  <c r="J128" i="4" a="1"/>
  <c r="J128" i="4" s="1"/>
  <c r="M149" i="4" a="1"/>
  <c r="M149" i="4" s="1"/>
  <c r="J149" i="4" a="1"/>
  <c r="J149" i="4" s="1"/>
  <c r="L149" i="4" a="1"/>
  <c r="L149" i="4" s="1"/>
  <c r="M171" i="4" a="1"/>
  <c r="M171" i="4" s="1"/>
  <c r="L171" i="4" a="1"/>
  <c r="L171" i="4" s="1"/>
  <c r="J171" i="4" a="1"/>
  <c r="J171" i="4" s="1"/>
  <c r="L192" i="4" a="1"/>
  <c r="L192" i="4" s="1"/>
  <c r="M192" i="4" a="1"/>
  <c r="M192" i="4" s="1"/>
  <c r="J192" i="4" a="1"/>
  <c r="J192" i="4" s="1"/>
  <c r="M213" i="4" a="1"/>
  <c r="M213" i="4" s="1"/>
  <c r="L213" i="4" a="1"/>
  <c r="L213" i="4" s="1"/>
  <c r="J213" i="4" a="1"/>
  <c r="J213" i="4" s="1"/>
  <c r="L235" i="4" a="1"/>
  <c r="L235" i="4" s="1"/>
  <c r="J235" i="4" a="1"/>
  <c r="J235" i="4" s="1"/>
  <c r="M235" i="4" a="1"/>
  <c r="M235" i="4" s="1"/>
  <c r="M238" i="4" a="1"/>
  <c r="M238" i="4" s="1"/>
  <c r="J238" i="4" a="1"/>
  <c r="J238" i="4" s="1"/>
  <c r="L238" i="4" a="1"/>
  <c r="L238" i="4" s="1"/>
  <c r="L222" i="4" a="1"/>
  <c r="L222" i="4" s="1"/>
  <c r="J222" i="4" a="1"/>
  <c r="J222" i="4" s="1"/>
  <c r="M222" i="4" a="1"/>
  <c r="M222" i="4" s="1"/>
  <c r="L206" i="4" a="1"/>
  <c r="L206" i="4" s="1"/>
  <c r="J206" i="4" a="1"/>
  <c r="J206" i="4" s="1"/>
  <c r="M206" i="4" a="1"/>
  <c r="M206" i="4" s="1"/>
  <c r="L190" i="4" a="1"/>
  <c r="L190" i="4" s="1"/>
  <c r="J190" i="4" a="1"/>
  <c r="J190" i="4" s="1"/>
  <c r="M190" i="4" a="1"/>
  <c r="M190" i="4" s="1"/>
  <c r="L174" i="4" a="1"/>
  <c r="L174" i="4" s="1"/>
  <c r="J174" i="4" a="1"/>
  <c r="J174" i="4" s="1"/>
  <c r="M174" i="4" a="1"/>
  <c r="M174" i="4" s="1"/>
  <c r="L158" i="4" a="1"/>
  <c r="L158" i="4" s="1"/>
  <c r="J158" i="4" a="1"/>
  <c r="J158" i="4" s="1"/>
  <c r="M158" i="4" a="1"/>
  <c r="M158" i="4" s="1"/>
  <c r="M142" i="4" a="1"/>
  <c r="M142" i="4" s="1"/>
  <c r="L142" i="4" a="1"/>
  <c r="L142" i="4" s="1"/>
  <c r="J142" i="4" a="1"/>
  <c r="J142" i="4" s="1"/>
  <c r="L126" i="4" a="1"/>
  <c r="L126" i="4" s="1"/>
  <c r="M126" i="4" a="1"/>
  <c r="M126" i="4" s="1"/>
  <c r="J126" i="4" a="1"/>
  <c r="J126" i="4" s="1"/>
  <c r="L110" i="4" a="1"/>
  <c r="L110" i="4" s="1"/>
  <c r="M110" i="4" a="1"/>
  <c r="M110" i="4" s="1"/>
  <c r="J110" i="4" a="1"/>
  <c r="J110" i="4" s="1"/>
  <c r="L94" i="4" a="1"/>
  <c r="L94" i="4" s="1"/>
  <c r="M94" i="4" a="1"/>
  <c r="M94" i="4" s="1"/>
  <c r="J94" i="4" a="1"/>
  <c r="J94" i="4" s="1"/>
  <c r="M78" i="4" a="1"/>
  <c r="M78" i="4" s="1"/>
  <c r="L78" i="4" a="1"/>
  <c r="L78" i="4" s="1"/>
  <c r="J78" i="4" a="1"/>
  <c r="J78" i="4" s="1"/>
  <c r="L62" i="4" a="1"/>
  <c r="L62" i="4" s="1"/>
  <c r="M62" i="4" a="1"/>
  <c r="M62" i="4" s="1"/>
  <c r="J62" i="4" a="1"/>
  <c r="J62" i="4" s="1"/>
  <c r="G4" i="4" a="1"/>
  <c r="G4" i="4" s="1"/>
  <c r="L4" i="4" a="1"/>
  <c r="L4" i="4" s="1"/>
  <c r="M4" i="4" a="1"/>
  <c r="M4" i="4" s="1"/>
  <c r="J4" i="4" a="1"/>
  <c r="J4" i="4" s="1"/>
  <c r="G34" i="4" a="1"/>
  <c r="G34" i="4" s="1"/>
  <c r="L34" i="4" a="1"/>
  <c r="L34" i="4" s="1"/>
  <c r="M34" i="4" a="1"/>
  <c r="M34" i="4" s="1"/>
  <c r="J34" i="4" a="1"/>
  <c r="J34" i="4" s="1"/>
  <c r="M71" i="4" a="1"/>
  <c r="M71" i="4" s="1"/>
  <c r="L71" i="4" a="1"/>
  <c r="L71" i="4" s="1"/>
  <c r="J71" i="4" a="1"/>
  <c r="J71" i="4" s="1"/>
  <c r="L92" i="4" a="1"/>
  <c r="L92" i="4" s="1"/>
  <c r="M92" i="4" a="1"/>
  <c r="M92" i="4" s="1"/>
  <c r="J92" i="4" a="1"/>
  <c r="J92" i="4" s="1"/>
  <c r="M113" i="4" a="1"/>
  <c r="M113" i="4" s="1"/>
  <c r="L113" i="4" a="1"/>
  <c r="L113" i="4" s="1"/>
  <c r="J113" i="4" a="1"/>
  <c r="J113" i="4" s="1"/>
  <c r="M135" i="4" a="1"/>
  <c r="M135" i="4" s="1"/>
  <c r="L135" i="4" a="1"/>
  <c r="L135" i="4" s="1"/>
  <c r="J135" i="4" a="1"/>
  <c r="J135" i="4" s="1"/>
  <c r="L156" i="4" a="1"/>
  <c r="L156" i="4" s="1"/>
  <c r="M156" i="4" a="1"/>
  <c r="M156" i="4" s="1"/>
  <c r="J156" i="4" a="1"/>
  <c r="J156" i="4" s="1"/>
  <c r="M177" i="4" a="1"/>
  <c r="M177" i="4" s="1"/>
  <c r="J177" i="4" a="1"/>
  <c r="J177" i="4" s="1"/>
  <c r="L177" i="4" a="1"/>
  <c r="L177" i="4" s="1"/>
  <c r="L199" i="4" a="1"/>
  <c r="L199" i="4" s="1"/>
  <c r="M199" i="4" a="1"/>
  <c r="M199" i="4" s="1"/>
  <c r="J199" i="4" a="1"/>
  <c r="J199" i="4" s="1"/>
  <c r="L220" i="4" a="1"/>
  <c r="L220" i="4" s="1"/>
  <c r="M220" i="4" a="1"/>
  <c r="M220" i="4" s="1"/>
  <c r="J220" i="4" a="1"/>
  <c r="J220" i="4" s="1"/>
  <c r="L241" i="4" a="1"/>
  <c r="L241" i="4" s="1"/>
  <c r="J241" i="4" a="1"/>
  <c r="J241" i="4" s="1"/>
  <c r="M241" i="4" a="1"/>
  <c r="M241" i="4" s="1"/>
  <c r="H17" i="4" a="1"/>
  <c r="H17" i="4" s="1"/>
  <c r="M17" i="4" a="1"/>
  <c r="M17" i="4" s="1"/>
  <c r="J17" i="4" a="1"/>
  <c r="J17" i="4" s="1"/>
  <c r="L17" i="4" a="1"/>
  <c r="L17" i="4" s="1"/>
  <c r="G29" i="4" a="1"/>
  <c r="G29" i="4" s="1"/>
  <c r="M29" i="4" a="1"/>
  <c r="M29" i="4" s="1"/>
  <c r="J29" i="4" a="1"/>
  <c r="J29" i="4" s="1"/>
  <c r="L29" i="4" a="1"/>
  <c r="L29" i="4" s="1"/>
  <c r="F48" i="4" a="1"/>
  <c r="F48" i="4" s="1"/>
  <c r="M48" i="4" a="1"/>
  <c r="M48" i="4" s="1"/>
  <c r="L48" i="4" a="1"/>
  <c r="L48" i="4" s="1"/>
  <c r="J48" i="4" a="1"/>
  <c r="J48" i="4" s="1"/>
  <c r="F56" i="4" a="1"/>
  <c r="F56" i="4" s="1"/>
  <c r="L56" i="4" a="1"/>
  <c r="L56" i="4" s="1"/>
  <c r="J56" i="4" a="1"/>
  <c r="J56" i="4" s="1"/>
  <c r="M56" i="4" a="1"/>
  <c r="M56" i="4" s="1"/>
  <c r="L72" i="4" a="1"/>
  <c r="L72" i="4" s="1"/>
  <c r="M72" i="4" a="1"/>
  <c r="M72" i="4" s="1"/>
  <c r="J72" i="4" a="1"/>
  <c r="J72" i="4" s="1"/>
  <c r="M93" i="4" a="1"/>
  <c r="M93" i="4" s="1"/>
  <c r="L93" i="4" a="1"/>
  <c r="L93" i="4" s="1"/>
  <c r="J93" i="4" a="1"/>
  <c r="J93" i="4" s="1"/>
  <c r="M115" i="4" a="1"/>
  <c r="M115" i="4" s="1"/>
  <c r="L115" i="4" a="1"/>
  <c r="L115" i="4" s="1"/>
  <c r="J115" i="4" a="1"/>
  <c r="J115" i="4" s="1"/>
  <c r="L136" i="4" a="1"/>
  <c r="L136" i="4" s="1"/>
  <c r="M136" i="4" a="1"/>
  <c r="M136" i="4" s="1"/>
  <c r="J136" i="4" a="1"/>
  <c r="J136" i="4" s="1"/>
  <c r="M157" i="4" a="1"/>
  <c r="M157" i="4" s="1"/>
  <c r="L157" i="4" a="1"/>
  <c r="L157" i="4" s="1"/>
  <c r="J157" i="4" a="1"/>
  <c r="J157" i="4" s="1"/>
  <c r="M179" i="4" a="1"/>
  <c r="M179" i="4" s="1"/>
  <c r="J179" i="4" a="1"/>
  <c r="J179" i="4" s="1"/>
  <c r="L179" i="4" a="1"/>
  <c r="L179" i="4" s="1"/>
  <c r="M200" i="4" a="1"/>
  <c r="M200" i="4" s="1"/>
  <c r="L200" i="4" a="1"/>
  <c r="L200" i="4" s="1"/>
  <c r="J200" i="4" a="1"/>
  <c r="J200" i="4" s="1"/>
  <c r="M221" i="4" a="1"/>
  <c r="M221" i="4" s="1"/>
  <c r="L221" i="4" a="1"/>
  <c r="L221" i="4" s="1"/>
  <c r="J221" i="4" a="1"/>
  <c r="J221" i="4" s="1"/>
  <c r="M243" i="4" a="1"/>
  <c r="M243" i="4" s="1"/>
  <c r="L243" i="4" a="1"/>
  <c r="L243" i="4" s="1"/>
  <c r="J243" i="4" a="1"/>
  <c r="J243" i="4" s="1"/>
  <c r="M2" i="7"/>
  <c r="J2" i="7" a="1"/>
  <c r="J2" i="7" s="1"/>
  <c r="G251" i="7" a="1"/>
  <c r="G251" i="7" s="1"/>
  <c r="G127" i="7" a="1"/>
  <c r="G127" i="7" s="1"/>
  <c r="H24" i="7" a="1"/>
  <c r="H24" i="7" s="1"/>
  <c r="I71" i="7" a="1"/>
  <c r="I71" i="7" s="1"/>
  <c r="J71" i="7" s="1" a="1"/>
  <c r="J71" i="7" s="1"/>
  <c r="H123" i="7" a="1"/>
  <c r="H123" i="7" s="1"/>
  <c r="F112" i="7" a="1"/>
  <c r="F112" i="7" s="1"/>
  <c r="H70" i="7" a="1"/>
  <c r="H70" i="7" s="1"/>
  <c r="H303" i="7" a="1"/>
  <c r="H303" i="7" s="1"/>
  <c r="H151" i="7" a="1"/>
  <c r="H151" i="7" s="1"/>
  <c r="I23" i="7" a="1"/>
  <c r="I23" i="7" s="1"/>
  <c r="M23" i="7" s="1"/>
  <c r="H301" i="7" a="1"/>
  <c r="H301" i="7" s="1"/>
  <c r="G272" i="7" a="1"/>
  <c r="G272" i="7" s="1"/>
  <c r="G119" i="7" a="1"/>
  <c r="G119" i="7" s="1"/>
  <c r="G112" i="7" a="1"/>
  <c r="G112" i="7" s="1"/>
  <c r="G60" i="7" a="1"/>
  <c r="G60" i="7" s="1"/>
  <c r="I315" i="7" a="1"/>
  <c r="I315" i="7" s="1"/>
  <c r="H337" i="7" a="1"/>
  <c r="H337" i="7" s="1"/>
  <c r="H351" i="7" a="1"/>
  <c r="H351" i="7" s="1"/>
  <c r="F314" i="7" a="1"/>
  <c r="F314" i="7" s="1"/>
  <c r="H242" i="7" a="1"/>
  <c r="H242" i="7" s="1"/>
  <c r="F177" i="7" a="1"/>
  <c r="F177" i="7" s="1"/>
  <c r="H32" i="7" a="1"/>
  <c r="H32" i="7" s="1"/>
  <c r="G80" i="7" a="1"/>
  <c r="G80" i="7" s="1"/>
  <c r="H350" i="7" a="1"/>
  <c r="H350" i="7" s="1"/>
  <c r="G14" i="3" a="1"/>
  <c r="G14" i="3" s="1"/>
  <c r="H177" i="7" a="1"/>
  <c r="H177" i="7" s="1"/>
  <c r="H134" i="7" a="1"/>
  <c r="H134" i="7" s="1"/>
  <c r="F158" i="7" a="1"/>
  <c r="F158" i="7" s="1"/>
  <c r="G25" i="7" a="1"/>
  <c r="G25" i="7" s="1"/>
  <c r="H64" i="7" a="1"/>
  <c r="H64" i="7" s="1"/>
  <c r="F114" i="7" a="1"/>
  <c r="F114" i="7" s="1"/>
  <c r="H340" i="7" a="1"/>
  <c r="H340" i="7" s="1"/>
  <c r="H10" i="4" a="1"/>
  <c r="H10" i="4" s="1"/>
  <c r="I10" i="4" a="1"/>
  <c r="I10" i="4" s="1"/>
  <c r="K10" i="4" a="1"/>
  <c r="K10" i="4" s="1"/>
  <c r="F29" i="4" a="1"/>
  <c r="F29" i="4" s="1"/>
  <c r="K17" i="4" a="1"/>
  <c r="K17" i="4" s="1"/>
  <c r="G10" i="4" a="1"/>
  <c r="G10" i="4" s="1"/>
  <c r="F310" i="7" a="1"/>
  <c r="F310" i="7" s="1"/>
  <c r="H305" i="7" a="1"/>
  <c r="H305" i="7" s="1"/>
  <c r="G282" i="7" a="1"/>
  <c r="G282" i="7" s="1"/>
  <c r="H296" i="7" a="1"/>
  <c r="H296" i="7" s="1"/>
  <c r="H232" i="7" a="1"/>
  <c r="H232" i="7" s="1"/>
  <c r="H183" i="7" a="1"/>
  <c r="H183" i="7" s="1"/>
  <c r="F138" i="7" a="1"/>
  <c r="F138" i="7" s="1"/>
  <c r="H52" i="7" a="1"/>
  <c r="H52" i="7" s="1"/>
  <c r="F80" i="7" a="1"/>
  <c r="F80" i="7" s="1"/>
  <c r="F41" i="7" a="1"/>
  <c r="F41" i="7" s="1"/>
  <c r="H162" i="7" a="1"/>
  <c r="H162" i="7" s="1"/>
  <c r="G159" i="7" a="1"/>
  <c r="G159" i="7" s="1"/>
  <c r="H27" i="7" a="1"/>
  <c r="H27" i="7" s="1"/>
  <c r="F232" i="7" a="1"/>
  <c r="F232" i="7" s="1"/>
  <c r="F118" i="7" a="1"/>
  <c r="F118" i="7" s="1"/>
  <c r="G161" i="7" a="1"/>
  <c r="G161" i="7" s="1"/>
  <c r="H80" i="7" a="1"/>
  <c r="H80" i="7" s="1"/>
  <c r="H45" i="7" a="1"/>
  <c r="H45" i="7" s="1"/>
  <c r="H218" i="7" a="1"/>
  <c r="H218" i="7" s="1"/>
  <c r="F282" i="7" a="1"/>
  <c r="F282" i="7" s="1"/>
  <c r="I27" i="7" a="1"/>
  <c r="I27" i="7" s="1"/>
  <c r="M27" i="7" s="1"/>
  <c r="F158" i="3" a="1"/>
  <c r="F158" i="3" s="1"/>
  <c r="G333" i="7" a="1"/>
  <c r="G333" i="7" s="1"/>
  <c r="H299" i="7" a="1"/>
  <c r="H299" i="7" s="1"/>
  <c r="F233" i="7" a="1"/>
  <c r="F233" i="7" s="1"/>
  <c r="H231" i="7" a="1"/>
  <c r="H231" i="7" s="1"/>
  <c r="H165" i="7" a="1"/>
  <c r="H165" i="7" s="1"/>
  <c r="F183" i="7" a="1"/>
  <c r="F183" i="7" s="1"/>
  <c r="F201" i="7" a="1"/>
  <c r="F201" i="7" s="1"/>
  <c r="G184" i="7" a="1"/>
  <c r="G184" i="7" s="1"/>
  <c r="F156" i="7" a="1"/>
  <c r="F156" i="7" s="1"/>
  <c r="H40" i="7" a="1"/>
  <c r="H40" i="7" s="1"/>
  <c r="F96" i="7" a="1"/>
  <c r="F96" i="7" s="1"/>
  <c r="G64" i="7" a="1"/>
  <c r="G64" i="7" s="1"/>
  <c r="G59" i="7" a="1"/>
  <c r="G59" i="7" s="1"/>
  <c r="G252" i="7" a="1"/>
  <c r="G252" i="7" s="1"/>
  <c r="H282" i="7" a="1"/>
  <c r="H282" i="7" s="1"/>
  <c r="H115" i="7" a="1"/>
  <c r="H115" i="7" s="1"/>
  <c r="F6" i="7" a="1"/>
  <c r="F6" i="7" s="1"/>
  <c r="I81" i="7" a="1"/>
  <c r="I81" i="7" s="1"/>
  <c r="J81" i="7" s="1" a="1"/>
  <c r="J81" i="7" s="1"/>
  <c r="I31" i="7" a="1"/>
  <c r="I31" i="7" s="1"/>
  <c r="F323" i="7" a="1"/>
  <c r="F323" i="7" s="1"/>
  <c r="G338" i="7" a="1"/>
  <c r="G338" i="7" s="1"/>
  <c r="F295" i="7" a="1"/>
  <c r="F295" i="7" s="1"/>
  <c r="G296" i="7" a="1"/>
  <c r="G296" i="7" s="1"/>
  <c r="H203" i="7" a="1"/>
  <c r="H203" i="7" s="1"/>
  <c r="H233" i="7" a="1"/>
  <c r="H233" i="7" s="1"/>
  <c r="F199" i="7" a="1"/>
  <c r="F199" i="7" s="1"/>
  <c r="H201" i="7" a="1"/>
  <c r="H201" i="7" s="1"/>
  <c r="G128" i="7" a="1"/>
  <c r="G128" i="7" s="1"/>
  <c r="G103" i="7" a="1"/>
  <c r="G103" i="7" s="1"/>
  <c r="G87" i="7" a="1"/>
  <c r="G87" i="7" s="1"/>
  <c r="F31" i="7" a="1"/>
  <c r="F31" i="7" s="1"/>
  <c r="F45" i="7" a="1"/>
  <c r="F45" i="7" s="1"/>
  <c r="G218" i="7" a="1"/>
  <c r="G218" i="7" s="1"/>
  <c r="F334" i="7" a="1"/>
  <c r="F334" i="7" s="1"/>
  <c r="H334" i="7" a="1"/>
  <c r="H334" i="7" s="1"/>
  <c r="G115" i="7" a="1"/>
  <c r="G115" i="7" s="1"/>
  <c r="F12" i="7" a="1"/>
  <c r="F12" i="7" s="1"/>
  <c r="G21" i="7" a="1"/>
  <c r="G21" i="7" s="1"/>
  <c r="F27" i="7" a="1"/>
  <c r="F27" i="7" s="1"/>
  <c r="I165" i="7" a="1"/>
  <c r="I165" i="7" s="1"/>
  <c r="H71" i="7" a="1"/>
  <c r="H71" i="7" s="1"/>
  <c r="H31" i="7" a="1"/>
  <c r="H31" i="7" s="1"/>
  <c r="I141" i="7" a="1"/>
  <c r="I141" i="7" s="1"/>
  <c r="H45" i="4" a="1"/>
  <c r="H45" i="4" s="1"/>
  <c r="H323" i="7" a="1"/>
  <c r="H323" i="7" s="1"/>
  <c r="F327" i="7" a="1"/>
  <c r="F327" i="7" s="1"/>
  <c r="H212" i="7" a="1"/>
  <c r="H212" i="7" s="1"/>
  <c r="H211" i="7" a="1"/>
  <c r="H211" i="7" s="1"/>
  <c r="G200" i="7" a="1"/>
  <c r="G200" i="7" s="1"/>
  <c r="F143" i="7" a="1"/>
  <c r="F143" i="7" s="1"/>
  <c r="H155" i="7" a="1"/>
  <c r="H155" i="7" s="1"/>
  <c r="H130" i="7" a="1"/>
  <c r="H130" i="7" s="1"/>
  <c r="F128" i="7" a="1"/>
  <c r="F128" i="7" s="1"/>
  <c r="H102" i="7" a="1"/>
  <c r="H102" i="7" s="1"/>
  <c r="F86" i="7" a="1"/>
  <c r="F86" i="7" s="1"/>
  <c r="F72" i="7" a="1"/>
  <c r="F72" i="7" s="1"/>
  <c r="G45" i="7" a="1"/>
  <c r="G45" i="7" s="1"/>
  <c r="G340" i="7" a="1"/>
  <c r="G340" i="7" s="1"/>
  <c r="H326" i="7" a="1"/>
  <c r="H326" i="7" s="1"/>
  <c r="G131" i="7" a="1"/>
  <c r="G131" i="7" s="1"/>
  <c r="F115" i="7" a="1"/>
  <c r="F115" i="7" s="1"/>
  <c r="H12" i="7" a="1"/>
  <c r="H12" i="7" s="1"/>
  <c r="F21" i="7" a="1"/>
  <c r="F21" i="7" s="1"/>
  <c r="I327" i="7" a="1"/>
  <c r="I327" i="7" s="1"/>
  <c r="I87" i="7" a="1"/>
  <c r="I87" i="7" s="1"/>
  <c r="I103" i="7" a="1"/>
  <c r="I103" i="7" s="1"/>
  <c r="J103" i="7" s="1" a="1"/>
  <c r="J103" i="7" s="1"/>
  <c r="I59" i="7" a="1"/>
  <c r="I59" i="7" s="1"/>
  <c r="I157" i="7" a="1"/>
  <c r="I157" i="7" s="1"/>
  <c r="I340" i="7" a="1"/>
  <c r="I340" i="7" s="1"/>
  <c r="I326" i="7" a="1"/>
  <c r="I326" i="7" s="1"/>
  <c r="I310" i="7" a="1"/>
  <c r="I310" i="7" s="1"/>
  <c r="I218" i="7" a="1"/>
  <c r="I218" i="7" s="1"/>
  <c r="F130" i="3" a="1"/>
  <c r="F130" i="3" s="1"/>
  <c r="H3" i="3" a="1"/>
  <c r="H3" i="3" s="1"/>
  <c r="H356" i="7" a="1"/>
  <c r="H356" i="7" s="1"/>
  <c r="F326" i="7" a="1"/>
  <c r="F326" i="7" s="1"/>
  <c r="H327" i="7" a="1"/>
  <c r="H327" i="7" s="1"/>
  <c r="G310" i="7" a="1"/>
  <c r="G310" i="7" s="1"/>
  <c r="F296" i="7" a="1"/>
  <c r="F296" i="7" s="1"/>
  <c r="F219" i="7" a="1"/>
  <c r="F219" i="7" s="1"/>
  <c r="H251" i="7" a="1"/>
  <c r="H251" i="7" s="1"/>
  <c r="G233" i="7" a="1"/>
  <c r="G233" i="7" s="1"/>
  <c r="F231" i="7" a="1"/>
  <c r="F231" i="7" s="1"/>
  <c r="F200" i="7" a="1"/>
  <c r="F200" i="7" s="1"/>
  <c r="F165" i="7" a="1"/>
  <c r="F165" i="7" s="1"/>
  <c r="G177" i="7" a="1"/>
  <c r="G177" i="7" s="1"/>
  <c r="H141" i="7" a="1"/>
  <c r="H141" i="7" s="1"/>
  <c r="G141" i="7" a="1"/>
  <c r="G141" i="7" s="1"/>
  <c r="G201" i="7" a="1"/>
  <c r="G201" i="7" s="1"/>
  <c r="H4" i="7" a="1"/>
  <c r="H4" i="7" s="1"/>
  <c r="G135" i="7" a="1"/>
  <c r="G135" i="7" s="1"/>
  <c r="H128" i="7" a="1"/>
  <c r="H128" i="7" s="1"/>
  <c r="G86" i="7" a="1"/>
  <c r="G86" i="7" s="1"/>
  <c r="G71" i="7" a="1"/>
  <c r="G71" i="7" s="1"/>
  <c r="F64" i="7" a="1"/>
  <c r="F64" i="7" s="1"/>
  <c r="H60" i="7" a="1"/>
  <c r="H60" i="7" s="1"/>
  <c r="F103" i="7" a="1"/>
  <c r="F103" i="7" s="1"/>
  <c r="F87" i="7" a="1"/>
  <c r="F87" i="7" s="1"/>
  <c r="F59" i="7" a="1"/>
  <c r="F59" i="7" s="1"/>
  <c r="H6" i="7" a="1"/>
  <c r="H6" i="7" s="1"/>
  <c r="G6" i="7" a="1"/>
  <c r="G6" i="7" s="1"/>
  <c r="G12" i="7" a="1"/>
  <c r="G12" i="7" s="1"/>
  <c r="H21" i="7" a="1"/>
  <c r="H21" i="7" s="1"/>
  <c r="G336" i="7" a="1"/>
  <c r="G336" i="7" s="1"/>
  <c r="M29" i="7"/>
  <c r="J29" i="7" a="1"/>
  <c r="J29" i="7" s="1"/>
  <c r="M15" i="7"/>
  <c r="J15" i="7" a="1"/>
  <c r="J15" i="7" s="1"/>
  <c r="M17" i="7"/>
  <c r="J17" i="7" a="1"/>
  <c r="J17" i="7" s="1"/>
  <c r="F14" i="3" a="1"/>
  <c r="F14" i="3" s="1"/>
  <c r="G20" i="4" a="1"/>
  <c r="G20" i="4" s="1"/>
  <c r="G54" i="4" a="1"/>
  <c r="G54" i="4" s="1"/>
  <c r="F15" i="4" a="1"/>
  <c r="F15" i="4" s="1"/>
  <c r="K25" i="4" a="1"/>
  <c r="K25" i="4" s="1"/>
  <c r="I46" i="4" a="1"/>
  <c r="I46" i="4" s="1"/>
  <c r="H55" i="4" a="1"/>
  <c r="H55" i="4" s="1"/>
  <c r="F11" i="4" a="1"/>
  <c r="F11" i="4" s="1"/>
  <c r="F349" i="7" a="1"/>
  <c r="F349" i="7" s="1"/>
  <c r="F331" i="7" a="1"/>
  <c r="F331" i="7" s="1"/>
  <c r="H273" i="7" a="1"/>
  <c r="H273" i="7" s="1"/>
  <c r="F279" i="7" a="1"/>
  <c r="F279" i="7" s="1"/>
  <c r="F215" i="7" a="1"/>
  <c r="F215" i="7" s="1"/>
  <c r="F167" i="7" a="1"/>
  <c r="F167" i="7" s="1"/>
  <c r="F145" i="7" a="1"/>
  <c r="F145" i="7" s="1"/>
  <c r="F144" i="7" a="1"/>
  <c r="F144" i="7" s="1"/>
  <c r="H135" i="7" a="1"/>
  <c r="H135" i="7" s="1"/>
  <c r="F130" i="7" a="1"/>
  <c r="F130" i="7" s="1"/>
  <c r="G156" i="7" a="1"/>
  <c r="G156" i="7" s="1"/>
  <c r="H104" i="7" a="1"/>
  <c r="H104" i="7" s="1"/>
  <c r="G102" i="7" a="1"/>
  <c r="G102" i="7" s="1"/>
  <c r="F88" i="7" a="1"/>
  <c r="F88" i="7" s="1"/>
  <c r="H86" i="7" a="1"/>
  <c r="H86" i="7" s="1"/>
  <c r="G72" i="7" a="1"/>
  <c r="G72" i="7" s="1"/>
  <c r="F70" i="7" a="1"/>
  <c r="F70" i="7" s="1"/>
  <c r="G61" i="7" a="1"/>
  <c r="G61" i="7" s="1"/>
  <c r="G33" i="7" a="1"/>
  <c r="G33" i="7" s="1"/>
  <c r="M5" i="7"/>
  <c r="J5" i="7" a="1"/>
  <c r="J5" i="7" s="1"/>
  <c r="G139" i="7" a="1"/>
  <c r="G139" i="7" s="1"/>
  <c r="F51" i="7" a="1"/>
  <c r="F51" i="7" s="1"/>
  <c r="M9" i="7"/>
  <c r="J9" i="7" a="1"/>
  <c r="J9" i="7" s="1"/>
  <c r="F105" i="7" a="1"/>
  <c r="F105" i="7" s="1"/>
  <c r="F73" i="7" a="1"/>
  <c r="F73" i="7" s="1"/>
  <c r="F61" i="7" a="1"/>
  <c r="F61" i="7" s="1"/>
  <c r="G15" i="7" a="1"/>
  <c r="G15" i="7" s="1"/>
  <c r="F17" i="7" a="1"/>
  <c r="F17" i="7" s="1"/>
  <c r="G20" i="7" a="1"/>
  <c r="G20" i="7" s="1"/>
  <c r="H29" i="7" a="1"/>
  <c r="H29" i="7" s="1"/>
  <c r="I113" i="7" a="1"/>
  <c r="I113" i="7" s="1"/>
  <c r="J113" i="7" s="1" a="1"/>
  <c r="J113" i="7" s="1"/>
  <c r="I89" i="7" a="1"/>
  <c r="I89" i="7" s="1"/>
  <c r="J89" i="7" s="1" a="1"/>
  <c r="J89" i="7" s="1"/>
  <c r="I169" i="7" a="1"/>
  <c r="I169" i="7" s="1"/>
  <c r="I205" i="7" a="1"/>
  <c r="I205" i="7" s="1"/>
  <c r="J205" i="7" s="1" a="1"/>
  <c r="J205" i="7" s="1"/>
  <c r="G26" i="7" a="1"/>
  <c r="G26" i="7" s="1"/>
  <c r="I328" i="7" a="1"/>
  <c r="I328" i="7" s="1"/>
  <c r="I312" i="7" a="1"/>
  <c r="I312" i="7" s="1"/>
  <c r="I298" i="7" a="1"/>
  <c r="I298" i="7" s="1"/>
  <c r="I230" i="7" a="1"/>
  <c r="I230" i="7" s="1"/>
  <c r="M6" i="7"/>
  <c r="J6" i="7" a="1"/>
  <c r="J6" i="7" s="1"/>
  <c r="M12" i="7"/>
  <c r="J12" i="7" a="1"/>
  <c r="J12" i="7" s="1"/>
  <c r="M21" i="7"/>
  <c r="J21" i="7" a="1"/>
  <c r="J21" i="7" s="1"/>
  <c r="M26" i="7"/>
  <c r="J26" i="7" a="1"/>
  <c r="J26" i="7" s="1"/>
  <c r="F70" i="3" a="1"/>
  <c r="F70" i="3" s="1"/>
  <c r="F250" i="3" a="1"/>
  <c r="F250" i="3" s="1"/>
  <c r="H330" i="7" a="1"/>
  <c r="H330" i="7" s="1"/>
  <c r="H353" i="7" a="1"/>
  <c r="H353" i="7" s="1"/>
  <c r="G342" i="7" a="1"/>
  <c r="G342" i="7" s="1"/>
  <c r="F328" i="7" a="1"/>
  <c r="F328" i="7" s="1"/>
  <c r="H331" i="7" a="1"/>
  <c r="H331" i="7" s="1"/>
  <c r="F205" i="7" a="1"/>
  <c r="F205" i="7" s="1"/>
  <c r="F169" i="7" a="1"/>
  <c r="F169" i="7" s="1"/>
  <c r="H126" i="7" a="1"/>
  <c r="H126" i="7" s="1"/>
  <c r="G204" i="7" a="1"/>
  <c r="G204" i="7" s="1"/>
  <c r="M22" i="7"/>
  <c r="J22" i="7" a="1"/>
  <c r="J22" i="7" s="1"/>
  <c r="F242" i="7" a="1"/>
  <c r="F242" i="7" s="1"/>
  <c r="F15" i="7" a="1"/>
  <c r="F15" i="7" s="1"/>
  <c r="F20" i="7" a="1"/>
  <c r="F20" i="7" s="1"/>
  <c r="I145" i="7" a="1"/>
  <c r="I145" i="7" s="1"/>
  <c r="I117" i="7" a="1"/>
  <c r="I117" i="7" s="1"/>
  <c r="J117" i="7" s="1" a="1"/>
  <c r="J117" i="7" s="1"/>
  <c r="I51" i="7" a="1"/>
  <c r="I51" i="7" s="1"/>
  <c r="F26" i="7" a="1"/>
  <c r="F26" i="7" s="1"/>
  <c r="I73" i="7" a="1"/>
  <c r="I73" i="7" s="1"/>
  <c r="J73" i="7" s="1" a="1"/>
  <c r="J73" i="7" s="1"/>
  <c r="H312" i="7" a="1"/>
  <c r="H312" i="7" s="1"/>
  <c r="H298" i="7" a="1"/>
  <c r="H298" i="7" s="1"/>
  <c r="H230" i="7" a="1"/>
  <c r="H230" i="7" s="1"/>
  <c r="M19" i="7"/>
  <c r="J19" i="7" a="1"/>
  <c r="J19" i="7" s="1"/>
  <c r="M7" i="7"/>
  <c r="J7" i="7" a="1"/>
  <c r="J7" i="7" s="1"/>
  <c r="M16" i="7"/>
  <c r="J16" i="7" a="1"/>
  <c r="J16" i="7" s="1"/>
  <c r="M13" i="7"/>
  <c r="J13" i="7" a="1"/>
  <c r="J13" i="7" s="1"/>
  <c r="M20" i="7"/>
  <c r="J20" i="7" a="1"/>
  <c r="J20" i="7" s="1"/>
  <c r="K54" i="4" a="1"/>
  <c r="K54" i="4" s="1"/>
  <c r="I25" i="4" a="1"/>
  <c r="I25" i="4" s="1"/>
  <c r="G25" i="4" a="1"/>
  <c r="G25" i="4" s="1"/>
  <c r="I47" i="4" a="1"/>
  <c r="I47" i="4" s="1"/>
  <c r="F33" i="4" a="1"/>
  <c r="F33" i="4" s="1"/>
  <c r="H145" i="7" a="1"/>
  <c r="H145" i="7" s="1"/>
  <c r="H144" i="7" a="1"/>
  <c r="H144" i="7" s="1"/>
  <c r="G105" i="7" a="1"/>
  <c r="G105" i="7" s="1"/>
  <c r="H88" i="7" a="1"/>
  <c r="H88" i="7" s="1"/>
  <c r="G230" i="7" a="1"/>
  <c r="G230" i="7" s="1"/>
  <c r="F353" i="7" a="1"/>
  <c r="F353" i="7" s="1"/>
  <c r="M10" i="7"/>
  <c r="J10" i="7" a="1"/>
  <c r="J10" i="7" s="1"/>
  <c r="G13" i="7" a="1"/>
  <c r="G13" i="7" s="1"/>
  <c r="H17" i="7" a="1"/>
  <c r="H17" i="7" s="1"/>
  <c r="G46" i="4" a="1"/>
  <c r="G46" i="4" s="1"/>
  <c r="F25" i="4" a="1"/>
  <c r="F25" i="4" s="1"/>
  <c r="H54" i="4" a="1"/>
  <c r="H54" i="4" s="1"/>
  <c r="K34" i="4" a="1"/>
  <c r="K34" i="4" s="1"/>
  <c r="F345" i="7" a="1"/>
  <c r="F345" i="7" s="1"/>
  <c r="G273" i="7" a="1"/>
  <c r="G273" i="7" s="1"/>
  <c r="F251" i="7" a="1"/>
  <c r="F251" i="7" s="1"/>
  <c r="H205" i="7" a="1"/>
  <c r="H205" i="7" s="1"/>
  <c r="F191" i="7" a="1"/>
  <c r="F191" i="7" s="1"/>
  <c r="H169" i="7" a="1"/>
  <c r="H169" i="7" s="1"/>
  <c r="F204" i="7" a="1"/>
  <c r="F204" i="7" s="1"/>
  <c r="H44" i="7" a="1"/>
  <c r="H44" i="7" s="1"/>
  <c r="H3" i="7" a="1"/>
  <c r="H3" i="7" s="1"/>
  <c r="F135" i="7" a="1"/>
  <c r="F135" i="7" s="1"/>
  <c r="G117" i="7" a="1"/>
  <c r="G117" i="7" s="1"/>
  <c r="H156" i="7" a="1"/>
  <c r="H156" i="7" s="1"/>
  <c r="G104" i="7" a="1"/>
  <c r="G104" i="7" s="1"/>
  <c r="F102" i="7" a="1"/>
  <c r="F102" i="7" s="1"/>
  <c r="G89" i="7" a="1"/>
  <c r="G89" i="7" s="1"/>
  <c r="H72" i="7" a="1"/>
  <c r="H72" i="7" s="1"/>
  <c r="G70" i="7" a="1"/>
  <c r="G70" i="7" s="1"/>
  <c r="F60" i="7" a="1"/>
  <c r="F60" i="7" s="1"/>
  <c r="H33" i="7" a="1"/>
  <c r="H33" i="7" s="1"/>
  <c r="F342" i="7" a="1"/>
  <c r="F342" i="7" s="1"/>
  <c r="G51" i="7" a="1"/>
  <c r="G51" i="7" s="1"/>
  <c r="G242" i="7" a="1"/>
  <c r="G242" i="7" s="1"/>
  <c r="F89" i="7" a="1"/>
  <c r="F89" i="7" s="1"/>
  <c r="F13" i="7" a="1"/>
  <c r="F13" i="7" s="1"/>
  <c r="H15" i="7" a="1"/>
  <c r="H15" i="7" s="1"/>
  <c r="H20" i="7" a="1"/>
  <c r="H20" i="7" s="1"/>
  <c r="G29" i="7" a="1"/>
  <c r="G29" i="7" s="1"/>
  <c r="I343" i="7" a="1"/>
  <c r="I343" i="7" s="1"/>
  <c r="I133" i="7" a="1"/>
  <c r="I133" i="7" s="1"/>
  <c r="I105" i="7" a="1"/>
  <c r="I105" i="7" s="1"/>
  <c r="J105" i="7" s="1" a="1"/>
  <c r="J105" i="7" s="1"/>
  <c r="M14" i="7"/>
  <c r="J14" i="7" a="1"/>
  <c r="J14" i="7" s="1"/>
  <c r="M18" i="7"/>
  <c r="J18" i="7" a="1"/>
  <c r="J18" i="7" s="1"/>
  <c r="M28" i="7"/>
  <c r="J28" i="7" a="1"/>
  <c r="J28" i="7" s="1"/>
  <c r="F338" i="7" a="1"/>
  <c r="F338" i="7" s="1"/>
  <c r="I338" i="7" a="1"/>
  <c r="I338" i="7" s="1"/>
  <c r="G295" i="7" a="1"/>
  <c r="G295" i="7" s="1"/>
  <c r="I295" i="7" a="1"/>
  <c r="I295" i="7" s="1"/>
  <c r="H279" i="7" a="1"/>
  <c r="H279" i="7" s="1"/>
  <c r="I279" i="7" a="1"/>
  <c r="I279" i="7" s="1"/>
  <c r="G126" i="7" a="1"/>
  <c r="G126" i="7" s="1"/>
  <c r="I126" i="7" a="1"/>
  <c r="I126" i="7" s="1"/>
  <c r="F110" i="7" a="1"/>
  <c r="F110" i="7" s="1"/>
  <c r="I110" i="7" a="1"/>
  <c r="I110" i="7" s="1"/>
  <c r="F94" i="7" a="1"/>
  <c r="F94" i="7" s="1"/>
  <c r="I94" i="7" a="1"/>
  <c r="I94" i="7" s="1"/>
  <c r="F78" i="7" a="1"/>
  <c r="F78" i="7" s="1"/>
  <c r="I78" i="7" a="1"/>
  <c r="I78" i="7" s="1"/>
  <c r="J78" i="7" s="1" a="1"/>
  <c r="J78" i="7" s="1"/>
  <c r="F62" i="7" a="1"/>
  <c r="F62" i="7" s="1"/>
  <c r="I62" i="7" a="1"/>
  <c r="I62" i="7" s="1"/>
  <c r="G155" i="7" a="1"/>
  <c r="G155" i="7" s="1"/>
  <c r="I155" i="7" a="1"/>
  <c r="I155" i="7" s="1"/>
  <c r="G56" i="7" a="1"/>
  <c r="G56" i="7" s="1"/>
  <c r="I56" i="7" a="1"/>
  <c r="I56" i="7" s="1"/>
  <c r="G30" i="7" a="1"/>
  <c r="G30" i="7" s="1"/>
  <c r="I30" i="7" a="1"/>
  <c r="I30" i="7" s="1"/>
  <c r="H272" i="7" a="1"/>
  <c r="H272" i="7" s="1"/>
  <c r="I272" i="7" a="1"/>
  <c r="I272" i="7" s="1"/>
  <c r="G32" i="7" a="1"/>
  <c r="G32" i="7" s="1"/>
  <c r="I32" i="7" a="1"/>
  <c r="I32" i="7" s="1"/>
  <c r="G142" i="7" a="1"/>
  <c r="G142" i="7" s="1"/>
  <c r="I142" i="7" a="1"/>
  <c r="I142" i="7" s="1"/>
  <c r="G211" i="7" a="1"/>
  <c r="G211" i="7" s="1"/>
  <c r="I211" i="7" a="1"/>
  <c r="I211" i="7" s="1"/>
  <c r="G134" i="7" a="1"/>
  <c r="G134" i="7" s="1"/>
  <c r="I134" i="7" a="1"/>
  <c r="I134" i="7" s="1"/>
  <c r="G313" i="7" a="1"/>
  <c r="G313" i="7" s="1"/>
  <c r="I313" i="7" a="1"/>
  <c r="I313" i="7" s="1"/>
  <c r="F159" i="7" a="1"/>
  <c r="F159" i="7" s="1"/>
  <c r="I159" i="7" a="1"/>
  <c r="I159" i="7" s="1"/>
  <c r="F252" i="7" a="1"/>
  <c r="F252" i="7" s="1"/>
  <c r="I252" i="7" a="1"/>
  <c r="I252" i="7" s="1"/>
  <c r="H341" i="7" a="1"/>
  <c r="H341" i="7" s="1"/>
  <c r="I341" i="7" a="1"/>
  <c r="I341" i="7" s="1"/>
  <c r="H122" i="7" a="1"/>
  <c r="H122" i="7" s="1"/>
  <c r="I122" i="7" a="1"/>
  <c r="I122" i="7" s="1"/>
  <c r="G317" i="7" a="1"/>
  <c r="G317" i="7" s="1"/>
  <c r="I317" i="7" a="1"/>
  <c r="I317" i="7" s="1"/>
  <c r="H314" i="7" a="1"/>
  <c r="H314" i="7" s="1"/>
  <c r="I314" i="7" a="1"/>
  <c r="I314" i="7" s="1"/>
  <c r="G154" i="7" a="1"/>
  <c r="G154" i="7" s="1"/>
  <c r="I154" i="7" a="1"/>
  <c r="I154" i="7" s="1"/>
  <c r="H53" i="7" a="1"/>
  <c r="H53" i="7" s="1"/>
  <c r="I53" i="7" a="1"/>
  <c r="I53" i="7" s="1"/>
  <c r="J53" i="7" s="1" a="1"/>
  <c r="J53" i="7" s="1"/>
  <c r="G305" i="7" a="1"/>
  <c r="G305" i="7" s="1"/>
  <c r="I305" i="7" a="1"/>
  <c r="I305" i="7" s="1"/>
  <c r="G44" i="7" a="1"/>
  <c r="G44" i="7" s="1"/>
  <c r="I44" i="7" a="1"/>
  <c r="I44" i="7" s="1"/>
  <c r="G351" i="7" a="1"/>
  <c r="G351" i="7" s="1"/>
  <c r="I351" i="7" a="1"/>
  <c r="I351" i="7" s="1"/>
  <c r="G167" i="7" a="1"/>
  <c r="G167" i="7" s="1"/>
  <c r="I167" i="7" a="1"/>
  <c r="I167" i="7" s="1"/>
  <c r="F139" i="7" a="1"/>
  <c r="F139" i="7" s="1"/>
  <c r="I139" i="7" a="1"/>
  <c r="I139" i="7" s="1"/>
  <c r="G54" i="7" a="1"/>
  <c r="G54" i="7" s="1"/>
  <c r="I54" i="7" a="1"/>
  <c r="I54" i="7" s="1"/>
  <c r="F330" i="7" a="1"/>
  <c r="F330" i="7" s="1"/>
  <c r="I330" i="7" a="1"/>
  <c r="I330" i="7" s="1"/>
  <c r="H8" i="7" a="1"/>
  <c r="H8" i="7" s="1"/>
  <c r="I8" i="7" a="1"/>
  <c r="I8" i="7" s="1"/>
  <c r="H174" i="7" a="1"/>
  <c r="H174" i="7" s="1"/>
  <c r="I174" i="7" a="1"/>
  <c r="I174" i="7" s="1"/>
  <c r="F123" i="7" a="1"/>
  <c r="F123" i="7" s="1"/>
  <c r="I123" i="7" a="1"/>
  <c r="I123" i="7" s="1"/>
  <c r="G158" i="7" a="1"/>
  <c r="G158" i="7" s="1"/>
  <c r="I158" i="7" a="1"/>
  <c r="I158" i="7" s="1"/>
  <c r="G122" i="7" a="1"/>
  <c r="G122" i="7" s="1"/>
  <c r="G337" i="7" a="1"/>
  <c r="G337" i="7" s="1"/>
  <c r="I337" i="7" a="1"/>
  <c r="I337" i="7" s="1"/>
  <c r="F311" i="7" a="1"/>
  <c r="F311" i="7" s="1"/>
  <c r="I311" i="7" a="1"/>
  <c r="I311" i="7" s="1"/>
  <c r="G136" i="7" a="1"/>
  <c r="G136" i="7" s="1"/>
  <c r="I136" i="7" a="1"/>
  <c r="I136" i="7" s="1"/>
  <c r="G349" i="7" a="1"/>
  <c r="G349" i="7" s="1"/>
  <c r="I349" i="7" a="1"/>
  <c r="I349" i="7" s="1"/>
  <c r="G150" i="7" a="1"/>
  <c r="G150" i="7" s="1"/>
  <c r="I150" i="7" a="1"/>
  <c r="I150" i="7" s="1"/>
  <c r="H114" i="7" a="1"/>
  <c r="H114" i="7" s="1"/>
  <c r="I114" i="7" a="1"/>
  <c r="I114" i="7" s="1"/>
  <c r="G4" i="7" a="1"/>
  <c r="G4" i="7" s="1"/>
  <c r="I4" i="7" a="1"/>
  <c r="I4" i="7" s="1"/>
  <c r="H164" i="7" a="1"/>
  <c r="H164" i="7" s="1"/>
  <c r="I164" i="7" a="1"/>
  <c r="I164" i="7" s="1"/>
  <c r="G357" i="7" a="1"/>
  <c r="G357" i="7" s="1"/>
  <c r="I357" i="7" a="1"/>
  <c r="I357" i="7" s="1"/>
  <c r="G301" i="7" a="1"/>
  <c r="G301" i="7" s="1"/>
  <c r="I301" i="7" a="1"/>
  <c r="I301" i="7" s="1"/>
  <c r="H41" i="7" a="1"/>
  <c r="H41" i="7" s="1"/>
  <c r="I41" i="7" a="1"/>
  <c r="I41" i="7" s="1"/>
  <c r="J41" i="7" s="1" a="1"/>
  <c r="J41" i="7" s="1"/>
  <c r="F162" i="7" a="1"/>
  <c r="F162" i="7" s="1"/>
  <c r="I162" i="7" a="1"/>
  <c r="I162" i="7" s="1"/>
  <c r="H138" i="7" a="1"/>
  <c r="H138" i="7" s="1"/>
  <c r="I138" i="7" a="1"/>
  <c r="I138" i="7" s="1"/>
  <c r="H25" i="7" a="1"/>
  <c r="H25" i="7" s="1"/>
  <c r="I25" i="7" a="1"/>
  <c r="I25" i="7" s="1"/>
  <c r="G283" i="7" a="1"/>
  <c r="G283" i="7" s="1"/>
  <c r="I283" i="7" a="1"/>
  <c r="I283" i="7" s="1"/>
  <c r="F161" i="7" a="1"/>
  <c r="F161" i="7" s="1"/>
  <c r="I161" i="7" a="1"/>
  <c r="I161" i="7" s="1"/>
  <c r="G208" i="7" a="1"/>
  <c r="G208" i="7" s="1"/>
  <c r="I208" i="7" a="1"/>
  <c r="I208" i="7" s="1"/>
  <c r="G11" i="7" a="1"/>
  <c r="G11" i="7" s="1"/>
  <c r="I11" i="7" a="1"/>
  <c r="I11" i="7" s="1"/>
  <c r="H119" i="7" a="1"/>
  <c r="H119" i="7" s="1"/>
  <c r="I119" i="7" a="1"/>
  <c r="I119" i="7" s="1"/>
  <c r="J119" i="7" s="1" a="1"/>
  <c r="J119" i="7" s="1"/>
  <c r="G341" i="7" a="1"/>
  <c r="G341" i="7" s="1"/>
  <c r="H280" i="7" a="1"/>
  <c r="H280" i="7" s="1"/>
  <c r="I280" i="7" a="1"/>
  <c r="I280" i="7" s="1"/>
  <c r="H127" i="7" a="1"/>
  <c r="H127" i="7" s="1"/>
  <c r="I127" i="7" a="1"/>
  <c r="I127" i="7" s="1"/>
  <c r="G42" i="7" a="1"/>
  <c r="G42" i="7" s="1"/>
  <c r="I42" i="7" a="1"/>
  <c r="I42" i="7" s="1"/>
  <c r="G353" i="7" a="1"/>
  <c r="G353" i="7" s="1"/>
  <c r="H325" i="7" a="1"/>
  <c r="H325" i="7" s="1"/>
  <c r="I325" i="7" a="1"/>
  <c r="I325" i="7" s="1"/>
  <c r="H333" i="7" a="1"/>
  <c r="H333" i="7" s="1"/>
  <c r="I333" i="7" a="1"/>
  <c r="I333" i="7" s="1"/>
  <c r="G199" i="7" a="1"/>
  <c r="G199" i="7" s="1"/>
  <c r="I199" i="7" a="1"/>
  <c r="I199" i="7" s="1"/>
  <c r="G3" i="7" a="1"/>
  <c r="G3" i="7" s="1"/>
  <c r="I3" i="7" a="1"/>
  <c r="I3" i="7" s="1"/>
  <c r="G203" i="7" a="1"/>
  <c r="G203" i="7" s="1"/>
  <c r="I203" i="7" a="1"/>
  <c r="I203" i="7" s="1"/>
  <c r="F131" i="7" a="1"/>
  <c r="F131" i="7" s="1"/>
  <c r="I131" i="7" a="1"/>
  <c r="I131" i="7" s="1"/>
  <c r="G24" i="7" a="1"/>
  <c r="G24" i="7" s="1"/>
  <c r="I24" i="7" a="1"/>
  <c r="I24" i="7" s="1"/>
  <c r="G143" i="7" a="1"/>
  <c r="G143" i="7" s="1"/>
  <c r="I143" i="7" a="1"/>
  <c r="I143" i="7" s="1"/>
  <c r="G207" i="7" a="1"/>
  <c r="G207" i="7" s="1"/>
  <c r="I207" i="7" a="1"/>
  <c r="I207" i="7" s="1"/>
  <c r="H11" i="7" a="1"/>
  <c r="H11" i="7" s="1"/>
  <c r="G118" i="7" a="1"/>
  <c r="G118" i="7" s="1"/>
  <c r="I118" i="7" a="1"/>
  <c r="I118" i="7" s="1"/>
  <c r="J118" i="7" s="1" a="1"/>
  <c r="J118" i="7" s="1"/>
  <c r="Z60" i="8"/>
  <c r="AV60" i="8"/>
  <c r="AX60" i="8" s="1"/>
  <c r="AL60" i="8"/>
  <c r="I11" i="4" a="1"/>
  <c r="I11" i="4" s="1"/>
  <c r="G55" i="4" a="1"/>
  <c r="G55" i="4" s="1"/>
  <c r="G22" i="4" a="1"/>
  <c r="G22" i="4" s="1"/>
  <c r="G62" i="3" a="1"/>
  <c r="G62" i="3" s="1"/>
  <c r="F146" i="3" a="1"/>
  <c r="F146" i="3" s="1"/>
  <c r="K52" i="4" a="1"/>
  <c r="K52" i="4" s="1"/>
  <c r="I8" i="4" a="1"/>
  <c r="I8" i="4" s="1"/>
  <c r="G126" i="3" a="1"/>
  <c r="G126" i="3" s="1"/>
  <c r="G3" i="3" a="1"/>
  <c r="G3" i="3" s="1"/>
  <c r="F46" i="3" a="1"/>
  <c r="F46" i="3" s="1"/>
  <c r="I52" i="4" a="1"/>
  <c r="I52" i="4" s="1"/>
  <c r="F174" i="3" a="1"/>
  <c r="F174" i="3" s="1"/>
  <c r="F90" i="3" a="1"/>
  <c r="F90" i="3" s="1"/>
  <c r="G138" i="3" a="1"/>
  <c r="G138" i="3" s="1"/>
  <c r="F186" i="3" a="1"/>
  <c r="F186" i="3" s="1"/>
  <c r="H222" i="3" a="1"/>
  <c r="H222" i="3" s="1"/>
  <c r="G58" i="3" a="1"/>
  <c r="G58" i="3" s="1"/>
  <c r="G106" i="3" a="1"/>
  <c r="G106" i="3" s="1"/>
  <c r="G190" i="3" a="1"/>
  <c r="G190" i="3" s="1"/>
  <c r="G28" i="4" a="1"/>
  <c r="G28" i="4" s="1"/>
  <c r="K49" i="4" a="1"/>
  <c r="K49" i="4" s="1"/>
  <c r="I57" i="4" a="1"/>
  <c r="I57" i="4" s="1"/>
  <c r="G54" i="3" a="1"/>
  <c r="G54" i="3" s="1"/>
  <c r="F154" i="3" a="1"/>
  <c r="F154" i="3" s="1"/>
  <c r="G18" i="3" a="1"/>
  <c r="G18" i="3" s="1"/>
  <c r="F134" i="3" a="1"/>
  <c r="F134" i="3" s="1"/>
  <c r="F18" i="3" a="1"/>
  <c r="F18" i="3" s="1"/>
  <c r="G118" i="3" a="1"/>
  <c r="G118" i="3" s="1"/>
  <c r="F218" i="3" a="1"/>
  <c r="F218" i="3" s="1"/>
  <c r="G47" i="4" a="1"/>
  <c r="G47" i="4" s="1"/>
  <c r="K11" i="4" a="1"/>
  <c r="K11" i="4" s="1"/>
  <c r="H33" i="4" a="1"/>
  <c r="H33" i="4" s="1"/>
  <c r="K20" i="4" a="1"/>
  <c r="K20" i="4" s="1"/>
  <c r="K47" i="4" a="1"/>
  <c r="K47" i="4" s="1"/>
  <c r="H11" i="4" a="1"/>
  <c r="H11" i="4" s="1"/>
  <c r="K22" i="4" a="1"/>
  <c r="K22" i="4" s="1"/>
  <c r="H47" i="4" a="1"/>
  <c r="H47" i="4" s="1"/>
  <c r="I33" i="4" a="1"/>
  <c r="I33" i="4" s="1"/>
  <c r="K5" i="4" a="1"/>
  <c r="K5" i="4" s="1"/>
  <c r="K55" i="4" a="1"/>
  <c r="K55" i="4" s="1"/>
  <c r="I55" i="4" a="1"/>
  <c r="I55" i="4" s="1"/>
  <c r="K33" i="4" a="1"/>
  <c r="K33" i="4" s="1"/>
  <c r="F34" i="3" a="1"/>
  <c r="F34" i="3" s="1"/>
  <c r="F82" i="3" a="1"/>
  <c r="F82" i="3" s="1"/>
  <c r="F114" i="3" a="1"/>
  <c r="F114" i="3" s="1"/>
  <c r="H214" i="3" a="1"/>
  <c r="H214" i="3" s="1"/>
  <c r="F50" i="3" a="1"/>
  <c r="F50" i="3" s="1"/>
  <c r="F66" i="3" a="1"/>
  <c r="F66" i="3" s="1"/>
  <c r="F98" i="3" a="1"/>
  <c r="F98" i="3" s="1"/>
  <c r="G110" i="3" a="1"/>
  <c r="G110" i="3" s="1"/>
  <c r="G226" i="3" a="1"/>
  <c r="G226" i="3" s="1"/>
  <c r="G30" i="3" a="1"/>
  <c r="G30" i="3" s="1"/>
  <c r="G94" i="3" a="1"/>
  <c r="G94" i="3" s="1"/>
  <c r="G78" i="3" a="1"/>
  <c r="G78" i="3" s="1"/>
  <c r="F162" i="3" a="1"/>
  <c r="F162" i="3" s="1"/>
  <c r="F5" i="4" a="1"/>
  <c r="F5" i="4" s="1"/>
  <c r="F30" i="3" a="1"/>
  <c r="F30" i="3" s="1"/>
  <c r="F62" i="3" a="1"/>
  <c r="F62" i="3" s="1"/>
  <c r="F78" i="3" a="1"/>
  <c r="F78" i="3" s="1"/>
  <c r="F94" i="3" a="1"/>
  <c r="F94" i="3" s="1"/>
  <c r="F110" i="3" a="1"/>
  <c r="F110" i="3" s="1"/>
  <c r="F126" i="3" a="1"/>
  <c r="F126" i="3" s="1"/>
  <c r="G142" i="3" a="1"/>
  <c r="G142" i="3" s="1"/>
  <c r="G210" i="3" a="1"/>
  <c r="G210" i="3" s="1"/>
  <c r="F226" i="3" a="1"/>
  <c r="F226" i="3" s="1"/>
  <c r="G258" i="3" a="1"/>
  <c r="G258" i="3" s="1"/>
  <c r="G10" i="3" a="1"/>
  <c r="G10" i="3" s="1"/>
  <c r="F142" i="3" a="1"/>
  <c r="F142" i="3" s="1"/>
  <c r="G178" i="3" a="1"/>
  <c r="G178" i="3" s="1"/>
  <c r="G194" i="3" a="1"/>
  <c r="G194" i="3" s="1"/>
  <c r="F210" i="3" a="1"/>
  <c r="F210" i="3" s="1"/>
  <c r="G242" i="3" a="1"/>
  <c r="G242" i="3" s="1"/>
  <c r="F258" i="3" a="1"/>
  <c r="F258" i="3" s="1"/>
  <c r="F10" i="3" a="1"/>
  <c r="F10" i="3" s="1"/>
  <c r="G46" i="3" a="1"/>
  <c r="G46" i="3" s="1"/>
  <c r="G146" i="3" a="1"/>
  <c r="G146" i="3" s="1"/>
  <c r="G162" i="3" a="1"/>
  <c r="G162" i="3" s="1"/>
  <c r="F178" i="3" a="1"/>
  <c r="F178" i="3" s="1"/>
  <c r="F194" i="3" a="1"/>
  <c r="F194" i="3" s="1"/>
  <c r="F242" i="3" a="1"/>
  <c r="F242" i="3" s="1"/>
  <c r="F21" i="4" a="1"/>
  <c r="F21" i="4" s="1"/>
  <c r="K50" i="4" a="1"/>
  <c r="K50" i="4" s="1"/>
  <c r="F4" i="4" a="1"/>
  <c r="F4" i="4" s="1"/>
  <c r="K19" i="4" a="1"/>
  <c r="K19" i="4" s="1"/>
  <c r="H40" i="4" a="1"/>
  <c r="H40" i="4" s="1"/>
  <c r="K16" i="4" a="1"/>
  <c r="K16" i="4" s="1"/>
  <c r="G26" i="4" a="1"/>
  <c r="G26" i="4" s="1"/>
  <c r="G6" i="4" a="1"/>
  <c r="G6" i="4" s="1"/>
  <c r="G9" i="4" a="1"/>
  <c r="G9" i="4" s="1"/>
  <c r="I27" i="4" a="1"/>
  <c r="I27" i="4" s="1"/>
  <c r="F7" i="4" a="1"/>
  <c r="F7" i="4" s="1"/>
  <c r="H50" i="4" a="1"/>
  <c r="H50" i="4" s="1"/>
  <c r="H34" i="4" a="1"/>
  <c r="H34" i="4" s="1"/>
  <c r="I49" i="4" a="1"/>
  <c r="I49" i="4" s="1"/>
  <c r="F27" i="4" a="1"/>
  <c r="F27" i="4" s="1"/>
  <c r="H9" i="4" a="1"/>
  <c r="H9" i="4" s="1"/>
  <c r="I40" i="4" a="1"/>
  <c r="I40" i="4" s="1"/>
  <c r="K57" i="4" a="1"/>
  <c r="K57" i="4" s="1"/>
  <c r="I16" i="4" a="1"/>
  <c r="I16" i="4" s="1"/>
  <c r="H238" i="3" a="1"/>
  <c r="H238" i="3" s="1"/>
  <c r="G26" i="3" a="1"/>
  <c r="G26" i="3" s="1"/>
  <c r="F58" i="3" a="1"/>
  <c r="F58" i="3" s="1"/>
  <c r="F106" i="3" a="1"/>
  <c r="F106" i="3" s="1"/>
  <c r="F138" i="3" a="1"/>
  <c r="F138" i="3" s="1"/>
  <c r="F190" i="3" a="1"/>
  <c r="F190" i="3" s="1"/>
  <c r="F206" i="3" a="1"/>
  <c r="F206" i="3" s="1"/>
  <c r="G222" i="3" a="1"/>
  <c r="G222" i="3" s="1"/>
  <c r="G238" i="3" a="1"/>
  <c r="G238" i="3" s="1"/>
  <c r="H3" i="4" a="1"/>
  <c r="H3" i="4" s="1"/>
  <c r="H254" i="3" a="1"/>
  <c r="H254" i="3" s="1"/>
  <c r="F26" i="3" a="1"/>
  <c r="F26" i="3" s="1"/>
  <c r="G42" i="3" a="1"/>
  <c r="G42" i="3" s="1"/>
  <c r="G74" i="3" a="1"/>
  <c r="G74" i="3" s="1"/>
  <c r="G122" i="3" a="1"/>
  <c r="G122" i="3" s="1"/>
  <c r="G254" i="3" a="1"/>
  <c r="G254" i="3" s="1"/>
  <c r="F42" i="3" a="1"/>
  <c r="F42" i="3" s="1"/>
  <c r="F74" i="3" a="1"/>
  <c r="F74" i="3" s="1"/>
  <c r="G90" i="3" a="1"/>
  <c r="G90" i="3" s="1"/>
  <c r="F122" i="3" a="1"/>
  <c r="F122" i="3" s="1"/>
  <c r="G158" i="3" a="1"/>
  <c r="G158" i="3" s="1"/>
  <c r="G174" i="3" a="1"/>
  <c r="G174" i="3" s="1"/>
  <c r="K14" i="4" a="1"/>
  <c r="K14" i="4" s="1"/>
  <c r="K13" i="4" a="1"/>
  <c r="K13" i="4" s="1"/>
  <c r="I44" i="4" a="1"/>
  <c r="I44" i="4" s="1"/>
  <c r="K44" i="4" a="1"/>
  <c r="K44" i="4" s="1"/>
  <c r="G38" i="4" a="1"/>
  <c r="G38" i="4" s="1"/>
  <c r="H44" i="4" a="1"/>
  <c r="H44" i="4" s="1"/>
  <c r="H19" i="4" a="1"/>
  <c r="H19" i="4" s="1"/>
  <c r="K23" i="4" a="1"/>
  <c r="K23" i="4" s="1"/>
  <c r="F8" i="4" a="1"/>
  <c r="F8" i="4" s="1"/>
  <c r="I37" i="4" a="1"/>
  <c r="I37" i="4" s="1"/>
  <c r="H26" i="4" a="1"/>
  <c r="H26" i="4" s="1"/>
  <c r="G51" i="4" a="1"/>
  <c r="G51" i="4" s="1"/>
  <c r="G58" i="4" a="1"/>
  <c r="G58" i="4" s="1"/>
  <c r="F6" i="4" a="1"/>
  <c r="F6" i="4" s="1"/>
  <c r="F9" i="4" a="1"/>
  <c r="F9" i="4" s="1"/>
  <c r="G16" i="4" a="1"/>
  <c r="G16" i="4" s="1"/>
  <c r="I50" i="4" a="1"/>
  <c r="I50" i="4" s="1"/>
  <c r="F26" i="4" a="1"/>
  <c r="F26" i="4" s="1"/>
  <c r="I34" i="4" a="1"/>
  <c r="I34" i="4" s="1"/>
  <c r="K4" i="4" a="1"/>
  <c r="K4" i="4" s="1"/>
  <c r="K21" i="4" a="1"/>
  <c r="K21" i="4" s="1"/>
  <c r="K51" i="4" a="1"/>
  <c r="K51" i="4" s="1"/>
  <c r="K58" i="4" a="1"/>
  <c r="K58" i="4" s="1"/>
  <c r="K7" i="4" a="1"/>
  <c r="K7" i="4" s="1"/>
  <c r="I9" i="4" a="1"/>
  <c r="I9" i="4" s="1"/>
  <c r="F16" i="4" a="1"/>
  <c r="F16" i="4" s="1"/>
  <c r="H51" i="4" a="1"/>
  <c r="H51" i="4" s="1"/>
  <c r="H58" i="4" a="1"/>
  <c r="H58" i="4" s="1"/>
  <c r="K27" i="4" a="1"/>
  <c r="K27" i="4" s="1"/>
  <c r="F34" i="4" a="1"/>
  <c r="F34" i="4" s="1"/>
  <c r="F2" i="3" a="1"/>
  <c r="F2" i="3" s="1"/>
  <c r="G2" i="3" a="1"/>
  <c r="G2" i="3" s="1"/>
  <c r="H2" i="3" a="1"/>
  <c r="H2" i="3" s="1"/>
  <c r="G50" i="4" a="1"/>
  <c r="G50" i="4" s="1"/>
  <c r="H27" i="4" a="1"/>
  <c r="H27" i="4" s="1"/>
  <c r="I26" i="4" a="1"/>
  <c r="I26" i="4" s="1"/>
  <c r="I51" i="4" a="1"/>
  <c r="I51" i="4" s="1"/>
  <c r="I58" i="4" a="1"/>
  <c r="I58" i="4" s="1"/>
  <c r="F41" i="4" a="1"/>
  <c r="F41" i="4" s="1"/>
  <c r="I42" i="4" a="1"/>
  <c r="I42" i="4" s="1"/>
  <c r="K12" i="4" a="1"/>
  <c r="K12" i="4" s="1"/>
  <c r="G13" i="4" a="1"/>
  <c r="G13" i="4" s="1"/>
  <c r="G53" i="4" a="1"/>
  <c r="G53" i="4" s="1"/>
  <c r="G23" i="4" a="1"/>
  <c r="G23" i="4" s="1"/>
  <c r="K30" i="4" a="1"/>
  <c r="K30" i="4" s="1"/>
  <c r="H53" i="4" a="1"/>
  <c r="H53" i="4" s="1"/>
  <c r="G19" i="4" a="1"/>
  <c r="G19" i="4" s="1"/>
  <c r="K41" i="4" a="1"/>
  <c r="K41" i="4" s="1"/>
  <c r="G41" i="4" a="1"/>
  <c r="G41" i="4" s="1"/>
  <c r="F37" i="4" a="1"/>
  <c r="F37" i="4" s="1"/>
  <c r="F42" i="4" a="1"/>
  <c r="F42" i="4" s="1"/>
  <c r="H38" i="4" a="1"/>
  <c r="H38" i="4" s="1"/>
  <c r="K38" i="4" a="1"/>
  <c r="K38" i="4" s="1"/>
  <c r="F45" i="4" a="1"/>
  <c r="F45" i="4" s="1"/>
  <c r="G12" i="4" a="1"/>
  <c r="G12" i="4" s="1"/>
  <c r="K53" i="4" a="1"/>
  <c r="K53" i="4" s="1"/>
  <c r="G30" i="4" a="1"/>
  <c r="G30" i="4" s="1"/>
  <c r="K8" i="4" a="1"/>
  <c r="K8" i="4" s="1"/>
  <c r="I19" i="4" a="1"/>
  <c r="I19" i="4" s="1"/>
  <c r="I53" i="4" a="1"/>
  <c r="I53" i="4" s="1"/>
  <c r="H41" i="4" a="1"/>
  <c r="H41" i="4" s="1"/>
  <c r="K37" i="4" a="1"/>
  <c r="K37" i="4" s="1"/>
  <c r="G37" i="4" a="1"/>
  <c r="G37" i="4" s="1"/>
  <c r="G42" i="4" a="1"/>
  <c r="G42" i="4" s="1"/>
  <c r="I38" i="4" a="1"/>
  <c r="I38" i="4" s="1"/>
  <c r="K45" i="4" a="1"/>
  <c r="K45" i="4" s="1"/>
  <c r="I35" i="4" a="1"/>
  <c r="I35" i="4" s="1"/>
  <c r="G52" i="4" a="1"/>
  <c r="G52" i="4" s="1"/>
  <c r="G8" i="4" a="1"/>
  <c r="G8" i="4" s="1"/>
  <c r="H52" i="4" a="1"/>
  <c r="H52" i="4" s="1"/>
  <c r="H42" i="4" a="1"/>
  <c r="H42" i="4" s="1"/>
  <c r="I45" i="4" a="1"/>
  <c r="I45" i="4" s="1"/>
  <c r="K3" i="4" a="1"/>
  <c r="K3" i="4" s="1"/>
  <c r="F28" i="4" a="1"/>
  <c r="F28" i="4" s="1"/>
  <c r="I32" i="4" a="1"/>
  <c r="I32" i="4" s="1"/>
  <c r="G48" i="4" a="1"/>
  <c r="G48" i="4" s="1"/>
  <c r="G56" i="4" a="1"/>
  <c r="G56" i="4" s="1"/>
  <c r="G14" i="4" a="1"/>
  <c r="G14" i="4" s="1"/>
  <c r="H32" i="4" a="1"/>
  <c r="H32" i="4" s="1"/>
  <c r="G17" i="4" a="1"/>
  <c r="G17" i="4" s="1"/>
  <c r="K24" i="4" a="1"/>
  <c r="K24" i="4" s="1"/>
  <c r="H48" i="4" a="1"/>
  <c r="H48" i="4" s="1"/>
  <c r="H56" i="4" a="1"/>
  <c r="H56" i="4" s="1"/>
  <c r="K18" i="4" a="1"/>
  <c r="K18" i="4" s="1"/>
  <c r="H43" i="4" a="1"/>
  <c r="H43" i="4" s="1"/>
  <c r="G3" i="4" a="1"/>
  <c r="G3" i="4" s="1"/>
  <c r="K29" i="4" a="1"/>
  <c r="K29" i="4" s="1"/>
  <c r="I36" i="4" a="1"/>
  <c r="I36" i="4" s="1"/>
  <c r="K48" i="4" a="1"/>
  <c r="K48" i="4" s="1"/>
  <c r="K56" i="4" a="1"/>
  <c r="K56" i="4" s="1"/>
  <c r="H36" i="4" a="1"/>
  <c r="H36" i="4" s="1"/>
  <c r="F17" i="4" a="1"/>
  <c r="F17" i="4" s="1"/>
  <c r="G24" i="4" a="1"/>
  <c r="G24" i="4" s="1"/>
  <c r="I48" i="4" a="1"/>
  <c r="I48" i="4" s="1"/>
  <c r="I56" i="4" a="1"/>
  <c r="I56" i="4" s="1"/>
  <c r="G18" i="4" a="1"/>
  <c r="G18" i="4" s="1"/>
  <c r="I43" i="4" a="1"/>
  <c r="I43" i="4" s="1"/>
  <c r="F3" i="4" a="1"/>
  <c r="F3" i="4" s="1"/>
  <c r="H18" i="4" a="1"/>
  <c r="H18" i="4" s="1"/>
  <c r="G49" i="4" a="1"/>
  <c r="G49" i="4" s="1"/>
  <c r="G57" i="4" a="1"/>
  <c r="G57" i="4" s="1"/>
  <c r="I17" i="4" a="1"/>
  <c r="I17" i="4" s="1"/>
  <c r="I24" i="4" a="1"/>
  <c r="I24" i="4" s="1"/>
  <c r="I18" i="4" a="1"/>
  <c r="I18" i="4" s="1"/>
  <c r="F24" i="4" a="1"/>
  <c r="F24" i="4" s="1"/>
  <c r="H49" i="4" a="1"/>
  <c r="H49" i="4" s="1"/>
  <c r="H57" i="4" a="1"/>
  <c r="H57" i="4" s="1"/>
  <c r="K43" i="4" a="1"/>
  <c r="K43" i="4" s="1"/>
  <c r="K35" i="4" a="1"/>
  <c r="K35" i="4" s="1"/>
  <c r="G44" i="4" a="1"/>
  <c r="G44" i="4" s="1"/>
  <c r="H35" i="4" a="1"/>
  <c r="H35" i="4" s="1"/>
  <c r="F35" i="4" a="1"/>
  <c r="F35" i="4" s="1"/>
  <c r="M3" i="3"/>
  <c r="G43" i="4" a="1"/>
  <c r="G43" i="4" s="1"/>
  <c r="H6" i="4" a="1"/>
  <c r="H6" i="4" s="1"/>
  <c r="I6" i="4" a="1"/>
  <c r="I6" i="4" s="1"/>
  <c r="F40" i="4" a="1"/>
  <c r="F40" i="4" s="1"/>
  <c r="G40" i="4" a="1"/>
  <c r="G40" i="4" s="1"/>
  <c r="H28" i="4" a="1"/>
  <c r="H28" i="4" s="1"/>
  <c r="I28" i="4" a="1"/>
  <c r="I28" i="4" s="1"/>
  <c r="H29" i="4" a="1"/>
  <c r="H29" i="4" s="1"/>
  <c r="I29" i="4" a="1"/>
  <c r="I29" i="4" s="1"/>
  <c r="H30" i="4" a="1"/>
  <c r="H30" i="4" s="1"/>
  <c r="I30" i="4" a="1"/>
  <c r="I30" i="4" s="1"/>
  <c r="I2" i="4" a="1"/>
  <c r="I2" i="4" s="1"/>
  <c r="K2" i="4" a="1"/>
  <c r="K2" i="4" s="1"/>
  <c r="F2" i="4" a="1"/>
  <c r="F2" i="4" s="1"/>
  <c r="G2" i="4" a="1"/>
  <c r="G2" i="4" s="1"/>
  <c r="H2" i="4" a="1"/>
  <c r="H2" i="4" s="1"/>
  <c r="H4" i="4" a="1"/>
  <c r="H4" i="4" s="1"/>
  <c r="I4" i="4" a="1"/>
  <c r="I4" i="4" s="1"/>
  <c r="H7" i="4" a="1"/>
  <c r="H7" i="4" s="1"/>
  <c r="I7" i="4" a="1"/>
  <c r="I7" i="4" s="1"/>
  <c r="H21" i="4" a="1"/>
  <c r="H21" i="4" s="1"/>
  <c r="I21" i="4" a="1"/>
  <c r="I21" i="4" s="1"/>
  <c r="K31" i="4" a="1"/>
  <c r="K31" i="4" s="1"/>
  <c r="H31" i="4" a="1"/>
  <c r="H31" i="4" s="1"/>
  <c r="F31" i="4" a="1"/>
  <c r="F31" i="4" s="1"/>
  <c r="G31" i="4" a="1"/>
  <c r="G31" i="4" s="1"/>
  <c r="I31" i="4" a="1"/>
  <c r="I31" i="4" s="1"/>
  <c r="H5" i="4" a="1"/>
  <c r="H5" i="4" s="1"/>
  <c r="I5" i="4" a="1"/>
  <c r="I5" i="4" s="1"/>
  <c r="H22" i="4" a="1"/>
  <c r="H22" i="4" s="1"/>
  <c r="I22" i="4" a="1"/>
  <c r="I22" i="4" s="1"/>
  <c r="K39" i="4" a="1"/>
  <c r="K39" i="4" s="1"/>
  <c r="I39" i="4" a="1"/>
  <c r="I39" i="4" s="1"/>
  <c r="F39" i="4" a="1"/>
  <c r="F39" i="4" s="1"/>
  <c r="H39" i="4" a="1"/>
  <c r="H39" i="4" s="1"/>
  <c r="G39" i="4" a="1"/>
  <c r="G39" i="4" s="1"/>
  <c r="H12" i="4" a="1"/>
  <c r="H12" i="4" s="1"/>
  <c r="I12" i="4" a="1"/>
  <c r="I12" i="4" s="1"/>
  <c r="H13" i="4" a="1"/>
  <c r="H13" i="4" s="1"/>
  <c r="I13" i="4" a="1"/>
  <c r="I13" i="4" s="1"/>
  <c r="I23" i="4" a="1"/>
  <c r="I23" i="4" s="1"/>
  <c r="H23" i="4" a="1"/>
  <c r="H23" i="4" s="1"/>
  <c r="H14" i="4" a="1"/>
  <c r="H14" i="4" s="1"/>
  <c r="I14" i="4" a="1"/>
  <c r="I14" i="4" s="1"/>
  <c r="F36" i="4" a="1"/>
  <c r="F36" i="4" s="1"/>
  <c r="G36" i="4" a="1"/>
  <c r="G36" i="4" s="1"/>
  <c r="F32" i="4" a="1"/>
  <c r="F32" i="4" s="1"/>
  <c r="G32" i="4" a="1"/>
  <c r="G32" i="4" s="1"/>
  <c r="H20" i="4" a="1"/>
  <c r="H20" i="4" s="1"/>
  <c r="I20" i="4" a="1"/>
  <c r="I20" i="4" s="1"/>
  <c r="I15" i="4" a="1"/>
  <c r="I15" i="4" s="1"/>
  <c r="H15" i="4" a="1"/>
  <c r="H15" i="4" s="1"/>
  <c r="H10" i="7" a="1"/>
  <c r="H10" i="7" s="1"/>
  <c r="F10" i="7" a="1"/>
  <c r="F10" i="7" s="1"/>
  <c r="G10" i="7" a="1"/>
  <c r="G10" i="7" s="1"/>
  <c r="F5" i="7" a="1"/>
  <c r="F5" i="7" s="1"/>
  <c r="G5" i="7" a="1"/>
  <c r="G5" i="7" s="1"/>
  <c r="H5" i="7" a="1"/>
  <c r="H5" i="7" s="1"/>
  <c r="G350" i="7" a="1"/>
  <c r="G350" i="7" s="1"/>
  <c r="F350" i="7" a="1"/>
  <c r="F350" i="7" s="1"/>
  <c r="F8" i="7" a="1"/>
  <c r="F8" i="7" s="1"/>
  <c r="G8" i="7" a="1"/>
  <c r="G8" i="7" s="1"/>
  <c r="G9" i="7" a="1"/>
  <c r="G9" i="7" s="1"/>
  <c r="H9" i="7" a="1"/>
  <c r="H9" i="7" s="1"/>
  <c r="F9" i="7" a="1"/>
  <c r="F9" i="7" s="1"/>
  <c r="G191" i="7" a="1"/>
  <c r="G191" i="7" s="1"/>
  <c r="H191" i="7" a="1"/>
  <c r="H191" i="7" s="1"/>
  <c r="F348" i="7" a="1"/>
  <c r="F348" i="7" s="1"/>
  <c r="G348" i="7" a="1"/>
  <c r="G348" i="7" s="1"/>
  <c r="G175" i="7" a="1"/>
  <c r="G175" i="7" s="1"/>
  <c r="F175" i="7" a="1"/>
  <c r="F175" i="7" s="1"/>
  <c r="G311" i="7" a="1"/>
  <c r="G311" i="7" s="1"/>
  <c r="H311" i="7" a="1"/>
  <c r="H311" i="7" s="1"/>
  <c r="H154" i="7" a="1"/>
  <c r="H154" i="7" s="1"/>
  <c r="G164" i="7" a="1"/>
  <c r="G164" i="7" s="1"/>
  <c r="F150" i="7" a="1"/>
  <c r="F150" i="7" s="1"/>
  <c r="F136" i="7" a="1"/>
  <c r="F136" i="7" s="1"/>
  <c r="H42" i="7" a="1"/>
  <c r="H42" i="7" s="1"/>
  <c r="H110" i="7" a="1"/>
  <c r="H110" i="7" s="1"/>
  <c r="H94" i="7" a="1"/>
  <c r="H94" i="7" s="1"/>
  <c r="H78" i="7" a="1"/>
  <c r="H78" i="7" s="1"/>
  <c r="H62" i="7" a="1"/>
  <c r="H62" i="7" s="1"/>
  <c r="G303" i="7" a="1"/>
  <c r="G303" i="7" s="1"/>
  <c r="F303" i="7" a="1"/>
  <c r="F303" i="7" s="1"/>
  <c r="G166" i="7" a="1"/>
  <c r="G166" i="7" s="1"/>
  <c r="F166" i="7" a="1"/>
  <c r="F166" i="7" s="1"/>
  <c r="H166" i="7" a="1"/>
  <c r="H166" i="7" s="1"/>
  <c r="G345" i="7" a="1"/>
  <c r="G345" i="7" s="1"/>
  <c r="H345" i="7" a="1"/>
  <c r="H345" i="7" s="1"/>
  <c r="G243" i="7" a="1"/>
  <c r="G243" i="7" s="1"/>
  <c r="F243" i="7" a="1"/>
  <c r="F243" i="7" s="1"/>
  <c r="G329" i="7" a="1"/>
  <c r="G329" i="7" s="1"/>
  <c r="F329" i="7" a="1"/>
  <c r="F329" i="7" s="1"/>
  <c r="G271" i="7" a="1"/>
  <c r="G271" i="7" s="1"/>
  <c r="F271" i="7" a="1"/>
  <c r="F271" i="7" s="1"/>
  <c r="H329" i="7" a="1"/>
  <c r="H329" i="7" s="1"/>
  <c r="F317" i="7" a="1"/>
  <c r="F317" i="7" s="1"/>
  <c r="H175" i="7" a="1"/>
  <c r="H175" i="7" s="1"/>
  <c r="H136" i="7" a="1"/>
  <c r="H136" i="7" s="1"/>
  <c r="F122" i="7" a="1"/>
  <c r="F122" i="7" s="1"/>
  <c r="G53" i="7" a="1"/>
  <c r="G53" i="7" s="1"/>
  <c r="G110" i="7" a="1"/>
  <c r="G110" i="7" s="1"/>
  <c r="G94" i="7" a="1"/>
  <c r="G94" i="7" s="1"/>
  <c r="G78" i="7" a="1"/>
  <c r="G78" i="7" s="1"/>
  <c r="G62" i="7" a="1"/>
  <c r="G62" i="7" s="1"/>
  <c r="F151" i="7" a="1"/>
  <c r="F151" i="7" s="1"/>
  <c r="G151" i="7" a="1"/>
  <c r="G151" i="7" s="1"/>
  <c r="G52" i="7" a="1"/>
  <c r="G52" i="7" s="1"/>
  <c r="F52" i="7" a="1"/>
  <c r="F52" i="7" s="1"/>
  <c r="G219" i="7" a="1"/>
  <c r="G219" i="7" s="1"/>
  <c r="H219" i="7" a="1"/>
  <c r="H219" i="7" s="1"/>
  <c r="G40" i="7" a="1"/>
  <c r="G40" i="7" s="1"/>
  <c r="F40" i="7" a="1"/>
  <c r="F40" i="7" s="1"/>
  <c r="G321" i="7" a="1"/>
  <c r="G321" i="7" s="1"/>
  <c r="F321" i="7" a="1"/>
  <c r="F321" i="7" s="1"/>
  <c r="H321" i="7" a="1"/>
  <c r="H321" i="7" s="1"/>
  <c r="G163" i="7" a="1"/>
  <c r="G163" i="7" s="1"/>
  <c r="H163" i="7" a="1"/>
  <c r="H163" i="7" s="1"/>
  <c r="F163" i="7" a="1"/>
  <c r="F163" i="7" s="1"/>
  <c r="F357" i="7" a="1"/>
  <c r="F357" i="7" s="1"/>
  <c r="H357" i="7" a="1"/>
  <c r="H357" i="7" s="1"/>
  <c r="H271" i="7" a="1"/>
  <c r="H271" i="7" s="1"/>
  <c r="H150" i="7" a="1"/>
  <c r="H150" i="7" s="1"/>
  <c r="F42" i="7" a="1"/>
  <c r="F42" i="7" s="1"/>
  <c r="H30" i="7" a="1"/>
  <c r="H30" i="7" s="1"/>
  <c r="F356" i="7" a="1"/>
  <c r="F356" i="7" s="1"/>
  <c r="G356" i="7" a="1"/>
  <c r="G356" i="7" s="1"/>
  <c r="G299" i="7" a="1"/>
  <c r="G299" i="7" s="1"/>
  <c r="F299" i="7" a="1"/>
  <c r="F299" i="7" s="1"/>
  <c r="G212" i="7" a="1"/>
  <c r="G212" i="7" s="1"/>
  <c r="F212" i="7" a="1"/>
  <c r="F212" i="7" s="1"/>
  <c r="G38" i="3" a="1"/>
  <c r="G38" i="3" s="1"/>
  <c r="F54" i="3" a="1"/>
  <c r="F54" i="3" s="1"/>
  <c r="G102" i="3" a="1"/>
  <c r="G102" i="3" s="1"/>
  <c r="F118" i="3" a="1"/>
  <c r="F118" i="3" s="1"/>
  <c r="G170" i="3" a="1"/>
  <c r="G170" i="3" s="1"/>
  <c r="G202" i="3" a="1"/>
  <c r="G202" i="3" s="1"/>
  <c r="G234" i="3" a="1"/>
  <c r="G234" i="3" s="1"/>
  <c r="G22" i="3" a="1"/>
  <c r="G22" i="3" s="1"/>
  <c r="F38" i="3" a="1"/>
  <c r="F38" i="3" s="1"/>
  <c r="G86" i="3" a="1"/>
  <c r="G86" i="3" s="1"/>
  <c r="F102" i="3" a="1"/>
  <c r="F102" i="3" s="1"/>
  <c r="F170" i="3" a="1"/>
  <c r="F170" i="3" s="1"/>
  <c r="F202" i="3" a="1"/>
  <c r="F202" i="3" s="1"/>
  <c r="F234" i="3" a="1"/>
  <c r="F234" i="3" s="1"/>
  <c r="F22" i="3" a="1"/>
  <c r="F22" i="3" s="1"/>
  <c r="G70" i="3" a="1"/>
  <c r="G70" i="3" s="1"/>
  <c r="F86" i="3" a="1"/>
  <c r="F86" i="3" s="1"/>
  <c r="G134" i="3" a="1"/>
  <c r="G134" i="3" s="1"/>
  <c r="G154" i="3" a="1"/>
  <c r="G154" i="3" s="1"/>
  <c r="G186" i="3" a="1"/>
  <c r="G186" i="3" s="1"/>
  <c r="G218" i="3" a="1"/>
  <c r="G218" i="3" s="1"/>
  <c r="G250" i="3" a="1"/>
  <c r="G250" i="3" s="1"/>
  <c r="G352" i="7" a="1"/>
  <c r="G352" i="7" s="1"/>
  <c r="H352" i="7" a="1"/>
  <c r="H352" i="7" s="1"/>
  <c r="F352" i="7" a="1"/>
  <c r="F352" i="7" s="1"/>
  <c r="H347" i="7" a="1"/>
  <c r="H347" i="7" s="1"/>
  <c r="F347" i="7" a="1"/>
  <c r="F347" i="7" s="1"/>
  <c r="G347" i="7" a="1"/>
  <c r="G347" i="7" s="1"/>
  <c r="F354" i="7" a="1"/>
  <c r="F354" i="7" s="1"/>
  <c r="H354" i="7" a="1"/>
  <c r="H354" i="7" s="1"/>
  <c r="G354" i="7" a="1"/>
  <c r="G354" i="7" s="1"/>
  <c r="H339" i="7" a="1"/>
  <c r="H339" i="7" s="1"/>
  <c r="F339" i="7" a="1"/>
  <c r="F339" i="7" s="1"/>
  <c r="G339" i="7" a="1"/>
  <c r="G339" i="7" s="1"/>
  <c r="G304" i="7" a="1"/>
  <c r="G304" i="7" s="1"/>
  <c r="F304" i="7" a="1"/>
  <c r="F304" i="7" s="1"/>
  <c r="H304" i="7" a="1"/>
  <c r="H304" i="7" s="1"/>
  <c r="G316" i="7" a="1"/>
  <c r="G316" i="7" s="1"/>
  <c r="F316" i="7" a="1"/>
  <c r="F316" i="7" s="1"/>
  <c r="H316" i="7" a="1"/>
  <c r="H316" i="7" s="1"/>
  <c r="H281" i="7" a="1"/>
  <c r="H281" i="7" s="1"/>
  <c r="F281" i="7" a="1"/>
  <c r="F281" i="7" s="1"/>
  <c r="G281" i="7" a="1"/>
  <c r="G281" i="7" s="1"/>
  <c r="G198" i="7" a="1"/>
  <c r="G198" i="7" s="1"/>
  <c r="F198" i="7" a="1"/>
  <c r="F198" i="7" s="1"/>
  <c r="H198" i="7" a="1"/>
  <c r="H198" i="7" s="1"/>
  <c r="G244" i="7" a="1"/>
  <c r="G244" i="7" s="1"/>
  <c r="F244" i="7" a="1"/>
  <c r="F244" i="7" s="1"/>
  <c r="H244" i="7" a="1"/>
  <c r="H244" i="7" s="1"/>
  <c r="H160" i="7" a="1"/>
  <c r="H160" i="7" s="1"/>
  <c r="F160" i="7" a="1"/>
  <c r="F160" i="7" s="1"/>
  <c r="G160" i="7" a="1"/>
  <c r="G160" i="7" s="1"/>
  <c r="H2" i="7" a="1"/>
  <c r="H2" i="7" s="1"/>
  <c r="F2" i="7" a="1"/>
  <c r="F2" i="7" s="1"/>
  <c r="G2" i="7" a="1"/>
  <c r="G2" i="7" s="1"/>
  <c r="F346" i="7" a="1"/>
  <c r="F346" i="7" s="1"/>
  <c r="G346" i="7" a="1"/>
  <c r="G346" i="7" s="1"/>
  <c r="H346" i="7" a="1"/>
  <c r="H346" i="7" s="1"/>
  <c r="H297" i="7" a="1"/>
  <c r="H297" i="7" s="1"/>
  <c r="F297" i="7" a="1"/>
  <c r="F297" i="7" s="1"/>
  <c r="G297" i="7" a="1"/>
  <c r="G297" i="7" s="1"/>
  <c r="G210" i="7" a="1"/>
  <c r="G210" i="7" s="1"/>
  <c r="F210" i="7" a="1"/>
  <c r="F210" i="7" s="1"/>
  <c r="H210" i="7" a="1"/>
  <c r="H210" i="7" s="1"/>
  <c r="G190" i="7" a="1"/>
  <c r="G190" i="7" s="1"/>
  <c r="H190" i="7" a="1"/>
  <c r="H190" i="7" s="1"/>
  <c r="F190" i="7" a="1"/>
  <c r="F190" i="7" s="1"/>
  <c r="H213" i="7" a="1"/>
  <c r="H213" i="7" s="1"/>
  <c r="F213" i="7" a="1"/>
  <c r="F213" i="7" s="1"/>
  <c r="G213" i="7" a="1"/>
  <c r="G213" i="7" s="1"/>
  <c r="F176" i="7" a="1"/>
  <c r="F176" i="7" s="1"/>
  <c r="H176" i="7" a="1"/>
  <c r="H176" i="7" s="1"/>
  <c r="G176" i="7" a="1"/>
  <c r="G176" i="7" s="1"/>
  <c r="H152" i="7" a="1"/>
  <c r="H152" i="7" s="1"/>
  <c r="F152" i="7" a="1"/>
  <c r="F152" i="7" s="1"/>
  <c r="G152" i="7" a="1"/>
  <c r="G152" i="7" s="1"/>
  <c r="G121" i="7" a="1"/>
  <c r="G121" i="7" s="1"/>
  <c r="F121" i="7" a="1"/>
  <c r="F121" i="7" s="1"/>
  <c r="H121" i="7" a="1"/>
  <c r="H121" i="7" s="1"/>
  <c r="G137" i="7" a="1"/>
  <c r="G137" i="7" s="1"/>
  <c r="F137" i="7" a="1"/>
  <c r="F137" i="7" s="1"/>
  <c r="H137" i="7" a="1"/>
  <c r="H137" i="7" s="1"/>
  <c r="G58" i="7" a="1"/>
  <c r="G58" i="7" s="1"/>
  <c r="H58" i="7" a="1"/>
  <c r="H58" i="7" s="1"/>
  <c r="F58" i="7" a="1"/>
  <c r="F58" i="7" s="1"/>
  <c r="H50" i="7" a="1"/>
  <c r="H50" i="7" s="1"/>
  <c r="F50" i="7" a="1"/>
  <c r="F50" i="7" s="1"/>
  <c r="G50" i="7" a="1"/>
  <c r="G50" i="7" s="1"/>
  <c r="H38" i="7" a="1"/>
  <c r="H38" i="7" s="1"/>
  <c r="F38" i="7" a="1"/>
  <c r="F38" i="7" s="1"/>
  <c r="G38" i="7" a="1"/>
  <c r="G38" i="7" s="1"/>
  <c r="H22" i="7" a="1"/>
  <c r="H22" i="7" s="1"/>
  <c r="F22" i="7" a="1"/>
  <c r="F22" i="7" s="1"/>
  <c r="G22" i="7" a="1"/>
  <c r="G22" i="7" s="1"/>
  <c r="F322" i="7" a="1"/>
  <c r="F322" i="7" s="1"/>
  <c r="G322" i="7" a="1"/>
  <c r="G322" i="7" s="1"/>
  <c r="H322" i="7" a="1"/>
  <c r="H322" i="7" s="1"/>
  <c r="H319" i="7" a="1"/>
  <c r="H319" i="7" s="1"/>
  <c r="F319" i="7" a="1"/>
  <c r="F319" i="7" s="1"/>
  <c r="G319" i="7" a="1"/>
  <c r="G319" i="7" s="1"/>
  <c r="H284" i="7" a="1"/>
  <c r="H284" i="7" s="1"/>
  <c r="G284" i="7" a="1"/>
  <c r="G284" i="7" s="1"/>
  <c r="F284" i="7" a="1"/>
  <c r="F284" i="7" s="1"/>
  <c r="H253" i="7" a="1"/>
  <c r="H253" i="7" s="1"/>
  <c r="F253" i="7" a="1"/>
  <c r="F253" i="7" s="1"/>
  <c r="G253" i="7" a="1"/>
  <c r="G253" i="7" s="1"/>
  <c r="H221" i="7" a="1"/>
  <c r="H221" i="7" s="1"/>
  <c r="F221" i="7" a="1"/>
  <c r="F221" i="7" s="1"/>
  <c r="G221" i="7" a="1"/>
  <c r="G221" i="7" s="1"/>
  <c r="G206" i="7" a="1"/>
  <c r="G206" i="7" s="1"/>
  <c r="F206" i="7" a="1"/>
  <c r="F206" i="7" s="1"/>
  <c r="H206" i="7" a="1"/>
  <c r="H206" i="7" s="1"/>
  <c r="G182" i="7" a="1"/>
  <c r="G182" i="7" s="1"/>
  <c r="H182" i="7" a="1"/>
  <c r="H182" i="7" s="1"/>
  <c r="F182" i="7" a="1"/>
  <c r="F182" i="7" s="1"/>
  <c r="F250" i="7" a="1"/>
  <c r="F250" i="7" s="1"/>
  <c r="G250" i="7" a="1"/>
  <c r="G250" i="7" s="1"/>
  <c r="H250" i="7" a="1"/>
  <c r="H250" i="7" s="1"/>
  <c r="H124" i="7" a="1"/>
  <c r="H124" i="7" s="1"/>
  <c r="F124" i="7" a="1"/>
  <c r="F124" i="7" s="1"/>
  <c r="G124" i="7" a="1"/>
  <c r="G124" i="7" s="1"/>
  <c r="F318" i="7" a="1"/>
  <c r="F318" i="7" s="1"/>
  <c r="H318" i="7" a="1"/>
  <c r="H318" i="7" s="1"/>
  <c r="G318" i="7" a="1"/>
  <c r="G318" i="7" s="1"/>
  <c r="H355" i="7" a="1"/>
  <c r="H355" i="7" s="1"/>
  <c r="F355" i="7" a="1"/>
  <c r="F355" i="7" s="1"/>
  <c r="G355" i="7" a="1"/>
  <c r="G355" i="7" s="1"/>
  <c r="F278" i="7" a="1"/>
  <c r="F278" i="7" s="1"/>
  <c r="H278" i="7" a="1"/>
  <c r="H278" i="7" s="1"/>
  <c r="G278" i="7" a="1"/>
  <c r="G278" i="7" s="1"/>
  <c r="G202" i="7" a="1"/>
  <c r="G202" i="7" s="1"/>
  <c r="F202" i="7" a="1"/>
  <c r="F202" i="7" s="1"/>
  <c r="H202" i="7" a="1"/>
  <c r="H202" i="7" s="1"/>
  <c r="F220" i="7" a="1"/>
  <c r="F220" i="7" s="1"/>
  <c r="G220" i="7" a="1"/>
  <c r="G220" i="7" s="1"/>
  <c r="H220" i="7" a="1"/>
  <c r="H220" i="7" s="1"/>
  <c r="G129" i="7" a="1"/>
  <c r="G129" i="7" s="1"/>
  <c r="F129" i="7" a="1"/>
  <c r="F129" i="7" s="1"/>
  <c r="H129" i="7" a="1"/>
  <c r="H129" i="7" s="1"/>
  <c r="H140" i="7" a="1"/>
  <c r="H140" i="7" s="1"/>
  <c r="F140" i="7" a="1"/>
  <c r="F140" i="7" s="1"/>
  <c r="G140" i="7" a="1"/>
  <c r="G140" i="7" s="1"/>
  <c r="H132" i="7" a="1"/>
  <c r="H132" i="7" s="1"/>
  <c r="F132" i="7" a="1"/>
  <c r="F132" i="7" s="1"/>
  <c r="G132" i="7" a="1"/>
  <c r="G132" i="7" s="1"/>
  <c r="H230" i="3" a="1"/>
  <c r="H230" i="3" s="1"/>
  <c r="G6" i="3" a="1"/>
  <c r="G6" i="3" s="1"/>
  <c r="G150" i="3" a="1"/>
  <c r="G150" i="3" s="1"/>
  <c r="G166" i="3" a="1"/>
  <c r="G166" i="3" s="1"/>
  <c r="G182" i="3" a="1"/>
  <c r="G182" i="3" s="1"/>
  <c r="G198" i="3" a="1"/>
  <c r="G198" i="3" s="1"/>
  <c r="G214" i="3" a="1"/>
  <c r="G214" i="3" s="1"/>
  <c r="G230" i="3" a="1"/>
  <c r="G230" i="3" s="1"/>
  <c r="G246" i="3" a="1"/>
  <c r="G246" i="3" s="1"/>
  <c r="H246" i="3" a="1"/>
  <c r="H246" i="3" s="1"/>
  <c r="F6" i="3" a="1"/>
  <c r="F6" i="3" s="1"/>
  <c r="F150" i="3" a="1"/>
  <c r="F150" i="3" s="1"/>
  <c r="F166" i="3" a="1"/>
  <c r="F166" i="3" s="1"/>
  <c r="F182" i="3" a="1"/>
  <c r="F182" i="3" s="1"/>
  <c r="F198" i="3" a="1"/>
  <c r="F198" i="3" s="1"/>
  <c r="H73" i="3" a="1"/>
  <c r="H73" i="3" s="1"/>
  <c r="G73" i="3" a="1"/>
  <c r="G73" i="3" s="1"/>
  <c r="G34" i="3" a="1"/>
  <c r="G34" i="3" s="1"/>
  <c r="G50" i="3" a="1"/>
  <c r="G50" i="3" s="1"/>
  <c r="G66" i="3" a="1"/>
  <c r="G66" i="3" s="1"/>
  <c r="G82" i="3" a="1"/>
  <c r="G82" i="3" s="1"/>
  <c r="G98" i="3" a="1"/>
  <c r="G98" i="3" s="1"/>
  <c r="G114" i="3" a="1"/>
  <c r="G114" i="3" s="1"/>
  <c r="G130" i="3" a="1"/>
  <c r="G130" i="3" s="1"/>
  <c r="F4" i="3" a="1"/>
  <c r="F4" i="3" s="1"/>
  <c r="G4" i="3" a="1"/>
  <c r="G4" i="3" s="1"/>
  <c r="H4" i="3" a="1"/>
  <c r="H4" i="3" s="1"/>
  <c r="F37" i="3" a="1"/>
  <c r="F37" i="3" s="1"/>
  <c r="G37" i="3" a="1"/>
  <c r="G37" i="3" s="1"/>
  <c r="H37" i="3" a="1"/>
  <c r="H37" i="3" s="1"/>
  <c r="F69" i="3" a="1"/>
  <c r="F69" i="3" s="1"/>
  <c r="G69" i="3" a="1"/>
  <c r="G69" i="3" s="1"/>
  <c r="H69" i="3" a="1"/>
  <c r="H69" i="3" s="1"/>
  <c r="F101" i="3" a="1"/>
  <c r="F101" i="3" s="1"/>
  <c r="G101" i="3" a="1"/>
  <c r="G101" i="3" s="1"/>
  <c r="H101" i="3" a="1"/>
  <c r="H101" i="3" s="1"/>
  <c r="F133" i="3" a="1"/>
  <c r="F133" i="3" s="1"/>
  <c r="G133" i="3" a="1"/>
  <c r="G133" i="3" s="1"/>
  <c r="H133" i="3" a="1"/>
  <c r="H133" i="3" s="1"/>
  <c r="G164" i="3" a="1"/>
  <c r="G164" i="3" s="1"/>
  <c r="H164" i="3" a="1"/>
  <c r="H164" i="3" s="1"/>
  <c r="F164" i="3" a="1"/>
  <c r="F164" i="3" s="1"/>
  <c r="F196" i="3" a="1"/>
  <c r="F196" i="3" s="1"/>
  <c r="G196" i="3" a="1"/>
  <c r="G196" i="3" s="1"/>
  <c r="H196" i="3" a="1"/>
  <c r="H196" i="3" s="1"/>
  <c r="F228" i="3" a="1"/>
  <c r="F228" i="3" s="1"/>
  <c r="G228" i="3" a="1"/>
  <c r="G228" i="3" s="1"/>
  <c r="H228" i="3" a="1"/>
  <c r="H228" i="3" s="1"/>
  <c r="F260" i="3" a="1"/>
  <c r="F260" i="3" s="1"/>
  <c r="G260" i="3" a="1"/>
  <c r="G260" i="3" s="1"/>
  <c r="H260" i="3" a="1"/>
  <c r="H260" i="3" s="1"/>
  <c r="F13" i="3" a="1"/>
  <c r="F13" i="3" s="1"/>
  <c r="G13" i="3" a="1"/>
  <c r="G13" i="3" s="1"/>
  <c r="H13" i="3" a="1"/>
  <c r="H13" i="3" s="1"/>
  <c r="G48" i="3" a="1"/>
  <c r="G48" i="3" s="1"/>
  <c r="H48" i="3" a="1"/>
  <c r="H48" i="3" s="1"/>
  <c r="F48" i="3" a="1"/>
  <c r="F48" i="3" s="1"/>
  <c r="G80" i="3" a="1"/>
  <c r="G80" i="3" s="1"/>
  <c r="H80" i="3" a="1"/>
  <c r="H80" i="3" s="1"/>
  <c r="F80" i="3" a="1"/>
  <c r="F80" i="3" s="1"/>
  <c r="G112" i="3" a="1"/>
  <c r="G112" i="3" s="1"/>
  <c r="H112" i="3" a="1"/>
  <c r="H112" i="3" s="1"/>
  <c r="F112" i="3" a="1"/>
  <c r="F112" i="3" s="1"/>
  <c r="F149" i="3" a="1"/>
  <c r="F149" i="3" s="1"/>
  <c r="G149" i="3" a="1"/>
  <c r="G149" i="3" s="1"/>
  <c r="H149" i="3" a="1"/>
  <c r="H149" i="3" s="1"/>
  <c r="F181" i="3" a="1"/>
  <c r="F181" i="3" s="1"/>
  <c r="H181" i="3" a="1"/>
  <c r="H181" i="3" s="1"/>
  <c r="G181" i="3" a="1"/>
  <c r="G181" i="3" s="1"/>
  <c r="F213" i="3" a="1"/>
  <c r="F213" i="3" s="1"/>
  <c r="G213" i="3" a="1"/>
  <c r="G213" i="3" s="1"/>
  <c r="H213" i="3" a="1"/>
  <c r="H213" i="3" s="1"/>
  <c r="F245" i="3" a="1"/>
  <c r="F245" i="3" s="1"/>
  <c r="G245" i="3" a="1"/>
  <c r="G245" i="3" s="1"/>
  <c r="H245" i="3" a="1"/>
  <c r="H245" i="3" s="1"/>
  <c r="F277" i="3" a="1"/>
  <c r="F277" i="3" s="1"/>
  <c r="G277" i="3" a="1"/>
  <c r="G277" i="3" s="1"/>
  <c r="H277" i="3" a="1"/>
  <c r="H277" i="3" s="1"/>
  <c r="F279" i="3" a="1"/>
  <c r="F279" i="3" s="1"/>
  <c r="G279" i="3" a="1"/>
  <c r="G279" i="3" s="1"/>
  <c r="H279" i="3" a="1"/>
  <c r="H279" i="3" s="1"/>
  <c r="H263" i="3" a="1"/>
  <c r="H263" i="3" s="1"/>
  <c r="F263" i="3" a="1"/>
  <c r="F263" i="3" s="1"/>
  <c r="G263" i="3" a="1"/>
  <c r="G263" i="3" s="1"/>
  <c r="G247" i="3" a="1"/>
  <c r="G247" i="3" s="1"/>
  <c r="H247" i="3" a="1"/>
  <c r="H247" i="3" s="1"/>
  <c r="F247" i="3" a="1"/>
  <c r="F247" i="3" s="1"/>
  <c r="F231" i="3" a="1"/>
  <c r="F231" i="3" s="1"/>
  <c r="G231" i="3" a="1"/>
  <c r="G231" i="3" s="1"/>
  <c r="H231" i="3" a="1"/>
  <c r="H231" i="3" s="1"/>
  <c r="G215" i="3" a="1"/>
  <c r="G215" i="3" s="1"/>
  <c r="H215" i="3" a="1"/>
  <c r="H215" i="3" s="1"/>
  <c r="F215" i="3" a="1"/>
  <c r="F215" i="3" s="1"/>
  <c r="F199" i="3" a="1"/>
  <c r="F199" i="3" s="1"/>
  <c r="G199" i="3" a="1"/>
  <c r="G199" i="3" s="1"/>
  <c r="H199" i="3" a="1"/>
  <c r="H199" i="3" s="1"/>
  <c r="F183" i="3" a="1"/>
  <c r="F183" i="3" s="1"/>
  <c r="H183" i="3" a="1"/>
  <c r="H183" i="3" s="1"/>
  <c r="G183" i="3" a="1"/>
  <c r="G183" i="3" s="1"/>
  <c r="F167" i="3" a="1"/>
  <c r="F167" i="3" s="1"/>
  <c r="H167" i="3" a="1"/>
  <c r="H167" i="3" s="1"/>
  <c r="G167" i="3" a="1"/>
  <c r="G167" i="3" s="1"/>
  <c r="F151" i="3" a="1"/>
  <c r="F151" i="3" s="1"/>
  <c r="G151" i="3" a="1"/>
  <c r="G151" i="3" s="1"/>
  <c r="H151" i="3" a="1"/>
  <c r="H151" i="3" s="1"/>
  <c r="F135" i="3" a="1"/>
  <c r="F135" i="3" s="1"/>
  <c r="G135" i="3" a="1"/>
  <c r="G135" i="3" s="1"/>
  <c r="H135" i="3" a="1"/>
  <c r="H135" i="3" s="1"/>
  <c r="F119" i="3" a="1"/>
  <c r="F119" i="3" s="1"/>
  <c r="G119" i="3" a="1"/>
  <c r="G119" i="3" s="1"/>
  <c r="H119" i="3" a="1"/>
  <c r="H119" i="3" s="1"/>
  <c r="F103" i="3" a="1"/>
  <c r="F103" i="3" s="1"/>
  <c r="G103" i="3" a="1"/>
  <c r="G103" i="3" s="1"/>
  <c r="H103" i="3" a="1"/>
  <c r="H103" i="3" s="1"/>
  <c r="F87" i="3" a="1"/>
  <c r="F87" i="3" s="1"/>
  <c r="G87" i="3" a="1"/>
  <c r="G87" i="3" s="1"/>
  <c r="H87" i="3" a="1"/>
  <c r="H87" i="3" s="1"/>
  <c r="F71" i="3" a="1"/>
  <c r="F71" i="3" s="1"/>
  <c r="G71" i="3" a="1"/>
  <c r="G71" i="3" s="1"/>
  <c r="H71" i="3" a="1"/>
  <c r="H71" i="3" s="1"/>
  <c r="F55" i="3" a="1"/>
  <c r="F55" i="3" s="1"/>
  <c r="G55" i="3" a="1"/>
  <c r="G55" i="3" s="1"/>
  <c r="H55" i="3" a="1"/>
  <c r="H55" i="3" s="1"/>
  <c r="F39" i="3" a="1"/>
  <c r="F39" i="3" s="1"/>
  <c r="G39" i="3" a="1"/>
  <c r="G39" i="3" s="1"/>
  <c r="H39" i="3" a="1"/>
  <c r="H39" i="3" s="1"/>
  <c r="H5" i="3" a="1"/>
  <c r="H5" i="3" s="1"/>
  <c r="F5" i="3" a="1"/>
  <c r="F5" i="3" s="1"/>
  <c r="G5" i="3" a="1"/>
  <c r="G5" i="3" s="1"/>
  <c r="H274" i="3" a="1"/>
  <c r="H274" i="3" s="1"/>
  <c r="G274" i="3" a="1"/>
  <c r="G274" i="3" s="1"/>
  <c r="F124" i="3" a="1"/>
  <c r="F124" i="3" s="1"/>
  <c r="G124" i="3" a="1"/>
  <c r="G124" i="3" s="1"/>
  <c r="H124" i="3" a="1"/>
  <c r="H124" i="3" s="1"/>
  <c r="F232" i="3" a="1"/>
  <c r="F232" i="3" s="1"/>
  <c r="G232" i="3" a="1"/>
  <c r="G232" i="3" s="1"/>
  <c r="H232" i="3" a="1"/>
  <c r="H232" i="3" s="1"/>
  <c r="F108" i="3" a="1"/>
  <c r="F108" i="3" s="1"/>
  <c r="G108" i="3" a="1"/>
  <c r="G108" i="3" s="1"/>
  <c r="H108" i="3" a="1"/>
  <c r="H108" i="3" s="1"/>
  <c r="F200" i="3" a="1"/>
  <c r="F200" i="3" s="1"/>
  <c r="G200" i="3" a="1"/>
  <c r="G200" i="3" s="1"/>
  <c r="H200" i="3" a="1"/>
  <c r="H200" i="3" s="1"/>
  <c r="H248" i="3" a="1"/>
  <c r="H248" i="3" s="1"/>
  <c r="F248" i="3" a="1"/>
  <c r="F248" i="3" s="1"/>
  <c r="G248" i="3" a="1"/>
  <c r="G248" i="3" s="1"/>
  <c r="F28" i="3" a="1"/>
  <c r="F28" i="3" s="1"/>
  <c r="G28" i="3" a="1"/>
  <c r="G28" i="3" s="1"/>
  <c r="H28" i="3" a="1"/>
  <c r="H28" i="3" s="1"/>
  <c r="F257" i="3" a="1"/>
  <c r="F257" i="3" s="1"/>
  <c r="G257" i="3" a="1"/>
  <c r="G257" i="3" s="1"/>
  <c r="H257" i="3" a="1"/>
  <c r="H257" i="3" s="1"/>
  <c r="F193" i="3" a="1"/>
  <c r="F193" i="3" s="1"/>
  <c r="G193" i="3" a="1"/>
  <c r="G193" i="3" s="1"/>
  <c r="H193" i="3" a="1"/>
  <c r="H193" i="3" s="1"/>
  <c r="H137" i="3" a="1"/>
  <c r="H137" i="3" s="1"/>
  <c r="F137" i="3" a="1"/>
  <c r="F137" i="3" s="1"/>
  <c r="G137" i="3" a="1"/>
  <c r="G137" i="3" s="1"/>
  <c r="H57" i="3" a="1"/>
  <c r="H57" i="3" s="1"/>
  <c r="F57" i="3" a="1"/>
  <c r="F57" i="3" s="1"/>
  <c r="G57" i="3" a="1"/>
  <c r="G57" i="3" s="1"/>
  <c r="G224" i="3" a="1"/>
  <c r="G224" i="3" s="1"/>
  <c r="H224" i="3" a="1"/>
  <c r="H224" i="3" s="1"/>
  <c r="F224" i="3" a="1"/>
  <c r="F224" i="3" s="1"/>
  <c r="G160" i="3" a="1"/>
  <c r="G160" i="3" s="1"/>
  <c r="F160" i="3" a="1"/>
  <c r="F160" i="3" s="1"/>
  <c r="H160" i="3" a="1"/>
  <c r="H160" i="3" s="1"/>
  <c r="F100" i="3" a="1"/>
  <c r="F100" i="3" s="1"/>
  <c r="G100" i="3" a="1"/>
  <c r="G100" i="3" s="1"/>
  <c r="H100" i="3" a="1"/>
  <c r="H100" i="3" s="1"/>
  <c r="F36" i="3" a="1"/>
  <c r="F36" i="3" s="1"/>
  <c r="G36" i="3" a="1"/>
  <c r="G36" i="3" s="1"/>
  <c r="H36" i="3" a="1"/>
  <c r="H36" i="3" s="1"/>
  <c r="F233" i="3" a="1"/>
  <c r="F233" i="3" s="1"/>
  <c r="H233" i="3" a="1"/>
  <c r="H233" i="3" s="1"/>
  <c r="G233" i="3" a="1"/>
  <c r="G233" i="3" s="1"/>
  <c r="H169" i="3" a="1"/>
  <c r="H169" i="3" s="1"/>
  <c r="F169" i="3" a="1"/>
  <c r="F169" i="3" s="1"/>
  <c r="G169" i="3" a="1"/>
  <c r="G169" i="3" s="1"/>
  <c r="H97" i="3" a="1"/>
  <c r="H97" i="3" s="1"/>
  <c r="F97" i="3" a="1"/>
  <c r="F97" i="3" s="1"/>
  <c r="G97" i="3" a="1"/>
  <c r="G97" i="3" s="1"/>
  <c r="H33" i="3" a="1"/>
  <c r="H33" i="3" s="1"/>
  <c r="F33" i="3" a="1"/>
  <c r="F33" i="3" s="1"/>
  <c r="G33" i="3" a="1"/>
  <c r="G33" i="3" s="1"/>
  <c r="H9" i="3" a="1"/>
  <c r="H9" i="3" s="1"/>
  <c r="F9" i="3" a="1"/>
  <c r="F9" i="3" s="1"/>
  <c r="G9" i="3" a="1"/>
  <c r="G9" i="3" s="1"/>
  <c r="F45" i="3" a="1"/>
  <c r="F45" i="3" s="1"/>
  <c r="G45" i="3" a="1"/>
  <c r="G45" i="3" s="1"/>
  <c r="H45" i="3" a="1"/>
  <c r="H45" i="3" s="1"/>
  <c r="F77" i="3" a="1"/>
  <c r="F77" i="3" s="1"/>
  <c r="G77" i="3" a="1"/>
  <c r="G77" i="3" s="1"/>
  <c r="H77" i="3" a="1"/>
  <c r="H77" i="3" s="1"/>
  <c r="F109" i="3" a="1"/>
  <c r="F109" i="3" s="1"/>
  <c r="G109" i="3" a="1"/>
  <c r="G109" i="3" s="1"/>
  <c r="H109" i="3" a="1"/>
  <c r="H109" i="3" s="1"/>
  <c r="F141" i="3" a="1"/>
  <c r="F141" i="3" s="1"/>
  <c r="G141" i="3" a="1"/>
  <c r="G141" i="3" s="1"/>
  <c r="H141" i="3" a="1"/>
  <c r="H141" i="3" s="1"/>
  <c r="G172" i="3" a="1"/>
  <c r="G172" i="3" s="1"/>
  <c r="F172" i="3" a="1"/>
  <c r="F172" i="3" s="1"/>
  <c r="H172" i="3" a="1"/>
  <c r="H172" i="3" s="1"/>
  <c r="F204" i="3" a="1"/>
  <c r="F204" i="3" s="1"/>
  <c r="G204" i="3" a="1"/>
  <c r="G204" i="3" s="1"/>
  <c r="H204" i="3" a="1"/>
  <c r="H204" i="3" s="1"/>
  <c r="F236" i="3" a="1"/>
  <c r="F236" i="3" s="1"/>
  <c r="G236" i="3" a="1"/>
  <c r="G236" i="3" s="1"/>
  <c r="H236" i="3" a="1"/>
  <c r="H236" i="3" s="1"/>
  <c r="H268" i="3" a="1"/>
  <c r="H268" i="3" s="1"/>
  <c r="F268" i="3" a="1"/>
  <c r="F268" i="3" s="1"/>
  <c r="G268" i="3" a="1"/>
  <c r="G268" i="3" s="1"/>
  <c r="G24" i="3" a="1"/>
  <c r="G24" i="3" s="1"/>
  <c r="H24" i="3" a="1"/>
  <c r="H24" i="3" s="1"/>
  <c r="F24" i="3" a="1"/>
  <c r="F24" i="3" s="1"/>
  <c r="G56" i="3" a="1"/>
  <c r="G56" i="3" s="1"/>
  <c r="H56" i="3" a="1"/>
  <c r="H56" i="3" s="1"/>
  <c r="F56" i="3" a="1"/>
  <c r="F56" i="3" s="1"/>
  <c r="G88" i="3" a="1"/>
  <c r="G88" i="3" s="1"/>
  <c r="H88" i="3" a="1"/>
  <c r="H88" i="3" s="1"/>
  <c r="F88" i="3" a="1"/>
  <c r="F88" i="3" s="1"/>
  <c r="G120" i="3" a="1"/>
  <c r="G120" i="3" s="1"/>
  <c r="H120" i="3" a="1"/>
  <c r="H120" i="3" s="1"/>
  <c r="F120" i="3" a="1"/>
  <c r="F120" i="3" s="1"/>
  <c r="F157" i="3" a="1"/>
  <c r="F157" i="3" s="1"/>
  <c r="G157" i="3" a="1"/>
  <c r="G157" i="3" s="1"/>
  <c r="H157" i="3" a="1"/>
  <c r="H157" i="3" s="1"/>
  <c r="F189" i="3" a="1"/>
  <c r="F189" i="3" s="1"/>
  <c r="G189" i="3" a="1"/>
  <c r="G189" i="3" s="1"/>
  <c r="H189" i="3" a="1"/>
  <c r="H189" i="3" s="1"/>
  <c r="F221" i="3" a="1"/>
  <c r="F221" i="3" s="1"/>
  <c r="G221" i="3" a="1"/>
  <c r="G221" i="3" s="1"/>
  <c r="H221" i="3" a="1"/>
  <c r="H221" i="3" s="1"/>
  <c r="F253" i="3" a="1"/>
  <c r="F253" i="3" s="1"/>
  <c r="G253" i="3" a="1"/>
  <c r="G253" i="3" s="1"/>
  <c r="H253" i="3" a="1"/>
  <c r="H253" i="3" s="1"/>
  <c r="G275" i="3" a="1"/>
  <c r="G275" i="3" s="1"/>
  <c r="H275" i="3" a="1"/>
  <c r="H275" i="3" s="1"/>
  <c r="F275" i="3" a="1"/>
  <c r="F275" i="3" s="1"/>
  <c r="F259" i="3" a="1"/>
  <c r="F259" i="3" s="1"/>
  <c r="G259" i="3" a="1"/>
  <c r="G259" i="3" s="1"/>
  <c r="H259" i="3" a="1"/>
  <c r="H259" i="3" s="1"/>
  <c r="G243" i="3" a="1"/>
  <c r="G243" i="3" s="1"/>
  <c r="H243" i="3" a="1"/>
  <c r="H243" i="3" s="1"/>
  <c r="F243" i="3" a="1"/>
  <c r="F243" i="3" s="1"/>
  <c r="F227" i="3" a="1"/>
  <c r="F227" i="3" s="1"/>
  <c r="G227" i="3" a="1"/>
  <c r="G227" i="3" s="1"/>
  <c r="H227" i="3" a="1"/>
  <c r="H227" i="3" s="1"/>
  <c r="G211" i="3" a="1"/>
  <c r="G211" i="3" s="1"/>
  <c r="H211" i="3" a="1"/>
  <c r="H211" i="3" s="1"/>
  <c r="F211" i="3" a="1"/>
  <c r="F211" i="3" s="1"/>
  <c r="F195" i="3" a="1"/>
  <c r="F195" i="3" s="1"/>
  <c r="G195" i="3" a="1"/>
  <c r="G195" i="3" s="1"/>
  <c r="H195" i="3" a="1"/>
  <c r="H195" i="3" s="1"/>
  <c r="H179" i="3" a="1"/>
  <c r="H179" i="3" s="1"/>
  <c r="F179" i="3" a="1"/>
  <c r="F179" i="3" s="1"/>
  <c r="G179" i="3" a="1"/>
  <c r="G179" i="3" s="1"/>
  <c r="H163" i="3" a="1"/>
  <c r="H163" i="3" s="1"/>
  <c r="F163" i="3" a="1"/>
  <c r="F163" i="3" s="1"/>
  <c r="G163" i="3" a="1"/>
  <c r="G163" i="3" s="1"/>
  <c r="H147" i="3" a="1"/>
  <c r="H147" i="3" s="1"/>
  <c r="F147" i="3" a="1"/>
  <c r="F147" i="3" s="1"/>
  <c r="G147" i="3" a="1"/>
  <c r="G147" i="3" s="1"/>
  <c r="H131" i="3" a="1"/>
  <c r="H131" i="3" s="1"/>
  <c r="F131" i="3" a="1"/>
  <c r="F131" i="3" s="1"/>
  <c r="G131" i="3" a="1"/>
  <c r="G131" i="3" s="1"/>
  <c r="H115" i="3" a="1"/>
  <c r="H115" i="3" s="1"/>
  <c r="F115" i="3" a="1"/>
  <c r="F115" i="3" s="1"/>
  <c r="G115" i="3" a="1"/>
  <c r="G115" i="3" s="1"/>
  <c r="H99" i="3" a="1"/>
  <c r="H99" i="3" s="1"/>
  <c r="F99" i="3" a="1"/>
  <c r="F99" i="3" s="1"/>
  <c r="G99" i="3" a="1"/>
  <c r="G99" i="3" s="1"/>
  <c r="H83" i="3" a="1"/>
  <c r="H83" i="3" s="1"/>
  <c r="F83" i="3" a="1"/>
  <c r="F83" i="3" s="1"/>
  <c r="G83" i="3" a="1"/>
  <c r="G83" i="3" s="1"/>
  <c r="H67" i="3" a="1"/>
  <c r="H67" i="3" s="1"/>
  <c r="F67" i="3" a="1"/>
  <c r="F67" i="3" s="1"/>
  <c r="G67" i="3" a="1"/>
  <c r="G67" i="3" s="1"/>
  <c r="H51" i="3" a="1"/>
  <c r="H51" i="3" s="1"/>
  <c r="F51" i="3" a="1"/>
  <c r="F51" i="3" s="1"/>
  <c r="G51" i="3" a="1"/>
  <c r="G51" i="3" s="1"/>
  <c r="H35" i="3" a="1"/>
  <c r="H35" i="3" s="1"/>
  <c r="F35" i="3" a="1"/>
  <c r="F35" i="3" s="1"/>
  <c r="G35" i="3" a="1"/>
  <c r="G35" i="3" s="1"/>
  <c r="F17" i="3" a="1"/>
  <c r="F17" i="3" s="1"/>
  <c r="G17" i="3" a="1"/>
  <c r="G17" i="3" s="1"/>
  <c r="H17" i="3" a="1"/>
  <c r="H17" i="3" s="1"/>
  <c r="H270" i="3" a="1"/>
  <c r="H270" i="3" s="1"/>
  <c r="G270" i="3" a="1"/>
  <c r="G270" i="3" s="1"/>
  <c r="F60" i="3" a="1"/>
  <c r="F60" i="3" s="1"/>
  <c r="G60" i="3" a="1"/>
  <c r="G60" i="3" s="1"/>
  <c r="H60" i="3" a="1"/>
  <c r="H60" i="3" s="1"/>
  <c r="F92" i="3" a="1"/>
  <c r="F92" i="3" s="1"/>
  <c r="G92" i="3" a="1"/>
  <c r="G92" i="3" s="1"/>
  <c r="H92" i="3" a="1"/>
  <c r="H92" i="3" s="1"/>
  <c r="F184" i="3" a="1"/>
  <c r="F184" i="3" s="1"/>
  <c r="G184" i="3" a="1"/>
  <c r="G184" i="3" s="1"/>
  <c r="H184" i="3" a="1"/>
  <c r="H184" i="3" s="1"/>
  <c r="F241" i="3" a="1"/>
  <c r="F241" i="3" s="1"/>
  <c r="G241" i="3" a="1"/>
  <c r="G241" i="3" s="1"/>
  <c r="H241" i="3" a="1"/>
  <c r="H241" i="3" s="1"/>
  <c r="H177" i="3" a="1"/>
  <c r="H177" i="3" s="1"/>
  <c r="F177" i="3" a="1"/>
  <c r="F177" i="3" s="1"/>
  <c r="G177" i="3" a="1"/>
  <c r="G177" i="3" s="1"/>
  <c r="H121" i="3" a="1"/>
  <c r="H121" i="3" s="1"/>
  <c r="F121" i="3" a="1"/>
  <c r="F121" i="3" s="1"/>
  <c r="G121" i="3" a="1"/>
  <c r="G121" i="3" s="1"/>
  <c r="H41" i="3" a="1"/>
  <c r="H41" i="3" s="1"/>
  <c r="F41" i="3" a="1"/>
  <c r="F41" i="3" s="1"/>
  <c r="G41" i="3" a="1"/>
  <c r="G41" i="3" s="1"/>
  <c r="F272" i="3" a="1"/>
  <c r="F272" i="3" s="1"/>
  <c r="G272" i="3" a="1"/>
  <c r="G272" i="3" s="1"/>
  <c r="H272" i="3" a="1"/>
  <c r="H272" i="3" s="1"/>
  <c r="F208" i="3" a="1"/>
  <c r="F208" i="3" s="1"/>
  <c r="G208" i="3" a="1"/>
  <c r="G208" i="3" s="1"/>
  <c r="H208" i="3" a="1"/>
  <c r="H208" i="3" s="1"/>
  <c r="G144" i="3" a="1"/>
  <c r="G144" i="3" s="1"/>
  <c r="H144" i="3" a="1"/>
  <c r="H144" i="3" s="1"/>
  <c r="F144" i="3" a="1"/>
  <c r="F144" i="3" s="1"/>
  <c r="F84" i="3" a="1"/>
  <c r="F84" i="3" s="1"/>
  <c r="G84" i="3" a="1"/>
  <c r="G84" i="3" s="1"/>
  <c r="H84" i="3" a="1"/>
  <c r="H84" i="3" s="1"/>
  <c r="F217" i="3" a="1"/>
  <c r="F217" i="3" s="1"/>
  <c r="G217" i="3" a="1"/>
  <c r="G217" i="3" s="1"/>
  <c r="H217" i="3" a="1"/>
  <c r="H217" i="3" s="1"/>
  <c r="H153" i="3" a="1"/>
  <c r="H153" i="3" s="1"/>
  <c r="F153" i="3" a="1"/>
  <c r="F153" i="3" s="1"/>
  <c r="G153" i="3" a="1"/>
  <c r="G153" i="3" s="1"/>
  <c r="H81" i="3" a="1"/>
  <c r="H81" i="3" s="1"/>
  <c r="F81" i="3" a="1"/>
  <c r="F81" i="3" s="1"/>
  <c r="G81" i="3" a="1"/>
  <c r="G81" i="3" s="1"/>
  <c r="F20" i="3" a="1"/>
  <c r="F20" i="3" s="1"/>
  <c r="G20" i="3" a="1"/>
  <c r="G20" i="3" s="1"/>
  <c r="H20" i="3" a="1"/>
  <c r="H20" i="3" s="1"/>
  <c r="F53" i="3" a="1"/>
  <c r="F53" i="3" s="1"/>
  <c r="G53" i="3" a="1"/>
  <c r="G53" i="3" s="1"/>
  <c r="H53" i="3" a="1"/>
  <c r="H53" i="3" s="1"/>
  <c r="F85" i="3" a="1"/>
  <c r="F85" i="3" s="1"/>
  <c r="G85" i="3" a="1"/>
  <c r="G85" i="3" s="1"/>
  <c r="H85" i="3" a="1"/>
  <c r="H85" i="3" s="1"/>
  <c r="F117" i="3" a="1"/>
  <c r="F117" i="3" s="1"/>
  <c r="G117" i="3" a="1"/>
  <c r="G117" i="3" s="1"/>
  <c r="H117" i="3" a="1"/>
  <c r="H117" i="3" s="1"/>
  <c r="F148" i="3" a="1"/>
  <c r="F148" i="3" s="1"/>
  <c r="G148" i="3" a="1"/>
  <c r="G148" i="3" s="1"/>
  <c r="H148" i="3" a="1"/>
  <c r="H148" i="3" s="1"/>
  <c r="G180" i="3" a="1"/>
  <c r="G180" i="3" s="1"/>
  <c r="H180" i="3" a="1"/>
  <c r="H180" i="3" s="1"/>
  <c r="F180" i="3" a="1"/>
  <c r="F180" i="3" s="1"/>
  <c r="H212" i="3" a="1"/>
  <c r="H212" i="3" s="1"/>
  <c r="F212" i="3" a="1"/>
  <c r="F212" i="3" s="1"/>
  <c r="G212" i="3" a="1"/>
  <c r="G212" i="3" s="1"/>
  <c r="H244" i="3" a="1"/>
  <c r="H244" i="3" s="1"/>
  <c r="F244" i="3" a="1"/>
  <c r="F244" i="3" s="1"/>
  <c r="G244" i="3" a="1"/>
  <c r="G244" i="3" s="1"/>
  <c r="H276" i="3" a="1"/>
  <c r="H276" i="3" s="1"/>
  <c r="F276" i="3" a="1"/>
  <c r="F276" i="3" s="1"/>
  <c r="G276" i="3" a="1"/>
  <c r="G276" i="3" s="1"/>
  <c r="G32" i="3" a="1"/>
  <c r="G32" i="3" s="1"/>
  <c r="H32" i="3" a="1"/>
  <c r="H32" i="3" s="1"/>
  <c r="F32" i="3" a="1"/>
  <c r="F32" i="3" s="1"/>
  <c r="G64" i="3" a="1"/>
  <c r="G64" i="3" s="1"/>
  <c r="H64" i="3" a="1"/>
  <c r="H64" i="3" s="1"/>
  <c r="F64" i="3" a="1"/>
  <c r="F64" i="3" s="1"/>
  <c r="G96" i="3" a="1"/>
  <c r="G96" i="3" s="1"/>
  <c r="H96" i="3" a="1"/>
  <c r="H96" i="3" s="1"/>
  <c r="F96" i="3" a="1"/>
  <c r="F96" i="3" s="1"/>
  <c r="G128" i="3" a="1"/>
  <c r="G128" i="3" s="1"/>
  <c r="H128" i="3" a="1"/>
  <c r="H128" i="3" s="1"/>
  <c r="F128" i="3" a="1"/>
  <c r="F128" i="3" s="1"/>
  <c r="F165" i="3" a="1"/>
  <c r="F165" i="3" s="1"/>
  <c r="H165" i="3" a="1"/>
  <c r="H165" i="3" s="1"/>
  <c r="G165" i="3" a="1"/>
  <c r="G165" i="3" s="1"/>
  <c r="F197" i="3" a="1"/>
  <c r="F197" i="3" s="1"/>
  <c r="H197" i="3" a="1"/>
  <c r="H197" i="3" s="1"/>
  <c r="G197" i="3" a="1"/>
  <c r="G197" i="3" s="1"/>
  <c r="F229" i="3" a="1"/>
  <c r="F229" i="3" s="1"/>
  <c r="H229" i="3" a="1"/>
  <c r="H229" i="3" s="1"/>
  <c r="G229" i="3" a="1"/>
  <c r="G229" i="3" s="1"/>
  <c r="F261" i="3" a="1"/>
  <c r="F261" i="3" s="1"/>
  <c r="H261" i="3" a="1"/>
  <c r="H261" i="3" s="1"/>
  <c r="G261" i="3" a="1"/>
  <c r="G261" i="3" s="1"/>
  <c r="F271" i="3" a="1"/>
  <c r="F271" i="3" s="1"/>
  <c r="G271" i="3" a="1"/>
  <c r="G271" i="3" s="1"/>
  <c r="H271" i="3" a="1"/>
  <c r="H271" i="3" s="1"/>
  <c r="F255" i="3" a="1"/>
  <c r="F255" i="3" s="1"/>
  <c r="G255" i="3" a="1"/>
  <c r="G255" i="3" s="1"/>
  <c r="H255" i="3" a="1"/>
  <c r="H255" i="3" s="1"/>
  <c r="H239" i="3" a="1"/>
  <c r="H239" i="3" s="1"/>
  <c r="F239" i="3" a="1"/>
  <c r="F239" i="3" s="1"/>
  <c r="G239" i="3" a="1"/>
  <c r="G239" i="3" s="1"/>
  <c r="F223" i="3" a="1"/>
  <c r="F223" i="3" s="1"/>
  <c r="G223" i="3" a="1"/>
  <c r="G223" i="3" s="1"/>
  <c r="H223" i="3" a="1"/>
  <c r="H223" i="3" s="1"/>
  <c r="H207" i="3" a="1"/>
  <c r="H207" i="3" s="1"/>
  <c r="F207" i="3" a="1"/>
  <c r="F207" i="3" s="1"/>
  <c r="G207" i="3" a="1"/>
  <c r="G207" i="3" s="1"/>
  <c r="F191" i="3" a="1"/>
  <c r="F191" i="3" s="1"/>
  <c r="G191" i="3" a="1"/>
  <c r="G191" i="3" s="1"/>
  <c r="H191" i="3" a="1"/>
  <c r="H191" i="3" s="1"/>
  <c r="F175" i="3" a="1"/>
  <c r="F175" i="3" s="1"/>
  <c r="H175" i="3" a="1"/>
  <c r="H175" i="3" s="1"/>
  <c r="G175" i="3" a="1"/>
  <c r="G175" i="3" s="1"/>
  <c r="F159" i="3" a="1"/>
  <c r="F159" i="3" s="1"/>
  <c r="H159" i="3" a="1"/>
  <c r="H159" i="3" s="1"/>
  <c r="G159" i="3" a="1"/>
  <c r="G159" i="3" s="1"/>
  <c r="F143" i="3" a="1"/>
  <c r="F143" i="3" s="1"/>
  <c r="G143" i="3" a="1"/>
  <c r="G143" i="3" s="1"/>
  <c r="H143" i="3" a="1"/>
  <c r="H143" i="3" s="1"/>
  <c r="F127" i="3" a="1"/>
  <c r="F127" i="3" s="1"/>
  <c r="G127" i="3" a="1"/>
  <c r="G127" i="3" s="1"/>
  <c r="H127" i="3" a="1"/>
  <c r="H127" i="3" s="1"/>
  <c r="F111" i="3" a="1"/>
  <c r="F111" i="3" s="1"/>
  <c r="G111" i="3" a="1"/>
  <c r="G111" i="3" s="1"/>
  <c r="H111" i="3" a="1"/>
  <c r="H111" i="3" s="1"/>
  <c r="F95" i="3" a="1"/>
  <c r="F95" i="3" s="1"/>
  <c r="G95" i="3" a="1"/>
  <c r="G95" i="3" s="1"/>
  <c r="H95" i="3" a="1"/>
  <c r="H95" i="3" s="1"/>
  <c r="F79" i="3" a="1"/>
  <c r="F79" i="3" s="1"/>
  <c r="G79" i="3" a="1"/>
  <c r="G79" i="3" s="1"/>
  <c r="H79" i="3" a="1"/>
  <c r="H79" i="3" s="1"/>
  <c r="F63" i="3" a="1"/>
  <c r="F63" i="3" s="1"/>
  <c r="G63" i="3" a="1"/>
  <c r="G63" i="3" s="1"/>
  <c r="H63" i="3" a="1"/>
  <c r="H63" i="3" s="1"/>
  <c r="F47" i="3" a="1"/>
  <c r="F47" i="3" s="1"/>
  <c r="G47" i="3" a="1"/>
  <c r="G47" i="3" s="1"/>
  <c r="H47" i="3" a="1"/>
  <c r="H47" i="3" s="1"/>
  <c r="F31" i="3" a="1"/>
  <c r="F31" i="3" s="1"/>
  <c r="G31" i="3" a="1"/>
  <c r="G31" i="3" s="1"/>
  <c r="H31" i="3" a="1"/>
  <c r="H31" i="3" s="1"/>
  <c r="H12" i="3" a="1"/>
  <c r="H12" i="3" s="1"/>
  <c r="F12" i="3" a="1"/>
  <c r="F12" i="3" s="1"/>
  <c r="G12" i="3" a="1"/>
  <c r="G12" i="3" s="1"/>
  <c r="H266" i="3" a="1"/>
  <c r="H266" i="3" s="1"/>
  <c r="G266" i="3" a="1"/>
  <c r="G266" i="3" s="1"/>
  <c r="G21" i="3" a="1"/>
  <c r="G21" i="3" s="1"/>
  <c r="H21" i="3" a="1"/>
  <c r="H21" i="3" s="1"/>
  <c r="F21" i="3" a="1"/>
  <c r="F21" i="3" s="1"/>
  <c r="G168" i="3" a="1"/>
  <c r="G168" i="3" s="1"/>
  <c r="F168" i="3" a="1"/>
  <c r="F168" i="3" s="1"/>
  <c r="H168" i="3" a="1"/>
  <c r="H168" i="3" s="1"/>
  <c r="H216" i="3" a="1"/>
  <c r="H216" i="3" s="1"/>
  <c r="F216" i="3" a="1"/>
  <c r="F216" i="3" s="1"/>
  <c r="G216" i="3" a="1"/>
  <c r="G216" i="3" s="1"/>
  <c r="F44" i="3" a="1"/>
  <c r="F44" i="3" s="1"/>
  <c r="G44" i="3" a="1"/>
  <c r="G44" i="3" s="1"/>
  <c r="H44" i="3" a="1"/>
  <c r="H44" i="3" s="1"/>
  <c r="F140" i="3" a="1"/>
  <c r="F140" i="3" s="1"/>
  <c r="G140" i="3" a="1"/>
  <c r="G140" i="3" s="1"/>
  <c r="H140" i="3" a="1"/>
  <c r="H140" i="3" s="1"/>
  <c r="F225" i="3" a="1"/>
  <c r="F225" i="3" s="1"/>
  <c r="G225" i="3" a="1"/>
  <c r="G225" i="3" s="1"/>
  <c r="H225" i="3" a="1"/>
  <c r="H225" i="3" s="1"/>
  <c r="H161" i="3" a="1"/>
  <c r="H161" i="3" s="1"/>
  <c r="F161" i="3" a="1"/>
  <c r="F161" i="3" s="1"/>
  <c r="G161" i="3" a="1"/>
  <c r="G161" i="3" s="1"/>
  <c r="H105" i="3" a="1"/>
  <c r="H105" i="3" s="1"/>
  <c r="F105" i="3" a="1"/>
  <c r="F105" i="3" s="1"/>
  <c r="G105" i="3" a="1"/>
  <c r="G105" i="3" s="1"/>
  <c r="H25" i="3" a="1"/>
  <c r="H25" i="3" s="1"/>
  <c r="F25" i="3" a="1"/>
  <c r="F25" i="3" s="1"/>
  <c r="G25" i="3" a="1"/>
  <c r="G25" i="3" s="1"/>
  <c r="G256" i="3" a="1"/>
  <c r="G256" i="3" s="1"/>
  <c r="H256" i="3" a="1"/>
  <c r="H256" i="3" s="1"/>
  <c r="F256" i="3" a="1"/>
  <c r="F256" i="3" s="1"/>
  <c r="G192" i="3" a="1"/>
  <c r="G192" i="3" s="1"/>
  <c r="H192" i="3" a="1"/>
  <c r="H192" i="3" s="1"/>
  <c r="F192" i="3" a="1"/>
  <c r="F192" i="3" s="1"/>
  <c r="F132" i="3" a="1"/>
  <c r="F132" i="3" s="1"/>
  <c r="G132" i="3" a="1"/>
  <c r="G132" i="3" s="1"/>
  <c r="H132" i="3" a="1"/>
  <c r="H132" i="3" s="1"/>
  <c r="F68" i="3" a="1"/>
  <c r="F68" i="3" s="1"/>
  <c r="G68" i="3" a="1"/>
  <c r="G68" i="3" s="1"/>
  <c r="H68" i="3" a="1"/>
  <c r="H68" i="3" s="1"/>
  <c r="F265" i="3" a="1"/>
  <c r="F265" i="3" s="1"/>
  <c r="G265" i="3" a="1"/>
  <c r="G265" i="3" s="1"/>
  <c r="H265" i="3" a="1"/>
  <c r="H265" i="3" s="1"/>
  <c r="F201" i="3" a="1"/>
  <c r="F201" i="3" s="1"/>
  <c r="H201" i="3" a="1"/>
  <c r="H201" i="3" s="1"/>
  <c r="G201" i="3" a="1"/>
  <c r="G201" i="3" s="1"/>
  <c r="H129" i="3" a="1"/>
  <c r="H129" i="3" s="1"/>
  <c r="F129" i="3" a="1"/>
  <c r="F129" i="3" s="1"/>
  <c r="G129" i="3" a="1"/>
  <c r="G129" i="3" s="1"/>
  <c r="H65" i="3" a="1"/>
  <c r="H65" i="3" s="1"/>
  <c r="F65" i="3" a="1"/>
  <c r="F65" i="3" s="1"/>
  <c r="G65" i="3" a="1"/>
  <c r="G65" i="3" s="1"/>
  <c r="F29" i="3" a="1"/>
  <c r="F29" i="3" s="1"/>
  <c r="G29" i="3" a="1"/>
  <c r="G29" i="3" s="1"/>
  <c r="H29" i="3" a="1"/>
  <c r="H29" i="3" s="1"/>
  <c r="F61" i="3" a="1"/>
  <c r="F61" i="3" s="1"/>
  <c r="G61" i="3" a="1"/>
  <c r="G61" i="3" s="1"/>
  <c r="H61" i="3" a="1"/>
  <c r="H61" i="3" s="1"/>
  <c r="F93" i="3" a="1"/>
  <c r="F93" i="3" s="1"/>
  <c r="G93" i="3" a="1"/>
  <c r="G93" i="3" s="1"/>
  <c r="H93" i="3" a="1"/>
  <c r="H93" i="3" s="1"/>
  <c r="F125" i="3" a="1"/>
  <c r="F125" i="3" s="1"/>
  <c r="G125" i="3" a="1"/>
  <c r="G125" i="3" s="1"/>
  <c r="H125" i="3" a="1"/>
  <c r="H125" i="3" s="1"/>
  <c r="F156" i="3" a="1"/>
  <c r="F156" i="3" s="1"/>
  <c r="G156" i="3" a="1"/>
  <c r="G156" i="3" s="1"/>
  <c r="H156" i="3" a="1"/>
  <c r="H156" i="3" s="1"/>
  <c r="G188" i="3" a="1"/>
  <c r="G188" i="3" s="1"/>
  <c r="H188" i="3" a="1"/>
  <c r="H188" i="3" s="1"/>
  <c r="F188" i="3" a="1"/>
  <c r="F188" i="3" s="1"/>
  <c r="G220" i="3" a="1"/>
  <c r="G220" i="3" s="1"/>
  <c r="H220" i="3" a="1"/>
  <c r="H220" i="3" s="1"/>
  <c r="F220" i="3" a="1"/>
  <c r="F220" i="3" s="1"/>
  <c r="G252" i="3" a="1"/>
  <c r="G252" i="3" s="1"/>
  <c r="H252" i="3" a="1"/>
  <c r="H252" i="3" s="1"/>
  <c r="F252" i="3" a="1"/>
  <c r="F252" i="3" s="1"/>
  <c r="G40" i="3" a="1"/>
  <c r="G40" i="3" s="1"/>
  <c r="H40" i="3" a="1"/>
  <c r="H40" i="3" s="1"/>
  <c r="F40" i="3" a="1"/>
  <c r="F40" i="3" s="1"/>
  <c r="G72" i="3" a="1"/>
  <c r="G72" i="3" s="1"/>
  <c r="H72" i="3" a="1"/>
  <c r="H72" i="3" s="1"/>
  <c r="F72" i="3" a="1"/>
  <c r="F72" i="3" s="1"/>
  <c r="G104" i="3" a="1"/>
  <c r="G104" i="3" s="1"/>
  <c r="H104" i="3" a="1"/>
  <c r="H104" i="3" s="1"/>
  <c r="F104" i="3" a="1"/>
  <c r="F104" i="3" s="1"/>
  <c r="G136" i="3" a="1"/>
  <c r="G136" i="3" s="1"/>
  <c r="H136" i="3" a="1"/>
  <c r="H136" i="3" s="1"/>
  <c r="F136" i="3" a="1"/>
  <c r="F136" i="3" s="1"/>
  <c r="F173" i="3" a="1"/>
  <c r="F173" i="3" s="1"/>
  <c r="H173" i="3" a="1"/>
  <c r="H173" i="3" s="1"/>
  <c r="G173" i="3" a="1"/>
  <c r="G173" i="3" s="1"/>
  <c r="F205" i="3" a="1"/>
  <c r="F205" i="3" s="1"/>
  <c r="G205" i="3" a="1"/>
  <c r="G205" i="3" s="1"/>
  <c r="H205" i="3" a="1"/>
  <c r="H205" i="3" s="1"/>
  <c r="F237" i="3" a="1"/>
  <c r="F237" i="3" s="1"/>
  <c r="G237" i="3" a="1"/>
  <c r="G237" i="3" s="1"/>
  <c r="H237" i="3" a="1"/>
  <c r="H237" i="3" s="1"/>
  <c r="F269" i="3" a="1"/>
  <c r="F269" i="3" s="1"/>
  <c r="G269" i="3" a="1"/>
  <c r="G269" i="3" s="1"/>
  <c r="H269" i="3" a="1"/>
  <c r="H269" i="3" s="1"/>
  <c r="G267" i="3" a="1"/>
  <c r="G267" i="3" s="1"/>
  <c r="H267" i="3" a="1"/>
  <c r="H267" i="3" s="1"/>
  <c r="F267" i="3" a="1"/>
  <c r="F267" i="3" s="1"/>
  <c r="F251" i="3" a="1"/>
  <c r="F251" i="3" s="1"/>
  <c r="G251" i="3" a="1"/>
  <c r="G251" i="3" s="1"/>
  <c r="H251" i="3" a="1"/>
  <c r="H251" i="3" s="1"/>
  <c r="H235" i="3" a="1"/>
  <c r="H235" i="3" s="1"/>
  <c r="F235" i="3" a="1"/>
  <c r="F235" i="3" s="1"/>
  <c r="G235" i="3" a="1"/>
  <c r="G235" i="3" s="1"/>
  <c r="F219" i="3" a="1"/>
  <c r="F219" i="3" s="1"/>
  <c r="G219" i="3" a="1"/>
  <c r="G219" i="3" s="1"/>
  <c r="H219" i="3" a="1"/>
  <c r="H219" i="3" s="1"/>
  <c r="H203" i="3" a="1"/>
  <c r="H203" i="3" s="1"/>
  <c r="F203" i="3" a="1"/>
  <c r="F203" i="3" s="1"/>
  <c r="G203" i="3" a="1"/>
  <c r="G203" i="3" s="1"/>
  <c r="F187" i="3" a="1"/>
  <c r="F187" i="3" s="1"/>
  <c r="G187" i="3" a="1"/>
  <c r="G187" i="3" s="1"/>
  <c r="H187" i="3" a="1"/>
  <c r="H187" i="3" s="1"/>
  <c r="H171" i="3" a="1"/>
  <c r="H171" i="3" s="1"/>
  <c r="F171" i="3" a="1"/>
  <c r="F171" i="3" s="1"/>
  <c r="G171" i="3" a="1"/>
  <c r="G171" i="3" s="1"/>
  <c r="H155" i="3" a="1"/>
  <c r="H155" i="3" s="1"/>
  <c r="F155" i="3" a="1"/>
  <c r="F155" i="3" s="1"/>
  <c r="G155" i="3" a="1"/>
  <c r="G155" i="3" s="1"/>
  <c r="H139" i="3" a="1"/>
  <c r="H139" i="3" s="1"/>
  <c r="F139" i="3" a="1"/>
  <c r="F139" i="3" s="1"/>
  <c r="G139" i="3" a="1"/>
  <c r="G139" i="3" s="1"/>
  <c r="H123" i="3" a="1"/>
  <c r="H123" i="3" s="1"/>
  <c r="F123" i="3" a="1"/>
  <c r="F123" i="3" s="1"/>
  <c r="G123" i="3" a="1"/>
  <c r="G123" i="3" s="1"/>
  <c r="H107" i="3" a="1"/>
  <c r="H107" i="3" s="1"/>
  <c r="F107" i="3" a="1"/>
  <c r="F107" i="3" s="1"/>
  <c r="G107" i="3" a="1"/>
  <c r="G107" i="3" s="1"/>
  <c r="H91" i="3" a="1"/>
  <c r="H91" i="3" s="1"/>
  <c r="F91" i="3" a="1"/>
  <c r="F91" i="3" s="1"/>
  <c r="G91" i="3" a="1"/>
  <c r="G91" i="3" s="1"/>
  <c r="H75" i="3" a="1"/>
  <c r="H75" i="3" s="1"/>
  <c r="F75" i="3" a="1"/>
  <c r="F75" i="3" s="1"/>
  <c r="G75" i="3" a="1"/>
  <c r="G75" i="3" s="1"/>
  <c r="H59" i="3" a="1"/>
  <c r="H59" i="3" s="1"/>
  <c r="F59" i="3" a="1"/>
  <c r="F59" i="3" s="1"/>
  <c r="G59" i="3" a="1"/>
  <c r="G59" i="3" s="1"/>
  <c r="H43" i="3" a="1"/>
  <c r="H43" i="3" s="1"/>
  <c r="F43" i="3" a="1"/>
  <c r="F43" i="3" s="1"/>
  <c r="G43" i="3" a="1"/>
  <c r="G43" i="3" s="1"/>
  <c r="H27" i="3" a="1"/>
  <c r="H27" i="3" s="1"/>
  <c r="F27" i="3" a="1"/>
  <c r="F27" i="3" s="1"/>
  <c r="G27" i="3" a="1"/>
  <c r="G27" i="3" s="1"/>
  <c r="H278" i="3" a="1"/>
  <c r="H278" i="3" s="1"/>
  <c r="G278" i="3" a="1"/>
  <c r="G278" i="3" s="1"/>
  <c r="G262" i="3" a="1"/>
  <c r="G262" i="3" s="1"/>
  <c r="H262" i="3" a="1"/>
  <c r="H262" i="3" s="1"/>
  <c r="F16" i="3" a="1"/>
  <c r="F16" i="3" s="1"/>
  <c r="G16" i="3" a="1"/>
  <c r="G16" i="3" s="1"/>
  <c r="H16" i="3" a="1"/>
  <c r="H16" i="3" s="1"/>
  <c r="G8" i="3" a="1"/>
  <c r="G8" i="3" s="1"/>
  <c r="H8" i="3" a="1"/>
  <c r="H8" i="3" s="1"/>
  <c r="F8" i="3" a="1"/>
  <c r="F8" i="3" s="1"/>
  <c r="G152" i="3" a="1"/>
  <c r="G152" i="3" s="1"/>
  <c r="H152" i="3" a="1"/>
  <c r="H152" i="3" s="1"/>
  <c r="F152" i="3" a="1"/>
  <c r="F152" i="3" s="1"/>
  <c r="F264" i="3" a="1"/>
  <c r="F264" i="3" s="1"/>
  <c r="G264" i="3" a="1"/>
  <c r="G264" i="3" s="1"/>
  <c r="H264" i="3" a="1"/>
  <c r="H264" i="3" s="1"/>
  <c r="F76" i="3" a="1"/>
  <c r="F76" i="3" s="1"/>
  <c r="G76" i="3" a="1"/>
  <c r="G76" i="3" s="1"/>
  <c r="H76" i="3" a="1"/>
  <c r="H76" i="3" s="1"/>
  <c r="G273" i="3" a="1"/>
  <c r="G273" i="3" s="1"/>
  <c r="H273" i="3" a="1"/>
  <c r="H273" i="3" s="1"/>
  <c r="F273" i="3" a="1"/>
  <c r="F273" i="3" s="1"/>
  <c r="F209" i="3" a="1"/>
  <c r="F209" i="3" s="1"/>
  <c r="G209" i="3" a="1"/>
  <c r="G209" i="3" s="1"/>
  <c r="H209" i="3" a="1"/>
  <c r="H209" i="3" s="1"/>
  <c r="H145" i="3" a="1"/>
  <c r="H145" i="3" s="1"/>
  <c r="F145" i="3" a="1"/>
  <c r="F145" i="3" s="1"/>
  <c r="G145" i="3" a="1"/>
  <c r="G145" i="3" s="1"/>
  <c r="H89" i="3" a="1"/>
  <c r="H89" i="3" s="1"/>
  <c r="F89" i="3" a="1"/>
  <c r="F89" i="3" s="1"/>
  <c r="G89" i="3" a="1"/>
  <c r="G89" i="3" s="1"/>
  <c r="F240" i="3" a="1"/>
  <c r="F240" i="3" s="1"/>
  <c r="G240" i="3" a="1"/>
  <c r="G240" i="3" s="1"/>
  <c r="H240" i="3" a="1"/>
  <c r="H240" i="3" s="1"/>
  <c r="G176" i="3" a="1"/>
  <c r="G176" i="3" s="1"/>
  <c r="F176" i="3" a="1"/>
  <c r="F176" i="3" s="1"/>
  <c r="H176" i="3" a="1"/>
  <c r="H176" i="3" s="1"/>
  <c r="F116" i="3" a="1"/>
  <c r="F116" i="3" s="1"/>
  <c r="G116" i="3" a="1"/>
  <c r="G116" i="3" s="1"/>
  <c r="H116" i="3" a="1"/>
  <c r="H116" i="3" s="1"/>
  <c r="F52" i="3" a="1"/>
  <c r="F52" i="3" s="1"/>
  <c r="G52" i="3" a="1"/>
  <c r="G52" i="3" s="1"/>
  <c r="H52" i="3" a="1"/>
  <c r="H52" i="3" s="1"/>
  <c r="F249" i="3" a="1"/>
  <c r="F249" i="3" s="1"/>
  <c r="G249" i="3" a="1"/>
  <c r="G249" i="3" s="1"/>
  <c r="H249" i="3" a="1"/>
  <c r="H249" i="3" s="1"/>
  <c r="F185" i="3" a="1"/>
  <c r="F185" i="3" s="1"/>
  <c r="G185" i="3" a="1"/>
  <c r="G185" i="3" s="1"/>
  <c r="H185" i="3" a="1"/>
  <c r="H185" i="3" s="1"/>
  <c r="H113" i="3" a="1"/>
  <c r="H113" i="3" s="1"/>
  <c r="F113" i="3" a="1"/>
  <c r="F113" i="3" s="1"/>
  <c r="G113" i="3" a="1"/>
  <c r="G113" i="3" s="1"/>
  <c r="H49" i="3" a="1"/>
  <c r="H49" i="3" s="1"/>
  <c r="F49" i="3" a="1"/>
  <c r="F49" i="3" s="1"/>
  <c r="G49" i="3" a="1"/>
  <c r="G49" i="3" s="1"/>
  <c r="F7" i="3" a="1"/>
  <c r="F7" i="3" s="1"/>
  <c r="G7" i="3" a="1"/>
  <c r="G7" i="3" s="1"/>
  <c r="H7" i="3" a="1"/>
  <c r="H7" i="3" s="1"/>
  <c r="F23" i="3" a="1"/>
  <c r="F23" i="3" s="1"/>
  <c r="G23" i="3" a="1"/>
  <c r="G23" i="3" s="1"/>
  <c r="H23" i="3" a="1"/>
  <c r="H23" i="3" s="1"/>
  <c r="H11" i="3" a="1"/>
  <c r="H11" i="3" s="1"/>
  <c r="F11" i="3" a="1"/>
  <c r="F11" i="3" s="1"/>
  <c r="G11" i="3" a="1"/>
  <c r="G11" i="3" s="1"/>
  <c r="F15" i="3" a="1"/>
  <c r="F15" i="3" s="1"/>
  <c r="G15" i="3" a="1"/>
  <c r="G15" i="3" s="1"/>
  <c r="H15" i="3" a="1"/>
  <c r="H15" i="3" s="1"/>
  <c r="H19" i="3" a="1"/>
  <c r="H19" i="3" s="1"/>
  <c r="F19" i="3" a="1"/>
  <c r="F19" i="3" s="1"/>
  <c r="G19" i="3" a="1"/>
  <c r="G19" i="3" s="1"/>
  <c r="J333" i="7" l="1" a="1"/>
  <c r="J333" i="7" s="1"/>
  <c r="M333" i="7"/>
  <c r="J357" i="7" a="1"/>
  <c r="J357" i="7" s="1"/>
  <c r="M357" i="7"/>
  <c r="J337" i="7" a="1"/>
  <c r="J337" i="7" s="1"/>
  <c r="M337" i="7"/>
  <c r="J310" i="7" a="1"/>
  <c r="J310" i="7" s="1"/>
  <c r="M310" i="7"/>
  <c r="J314" i="7" a="1"/>
  <c r="J314" i="7" s="1"/>
  <c r="M314" i="7"/>
  <c r="J313" i="7" a="1"/>
  <c r="J313" i="7" s="1"/>
  <c r="M313" i="7"/>
  <c r="J338" i="7" a="1"/>
  <c r="J338" i="7" s="1"/>
  <c r="M338" i="7"/>
  <c r="J298" i="7" a="1"/>
  <c r="J298" i="7" s="1"/>
  <c r="M298" i="7"/>
  <c r="J326" i="7" a="1"/>
  <c r="J326" i="7" s="1"/>
  <c r="M326" i="7"/>
  <c r="J325" i="7" a="1"/>
  <c r="J325" i="7" s="1"/>
  <c r="M325" i="7"/>
  <c r="J301" i="7" a="1"/>
  <c r="J301" i="7" s="1"/>
  <c r="M301" i="7"/>
  <c r="J349" i="7" a="1"/>
  <c r="J349" i="7" s="1"/>
  <c r="M349" i="7"/>
  <c r="J311" i="7" a="1"/>
  <c r="J311" i="7" s="1"/>
  <c r="M311" i="7"/>
  <c r="J312" i="7" a="1"/>
  <c r="J312" i="7" s="1"/>
  <c r="M312" i="7"/>
  <c r="J340" i="7" a="1"/>
  <c r="J340" i="7" s="1"/>
  <c r="M340" i="7"/>
  <c r="J330" i="7" a="1"/>
  <c r="J330" i="7" s="1"/>
  <c r="M330" i="7"/>
  <c r="J351" i="7" a="1"/>
  <c r="J351" i="7" s="1"/>
  <c r="M351" i="7"/>
  <c r="J305" i="7" a="1"/>
  <c r="J305" i="7" s="1"/>
  <c r="M305" i="7"/>
  <c r="J317" i="7" a="1"/>
  <c r="J317" i="7" s="1"/>
  <c r="M317" i="7"/>
  <c r="J341" i="7" a="1"/>
  <c r="J341" i="7" s="1"/>
  <c r="M341" i="7"/>
  <c r="J295" i="7" a="1"/>
  <c r="J295" i="7" s="1"/>
  <c r="M295" i="7"/>
  <c r="J343" i="7" a="1"/>
  <c r="J343" i="7" s="1"/>
  <c r="M343" i="7"/>
  <c r="J328" i="7" a="1"/>
  <c r="J328" i="7" s="1"/>
  <c r="M328" i="7"/>
  <c r="J327" i="7" a="1"/>
  <c r="J327" i="7" s="1"/>
  <c r="M327" i="7"/>
  <c r="J315" i="7" a="1"/>
  <c r="J315" i="7" s="1"/>
  <c r="M315" i="7"/>
  <c r="J283" i="7" a="1"/>
  <c r="J283" i="7" s="1"/>
  <c r="M283" i="7"/>
  <c r="J280" i="7" a="1"/>
  <c r="J280" i="7" s="1"/>
  <c r="M280" i="7"/>
  <c r="J279" i="7" a="1"/>
  <c r="J279" i="7" s="1"/>
  <c r="M279" i="7"/>
  <c r="J272" i="7" a="1"/>
  <c r="J272" i="7" s="1"/>
  <c r="M272" i="7"/>
  <c r="J252" i="7" a="1"/>
  <c r="J252" i="7" s="1"/>
  <c r="M252" i="7"/>
  <c r="J230" i="7" a="1"/>
  <c r="J230" i="7" s="1"/>
  <c r="M230" i="7"/>
  <c r="J207" i="7" a="1"/>
  <c r="J207" i="7" s="1"/>
  <c r="M207" i="7"/>
  <c r="J203" i="7" a="1"/>
  <c r="J203" i="7" s="1"/>
  <c r="M203" i="7"/>
  <c r="J199" i="7" a="1"/>
  <c r="J199" i="7" s="1"/>
  <c r="M199" i="7"/>
  <c r="J161" i="7" a="1"/>
  <c r="J161" i="7" s="1"/>
  <c r="M161" i="7"/>
  <c r="J162" i="7" a="1"/>
  <c r="J162" i="7" s="1"/>
  <c r="M162" i="7"/>
  <c r="J164" i="7" a="1"/>
  <c r="J164" i="7" s="1"/>
  <c r="M164" i="7"/>
  <c r="J169" i="7" a="1"/>
  <c r="J169" i="7" s="1"/>
  <c r="M169" i="7"/>
  <c r="J167" i="7" a="1"/>
  <c r="J167" i="7" s="1"/>
  <c r="M167" i="7"/>
  <c r="J211" i="7" a="1"/>
  <c r="J211" i="7" s="1"/>
  <c r="M211" i="7"/>
  <c r="J155" i="7" a="1"/>
  <c r="J155" i="7" s="1"/>
  <c r="M155" i="7"/>
  <c r="J158" i="7" a="1"/>
  <c r="J158" i="7" s="1"/>
  <c r="M158" i="7"/>
  <c r="J174" i="7" a="1"/>
  <c r="J174" i="7" s="1"/>
  <c r="M174" i="7"/>
  <c r="J154" i="7" a="1"/>
  <c r="J154" i="7" s="1"/>
  <c r="M154" i="7"/>
  <c r="J159" i="7" a="1"/>
  <c r="J159" i="7" s="1"/>
  <c r="M159" i="7"/>
  <c r="J142" i="7" a="1"/>
  <c r="J142" i="7" s="1"/>
  <c r="M142" i="7"/>
  <c r="J145" i="7" a="1"/>
  <c r="J145" i="7" s="1"/>
  <c r="M145" i="7"/>
  <c r="J218" i="7" a="1"/>
  <c r="J218" i="7" s="1"/>
  <c r="M218" i="7"/>
  <c r="J157" i="7" a="1"/>
  <c r="J157" i="7" s="1"/>
  <c r="M157" i="7"/>
  <c r="J165" i="7" a="1"/>
  <c r="J165" i="7" s="1"/>
  <c r="M165" i="7"/>
  <c r="J143" i="7" a="1"/>
  <c r="J143" i="7" s="1"/>
  <c r="M143" i="7"/>
  <c r="J208" i="7" a="1"/>
  <c r="J208" i="7" s="1"/>
  <c r="M208" i="7"/>
  <c r="J150" i="7" a="1"/>
  <c r="J150" i="7" s="1"/>
  <c r="M150" i="7"/>
  <c r="J114" i="7" a="1"/>
  <c r="J114" i="7" s="1"/>
  <c r="M114" i="7"/>
  <c r="J133" i="7" a="1"/>
  <c r="J133" i="7" s="1"/>
  <c r="M133" i="7"/>
  <c r="J123" i="7" a="1"/>
  <c r="J123" i="7" s="1"/>
  <c r="M123" i="7"/>
  <c r="J122" i="7" a="1"/>
  <c r="J122" i="7" s="1"/>
  <c r="M122" i="7"/>
  <c r="J127" i="7" a="1"/>
  <c r="J127" i="7" s="1"/>
  <c r="M127" i="7"/>
  <c r="J139" i="7" a="1"/>
  <c r="J139" i="7" s="1"/>
  <c r="M139" i="7"/>
  <c r="J134" i="7" a="1"/>
  <c r="J134" i="7" s="1"/>
  <c r="M134" i="7"/>
  <c r="J126" i="7" a="1"/>
  <c r="J126" i="7" s="1"/>
  <c r="M126" i="7"/>
  <c r="J110" i="7" a="1"/>
  <c r="J110" i="7" s="1"/>
  <c r="M110" i="7"/>
  <c r="J131" i="7" a="1"/>
  <c r="J131" i="7" s="1"/>
  <c r="M131" i="7"/>
  <c r="J138" i="7" a="1"/>
  <c r="J138" i="7" s="1"/>
  <c r="M138" i="7"/>
  <c r="J136" i="7" a="1"/>
  <c r="J136" i="7" s="1"/>
  <c r="M136" i="7"/>
  <c r="J141" i="7" a="1"/>
  <c r="J141" i="7" s="1"/>
  <c r="M141" i="7"/>
  <c r="J94" i="7" a="1"/>
  <c r="J94" i="7" s="1"/>
  <c r="M94" i="7"/>
  <c r="J87" i="7" a="1"/>
  <c r="J87" i="7" s="1"/>
  <c r="M87" i="7"/>
  <c r="J62" i="7" a="1"/>
  <c r="J62" i="7" s="1"/>
  <c r="M62" i="7"/>
  <c r="J56" i="7" a="1"/>
  <c r="J56" i="7" s="1"/>
  <c r="M56" i="7"/>
  <c r="J59" i="7" a="1"/>
  <c r="J59" i="7" s="1"/>
  <c r="M59" i="7"/>
  <c r="J42" i="7" a="1"/>
  <c r="J42" i="7" s="1"/>
  <c r="M42" i="7"/>
  <c r="J54" i="7" a="1"/>
  <c r="J54" i="7" s="1"/>
  <c r="M54" i="7"/>
  <c r="J44" i="7" a="1"/>
  <c r="J44" i="7" s="1"/>
  <c r="M44" i="7"/>
  <c r="J51" i="7" a="1"/>
  <c r="J51" i="7" s="1"/>
  <c r="M51" i="7"/>
  <c r="J32" i="7" a="1"/>
  <c r="J32" i="7" s="1"/>
  <c r="M32" i="7"/>
  <c r="J30" i="7" a="1"/>
  <c r="J30" i="7" s="1"/>
  <c r="M30" i="7"/>
  <c r="J31" i="7" a="1"/>
  <c r="J31" i="7" s="1"/>
  <c r="M31" i="7"/>
  <c r="J27" i="7" a="1"/>
  <c r="J27" i="7" s="1"/>
  <c r="J23" i="7" a="1"/>
  <c r="J23" i="7" s="1"/>
  <c r="M3" i="7"/>
  <c r="J3" i="7" a="1"/>
  <c r="J3" i="7" s="1"/>
  <c r="M4" i="7"/>
  <c r="J4" i="7" a="1"/>
  <c r="J4" i="7" s="1"/>
  <c r="M8" i="7"/>
  <c r="J8" i="7" a="1"/>
  <c r="J8" i="7" s="1"/>
  <c r="M24" i="7"/>
  <c r="J24" i="7" a="1"/>
  <c r="J24" i="7" s="1"/>
  <c r="M11" i="7"/>
  <c r="J11" i="7" a="1"/>
  <c r="J11" i="7" s="1"/>
  <c r="M25" i="7"/>
  <c r="J25" i="7" a="1"/>
  <c r="J25" i="7" s="1"/>
  <c r="M2" i="3"/>
  <c r="M5" i="3"/>
  <c r="M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<sst xmlns="http://schemas.openxmlformats.org/spreadsheetml/2006/main" count="4599" uniqueCount="1626">
  <si>
    <t>韻系列號</t>
  </si>
  <si>
    <t>韻系</t>
  </si>
  <si>
    <t>韻目</t>
  </si>
  <si>
    <t>目次</t>
  </si>
  <si>
    <t>調</t>
  </si>
  <si>
    <t>目次編碼</t>
  </si>
  <si>
    <t>通</t>
  </si>
  <si>
    <t>東</t>
  </si>
  <si>
    <t>上聲一董</t>
  </si>
  <si>
    <t>上</t>
  </si>
  <si>
    <t>3.01董</t>
  </si>
  <si>
    <t>冬</t>
  </si>
  <si>
    <t>上聲二腫</t>
  </si>
  <si>
    <t>3.02湩</t>
  </si>
  <si>
    <t>鍾</t>
  </si>
  <si>
    <t>江</t>
  </si>
  <si>
    <t>上聲三講</t>
  </si>
  <si>
    <t>止</t>
  </si>
  <si>
    <t>支</t>
  </si>
  <si>
    <t>上聲四紙</t>
  </si>
  <si>
    <t>脂</t>
  </si>
  <si>
    <t>上聲五旨</t>
  </si>
  <si>
    <t>之</t>
  </si>
  <si>
    <t>上聲六止</t>
  </si>
  <si>
    <t>微</t>
  </si>
  <si>
    <t>上聲七尾</t>
  </si>
  <si>
    <t>遇</t>
  </si>
  <si>
    <t>魚</t>
  </si>
  <si>
    <t>上聲八語</t>
  </si>
  <si>
    <t>虞</t>
  </si>
  <si>
    <t>上聲九麌</t>
  </si>
  <si>
    <t>模</t>
  </si>
  <si>
    <t>上聲十姥</t>
  </si>
  <si>
    <t>蟹</t>
  </si>
  <si>
    <t>齊</t>
  </si>
  <si>
    <t>上聲十一薺</t>
  </si>
  <si>
    <t>祭</t>
  </si>
  <si>
    <t>泰</t>
  </si>
  <si>
    <t>佳</t>
  </si>
  <si>
    <t>蟹 </t>
  </si>
  <si>
    <t>上聲十二蟹</t>
  </si>
  <si>
    <t>3.18蟹</t>
  </si>
  <si>
    <t>皆</t>
  </si>
  <si>
    <t>駭 </t>
  </si>
  <si>
    <t>上聲十三駭</t>
  </si>
  <si>
    <t>3.19駭</t>
  </si>
  <si>
    <t>夬</t>
  </si>
  <si>
    <t>灰</t>
  </si>
  <si>
    <t>賄 </t>
  </si>
  <si>
    <t>上聲十四賄</t>
  </si>
  <si>
    <t>3.21賄</t>
  </si>
  <si>
    <t>咍</t>
  </si>
  <si>
    <t>海 </t>
  </si>
  <si>
    <t>上聲十五海</t>
  </si>
  <si>
    <t>3.22海</t>
  </si>
  <si>
    <t>廢</t>
  </si>
  <si>
    <t>臻</t>
  </si>
  <si>
    <t>眞</t>
  </si>
  <si>
    <t>軫A </t>
  </si>
  <si>
    <t>上聲十六軫</t>
  </si>
  <si>
    <t>3.24軫</t>
  </si>
  <si>
    <t>軫B </t>
  </si>
  <si>
    <t>3.25軫</t>
  </si>
  <si>
    <t>諄</t>
  </si>
  <si>
    <t>準 </t>
  </si>
  <si>
    <t>上聲十七準</t>
  </si>
  <si>
    <t>3.26準</t>
  </si>
  <si>
    <t>𧤛</t>
  </si>
  <si>
    <t>上聲十九隱</t>
  </si>
  <si>
    <t>3.27𧤛</t>
  </si>
  <si>
    <t>文</t>
  </si>
  <si>
    <t>吻 </t>
  </si>
  <si>
    <t>上聲十八吻</t>
  </si>
  <si>
    <t>3.28吻</t>
  </si>
  <si>
    <t>欣</t>
  </si>
  <si>
    <t>隱 </t>
  </si>
  <si>
    <t>3.29隱</t>
  </si>
  <si>
    <t>元</t>
  </si>
  <si>
    <t>阮 </t>
  </si>
  <si>
    <t>上聲二十阮</t>
  </si>
  <si>
    <t>3.30阮</t>
  </si>
  <si>
    <t>魂</t>
  </si>
  <si>
    <t>混 </t>
  </si>
  <si>
    <t>上聲二十一混</t>
  </si>
  <si>
    <t>3.31混</t>
  </si>
  <si>
    <t>痕</t>
  </si>
  <si>
    <t>很 </t>
  </si>
  <si>
    <t>上聲二十二很</t>
  </si>
  <si>
    <t>3.32很</t>
  </si>
  <si>
    <t>山</t>
  </si>
  <si>
    <t>寒</t>
  </si>
  <si>
    <t>旱 </t>
  </si>
  <si>
    <t>上聲二十三旱</t>
  </si>
  <si>
    <t>3.33旱</t>
  </si>
  <si>
    <t>桓</t>
  </si>
  <si>
    <t>緩 </t>
  </si>
  <si>
    <t>上聲二十四緩</t>
  </si>
  <si>
    <t>3.34緩</t>
  </si>
  <si>
    <t>刪</t>
  </si>
  <si>
    <t>潸 </t>
  </si>
  <si>
    <t>上聲二十五潸</t>
  </si>
  <si>
    <t>3.35潸</t>
  </si>
  <si>
    <t>產 </t>
  </si>
  <si>
    <t>上聲二十六產</t>
  </si>
  <si>
    <t>3.36產</t>
  </si>
  <si>
    <t>先</t>
  </si>
  <si>
    <t>銑 </t>
  </si>
  <si>
    <t>上聲二十七銑</t>
  </si>
  <si>
    <t>3.37銑</t>
  </si>
  <si>
    <t>仙</t>
  </si>
  <si>
    <t>獮A </t>
  </si>
  <si>
    <t>上聲二十八獮</t>
  </si>
  <si>
    <t>3.38獮</t>
  </si>
  <si>
    <t>獮B </t>
  </si>
  <si>
    <t>3.39獮</t>
  </si>
  <si>
    <t>效</t>
  </si>
  <si>
    <t>蕭</t>
  </si>
  <si>
    <t>篠 </t>
  </si>
  <si>
    <t>上聲二十九篠</t>
  </si>
  <si>
    <t>3.40篠</t>
  </si>
  <si>
    <t>宵</t>
  </si>
  <si>
    <t>小A </t>
  </si>
  <si>
    <t>上聲三十小</t>
  </si>
  <si>
    <t>3.41小</t>
  </si>
  <si>
    <t>小B </t>
  </si>
  <si>
    <t>3.42小</t>
  </si>
  <si>
    <t>肴</t>
  </si>
  <si>
    <t>巧 </t>
  </si>
  <si>
    <t>上聲三十一巧</t>
  </si>
  <si>
    <t>3.43巧</t>
  </si>
  <si>
    <t>豪</t>
  </si>
  <si>
    <t>晧 </t>
  </si>
  <si>
    <t>上聲三十二晧</t>
  </si>
  <si>
    <t>3.44晧</t>
  </si>
  <si>
    <t>果</t>
  </si>
  <si>
    <t>歌</t>
  </si>
  <si>
    <t>哿 </t>
  </si>
  <si>
    <t>上聲三十三哿</t>
  </si>
  <si>
    <t>3.45哿</t>
  </si>
  <si>
    <t>戈</t>
  </si>
  <si>
    <t>果 </t>
  </si>
  <si>
    <t>上聲三十四果</t>
  </si>
  <si>
    <t>3.46果</t>
  </si>
  <si>
    <t>假</t>
  </si>
  <si>
    <t>麻</t>
  </si>
  <si>
    <t>馬 </t>
  </si>
  <si>
    <t>上聲三十五馬</t>
  </si>
  <si>
    <t>3.47馬</t>
  </si>
  <si>
    <t>宕</t>
  </si>
  <si>
    <t>陽</t>
  </si>
  <si>
    <t>養 </t>
  </si>
  <si>
    <t>上聲三十六養</t>
  </si>
  <si>
    <t>3.48養</t>
  </si>
  <si>
    <t>唐</t>
  </si>
  <si>
    <t>蕩 </t>
  </si>
  <si>
    <t>上聲三十七蕩</t>
  </si>
  <si>
    <t>3.49蕩</t>
  </si>
  <si>
    <t>梗</t>
  </si>
  <si>
    <t>庚</t>
  </si>
  <si>
    <t>梗 </t>
  </si>
  <si>
    <t>上聲三十八梗</t>
  </si>
  <si>
    <t>3.50梗</t>
  </si>
  <si>
    <t>耕</t>
  </si>
  <si>
    <t>耿 </t>
  </si>
  <si>
    <t>上聲三十九耿</t>
  </si>
  <si>
    <t>3.51耿</t>
  </si>
  <si>
    <t>清</t>
  </si>
  <si>
    <t>靜 </t>
  </si>
  <si>
    <t>上聲四十靜</t>
  </si>
  <si>
    <t>3.52靜</t>
  </si>
  <si>
    <t>青</t>
  </si>
  <si>
    <t>迥 </t>
  </si>
  <si>
    <t>上聲四十一迥</t>
  </si>
  <si>
    <t>3.53迥</t>
  </si>
  <si>
    <t>曾</t>
  </si>
  <si>
    <t>蒸</t>
  </si>
  <si>
    <t>拯 </t>
  </si>
  <si>
    <t>上聲四十二拯</t>
  </si>
  <si>
    <t>3.54拯</t>
  </si>
  <si>
    <t>登</t>
  </si>
  <si>
    <t>等 </t>
  </si>
  <si>
    <t>上聲四十三等</t>
  </si>
  <si>
    <t>3.55等</t>
  </si>
  <si>
    <t>流</t>
  </si>
  <si>
    <t>尤</t>
  </si>
  <si>
    <t>有 </t>
  </si>
  <si>
    <t>上聲四十四有</t>
  </si>
  <si>
    <t>3.56有</t>
  </si>
  <si>
    <t>侯</t>
  </si>
  <si>
    <t>厚 </t>
  </si>
  <si>
    <t>上聲四十五厚</t>
  </si>
  <si>
    <t>3.57厚</t>
  </si>
  <si>
    <t>幽</t>
  </si>
  <si>
    <t>黝 </t>
  </si>
  <si>
    <t>上聲四十六黝</t>
  </si>
  <si>
    <t>3.58黝</t>
  </si>
  <si>
    <t>深</t>
  </si>
  <si>
    <t>侵</t>
  </si>
  <si>
    <t>寑A </t>
  </si>
  <si>
    <t>上聲四十七寑</t>
  </si>
  <si>
    <t>3.59寑</t>
  </si>
  <si>
    <t>寑B </t>
  </si>
  <si>
    <t>3.60寑</t>
  </si>
  <si>
    <t>咸</t>
  </si>
  <si>
    <t>覃</t>
  </si>
  <si>
    <t>感 </t>
  </si>
  <si>
    <t>上聲四十八感</t>
  </si>
  <si>
    <t>3.61感</t>
  </si>
  <si>
    <t>談</t>
  </si>
  <si>
    <t>上聲四十九敢</t>
  </si>
  <si>
    <t>3.62敢</t>
  </si>
  <si>
    <t>鹽</t>
  </si>
  <si>
    <t>上聲五十琰</t>
  </si>
  <si>
    <t>3.63琰</t>
  </si>
  <si>
    <t>添</t>
  </si>
  <si>
    <t>上聲五十一忝</t>
  </si>
  <si>
    <t>3.65忝</t>
  </si>
  <si>
    <t>上聲五十三豏</t>
  </si>
  <si>
    <t>3.66豏</t>
  </si>
  <si>
    <t>銜</t>
  </si>
  <si>
    <t>上聲五十四檻</t>
  </si>
  <si>
    <t>3.67檻</t>
  </si>
  <si>
    <t>嚴</t>
  </si>
  <si>
    <t>上聲五十二儼</t>
  </si>
  <si>
    <t>凡</t>
  </si>
  <si>
    <t>去聲六十梵</t>
  </si>
  <si>
    <t>去</t>
  </si>
  <si>
    <t>3.69梵</t>
  </si>
  <si>
    <t>𧤛</t>
    <phoneticPr fontId="5" type="noConversion"/>
  </si>
  <si>
    <t>去聲一送</t>
  </si>
  <si>
    <t>01-3</t>
  </si>
  <si>
    <t>4.01送</t>
  </si>
  <si>
    <t>去聲二宋</t>
  </si>
  <si>
    <t>02-3</t>
  </si>
  <si>
    <t>4.02宋</t>
  </si>
  <si>
    <t>去聲三用</t>
  </si>
  <si>
    <t>03-3</t>
  </si>
  <si>
    <t>4.03用</t>
  </si>
  <si>
    <t>去聲四絳</t>
  </si>
  <si>
    <t>04-3</t>
  </si>
  <si>
    <t>4.04絳</t>
  </si>
  <si>
    <t>去聲五寘</t>
  </si>
  <si>
    <t>05-3</t>
  </si>
  <si>
    <t>4.05寘</t>
  </si>
  <si>
    <t>06-3</t>
  </si>
  <si>
    <t>去聲六至</t>
  </si>
  <si>
    <t>07-3</t>
  </si>
  <si>
    <t>4.06至</t>
  </si>
  <si>
    <t>08-3</t>
  </si>
  <si>
    <t>去聲七志</t>
  </si>
  <si>
    <t>09-3</t>
  </si>
  <si>
    <t>4.07志</t>
  </si>
  <si>
    <t>去聲八未</t>
  </si>
  <si>
    <t>10-3</t>
  </si>
  <si>
    <t>4.08未</t>
  </si>
  <si>
    <t>去聲九御</t>
  </si>
  <si>
    <t>11-3</t>
  </si>
  <si>
    <t>4.09御</t>
  </si>
  <si>
    <t>去聲十遇</t>
  </si>
  <si>
    <t>12-3</t>
  </si>
  <si>
    <t>4.10遇</t>
  </si>
  <si>
    <t>去聲十一暮</t>
  </si>
  <si>
    <t>13-3</t>
  </si>
  <si>
    <t>4.11暮</t>
  </si>
  <si>
    <t>去聲十二霽</t>
  </si>
  <si>
    <t>14-3</t>
  </si>
  <si>
    <t>4.12霽</t>
  </si>
  <si>
    <t>祭A </t>
  </si>
  <si>
    <t>去聲十三祭</t>
  </si>
  <si>
    <t>15-3</t>
  </si>
  <si>
    <t>4.13祭</t>
  </si>
  <si>
    <t>祭B </t>
  </si>
  <si>
    <t>16-3</t>
  </si>
  <si>
    <t>泰 </t>
  </si>
  <si>
    <t>去聲十四泰</t>
  </si>
  <si>
    <t>17-3</t>
  </si>
  <si>
    <t>4.14泰</t>
  </si>
  <si>
    <t>卦 </t>
  </si>
  <si>
    <t>去聲十五卦</t>
  </si>
  <si>
    <t>18-3</t>
  </si>
  <si>
    <t>4.15卦</t>
  </si>
  <si>
    <t>怪 </t>
  </si>
  <si>
    <t>去聲十六怪</t>
  </si>
  <si>
    <t>19-3</t>
  </si>
  <si>
    <t>4.16怪</t>
  </si>
  <si>
    <t>夬 </t>
  </si>
  <si>
    <t>去聲十七夬</t>
  </si>
  <si>
    <t>20-3</t>
  </si>
  <si>
    <t>4.17夬</t>
  </si>
  <si>
    <t>隊 </t>
  </si>
  <si>
    <t>去聲十八隊</t>
  </si>
  <si>
    <t>21-3</t>
  </si>
  <si>
    <t>4.18隊</t>
  </si>
  <si>
    <t>代 </t>
  </si>
  <si>
    <t>去聲十九代</t>
  </si>
  <si>
    <t>22-3</t>
  </si>
  <si>
    <t>4.19代</t>
  </si>
  <si>
    <t>廢 </t>
  </si>
  <si>
    <t>去聲二十廢</t>
  </si>
  <si>
    <t>23-3</t>
  </si>
  <si>
    <t>4.20廢</t>
  </si>
  <si>
    <t>震A </t>
  </si>
  <si>
    <t>去聲二十一震</t>
  </si>
  <si>
    <t>24-3</t>
  </si>
  <si>
    <t>4.21震</t>
  </si>
  <si>
    <t>震B </t>
  </si>
  <si>
    <t>25-3</t>
  </si>
  <si>
    <t>稕 </t>
  </si>
  <si>
    <t>去聲二十二稕</t>
  </si>
  <si>
    <t>26-3</t>
  </si>
  <si>
    <t>4.22稕</t>
  </si>
  <si>
    <t>櫬 </t>
  </si>
  <si>
    <t>27-3</t>
  </si>
  <si>
    <t>4.21櫬</t>
  </si>
  <si>
    <t>問 </t>
  </si>
  <si>
    <t>去聲二十三問</t>
  </si>
  <si>
    <t>28-3</t>
  </si>
  <si>
    <t>4.23問</t>
  </si>
  <si>
    <t>焮 </t>
  </si>
  <si>
    <t>去聲二十四焮</t>
  </si>
  <si>
    <t>29-3</t>
  </si>
  <si>
    <t>4.24焮</t>
  </si>
  <si>
    <t>願 </t>
  </si>
  <si>
    <t>去聲二十五願</t>
  </si>
  <si>
    <t>30-3</t>
  </si>
  <si>
    <t>4.25願</t>
  </si>
  <si>
    <t>慁 </t>
  </si>
  <si>
    <t>去聲二十六慁</t>
  </si>
  <si>
    <t>31-3</t>
  </si>
  <si>
    <t>4.26慁</t>
  </si>
  <si>
    <t>恨 </t>
  </si>
  <si>
    <t>去聲二十七恨</t>
  </si>
  <si>
    <t>32-3</t>
  </si>
  <si>
    <t>4.27恨</t>
  </si>
  <si>
    <t>翰 </t>
  </si>
  <si>
    <t>去聲二十八翰</t>
  </si>
  <si>
    <t>33-3</t>
  </si>
  <si>
    <t>4.28翰</t>
  </si>
  <si>
    <t>換 </t>
  </si>
  <si>
    <t>去聲二十九換</t>
  </si>
  <si>
    <t>34-3</t>
  </si>
  <si>
    <t>4.29換</t>
  </si>
  <si>
    <t>諫 </t>
  </si>
  <si>
    <t>去聲三十諫</t>
  </si>
  <si>
    <t>35-3</t>
  </si>
  <si>
    <t>4.30諫</t>
  </si>
  <si>
    <t>襇 </t>
  </si>
  <si>
    <t>去聲三十一襇</t>
  </si>
  <si>
    <t>36-3</t>
  </si>
  <si>
    <t>4.31襇</t>
  </si>
  <si>
    <t>霰 </t>
  </si>
  <si>
    <t>去聲三十二霰</t>
  </si>
  <si>
    <t>37-3</t>
  </si>
  <si>
    <t>4.32霰</t>
  </si>
  <si>
    <t>線A </t>
  </si>
  <si>
    <t>去聲三十三線</t>
  </si>
  <si>
    <t>38-3</t>
  </si>
  <si>
    <t>4.33線</t>
  </si>
  <si>
    <t>線B </t>
  </si>
  <si>
    <t>39-3</t>
  </si>
  <si>
    <t>嘯 </t>
  </si>
  <si>
    <t>去聲三十四嘯</t>
  </si>
  <si>
    <t>40-3</t>
  </si>
  <si>
    <t>4.34嘯</t>
  </si>
  <si>
    <t>笑A </t>
  </si>
  <si>
    <t>去聲三十五笑</t>
  </si>
  <si>
    <t>41-3</t>
  </si>
  <si>
    <t>4.35笑</t>
  </si>
  <si>
    <t>笑B </t>
  </si>
  <si>
    <t>42-3</t>
  </si>
  <si>
    <t>效 </t>
  </si>
  <si>
    <t>去聲三十六效</t>
  </si>
  <si>
    <t>43-3</t>
  </si>
  <si>
    <t>4.36效</t>
  </si>
  <si>
    <t>号 </t>
  </si>
  <si>
    <t>去聲三十七号</t>
  </si>
  <si>
    <t>44-3</t>
  </si>
  <si>
    <t>4.37号</t>
  </si>
  <si>
    <t>箇 </t>
  </si>
  <si>
    <t>去聲三十八箇</t>
  </si>
  <si>
    <t>45-3</t>
  </si>
  <si>
    <t>4.38箇</t>
  </si>
  <si>
    <t>過 </t>
  </si>
  <si>
    <t>去聲三十九過</t>
  </si>
  <si>
    <t>46-3</t>
  </si>
  <si>
    <t>4.39過</t>
  </si>
  <si>
    <t>禡 </t>
  </si>
  <si>
    <t>去聲四十禡</t>
  </si>
  <si>
    <t>47-3</t>
  </si>
  <si>
    <t>4.40禡</t>
  </si>
  <si>
    <t>漾 </t>
  </si>
  <si>
    <t>去聲四十一漾</t>
  </si>
  <si>
    <t>48-3</t>
  </si>
  <si>
    <t>4.41漾</t>
  </si>
  <si>
    <t>宕 </t>
  </si>
  <si>
    <t>去聲四十二宕</t>
  </si>
  <si>
    <t>49-3</t>
  </si>
  <si>
    <t>4.42宕</t>
  </si>
  <si>
    <t>映 </t>
  </si>
  <si>
    <t>去聲四十三映</t>
  </si>
  <si>
    <t>50-3</t>
  </si>
  <si>
    <t>4.43映</t>
  </si>
  <si>
    <t>諍 </t>
  </si>
  <si>
    <t>去聲四十四諍</t>
  </si>
  <si>
    <t>51-3</t>
  </si>
  <si>
    <t>4.44諍</t>
  </si>
  <si>
    <t>勁 </t>
  </si>
  <si>
    <t>去聲四十五勁</t>
  </si>
  <si>
    <t>52-3</t>
  </si>
  <si>
    <t>4.45勁</t>
  </si>
  <si>
    <t>徑 </t>
  </si>
  <si>
    <t>去聲四十六徑</t>
  </si>
  <si>
    <t>53-3</t>
  </si>
  <si>
    <t>4.46徑</t>
  </si>
  <si>
    <t>證 </t>
  </si>
  <si>
    <t>去聲四十七證</t>
  </si>
  <si>
    <t>54-3</t>
  </si>
  <si>
    <t>4.47證</t>
  </si>
  <si>
    <t>嶝 </t>
  </si>
  <si>
    <t>去聲四十八嶝</t>
  </si>
  <si>
    <t>55-3</t>
  </si>
  <si>
    <t>4.48嶝</t>
  </si>
  <si>
    <t>宥 </t>
  </si>
  <si>
    <t>去聲四十九宥</t>
  </si>
  <si>
    <t>56-3</t>
  </si>
  <si>
    <t>4.49宥</t>
  </si>
  <si>
    <t>候 </t>
  </si>
  <si>
    <t>去聲五十候</t>
  </si>
  <si>
    <t>57-3</t>
  </si>
  <si>
    <t>4.50候</t>
  </si>
  <si>
    <t>幼 </t>
  </si>
  <si>
    <t>去聲五十一幼</t>
  </si>
  <si>
    <t>58-3</t>
  </si>
  <si>
    <t>4.51幼</t>
  </si>
  <si>
    <t>沁A </t>
  </si>
  <si>
    <t>去聲五十二沁</t>
  </si>
  <si>
    <t>59-3</t>
  </si>
  <si>
    <t>4.52沁</t>
  </si>
  <si>
    <t>沁B </t>
  </si>
  <si>
    <t>勘 </t>
  </si>
  <si>
    <t>去聲五十三勘</t>
  </si>
  <si>
    <t>4.53勘</t>
  </si>
  <si>
    <t>去聲五十四闞</t>
  </si>
  <si>
    <t>4.54闞</t>
  </si>
  <si>
    <t>去聲五十五豔</t>
  </si>
  <si>
    <t>4.55豔</t>
  </si>
  <si>
    <t>去聲五十六㮇</t>
  </si>
  <si>
    <t>4.56㮇</t>
  </si>
  <si>
    <t>去聲五十八陷</t>
  </si>
  <si>
    <t>4.58陷</t>
  </si>
  <si>
    <t>去聲五十九鑑</t>
  </si>
  <si>
    <t>4.59鑑</t>
  </si>
  <si>
    <t>去聲五十七釅</t>
  </si>
  <si>
    <t>4.57釅</t>
  </si>
  <si>
    <t>上聲五十五范</t>
  </si>
  <si>
    <t>4.55范</t>
  </si>
  <si>
    <t>入聲一屋</t>
  </si>
  <si>
    <t>入</t>
  </si>
  <si>
    <t>01-4</t>
  </si>
  <si>
    <t>5.01屋</t>
  </si>
  <si>
    <t>入聲二沃</t>
  </si>
  <si>
    <t>02-4</t>
  </si>
  <si>
    <t>5.02沃</t>
  </si>
  <si>
    <t>入聲三燭</t>
  </si>
  <si>
    <t>03-4</t>
  </si>
  <si>
    <t>5.03燭</t>
  </si>
  <si>
    <t>入聲四覺</t>
  </si>
  <si>
    <t>04-4</t>
  </si>
  <si>
    <t>5.04覺</t>
  </si>
  <si>
    <t/>
  </si>
  <si>
    <t>質A </t>
  </si>
  <si>
    <t>入聲五質</t>
  </si>
  <si>
    <t>24-4</t>
  </si>
  <si>
    <t>5.05質</t>
  </si>
  <si>
    <t>質B </t>
  </si>
  <si>
    <t>25-4</t>
  </si>
  <si>
    <t>術 </t>
  </si>
  <si>
    <t>入聲六術</t>
  </si>
  <si>
    <t>26-4</t>
  </si>
  <si>
    <t>5.06術</t>
  </si>
  <si>
    <t>櫛 </t>
  </si>
  <si>
    <t>入聲七櫛</t>
  </si>
  <si>
    <t>27-4</t>
  </si>
  <si>
    <t>5.07櫛</t>
  </si>
  <si>
    <t>物 </t>
  </si>
  <si>
    <t>入聲八物</t>
  </si>
  <si>
    <t>28-4</t>
  </si>
  <si>
    <t>5.08物</t>
  </si>
  <si>
    <t>迄 </t>
  </si>
  <si>
    <t>入聲九迄</t>
  </si>
  <si>
    <t>29-4</t>
  </si>
  <si>
    <t>5.09迄</t>
  </si>
  <si>
    <t>月 </t>
  </si>
  <si>
    <t>入聲十月</t>
  </si>
  <si>
    <t>30-4</t>
  </si>
  <si>
    <t>5.10月</t>
  </si>
  <si>
    <t>沒 </t>
  </si>
  <si>
    <t>入聲十一沒</t>
  </si>
  <si>
    <t>31-4</t>
  </si>
  <si>
    <t>5.11沒</t>
  </si>
  <si>
    <t>麧 </t>
  </si>
  <si>
    <t>32-4</t>
  </si>
  <si>
    <t>5.11麧</t>
  </si>
  <si>
    <t>曷 </t>
  </si>
  <si>
    <t>入聲十二曷</t>
  </si>
  <si>
    <t>33-4</t>
  </si>
  <si>
    <t>5.12曷</t>
  </si>
  <si>
    <t>末 </t>
  </si>
  <si>
    <t>入聲十三末</t>
  </si>
  <si>
    <t>34-4</t>
  </si>
  <si>
    <t>5.13末</t>
  </si>
  <si>
    <t>黠 </t>
  </si>
  <si>
    <t>入聲十四黠</t>
  </si>
  <si>
    <t>5.14黠</t>
  </si>
  <si>
    <t>鎋 </t>
  </si>
  <si>
    <t>入聲十五鎋</t>
  </si>
  <si>
    <t>5.15鎋</t>
  </si>
  <si>
    <t>屑 </t>
  </si>
  <si>
    <t>入聲十六屑</t>
  </si>
  <si>
    <t>5.16屑</t>
  </si>
  <si>
    <t>薛A </t>
  </si>
  <si>
    <t>入聲十七薛</t>
  </si>
  <si>
    <t>5.17薛</t>
  </si>
  <si>
    <t>薛B </t>
  </si>
  <si>
    <t>藥 </t>
  </si>
  <si>
    <t>入聲十八藥</t>
  </si>
  <si>
    <t>5.18藥</t>
  </si>
  <si>
    <t>鐸 </t>
  </si>
  <si>
    <t>入聲十九鐸</t>
  </si>
  <si>
    <t>5.19鐸</t>
  </si>
  <si>
    <t>陌 </t>
  </si>
  <si>
    <t>入聲二十陌</t>
  </si>
  <si>
    <t>5.20陌</t>
  </si>
  <si>
    <t>麥 </t>
  </si>
  <si>
    <t>入聲二十一麥</t>
  </si>
  <si>
    <t>5.21麥</t>
  </si>
  <si>
    <t>昔 </t>
  </si>
  <si>
    <t>入聲二十二昔</t>
  </si>
  <si>
    <t>5.22昔</t>
  </si>
  <si>
    <t>錫 </t>
  </si>
  <si>
    <t>入聲二十三錫</t>
  </si>
  <si>
    <t>5.23錫</t>
  </si>
  <si>
    <t>職 </t>
  </si>
  <si>
    <t>入聲二十四職</t>
  </si>
  <si>
    <t>5.24職</t>
  </si>
  <si>
    <t>德 </t>
  </si>
  <si>
    <t>入聲二十五德</t>
  </si>
  <si>
    <t>5.25德</t>
  </si>
  <si>
    <t>緝A </t>
  </si>
  <si>
    <t>入聲二十六緝</t>
  </si>
  <si>
    <t>5.26緝</t>
  </si>
  <si>
    <t>緝B </t>
  </si>
  <si>
    <t>合 </t>
  </si>
  <si>
    <t>入聲二十七合</t>
  </si>
  <si>
    <t>5.27合</t>
  </si>
  <si>
    <t>入聲二十八盍</t>
  </si>
  <si>
    <t>5.28盍</t>
  </si>
  <si>
    <t>入聲二十九葉</t>
  </si>
  <si>
    <t>5.29葉</t>
  </si>
  <si>
    <t>入聲三十怗</t>
  </si>
  <si>
    <t>5.30怗</t>
  </si>
  <si>
    <t>入聲三十一洽</t>
  </si>
  <si>
    <t>5.31洽</t>
  </si>
  <si>
    <t>入聲三十二狎</t>
  </si>
  <si>
    <t>5.32狎</t>
  </si>
  <si>
    <t>入聲三十三業</t>
  </si>
  <si>
    <t>5.33業</t>
  </si>
  <si>
    <t>入聲三十四乏</t>
  </si>
  <si>
    <t>5.34乏</t>
  </si>
  <si>
    <t>上平聲一東</t>
  </si>
  <si>
    <t>平</t>
  </si>
  <si>
    <t>01-1</t>
  </si>
  <si>
    <t>1.01東</t>
  </si>
  <si>
    <t>上平聲二冬</t>
  </si>
  <si>
    <t>02-1</t>
  </si>
  <si>
    <t>1.02冬</t>
  </si>
  <si>
    <t>上平聲三鍾</t>
  </si>
  <si>
    <t>03-1</t>
  </si>
  <si>
    <t>1.03鍾</t>
  </si>
  <si>
    <t>上平聲四江</t>
  </si>
  <si>
    <t>04-1</t>
  </si>
  <si>
    <t>1.04江</t>
  </si>
  <si>
    <t>上平聲五支</t>
  </si>
  <si>
    <t>05-1</t>
  </si>
  <si>
    <t>1.05支</t>
  </si>
  <si>
    <t>06-1</t>
  </si>
  <si>
    <t>上平聲六脂</t>
  </si>
  <si>
    <t>07-1</t>
  </si>
  <si>
    <t>1.06脂</t>
  </si>
  <si>
    <t>08-1</t>
  </si>
  <si>
    <t>上平聲七之</t>
  </si>
  <si>
    <t>09-1</t>
  </si>
  <si>
    <t>1.07之</t>
  </si>
  <si>
    <t>上平聲八微</t>
  </si>
  <si>
    <t>10-1</t>
  </si>
  <si>
    <t>1.08微</t>
  </si>
  <si>
    <t>上平聲九魚</t>
  </si>
  <si>
    <t>11-1</t>
  </si>
  <si>
    <t>1.09魚</t>
  </si>
  <si>
    <t>上平聲十虞</t>
  </si>
  <si>
    <t>12-1</t>
  </si>
  <si>
    <t>1.10虞</t>
  </si>
  <si>
    <t>上平聲十一模</t>
  </si>
  <si>
    <t>13-1</t>
  </si>
  <si>
    <t>1.11模</t>
  </si>
  <si>
    <t>上平聲十二齊</t>
  </si>
  <si>
    <t>14-1</t>
  </si>
  <si>
    <t>1.12齊</t>
  </si>
  <si>
    <t>佳 </t>
  </si>
  <si>
    <t>上平聲十三佳</t>
  </si>
  <si>
    <t>18-1</t>
  </si>
  <si>
    <t>1.13佳</t>
  </si>
  <si>
    <t>皆 </t>
  </si>
  <si>
    <t>上平聲十四皆</t>
  </si>
  <si>
    <t>19-1</t>
  </si>
  <si>
    <t>1.14皆</t>
  </si>
  <si>
    <t>灰 </t>
  </si>
  <si>
    <t>上平聲十五灰</t>
  </si>
  <si>
    <t>21-1</t>
  </si>
  <si>
    <t>1.15灰</t>
  </si>
  <si>
    <t>咍 </t>
  </si>
  <si>
    <t>上平聲十六咍</t>
  </si>
  <si>
    <t>22-1</t>
  </si>
  <si>
    <t>1.16咍</t>
  </si>
  <si>
    <t>眞A </t>
  </si>
  <si>
    <t>上平聲十七眞</t>
  </si>
  <si>
    <t>24-1</t>
  </si>
  <si>
    <t>1.17眞</t>
  </si>
  <si>
    <t>眞B </t>
  </si>
  <si>
    <t>25-1</t>
  </si>
  <si>
    <t>諄 </t>
  </si>
  <si>
    <t>上平聲十八諄</t>
  </si>
  <si>
    <t>26-1</t>
  </si>
  <si>
    <t>1.18諄</t>
  </si>
  <si>
    <t>臻 </t>
  </si>
  <si>
    <t>上平聲十九臻</t>
  </si>
  <si>
    <t>27-1</t>
  </si>
  <si>
    <t>1.19臻</t>
  </si>
  <si>
    <t>文 </t>
  </si>
  <si>
    <t>上平聲二十文</t>
  </si>
  <si>
    <t>28-1</t>
  </si>
  <si>
    <t>1.20文</t>
  </si>
  <si>
    <t>欣 </t>
  </si>
  <si>
    <t>上平聲二十一欣</t>
  </si>
  <si>
    <t>29-1</t>
  </si>
  <si>
    <t>1.21欣</t>
  </si>
  <si>
    <t>元 </t>
  </si>
  <si>
    <t>上平聲二十二元</t>
  </si>
  <si>
    <t>1.22元</t>
  </si>
  <si>
    <t>魂 </t>
  </si>
  <si>
    <t>上平聲二十三魂</t>
  </si>
  <si>
    <t>1.23魂</t>
  </si>
  <si>
    <t>痕 </t>
  </si>
  <si>
    <t>上平聲二十四痕</t>
  </si>
  <si>
    <t>1.24痕</t>
  </si>
  <si>
    <t>寒 </t>
  </si>
  <si>
    <t>上平聲二十五寒</t>
  </si>
  <si>
    <t>1.25寒</t>
  </si>
  <si>
    <t>桓 </t>
  </si>
  <si>
    <t>上平聲二十六桓</t>
  </si>
  <si>
    <t>1.26桓</t>
  </si>
  <si>
    <t>刪 </t>
  </si>
  <si>
    <t>上平聲二十七刪</t>
  </si>
  <si>
    <t>1.27刪</t>
  </si>
  <si>
    <t>山 </t>
  </si>
  <si>
    <t>上平聲二十八山</t>
  </si>
  <si>
    <t>1.28山</t>
  </si>
  <si>
    <t>先 </t>
  </si>
  <si>
    <t>下平聲一先</t>
  </si>
  <si>
    <t>2.01先</t>
  </si>
  <si>
    <t>仙A </t>
  </si>
  <si>
    <t>下平聲二仙</t>
  </si>
  <si>
    <t>2.02仙</t>
  </si>
  <si>
    <t>仙B </t>
  </si>
  <si>
    <t>蕭 </t>
  </si>
  <si>
    <t>下平聲三蕭</t>
  </si>
  <si>
    <t>2.03蕭</t>
  </si>
  <si>
    <t>宵A </t>
  </si>
  <si>
    <t>下平聲四宵</t>
  </si>
  <si>
    <t>2.04宵</t>
  </si>
  <si>
    <t>宵B </t>
  </si>
  <si>
    <t>肴 </t>
  </si>
  <si>
    <t>下平聲五肴</t>
  </si>
  <si>
    <t>2.05肴</t>
  </si>
  <si>
    <t>豪 </t>
  </si>
  <si>
    <t>下平聲六豪</t>
  </si>
  <si>
    <t>2.06豪</t>
  </si>
  <si>
    <t>歌 </t>
  </si>
  <si>
    <t>下平聲七歌</t>
  </si>
  <si>
    <t>2.07歌</t>
  </si>
  <si>
    <t>戈 </t>
  </si>
  <si>
    <t>下平聲八戈</t>
  </si>
  <si>
    <t>2.08戈</t>
  </si>
  <si>
    <t>麻 </t>
  </si>
  <si>
    <t>下平聲九麻</t>
  </si>
  <si>
    <t>2.09麻</t>
  </si>
  <si>
    <t>陽 </t>
  </si>
  <si>
    <t>下平聲十陽</t>
  </si>
  <si>
    <t>2.10陽</t>
  </si>
  <si>
    <t>唐 </t>
  </si>
  <si>
    <t>下平聲十一唐</t>
  </si>
  <si>
    <t>2.11唐</t>
  </si>
  <si>
    <t>庚 </t>
  </si>
  <si>
    <t>下平聲十二庚</t>
  </si>
  <si>
    <t>2.12庚</t>
  </si>
  <si>
    <t>耕 </t>
  </si>
  <si>
    <t>下平聲十三耕</t>
  </si>
  <si>
    <t>2.13耕</t>
  </si>
  <si>
    <t>清 </t>
  </si>
  <si>
    <t>下平聲十四清</t>
  </si>
  <si>
    <t>2.14清</t>
  </si>
  <si>
    <t>青 </t>
  </si>
  <si>
    <t>下平聲十五青</t>
  </si>
  <si>
    <t>2.15青</t>
  </si>
  <si>
    <t>蒸 </t>
  </si>
  <si>
    <t>下平聲十六蒸</t>
  </si>
  <si>
    <t>2.16蒸</t>
  </si>
  <si>
    <t>登 </t>
  </si>
  <si>
    <t>下平聲十七登</t>
  </si>
  <si>
    <t>2.17登</t>
  </si>
  <si>
    <t>尤 </t>
  </si>
  <si>
    <t>下平聲十八尤</t>
  </si>
  <si>
    <t>2.18尤</t>
  </si>
  <si>
    <t>侯 </t>
  </si>
  <si>
    <t>下平聲十九侯</t>
  </si>
  <si>
    <t>2.19侯</t>
  </si>
  <si>
    <t>幽 </t>
  </si>
  <si>
    <t>下平聲二十幽</t>
  </si>
  <si>
    <t>2.20幽</t>
  </si>
  <si>
    <t>侵A </t>
  </si>
  <si>
    <t>下平聲二十一侵</t>
  </si>
  <si>
    <t>2.21侵</t>
  </si>
  <si>
    <t>侵B </t>
  </si>
  <si>
    <t>覃 </t>
  </si>
  <si>
    <t>下平聲二十二覃</t>
  </si>
  <si>
    <t>2.22覃</t>
  </si>
  <si>
    <t>下平聲二十三談</t>
  </si>
  <si>
    <t>2.23談</t>
  </si>
  <si>
    <t>下平聲二十四鹽</t>
  </si>
  <si>
    <t>2.24鹽</t>
  </si>
  <si>
    <t>下平聲二十五添</t>
  </si>
  <si>
    <t>2.25添</t>
  </si>
  <si>
    <t>下平聲二十六咸</t>
  </si>
  <si>
    <t>2.26咸</t>
  </si>
  <si>
    <t>下平聲二十七銜</t>
  </si>
  <si>
    <t>2.27銜</t>
  </si>
  <si>
    <t>下平聲二十八嚴</t>
  </si>
  <si>
    <t>2.28嚴</t>
  </si>
  <si>
    <t>下平聲二十九凡</t>
  </si>
  <si>
    <t>2.29凡</t>
  </si>
  <si>
    <t>目次全名</t>
    <phoneticPr fontId="4" type="noConversion"/>
  </si>
  <si>
    <t>01-2</t>
  </si>
  <si>
    <t>02-2</t>
  </si>
  <si>
    <t>03-2</t>
  </si>
  <si>
    <t>04-2</t>
  </si>
  <si>
    <t>05-2</t>
  </si>
  <si>
    <t>06-2</t>
  </si>
  <si>
    <t>07-2</t>
  </si>
  <si>
    <t>08-2</t>
  </si>
  <si>
    <t>09-2</t>
  </si>
  <si>
    <t>10-2</t>
  </si>
  <si>
    <t>11-2</t>
  </si>
  <si>
    <t>12-2</t>
  </si>
  <si>
    <t>13-2</t>
  </si>
  <si>
    <t>14-2</t>
  </si>
  <si>
    <t>18-2</t>
  </si>
  <si>
    <t>19-2</t>
  </si>
  <si>
    <t>21-2</t>
  </si>
  <si>
    <t>22-2</t>
  </si>
  <si>
    <t>24-2</t>
  </si>
  <si>
    <t>25-2</t>
  </si>
  <si>
    <t>26-2</t>
  </si>
  <si>
    <t>27-2</t>
  </si>
  <si>
    <t>28-2</t>
  </si>
  <si>
    <t>29-2</t>
  </si>
  <si>
    <t>30-2</t>
  </si>
  <si>
    <t>31-2</t>
  </si>
  <si>
    <t>32-2</t>
  </si>
  <si>
    <t>33-2</t>
  </si>
  <si>
    <t>34-2</t>
  </si>
  <si>
    <t>35-2</t>
  </si>
  <si>
    <t>36-2</t>
  </si>
  <si>
    <t>37-2</t>
  </si>
  <si>
    <t>38-2</t>
  </si>
  <si>
    <t>39-2</t>
  </si>
  <si>
    <t>40-2</t>
  </si>
  <si>
    <t>41-2</t>
  </si>
  <si>
    <t>42-2</t>
  </si>
  <si>
    <t>43-2</t>
  </si>
  <si>
    <t>44-2</t>
  </si>
  <si>
    <t>45-2</t>
  </si>
  <si>
    <t>46-2</t>
  </si>
  <si>
    <t>47-2</t>
  </si>
  <si>
    <t>48-2</t>
  </si>
  <si>
    <t>49-2</t>
  </si>
  <si>
    <t>50-2</t>
  </si>
  <si>
    <t>51-2</t>
  </si>
  <si>
    <t>52-2</t>
  </si>
  <si>
    <t>53-2</t>
  </si>
  <si>
    <t>54-2</t>
  </si>
  <si>
    <t>55-2</t>
  </si>
  <si>
    <t>56-2</t>
  </si>
  <si>
    <t>韻系行號</t>
    <phoneticPr fontId="4" type="noConversion"/>
  </si>
  <si>
    <t>識別號</t>
    <phoneticPr fontId="4" type="noConversion"/>
  </si>
  <si>
    <t>目次識別號</t>
    <phoneticPr fontId="4" type="noConversion"/>
  </si>
  <si>
    <t>攝</t>
    <phoneticPr fontId="4" type="noConversion"/>
  </si>
  <si>
    <t>等</t>
  </si>
  <si>
    <t>呼</t>
  </si>
  <si>
    <t>韻母拼音碼</t>
    <phoneticPr fontId="4" type="noConversion"/>
  </si>
  <si>
    <t>開</t>
    <phoneticPr fontId="4" type="noConversion"/>
  </si>
  <si>
    <t>ong</t>
    <phoneticPr fontId="4" type="noConversion"/>
  </si>
  <si>
    <t>ok</t>
    <phoneticPr fontId="4" type="noConversion"/>
  </si>
  <si>
    <t>05-4</t>
  </si>
  <si>
    <t>06-4</t>
  </si>
  <si>
    <t>07-4</t>
  </si>
  <si>
    <t>08-4</t>
  </si>
  <si>
    <t>09-4</t>
  </si>
  <si>
    <t>10-4</t>
  </si>
  <si>
    <t>11-4</t>
  </si>
  <si>
    <t>12-4</t>
  </si>
  <si>
    <t>13-4</t>
  </si>
  <si>
    <t>14-4</t>
  </si>
  <si>
    <t>15-1</t>
  </si>
  <si>
    <t>15-2</t>
  </si>
  <si>
    <t>15-4</t>
  </si>
  <si>
    <t>16-1</t>
  </si>
  <si>
    <t>16-2</t>
  </si>
  <si>
    <t>16-4</t>
  </si>
  <si>
    <t>17-1</t>
  </si>
  <si>
    <t>17-2</t>
  </si>
  <si>
    <t>17-4</t>
  </si>
  <si>
    <t>18-4</t>
  </si>
  <si>
    <t>19-4</t>
  </si>
  <si>
    <t>20-1</t>
  </si>
  <si>
    <t>20-2</t>
  </si>
  <si>
    <t>20-4</t>
  </si>
  <si>
    <t>21-4</t>
  </si>
  <si>
    <t>22-4</t>
  </si>
  <si>
    <t>23-1</t>
  </si>
  <si>
    <t>23-2</t>
  </si>
  <si>
    <t>23-4</t>
  </si>
  <si>
    <t>韻目索引</t>
  </si>
  <si>
    <t>韻目索引</t>
    <phoneticPr fontId="4" type="noConversion"/>
  </si>
  <si>
    <t>韻碼</t>
    <phoneticPr fontId="4" type="noConversion"/>
  </si>
  <si>
    <t>切語下字</t>
    <phoneticPr fontId="4" type="noConversion"/>
  </si>
  <si>
    <t>工公紅東洪</t>
    <phoneticPr fontId="4" type="noConversion"/>
  </si>
  <si>
    <t>動乙摠董蠓</t>
    <phoneticPr fontId="4" type="noConversion"/>
  </si>
  <si>
    <t>貢弄送凍</t>
    <phoneticPr fontId="4" type="noConversion"/>
  </si>
  <si>
    <t>谷祿木卜</t>
    <phoneticPr fontId="4" type="noConversion"/>
  </si>
  <si>
    <t>等呼</t>
    <phoneticPr fontId="4" type="noConversion"/>
  </si>
  <si>
    <t>獨洪</t>
    <phoneticPr fontId="4" type="noConversion"/>
  </si>
  <si>
    <t>備註</t>
    <phoneticPr fontId="4" type="noConversion"/>
  </si>
  <si>
    <t>董韻無3等字</t>
    <phoneticPr fontId="4" type="noConversion"/>
  </si>
  <si>
    <t>四聲調</t>
    <phoneticPr fontId="4" type="noConversion"/>
  </si>
  <si>
    <t>韻母碼</t>
    <phoneticPr fontId="4" type="noConversion"/>
  </si>
  <si>
    <t>上聲字少，併入腫韻</t>
    <phoneticPr fontId="4" type="noConversion"/>
  </si>
  <si>
    <t>合</t>
  </si>
  <si>
    <t>合</t>
    <phoneticPr fontId="4" type="noConversion"/>
  </si>
  <si>
    <t>東</t>
    <phoneticPr fontId="4" type="noConversion"/>
  </si>
  <si>
    <t>紙</t>
  </si>
  <si>
    <t>旨</t>
  </si>
  <si>
    <t>軫</t>
  </si>
  <si>
    <t>獮</t>
  </si>
  <si>
    <t>小</t>
  </si>
  <si>
    <t>寑</t>
  </si>
  <si>
    <t>琰</t>
  </si>
  <si>
    <t>寘</t>
  </si>
  <si>
    <t>至</t>
  </si>
  <si>
    <t>震</t>
  </si>
  <si>
    <t>線</t>
  </si>
  <si>
    <t>笑</t>
  </si>
  <si>
    <t>沁</t>
  </si>
  <si>
    <t>豔</t>
  </si>
  <si>
    <t>質</t>
  </si>
  <si>
    <t>薛</t>
  </si>
  <si>
    <t>緝</t>
  </si>
  <si>
    <t>葉</t>
  </si>
  <si>
    <t>董</t>
  </si>
  <si>
    <t>腫</t>
  </si>
  <si>
    <t>講</t>
  </si>
  <si>
    <t>尾</t>
  </si>
  <si>
    <t>語</t>
  </si>
  <si>
    <t>麌</t>
  </si>
  <si>
    <t>姥</t>
  </si>
  <si>
    <t>薺</t>
  </si>
  <si>
    <t>駭</t>
  </si>
  <si>
    <t>賄</t>
  </si>
  <si>
    <t>海</t>
  </si>
  <si>
    <t>吻</t>
  </si>
  <si>
    <t>隱</t>
  </si>
  <si>
    <t>阮</t>
  </si>
  <si>
    <t>混</t>
  </si>
  <si>
    <t>很</t>
  </si>
  <si>
    <t>旱</t>
  </si>
  <si>
    <t>緩</t>
  </si>
  <si>
    <t>潸</t>
  </si>
  <si>
    <t>產</t>
  </si>
  <si>
    <t>銑</t>
  </si>
  <si>
    <t>晧</t>
  </si>
  <si>
    <t>哿</t>
  </si>
  <si>
    <t>馬</t>
  </si>
  <si>
    <t>養</t>
  </si>
  <si>
    <t>蕩</t>
  </si>
  <si>
    <t>耿</t>
  </si>
  <si>
    <t>靜</t>
  </si>
  <si>
    <t>迥</t>
  </si>
  <si>
    <t>拯</t>
  </si>
  <si>
    <t>有</t>
  </si>
  <si>
    <t>厚</t>
  </si>
  <si>
    <t>黝</t>
  </si>
  <si>
    <t>敢</t>
  </si>
  <si>
    <t>豏</t>
  </si>
  <si>
    <t>檻</t>
  </si>
  <si>
    <t>儼</t>
  </si>
  <si>
    <t>梵</t>
  </si>
  <si>
    <t>送</t>
  </si>
  <si>
    <t>宋</t>
  </si>
  <si>
    <t>用</t>
  </si>
  <si>
    <t>絳</t>
  </si>
  <si>
    <t>未</t>
  </si>
  <si>
    <t>御</t>
  </si>
  <si>
    <t>暮</t>
  </si>
  <si>
    <t>霽</t>
  </si>
  <si>
    <t>卦</t>
  </si>
  <si>
    <t>怪</t>
  </si>
  <si>
    <t>隊</t>
  </si>
  <si>
    <t>代</t>
  </si>
  <si>
    <t>櫬</t>
  </si>
  <si>
    <t>問</t>
  </si>
  <si>
    <t>焮</t>
  </si>
  <si>
    <t>願</t>
  </si>
  <si>
    <t>慁</t>
  </si>
  <si>
    <t>恨</t>
  </si>
  <si>
    <t>翰</t>
  </si>
  <si>
    <t>換</t>
  </si>
  <si>
    <t>諫</t>
  </si>
  <si>
    <t>襇</t>
  </si>
  <si>
    <t>霰</t>
  </si>
  <si>
    <t>号</t>
  </si>
  <si>
    <t>箇</t>
  </si>
  <si>
    <t>過</t>
  </si>
  <si>
    <t>禡</t>
  </si>
  <si>
    <t>漾</t>
  </si>
  <si>
    <t>映</t>
  </si>
  <si>
    <t>諍</t>
  </si>
  <si>
    <t>勁</t>
  </si>
  <si>
    <t>徑</t>
  </si>
  <si>
    <t>證</t>
  </si>
  <si>
    <t>嶝</t>
  </si>
  <si>
    <t>宥</t>
  </si>
  <si>
    <t>候</t>
  </si>
  <si>
    <t>幼</t>
  </si>
  <si>
    <t>闞</t>
  </si>
  <si>
    <t>陷</t>
  </si>
  <si>
    <t>鑑</t>
  </si>
  <si>
    <t>釅</t>
  </si>
  <si>
    <t>范</t>
  </si>
  <si>
    <t>屋</t>
  </si>
  <si>
    <t>沃</t>
  </si>
  <si>
    <t>燭</t>
  </si>
  <si>
    <t>覺</t>
  </si>
  <si>
    <t>櫛</t>
  </si>
  <si>
    <t>物</t>
  </si>
  <si>
    <t>迄</t>
  </si>
  <si>
    <t>月</t>
  </si>
  <si>
    <t>沒</t>
  </si>
  <si>
    <t>麧</t>
  </si>
  <si>
    <t>曷</t>
  </si>
  <si>
    <t>末</t>
  </si>
  <si>
    <t>黠</t>
  </si>
  <si>
    <t>鎋</t>
  </si>
  <si>
    <t>屑</t>
  </si>
  <si>
    <t>藥</t>
  </si>
  <si>
    <t>鐸</t>
  </si>
  <si>
    <t>陌</t>
  </si>
  <si>
    <t>麥</t>
  </si>
  <si>
    <t>昔</t>
  </si>
  <si>
    <t>錫</t>
  </si>
  <si>
    <t>職</t>
  </si>
  <si>
    <t>德</t>
  </si>
  <si>
    <t>盍</t>
  </si>
  <si>
    <t>洽</t>
  </si>
  <si>
    <t>狎</t>
  </si>
  <si>
    <t>業</t>
  </si>
  <si>
    <t>乏</t>
  </si>
  <si>
    <t>準</t>
  </si>
  <si>
    <t>篠</t>
  </si>
  <si>
    <t>巧</t>
  </si>
  <si>
    <t>感</t>
  </si>
  <si>
    <t>忝</t>
  </si>
  <si>
    <t>志</t>
  </si>
  <si>
    <t>稕</t>
  </si>
  <si>
    <t>嘯</t>
  </si>
  <si>
    <t>勘</t>
  </si>
  <si>
    <t>㮇</t>
  </si>
  <si>
    <t>術</t>
  </si>
  <si>
    <t>怗</t>
  </si>
  <si>
    <t>乏 【入聲三十四乏】</t>
  </si>
  <si>
    <t>梵 【去聲六十梵】</t>
  </si>
  <si>
    <t>范 【上聲五十五范】</t>
  </si>
  <si>
    <t>凡 【下平聲二十九凡】</t>
  </si>
  <si>
    <t>業 【入聲三十三業】</t>
  </si>
  <si>
    <t>釅 【去聲五十七釅】</t>
  </si>
  <si>
    <t>儼 【上聲五十二儼】</t>
  </si>
  <si>
    <t>嚴 【下平聲二十八嚴】</t>
  </si>
  <si>
    <t>狎 【入聲三十二狎】</t>
  </si>
  <si>
    <t>鑑 【去聲五十九鑑】</t>
  </si>
  <si>
    <t>檻 【上聲五十四檻】</t>
  </si>
  <si>
    <t>銜 【下平聲二十七銜】</t>
  </si>
  <si>
    <t>洽 【入聲三十一洽】</t>
  </si>
  <si>
    <t>陷 【去聲五十八陷】</t>
  </si>
  <si>
    <t>豏 【上聲五十三豏】</t>
  </si>
  <si>
    <t>咸 【下平聲二十六咸】</t>
  </si>
  <si>
    <t>怗 【入聲三十怗】</t>
  </si>
  <si>
    <t>㮇 【去聲五十六㮇】</t>
  </si>
  <si>
    <t>忝 【上聲五十一忝】</t>
  </si>
  <si>
    <t>添 【下平聲二十五添】</t>
  </si>
  <si>
    <t>葉 【入聲二十九葉】</t>
  </si>
  <si>
    <t>豔 【去聲五十五豔】</t>
  </si>
  <si>
    <t>琰 【上聲五十琰】</t>
  </si>
  <si>
    <t>鹽 【下平聲二十四鹽】</t>
  </si>
  <si>
    <t>盍 【入聲二十八盍】</t>
  </si>
  <si>
    <t>闞 【去聲五十四闞】</t>
  </si>
  <si>
    <t>敢 【上聲四十九敢】</t>
  </si>
  <si>
    <t>談 【下平聲二十三談】</t>
  </si>
  <si>
    <t>合 【入聲二十七合】</t>
  </si>
  <si>
    <t>勘 【去聲五十三勘】</t>
  </si>
  <si>
    <t>感 【上聲四十八感】</t>
  </si>
  <si>
    <t>覃 【下平聲二十二覃】</t>
  </si>
  <si>
    <t>緝 【入聲二十六緝】</t>
  </si>
  <si>
    <t>沁 【去聲五十二沁】</t>
  </si>
  <si>
    <t>寑 【上聲四十七寑】</t>
  </si>
  <si>
    <t>侵 【下平聲二十一侵】</t>
  </si>
  <si>
    <t>幼 【去聲五十一幼】</t>
  </si>
  <si>
    <t>黝 【上聲四十六黝】</t>
  </si>
  <si>
    <t>幽 【下平聲二十幽】</t>
  </si>
  <si>
    <t>候 【去聲五十候】</t>
  </si>
  <si>
    <t>厚 【上聲四十五厚】</t>
  </si>
  <si>
    <t>侯 【下平聲十九侯】</t>
  </si>
  <si>
    <t>宥 【去聲四十九宥】</t>
  </si>
  <si>
    <t>有 【上聲四十四有】</t>
  </si>
  <si>
    <t>尤 【下平聲十八尤】</t>
  </si>
  <si>
    <t>德 【入聲二十五德】</t>
  </si>
  <si>
    <t>嶝 【去聲四十八嶝】</t>
  </si>
  <si>
    <t>等 【上聲四十三等】</t>
  </si>
  <si>
    <t>登 【下平聲十七登】</t>
  </si>
  <si>
    <t>職 【入聲二十四職】</t>
  </si>
  <si>
    <t>證 【去聲四十七證】</t>
  </si>
  <si>
    <t>拯 【上聲四十二拯】</t>
  </si>
  <si>
    <t>蒸 【下平聲十六蒸】</t>
  </si>
  <si>
    <t>錫 【入聲二十三錫】</t>
  </si>
  <si>
    <t>徑 【去聲四十六徑】</t>
  </si>
  <si>
    <t>迥 【上聲四十一迥】</t>
  </si>
  <si>
    <t>青 【下平聲十五青】</t>
  </si>
  <si>
    <t>昔 【入聲二十二昔】</t>
  </si>
  <si>
    <t>勁 【去聲四十五勁】</t>
  </si>
  <si>
    <t>靜 【上聲四十靜】</t>
  </si>
  <si>
    <t>清 【下平聲十四清】</t>
  </si>
  <si>
    <t>麥 【入聲二十一麥】</t>
  </si>
  <si>
    <t>諍 【去聲四十四諍】</t>
  </si>
  <si>
    <t>耿 【上聲三十九耿】</t>
  </si>
  <si>
    <t>耕 【下平聲十三耕】</t>
  </si>
  <si>
    <t>陌 【入聲二十陌】</t>
  </si>
  <si>
    <t>映 【去聲四十三映】</t>
  </si>
  <si>
    <t>梗 【上聲三十八梗】</t>
  </si>
  <si>
    <t>庚 【下平聲十二庚】</t>
  </si>
  <si>
    <t>鐸 【入聲十九鐸】</t>
  </si>
  <si>
    <t>宕 【去聲四十二宕】</t>
  </si>
  <si>
    <t>蕩 【上聲三十七蕩】</t>
  </si>
  <si>
    <t>唐 【下平聲十一唐】</t>
  </si>
  <si>
    <t>藥 【入聲十八藥】</t>
  </si>
  <si>
    <t>漾 【去聲四十一漾】</t>
  </si>
  <si>
    <t>養 【上聲三十六養】</t>
  </si>
  <si>
    <t>陽 【下平聲十陽】</t>
  </si>
  <si>
    <t>禡 【去聲四十禡】</t>
  </si>
  <si>
    <t>馬 【上聲三十五馬】</t>
  </si>
  <si>
    <t>麻 【下平聲九麻】</t>
  </si>
  <si>
    <t>過 【去聲三十九過】</t>
  </si>
  <si>
    <t>果 【上聲三十四果】</t>
  </si>
  <si>
    <t>戈 【下平聲八戈】</t>
  </si>
  <si>
    <t>箇 【去聲三十八箇】</t>
  </si>
  <si>
    <t>哿 【上聲三十三哿】</t>
  </si>
  <si>
    <t>歌 【下平聲七歌】</t>
  </si>
  <si>
    <t>号 【去聲三十七号】</t>
  </si>
  <si>
    <t>晧 【上聲三十二晧】</t>
  </si>
  <si>
    <t>豪 【下平聲六豪】</t>
  </si>
  <si>
    <t>效 【去聲三十六效】</t>
  </si>
  <si>
    <t>巧 【上聲三十一巧】</t>
  </si>
  <si>
    <t>肴 【下平聲五肴】</t>
  </si>
  <si>
    <t>笑 【去聲三十五笑】</t>
  </si>
  <si>
    <t>小 【上聲三十小】</t>
  </si>
  <si>
    <t>宵 【下平聲四宵】</t>
  </si>
  <si>
    <t>嘯 【去聲三十四嘯】</t>
  </si>
  <si>
    <t>篠 【上聲二十九篠】</t>
  </si>
  <si>
    <t>蕭 【下平聲三蕭】</t>
  </si>
  <si>
    <t>4.37號</t>
    <phoneticPr fontId="5" type="noConversion"/>
  </si>
  <si>
    <t>薛 【入聲十七薛】</t>
  </si>
  <si>
    <t>線 【去聲三十三線】</t>
  </si>
  <si>
    <t>獮 【上聲二十八獮】</t>
  </si>
  <si>
    <t>仙 【下平聲二仙】</t>
  </si>
  <si>
    <t>屑 【入聲十六屑】</t>
  </si>
  <si>
    <t>霰 【去聲三十二霰】</t>
  </si>
  <si>
    <t>銑 【上聲二十七銑】</t>
  </si>
  <si>
    <t>先 【下平聲一先】</t>
  </si>
  <si>
    <t>鎋 【入聲十五鎋】</t>
  </si>
  <si>
    <t>襇 【去聲三十一襇】</t>
  </si>
  <si>
    <t>產 【上聲二十六產】</t>
  </si>
  <si>
    <t>山 【上平聲二十八山】</t>
  </si>
  <si>
    <t>黠 【入聲十四黠】</t>
  </si>
  <si>
    <t>諫 【去聲三十諫】</t>
  </si>
  <si>
    <t>潸 【上聲二十五潸】</t>
  </si>
  <si>
    <t>刪 【上平聲二十七刪】</t>
  </si>
  <si>
    <t>末 【入聲十三末】</t>
  </si>
  <si>
    <t>換 【去聲二十九換】</t>
  </si>
  <si>
    <t>緩 【上聲二十四緩】</t>
  </si>
  <si>
    <t>桓 【上平聲二十六桓】</t>
  </si>
  <si>
    <t>曷 【入聲十二曷】</t>
  </si>
  <si>
    <t>翰 【去聲二十八翰】</t>
  </si>
  <si>
    <t>旱 【上聲二十三旱】</t>
  </si>
  <si>
    <t>寒 【上平聲二十五寒】</t>
  </si>
  <si>
    <t>麧 【入聲十一沒】</t>
  </si>
  <si>
    <t>恨 【去聲二十七恨】</t>
  </si>
  <si>
    <t>很 【上聲二十二很】</t>
  </si>
  <si>
    <t>痕 【上平聲二十四痕】</t>
  </si>
  <si>
    <t>沒 【入聲十一沒】</t>
  </si>
  <si>
    <t>慁 【去聲二十六慁】</t>
  </si>
  <si>
    <t>混 【上聲二十一混】</t>
  </si>
  <si>
    <t>魂 【上平聲二十三魂】</t>
  </si>
  <si>
    <t>月 【入聲十月】</t>
  </si>
  <si>
    <t>願 【去聲二十五願】</t>
  </si>
  <si>
    <t>阮 【上聲二十阮】</t>
  </si>
  <si>
    <t>元 【上平聲二十二元】</t>
  </si>
  <si>
    <t>迄 【入聲九迄】</t>
  </si>
  <si>
    <t>焮 【去聲二十四焮】</t>
  </si>
  <si>
    <t>隱 【上聲十九隱】</t>
  </si>
  <si>
    <t>欣 【上平聲二十一欣】</t>
  </si>
  <si>
    <t>物 【入聲八物】</t>
  </si>
  <si>
    <t>問 【去聲二十三問】</t>
  </si>
  <si>
    <t>吻 【上聲十八吻】</t>
  </si>
  <si>
    <t>文 【上平聲二十文】</t>
  </si>
  <si>
    <t>櫛 【入聲七櫛】</t>
  </si>
  <si>
    <t>櫬 【去聲二十一震】</t>
  </si>
  <si>
    <r>
      <rPr>
        <u/>
        <sz val="14"/>
        <color theme="10"/>
        <rFont val="MingLiU-ExtB"/>
        <family val="1"/>
        <charset val="136"/>
      </rPr>
      <t>𧤛</t>
    </r>
    <r>
      <rPr>
        <u/>
        <sz val="14"/>
        <color theme="10"/>
        <rFont val="Noto Sans TC Medium"/>
        <family val="2"/>
        <charset val="136"/>
      </rPr>
      <t>【上聲十九隱】</t>
    </r>
    <phoneticPr fontId="5" type="noConversion"/>
  </si>
  <si>
    <t>臻 【上平聲十九臻】</t>
  </si>
  <si>
    <t>4.25遠</t>
    <phoneticPr fontId="5" type="noConversion"/>
  </si>
  <si>
    <t>術 【入聲六術】</t>
  </si>
  <si>
    <t>稕 【去聲二十二稕】</t>
  </si>
  <si>
    <t>準 【上聲十七準】</t>
  </si>
  <si>
    <t>諄 【上平聲十八諄】</t>
  </si>
  <si>
    <t>質 【入聲五質】</t>
  </si>
  <si>
    <t>震 【去聲二十一震】</t>
  </si>
  <si>
    <t>軫 【上聲十六軫】</t>
  </si>
  <si>
    <t>眞 【上平聲十七眞】</t>
  </si>
  <si>
    <t>廢 【去聲二十廢】</t>
  </si>
  <si>
    <t>代 【去聲十九代】</t>
  </si>
  <si>
    <t>海 【上聲十五海】</t>
  </si>
  <si>
    <t>咍 【上平聲十六咍】</t>
  </si>
  <si>
    <t>隊 【去聲十八隊】</t>
  </si>
  <si>
    <t>賄 【上聲十四賄】</t>
  </si>
  <si>
    <t>灰 【上平聲十五灰】</t>
  </si>
  <si>
    <t>夬 【去聲十七夬】</t>
  </si>
  <si>
    <t>怪 【去聲十六怪】</t>
  </si>
  <si>
    <t>駭 【上聲十三駭】</t>
  </si>
  <si>
    <t>皆 【上平聲十四皆】</t>
  </si>
  <si>
    <t>卦 【去聲十五卦】</t>
  </si>
  <si>
    <t>蟹 【上聲十二蟹】</t>
  </si>
  <si>
    <t>佳 【上平聲十三佳】</t>
  </si>
  <si>
    <t>泰 【去聲十四泰】</t>
  </si>
  <si>
    <t>祭 【去聲十三祭】</t>
  </si>
  <si>
    <t>霽 【去聲十二霽】</t>
  </si>
  <si>
    <t>薺 【上聲十一薺】</t>
  </si>
  <si>
    <t>齊 【上平聲十二齊】</t>
  </si>
  <si>
    <t>暮 【去聲十一暮】</t>
  </si>
  <si>
    <t>姥 【上聲十姥】</t>
  </si>
  <si>
    <t>模 【上平聲十一模】</t>
  </si>
  <si>
    <t>3.11薺</t>
  </si>
  <si>
    <t>遇 【去聲十遇】</t>
  </si>
  <si>
    <t>麌 【上聲九麌】</t>
  </si>
  <si>
    <t>虞 【上平聲十虞】</t>
  </si>
  <si>
    <t>3.10姥</t>
  </si>
  <si>
    <t>御 【去聲九御】</t>
  </si>
  <si>
    <t>語 【上聲八語】</t>
  </si>
  <si>
    <t>魚 【上平聲九魚】</t>
  </si>
  <si>
    <t>3.09麌</t>
  </si>
  <si>
    <t>未 【去聲八未】</t>
  </si>
  <si>
    <t>尾 【上聲七尾】</t>
  </si>
  <si>
    <t>微 【上平聲八微】</t>
  </si>
  <si>
    <t>3.08語</t>
  </si>
  <si>
    <t>志 【去聲七志】</t>
  </si>
  <si>
    <t>止 【上聲六止】</t>
  </si>
  <si>
    <t>之 【上平聲七之】</t>
  </si>
  <si>
    <t>3.06止</t>
  </si>
  <si>
    <t>至 【去聲六至】</t>
  </si>
  <si>
    <t>旨 【上聲五旨】</t>
  </si>
  <si>
    <t>脂 【上平聲六脂】</t>
  </si>
  <si>
    <t>3.04紙</t>
  </si>
  <si>
    <t>寘 【去聲五寘】</t>
  </si>
  <si>
    <t>紙 【上聲四紙】</t>
  </si>
  <si>
    <t>支 【上平聲五支】</t>
  </si>
  <si>
    <t>3.03講</t>
  </si>
  <si>
    <t>入</t>
    <phoneticPr fontId="5" type="noConversion"/>
  </si>
  <si>
    <t>覺 【入聲四覺】</t>
  </si>
  <si>
    <t>絳 【去聲四絳】</t>
  </si>
  <si>
    <t>講 【上聲三講】</t>
  </si>
  <si>
    <t>江 【上平聲四江】</t>
  </si>
  <si>
    <t>3.02腫</t>
  </si>
  <si>
    <t>去</t>
    <phoneticPr fontId="5" type="noConversion"/>
  </si>
  <si>
    <t>燭 【入聲三燭】</t>
  </si>
  <si>
    <t>用 【去聲三用】</t>
  </si>
  <si>
    <t>腫 【上聲二腫】</t>
  </si>
  <si>
    <t>鍾 【上平聲三鍾】</t>
  </si>
  <si>
    <t>上</t>
    <phoneticPr fontId="5" type="noConversion"/>
  </si>
  <si>
    <t>沃 【入聲二沃】</t>
  </si>
  <si>
    <t>宋 【去聲二宋】</t>
  </si>
  <si>
    <t>湩 【上聲二腫】</t>
  </si>
  <si>
    <t>冬 【上平聲二冬】</t>
  </si>
  <si>
    <t>平</t>
    <phoneticPr fontId="5" type="noConversion"/>
  </si>
  <si>
    <t>屋 【入聲一屋】</t>
  </si>
  <si>
    <t>送 【去聲一送】</t>
  </si>
  <si>
    <t>董 【上聲一董】</t>
  </si>
  <si>
    <t>東 【上平聲一東】</t>
    <phoneticPr fontId="5" type="noConversion"/>
  </si>
  <si>
    <t>入目次</t>
  </si>
  <si>
    <t>去目次</t>
  </si>
  <si>
    <t>上目次</t>
  </si>
  <si>
    <t>平目次</t>
    <phoneticPr fontId="5" type="noConversion"/>
  </si>
  <si>
    <t>韻目列號</t>
    <phoneticPr fontId="5" type="noConversion"/>
  </si>
  <si>
    <t>韻攝</t>
  </si>
  <si>
    <t>目次全名</t>
    <phoneticPr fontId="5" type="noConversion"/>
  </si>
  <si>
    <t>目次編碼</t>
    <phoneticPr fontId="5" type="noConversion"/>
  </si>
  <si>
    <t>目次</t>
    <phoneticPr fontId="5" type="noConversion"/>
  </si>
  <si>
    <t>韻目</t>
    <phoneticPr fontId="5" type="noConversion"/>
  </si>
  <si>
    <t>目次序號</t>
  </si>
  <si>
    <t>目次序號</t>
    <phoneticPr fontId="5" type="noConversion"/>
  </si>
  <si>
    <t>目次序號</t>
    <phoneticPr fontId="4" type="noConversion"/>
  </si>
  <si>
    <t>目次全名</t>
  </si>
  <si>
    <t>3.05旨</t>
  </si>
  <si>
    <t>3.07尾</t>
  </si>
  <si>
    <t>3.12蟹</t>
  </si>
  <si>
    <t>3.13駭</t>
  </si>
  <si>
    <t>3.14賄</t>
  </si>
  <si>
    <t>3.15海</t>
  </si>
  <si>
    <t>3.16軫</t>
  </si>
  <si>
    <t>3.17準</t>
  </si>
  <si>
    <t>3.18𧤛</t>
  </si>
  <si>
    <t>3.19吻</t>
  </si>
  <si>
    <t>3.20隱</t>
  </si>
  <si>
    <t>3.21阮</t>
  </si>
  <si>
    <t>3.22混</t>
  </si>
  <si>
    <t>3.23很</t>
  </si>
  <si>
    <t>3.24旱</t>
  </si>
  <si>
    <t>3.25緩</t>
  </si>
  <si>
    <t>3.26潸</t>
  </si>
  <si>
    <t>3.27產</t>
  </si>
  <si>
    <t>3.28銑</t>
  </si>
  <si>
    <t>3.29獮</t>
  </si>
  <si>
    <t>3.30篠</t>
  </si>
  <si>
    <t>3.31小</t>
  </si>
  <si>
    <t>3.32巧</t>
  </si>
  <si>
    <t>3.33晧</t>
  </si>
  <si>
    <t>3.34哿</t>
  </si>
  <si>
    <t>3.35果</t>
  </si>
  <si>
    <t>3.36馬</t>
  </si>
  <si>
    <t>3.37養</t>
  </si>
  <si>
    <t>3.38蕩</t>
  </si>
  <si>
    <t>3.39梗</t>
  </si>
  <si>
    <t>3.40耿</t>
  </si>
  <si>
    <t>3.41靜</t>
  </si>
  <si>
    <t>3.42迥</t>
  </si>
  <si>
    <t>3.43拯</t>
  </si>
  <si>
    <t>3.44等</t>
  </si>
  <si>
    <t>3.45有</t>
  </si>
  <si>
    <t>3.46厚</t>
  </si>
  <si>
    <t>3.47黝</t>
  </si>
  <si>
    <t>3.48寑</t>
  </si>
  <si>
    <t>3.49感</t>
  </si>
  <si>
    <t>3.50敢</t>
  </si>
  <si>
    <t>3.51琰</t>
  </si>
  <si>
    <t>57-2</t>
  </si>
  <si>
    <t>3.52忝</t>
  </si>
  <si>
    <t>58-2</t>
  </si>
  <si>
    <t>3.53豏</t>
  </si>
  <si>
    <t>59-2</t>
  </si>
  <si>
    <t>3.54檻</t>
  </si>
  <si>
    <t>60-2</t>
  </si>
  <si>
    <t>3.55儼</t>
  </si>
  <si>
    <t>61-2</t>
  </si>
  <si>
    <t>3.56梵</t>
  </si>
  <si>
    <t>攜：戶圭切</t>
    <phoneticPr fontId="4" type="noConversion"/>
  </si>
  <si>
    <t>薺合4無字</t>
    <phoneticPr fontId="4" type="noConversion"/>
  </si>
  <si>
    <t>無切語</t>
    <phoneticPr fontId="4" type="noConversion"/>
  </si>
  <si>
    <t>uan</t>
  </si>
  <si>
    <t>袁元煩</t>
  </si>
  <si>
    <t>阮遠晚</t>
  </si>
  <si>
    <t>願怨万販</t>
  </si>
  <si>
    <t>厥越月伐發</t>
  </si>
  <si>
    <t>uat</t>
  </si>
  <si>
    <t>工公紅東洪空</t>
  </si>
  <si>
    <t>動乙摠董蠓孔揔</t>
  </si>
  <si>
    <t>貢弄送凍鳳</t>
  </si>
  <si>
    <t>谷祿禄木卜</t>
  </si>
  <si>
    <t>弓戎中宮終融隆</t>
  </si>
  <si>
    <t>仲眾衆</t>
  </si>
  <si>
    <t>六逐匊宿竹菊福</t>
  </si>
  <si>
    <t>宗冬</t>
  </si>
  <si>
    <t>統宋綜</t>
  </si>
  <si>
    <t>毒沃篤酷</t>
  </si>
  <si>
    <t>容凶庸鍾恭封</t>
  </si>
  <si>
    <t>隴勇拱悚冢冗踵奉宂𪁪湩</t>
  </si>
  <si>
    <t>用訟頌</t>
  </si>
  <si>
    <t>玉欲曲足蜀祿録</t>
  </si>
  <si>
    <t>雙江</t>
  </si>
  <si>
    <t>項講慃</t>
  </si>
  <si>
    <t>巷絳降</t>
  </si>
  <si>
    <t>岳角覺</t>
  </si>
  <si>
    <t>移支離知宜羈奇皮肌其兹甾</t>
  </si>
  <si>
    <t>氏紙此是豸侈爾綺倚俾婢弭帋</t>
  </si>
  <si>
    <t>義賜豉智寄企避靡彼</t>
  </si>
  <si>
    <t>為爲垂危吹隨規隋隹</t>
  </si>
  <si>
    <t>累委詭捶髓毀</t>
  </si>
  <si>
    <t>睡僞恚瑞累</t>
  </si>
  <si>
    <t>夷脂飢尼冗資私眉悲</t>
  </si>
  <si>
    <t>雉視矢姊屐履几美鄙</t>
  </si>
  <si>
    <t>利四自冀兾至器二季悸媚備寐祕</t>
  </si>
  <si>
    <t>追綏佳遺維</t>
  </si>
  <si>
    <t>誄洧水軌癸壘</t>
  </si>
  <si>
    <t>類遂萃位醉愧</t>
  </si>
  <si>
    <t>而之茲持甚菑</t>
  </si>
  <si>
    <t>己止紀市里史理擬士</t>
  </si>
  <si>
    <t>吏記志置</t>
  </si>
  <si>
    <t>希衣依</t>
  </si>
  <si>
    <t>豈狶豨</t>
  </si>
  <si>
    <t>既旣豙</t>
  </si>
  <si>
    <t>韋歸微非</t>
  </si>
  <si>
    <t>偉鬼匪尾</t>
  </si>
  <si>
    <t>貴胃畏沸未味</t>
  </si>
  <si>
    <t>居魚諸余葅</t>
  </si>
  <si>
    <t>巨舉呂吕渚與許與与</t>
  </si>
  <si>
    <t>倨去據洳預恕署助慮御</t>
  </si>
  <si>
    <t>俱朱誅隅俞輸逾芻于無夫</t>
  </si>
  <si>
    <t>矩主庾雨禹羽武甫</t>
  </si>
  <si>
    <t>具遇句戌戍注</t>
  </si>
  <si>
    <t>胡都吳乎姑烏吾孤</t>
  </si>
  <si>
    <t>古戶戸杜魯補</t>
  </si>
  <si>
    <t>故誤暮祚路</t>
  </si>
  <si>
    <t>奚雞稽低兮臡迷</t>
  </si>
  <si>
    <t>禮啟啓弟米</t>
  </si>
  <si>
    <t>詣計戾</t>
  </si>
  <si>
    <t>圭攜</t>
  </si>
  <si>
    <t>桂惠</t>
  </si>
  <si>
    <t>例制罽祭憩袂蔽弊𡚁</t>
  </si>
  <si>
    <t>芮銳衛稅劌歲</t>
  </si>
  <si>
    <t>蓋太艾大帶</t>
  </si>
  <si>
    <t>外會最貝</t>
  </si>
  <si>
    <t>佳膎</t>
  </si>
  <si>
    <t>蟹買</t>
  </si>
  <si>
    <t>隘懈賣卦</t>
  </si>
  <si>
    <t>蛙媧緺</t>
  </si>
  <si>
    <t>夥</t>
  </si>
  <si>
    <t>諧皆</t>
  </si>
  <si>
    <t>駭楷</t>
  </si>
  <si>
    <t>戒介界拜</t>
  </si>
  <si>
    <t>乖懷淮</t>
  </si>
  <si>
    <t>怪壞</t>
  </si>
  <si>
    <t>介喝犗</t>
  </si>
  <si>
    <t>夬快話邁</t>
  </si>
  <si>
    <t>恢回杯</t>
  </si>
  <si>
    <t>罪猥賄</t>
  </si>
  <si>
    <t>隊內内對繢妹佩昧輩</t>
  </si>
  <si>
    <t>來開哀才哉</t>
  </si>
  <si>
    <t>忍軫引盡腎敏改亥愷宰紿乃在</t>
  </si>
  <si>
    <t>代刃晉遴振印覲耐漑槩愛</t>
  </si>
  <si>
    <t>穢肺吠廢</t>
  </si>
  <si>
    <t>鄰人真眞珍巾銀賓</t>
  </si>
  <si>
    <t>忍軫引盡腎敏</t>
  </si>
  <si>
    <t>刃晉遴振印覲</t>
  </si>
  <si>
    <t>栗悉七吉質日一乙叱必畢筆密</t>
  </si>
  <si>
    <t>倫綸脣勻遵均迍旬囷筠贇</t>
  </si>
  <si>
    <t>尹準允殞紖</t>
  </si>
  <si>
    <t>閏峻順</t>
  </si>
  <si>
    <t>術律聿卹率</t>
  </si>
  <si>
    <t>詵臻</t>
  </si>
  <si>
    <t>瑟櫛</t>
  </si>
  <si>
    <t>云分文</t>
  </si>
  <si>
    <t>粉吻</t>
  </si>
  <si>
    <t>運問</t>
  </si>
  <si>
    <t>弗物勿</t>
  </si>
  <si>
    <t>斤欣</t>
  </si>
  <si>
    <t>謹隱</t>
  </si>
  <si>
    <t>焮靳</t>
  </si>
  <si>
    <t>乞迄訖</t>
  </si>
  <si>
    <t>言軒</t>
  </si>
  <si>
    <t>偃幰遠</t>
  </si>
  <si>
    <t>堰建</t>
  </si>
  <si>
    <t>訐竭謁歇</t>
  </si>
  <si>
    <t>昆尊渾魂奔</t>
  </si>
  <si>
    <t>損袞衮忖本</t>
  </si>
  <si>
    <t>困寸悶</t>
  </si>
  <si>
    <t>骨忽没勃</t>
  </si>
  <si>
    <t>根痕恩</t>
  </si>
  <si>
    <t>墾很</t>
  </si>
  <si>
    <t>艮恨</t>
  </si>
  <si>
    <t>安寒干</t>
  </si>
  <si>
    <t>笴旱但</t>
  </si>
  <si>
    <t>旱案贊賛按旦旰</t>
  </si>
  <si>
    <t>葛曷割達</t>
  </si>
  <si>
    <t>官丸端潘袁元煩</t>
  </si>
  <si>
    <t>管伴滿緩纂</t>
  </si>
  <si>
    <t>換喚玩段貫筭亂半幔</t>
  </si>
  <si>
    <t>括活栝撥末</t>
  </si>
  <si>
    <t>姦顏顔閒</t>
  </si>
  <si>
    <t>赧</t>
  </si>
  <si>
    <t>晏諫鴈澗</t>
  </si>
  <si>
    <t>黠八拔</t>
  </si>
  <si>
    <t>還關班</t>
  </si>
  <si>
    <t>綰板版鯇</t>
  </si>
  <si>
    <t>患慣</t>
  </si>
  <si>
    <t>滑婠</t>
  </si>
  <si>
    <t>間閑山</t>
  </si>
  <si>
    <t>簡限</t>
  </si>
  <si>
    <t>襉襇莧</t>
  </si>
  <si>
    <t>瞎轄鎋</t>
  </si>
  <si>
    <t>頑鰥頁</t>
  </si>
  <si>
    <t>綰</t>
  </si>
  <si>
    <t>幻</t>
  </si>
  <si>
    <t>刮䫄</t>
  </si>
  <si>
    <t>前先賢年堅煙田顛顚</t>
  </si>
  <si>
    <t>典殄繭峴</t>
  </si>
  <si>
    <t>佃甸電練麪</t>
  </si>
  <si>
    <t>結屑蔑</t>
  </si>
  <si>
    <t>玄涓</t>
  </si>
  <si>
    <t>泫畎</t>
  </si>
  <si>
    <t>縣絢麵</t>
  </si>
  <si>
    <t>穴決</t>
  </si>
  <si>
    <t>然仙延連乾焉</t>
  </si>
  <si>
    <t>淺演善輦蹇展翦辨免</t>
  </si>
  <si>
    <t>箭賤膳扇戰見碾線面彦</t>
  </si>
  <si>
    <t>列熱滅竭薛辥别</t>
  </si>
  <si>
    <t>員緣泉權圓專孿攣宣川全貟</t>
  </si>
  <si>
    <t>轉篆兗兖緬</t>
  </si>
  <si>
    <t>絹囀倦掾戀眷釧卷變</t>
  </si>
  <si>
    <t>絕悅劣爇雪輟</t>
  </si>
  <si>
    <t>彫聊堯么幺蕭</t>
  </si>
  <si>
    <t>鳥了皎皛</t>
  </si>
  <si>
    <t>弔叫嘯</t>
  </si>
  <si>
    <t>邀宵遙嬌消招霄囂焦昭瀌喬嚻</t>
  </si>
  <si>
    <t>兆小夭沼矯少表</t>
  </si>
  <si>
    <t>召肖照笑𥬇要廟妙</t>
  </si>
  <si>
    <t>交嘲肴茅</t>
  </si>
  <si>
    <t>絞巧飽爪</t>
  </si>
  <si>
    <t>教敎稍孝皃</t>
  </si>
  <si>
    <t>刀勞牢遭曹袍褒毛襃</t>
  </si>
  <si>
    <t>老晧道浩早抱</t>
  </si>
  <si>
    <t>到導耗報</t>
  </si>
  <si>
    <t>俄何河歌</t>
  </si>
  <si>
    <t>我可</t>
  </si>
  <si>
    <t>賀佐箇邏个</t>
  </si>
  <si>
    <t>禾戈和靴波婆𦚢𩩆𩨷</t>
  </si>
  <si>
    <t>火果</t>
  </si>
  <si>
    <t>臥卧唾過貨</t>
  </si>
  <si>
    <t>迦伽</t>
  </si>
  <si>
    <t>脞</t>
  </si>
  <si>
    <t>霞加牙巴</t>
  </si>
  <si>
    <t>下雅疋賈</t>
  </si>
  <si>
    <t>駕亞訝嫁罵</t>
  </si>
  <si>
    <t>花瓜華</t>
  </si>
  <si>
    <t>瓦寡</t>
  </si>
  <si>
    <t>化霸㕦</t>
  </si>
  <si>
    <t>遮嗟邪車奢賒</t>
  </si>
  <si>
    <t>也者野冶姐</t>
  </si>
  <si>
    <t>謝夜</t>
  </si>
  <si>
    <t>章羊張良陽莊方</t>
  </si>
  <si>
    <t>兩奬㢡養掌丈</t>
  </si>
  <si>
    <t>亮讓樣向</t>
  </si>
  <si>
    <t>灼略若爵虐藥約雀勺</t>
  </si>
  <si>
    <t>王</t>
  </si>
  <si>
    <t>往网昉</t>
  </si>
  <si>
    <t>況放訪妄</t>
  </si>
  <si>
    <t>钁縛籰</t>
  </si>
  <si>
    <t>郎當剛岡</t>
  </si>
  <si>
    <t>朗黨</t>
  </si>
  <si>
    <t>浪宕</t>
  </si>
  <si>
    <t>落各</t>
  </si>
  <si>
    <t>光黃旁</t>
  </si>
  <si>
    <t>廣晃</t>
  </si>
  <si>
    <t>曠謗</t>
  </si>
  <si>
    <t>穫郭博</t>
  </si>
  <si>
    <t>行庚盲</t>
  </si>
  <si>
    <t>杏梗冷打猛丙</t>
  </si>
  <si>
    <t>更孟</t>
  </si>
  <si>
    <t>格陌伯白</t>
  </si>
  <si>
    <t>觥橫</t>
  </si>
  <si>
    <t>礦</t>
  </si>
  <si>
    <t>蝗</t>
  </si>
  <si>
    <t>虢</t>
  </si>
  <si>
    <t>驚卿京</t>
  </si>
  <si>
    <t>景影</t>
  </si>
  <si>
    <t>慶敬</t>
  </si>
  <si>
    <t>戟刻郤逆劇擭迹</t>
  </si>
  <si>
    <t>榮兵明</t>
  </si>
  <si>
    <t>永憬䁝</t>
  </si>
  <si>
    <t>命病</t>
  </si>
  <si>
    <t>莖耕</t>
  </si>
  <si>
    <t>幸耿</t>
  </si>
  <si>
    <t>諍爭迸</t>
  </si>
  <si>
    <t>核革責摘厄戹</t>
  </si>
  <si>
    <t>宏轟萌</t>
  </si>
  <si>
    <t>獲摑麥</t>
  </si>
  <si>
    <t>情盈貞成征井</t>
  </si>
  <si>
    <t>靜郢井整</t>
  </si>
  <si>
    <t>政姓鄭正盛令</t>
  </si>
  <si>
    <t>積炙易石辟隻亦益昔</t>
  </si>
  <si>
    <t>營傾</t>
  </si>
  <si>
    <t>潁頃</t>
  </si>
  <si>
    <t>役</t>
  </si>
  <si>
    <t>經靈刑丁</t>
  </si>
  <si>
    <t>挺鼎涬頂醒剄</t>
  </si>
  <si>
    <t>定佞徑</t>
  </si>
  <si>
    <t>歷擊淚狄激</t>
  </si>
  <si>
    <t>螢扃</t>
  </si>
  <si>
    <t>迥熲</t>
  </si>
  <si>
    <t>闃鶪狊</t>
  </si>
  <si>
    <t>仍陵蒸矜兢膺乘冰乗升</t>
  </si>
  <si>
    <t>拯庱</t>
  </si>
  <si>
    <t>應證孕甑𩜁</t>
  </si>
  <si>
    <t>翼力側職直即極逼</t>
  </si>
  <si>
    <t>滕增恆恒登棱崩朋</t>
  </si>
  <si>
    <t>肯等</t>
  </si>
  <si>
    <t>鄧贈亘亙隥</t>
  </si>
  <si>
    <t>則德得黑勒墨北</t>
  </si>
  <si>
    <t>弘肱</t>
  </si>
  <si>
    <t>或國</t>
  </si>
  <si>
    <t>求周秋流由尤鳩州謀浮</t>
  </si>
  <si>
    <t>九久酉柳有婦否</t>
  </si>
  <si>
    <t>就僦咒呪又祐救溜富副</t>
  </si>
  <si>
    <t>鉤侯婁</t>
  </si>
  <si>
    <t>口后斗垢苟厚</t>
  </si>
  <si>
    <t>溝遘豆候奏漏</t>
  </si>
  <si>
    <t>虯烋幽彪</t>
  </si>
  <si>
    <t>糾黝</t>
  </si>
  <si>
    <t>幼謬</t>
  </si>
  <si>
    <t>林深針淫金心今吟簪尋</t>
  </si>
  <si>
    <t>稔甚荏錦朕飲枕凜㾕</t>
  </si>
  <si>
    <t>鴆禁任蔭譖</t>
  </si>
  <si>
    <t>入立急汲執戢及汁</t>
  </si>
  <si>
    <t>含南男</t>
  </si>
  <si>
    <t>感禫唵</t>
  </si>
  <si>
    <t>紺暗</t>
  </si>
  <si>
    <t>荅答合閤沓</t>
  </si>
  <si>
    <t>甘三酣談</t>
  </si>
  <si>
    <t>敢覽</t>
  </si>
  <si>
    <t>濫瞰𣊟蹔暫</t>
  </si>
  <si>
    <t>盍榼臘雜</t>
  </si>
  <si>
    <t>廉鹽炎淹占</t>
  </si>
  <si>
    <t>冉染琰歛斂漸險儉檢奄</t>
  </si>
  <si>
    <t>贍豔驗窆</t>
  </si>
  <si>
    <t>涉攝葉接輒</t>
  </si>
  <si>
    <t>兼甜</t>
  </si>
  <si>
    <t>點忝簟玷</t>
  </si>
  <si>
    <t>念店</t>
  </si>
  <si>
    <t>協愜牒頰</t>
  </si>
  <si>
    <t>䜛讒咸</t>
  </si>
  <si>
    <t>減斬豏</t>
  </si>
  <si>
    <t>陷韽賺</t>
  </si>
  <si>
    <t>夾洽㘝</t>
  </si>
  <si>
    <t>監銜</t>
  </si>
  <si>
    <t>檻黤</t>
  </si>
  <si>
    <t>懺鑑鑒</t>
  </si>
  <si>
    <t>甲狎</t>
  </si>
  <si>
    <t>嚴𩏩</t>
  </si>
  <si>
    <t>掩广</t>
  </si>
  <si>
    <t>欠劍劒釅</t>
  </si>
  <si>
    <t>怯業劫</t>
  </si>
  <si>
    <t>犯范鋄錽</t>
  </si>
  <si>
    <t>梵泛</t>
  </si>
  <si>
    <t>去乏法</t>
  </si>
  <si>
    <t>獨洪</t>
  </si>
  <si>
    <t>ong</t>
  </si>
  <si>
    <t>ok</t>
  </si>
  <si>
    <t>獨細</t>
  </si>
  <si>
    <t>iong</t>
  </si>
  <si>
    <t>iok</t>
  </si>
  <si>
    <t>ang</t>
  </si>
  <si>
    <t>ak</t>
  </si>
  <si>
    <t>開細</t>
  </si>
  <si>
    <t>i</t>
  </si>
  <si>
    <t>合細</t>
  </si>
  <si>
    <t>ui</t>
  </si>
  <si>
    <t>ir</t>
  </si>
  <si>
    <t>u</t>
  </si>
  <si>
    <t>oo</t>
  </si>
  <si>
    <t>e</t>
  </si>
  <si>
    <t>ue</t>
  </si>
  <si>
    <t>開洪</t>
  </si>
  <si>
    <t>ai</t>
  </si>
  <si>
    <t>合洪</t>
  </si>
  <si>
    <t>ua</t>
  </si>
  <si>
    <t>uai</t>
  </si>
  <si>
    <t>in</t>
  </si>
  <si>
    <t>it</t>
  </si>
  <si>
    <t>un</t>
  </si>
  <si>
    <t>ut</t>
  </si>
  <si>
    <t>en</t>
  </si>
  <si>
    <t>et</t>
  </si>
  <si>
    <t>ian</t>
  </si>
  <si>
    <t>iat</t>
  </si>
  <si>
    <t>irn</t>
  </si>
  <si>
    <t>irt</t>
  </si>
  <si>
    <t>an</t>
  </si>
  <si>
    <t>at</t>
  </si>
  <si>
    <t>iau</t>
  </si>
  <si>
    <t>au</t>
  </si>
  <si>
    <t>o</t>
  </si>
  <si>
    <t>ia</t>
  </si>
  <si>
    <t>a</t>
  </si>
  <si>
    <t>irng</t>
  </si>
  <si>
    <t>irk</t>
  </si>
  <si>
    <t>ieng</t>
  </si>
  <si>
    <t>ierk</t>
  </si>
  <si>
    <t>iu</t>
  </si>
  <si>
    <t>io</t>
  </si>
  <si>
    <t>im</t>
  </si>
  <si>
    <t>ip</t>
  </si>
  <si>
    <t>am</t>
  </si>
  <si>
    <t>ap</t>
  </si>
  <si>
    <t>iam</t>
  </si>
  <si>
    <t>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</si>
</sst>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28">
    <font>
      <sz val="16"/>
      <color theme="1"/>
      <name val="Noto Sans TC"/>
      <family val="2"/>
      <charset val="136"/>
    </font>
    <font>
      <sz val="16"/>
      <color rgb="FFFF0000"/>
      <name val="Noto Sans TC"/>
      <family val="2"/>
      <charset val="136"/>
    </font>
    <font>
      <sz val="14"/>
      <name val="Noto Sans TC Medium"/>
      <family val="2"/>
    </font>
    <font>
      <sz val="14"/>
      <color rgb="FFFF0000"/>
      <name val="Noto Sans TC Medium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b/>
      <sz val="16"/>
      <color theme="0"/>
      <name val="Noto Sans TC Medium"/>
      <family val="2"/>
    </font>
    <font>
      <sz val="18"/>
      <color rgb="FFFF0000"/>
      <name val="KangXi Font Full Version"/>
      <family val="3"/>
      <charset val="136"/>
    </font>
    <font>
      <sz val="16"/>
      <color theme="4" tint="0.79998168889431442"/>
      <name val="Noto Sans TC"/>
      <family val="2"/>
      <charset val="136"/>
    </font>
    <font>
      <sz val="20"/>
      <color theme="1"/>
      <name val="KangXi Font Full Version"/>
      <family val="3"/>
      <charset val="136"/>
    </font>
    <font>
      <sz val="22"/>
      <color rgb="FFC00000"/>
      <name val="KangXi Font Full Version"/>
      <family val="3"/>
      <charset val="136"/>
    </font>
    <font>
      <sz val="24"/>
      <color rgb="FFC00000"/>
      <name val="KangXi Font Full Version"/>
      <family val="3"/>
      <charset val="136"/>
    </font>
    <font>
      <sz val="10"/>
      <name val="宋体"/>
    </font>
    <font>
      <u/>
      <sz val="10"/>
      <color theme="10"/>
      <name val="宋体"/>
    </font>
    <font>
      <u/>
      <sz val="14"/>
      <color theme="10"/>
      <name val="Noto Sans TC Medium"/>
      <family val="2"/>
    </font>
    <font>
      <sz val="14"/>
      <name val="MingLiU-ExtB"/>
      <family val="1"/>
      <charset val="136"/>
    </font>
    <font>
      <u/>
      <sz val="14"/>
      <color theme="10"/>
      <name val="Noto Sans TC Medium"/>
      <family val="1"/>
      <charset val="136"/>
    </font>
    <font>
      <u/>
      <sz val="14"/>
      <color theme="10"/>
      <name val="MingLiU-ExtB"/>
      <family val="1"/>
      <charset val="136"/>
    </font>
    <font>
      <u/>
      <sz val="14"/>
      <color theme="10"/>
      <name val="Noto Sans TC Medium"/>
      <family val="2"/>
      <charset val="136"/>
    </font>
    <font>
      <sz val="12"/>
      <name val="Noto Sans TC Medium"/>
      <family val="2"/>
    </font>
    <font>
      <b/>
      <sz val="12"/>
      <color theme="4" tint="-0.249977111117893"/>
      <name val="Noto Sans TC Medium"/>
      <family val="2"/>
    </font>
    <font>
      <b/>
      <sz val="12"/>
      <name val="Noto Sans TC Medium"/>
      <family val="2"/>
    </font>
    <font>
      <sz val="18"/>
      <color rgb="FFFFFF00"/>
      <name val="Noto Sans TC Medium"/>
      <family val="2"/>
    </font>
    <font>
      <sz val="16"/>
      <color theme="7" tint="0.79998168889431442"/>
      <name val="Noto Sans TC"/>
      <family val="2"/>
      <charset val="136"/>
    </font>
    <font>
      <sz val="16"/>
      <color rgb="FFFF0000"/>
      <name val="Noto Sans TC"/>
      <family val="2"/>
    </font>
    <font>
      <sz val="16"/>
      <color rgb="FF7030A0"/>
      <name val="Noto Sans TC"/>
      <family val="2"/>
      <charset val="136"/>
    </font>
    <font>
      <sz val="18"/>
      <color rgb="FF7030A0"/>
      <name val="KangXi Font Full Version"/>
      <family val="3"/>
      <charset val="136"/>
    </font>
    <font>
      <sz val="16"/>
      <name val="Noto Sans TC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FEC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theme="4" tint="0.79998168889431442"/>
      </patternFill>
    </fill>
  </fills>
  <borders count="3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3" tint="0.24994659260841701"/>
      </left>
      <right/>
      <top style="thin">
        <color theme="3" tint="0.24994659260841701"/>
      </top>
      <bottom style="thin">
        <color theme="4" tint="0.39997558519241921"/>
      </bottom>
      <diagonal/>
    </border>
    <border>
      <left/>
      <right/>
      <top style="thin">
        <color theme="3" tint="0.2499465926084170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3" tint="0.2499465926084170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3" tint="0.24994659260841701"/>
      </top>
      <bottom style="thin">
        <color theme="4" tint="0.3999755851924192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/>
      <diagonal/>
    </border>
    <border>
      <left style="thin">
        <color theme="3" tint="0.24994659260841701"/>
      </left>
      <right/>
      <top/>
      <bottom/>
      <diagonal/>
    </border>
    <border>
      <left/>
      <right style="thin">
        <color theme="3" tint="0.24994659260841701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/>
      <top style="thin">
        <color rgb="FF7030A0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rgb="FF7030A0"/>
      </top>
      <bottom style="thin">
        <color theme="4" tint="0.39997558519241921"/>
      </bottom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/>
      <top style="thin">
        <color theme="4" tint="0.39997558519241921"/>
      </top>
      <bottom style="thin">
        <color rgb="FF7030A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 applyNumberFormat="0" applyFill="0" applyBorder="0" applyAlignment="0" applyProtection="0"/>
  </cellStyleXfs>
  <cellXfs count="152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2" fillId="6" borderId="2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7" borderId="0" xfId="1" applyFont="1" applyFill="1" applyAlignment="1">
      <alignment horizontal="left" vertical="center"/>
    </xf>
    <xf numFmtId="0" fontId="3" fillId="8" borderId="0" xfId="1" applyFont="1" applyFill="1" applyAlignment="1">
      <alignment horizontal="center" vertical="center" wrapText="1"/>
    </xf>
    <xf numFmtId="0" fontId="2" fillId="8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4" fillId="9" borderId="0" xfId="2" applyFont="1" applyFill="1" applyAlignment="1">
      <alignment horizontal="left" vertical="center" wrapText="1"/>
    </xf>
    <xf numFmtId="0" fontId="14" fillId="0" borderId="0" xfId="2" applyFont="1" applyAlignment="1">
      <alignment horizontal="left" vertical="center" wrapText="1"/>
    </xf>
    <xf numFmtId="0" fontId="2" fillId="10" borderId="0" xfId="1" applyFont="1" applyFill="1" applyAlignment="1">
      <alignment horizontal="center" vertical="center"/>
    </xf>
    <xf numFmtId="0" fontId="2" fillId="11" borderId="0" xfId="1" applyFont="1" applyFill="1" applyAlignment="1">
      <alignment horizontal="left" vertical="center"/>
    </xf>
    <xf numFmtId="0" fontId="2" fillId="11" borderId="0" xfId="1" applyFont="1" applyFill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9" borderId="0" xfId="1" applyFont="1" applyFill="1" applyAlignment="1">
      <alignment horizontal="left" vertical="center" wrapText="1"/>
    </xf>
    <xf numFmtId="0" fontId="15" fillId="0" borderId="0" xfId="1" applyFont="1" applyAlignment="1">
      <alignment horizontal="left" vertical="center"/>
    </xf>
    <xf numFmtId="0" fontId="16" fillId="9" borderId="0" xfId="2" applyFont="1" applyFill="1" applyAlignment="1">
      <alignment horizontal="left" vertical="center" wrapText="1"/>
    </xf>
    <xf numFmtId="0" fontId="3" fillId="11" borderId="0" xfId="1" applyFont="1" applyFill="1" applyAlignment="1">
      <alignment horizontal="left" vertical="center"/>
    </xf>
    <xf numFmtId="0" fontId="2" fillId="12" borderId="0" xfId="1" applyFont="1" applyFill="1" applyAlignment="1">
      <alignment horizontal="center" vertical="center"/>
    </xf>
    <xf numFmtId="0" fontId="3" fillId="10" borderId="0" xfId="1" applyFont="1" applyFill="1" applyAlignment="1">
      <alignment horizontal="center" vertical="center"/>
    </xf>
    <xf numFmtId="0" fontId="19" fillId="0" borderId="0" xfId="1" applyFont="1" applyAlignment="1">
      <alignment horizontal="left" vertical="center"/>
    </xf>
    <xf numFmtId="0" fontId="19" fillId="10" borderId="0" xfId="1" applyFont="1" applyFill="1" applyAlignment="1">
      <alignment horizontal="center" vertical="center"/>
    </xf>
    <xf numFmtId="0" fontId="20" fillId="11" borderId="0" xfId="1" applyFont="1" applyFill="1" applyAlignment="1">
      <alignment horizontal="center" vertical="center"/>
    </xf>
    <xf numFmtId="0" fontId="21" fillId="8" borderId="0" xfId="1" applyFont="1" applyFill="1" applyAlignment="1">
      <alignment horizontal="center" vertical="center" wrapText="1"/>
    </xf>
    <xf numFmtId="0" fontId="19" fillId="7" borderId="0" xfId="1" applyFont="1" applyFill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 wrapText="1"/>
    </xf>
    <xf numFmtId="0" fontId="21" fillId="0" borderId="0" xfId="1" applyFont="1" applyAlignment="1">
      <alignment horizontal="left" vertical="center" wrapText="1"/>
    </xf>
    <xf numFmtId="0" fontId="14" fillId="0" borderId="0" xfId="2" applyFont="1" applyFill="1" applyAlignment="1">
      <alignment horizontal="left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8" borderId="5" xfId="1" applyFont="1" applyFill="1" applyBorder="1" applyAlignment="1">
      <alignment horizontal="center" vertical="center" wrapText="1"/>
    </xf>
    <xf numFmtId="0" fontId="3" fillId="8" borderId="5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/>
    </xf>
    <xf numFmtId="0" fontId="2" fillId="8" borderId="7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horizontal="left" vertical="center"/>
    </xf>
    <xf numFmtId="0" fontId="2" fillId="8" borderId="9" xfId="1" applyFont="1" applyFill="1" applyBorder="1" applyAlignment="1">
      <alignment horizontal="center" vertical="center" wrapText="1"/>
    </xf>
    <xf numFmtId="0" fontId="2" fillId="8" borderId="10" xfId="1" applyFont="1" applyFill="1" applyBorder="1" applyAlignment="1">
      <alignment horizontal="center" vertical="center" wrapText="1"/>
    </xf>
    <xf numFmtId="0" fontId="3" fillId="8" borderId="10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/>
    </xf>
    <xf numFmtId="176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4" borderId="0" xfId="0" applyFont="1" applyFill="1">
      <alignment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1" fillId="0" borderId="18" xfId="0" applyFont="1" applyBorder="1" applyAlignment="1">
      <alignment horizontal="left" vertical="center"/>
    </xf>
    <xf numFmtId="0" fontId="22" fillId="1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left" vertical="center" wrapText="1"/>
    </xf>
    <xf numFmtId="0" fontId="22" fillId="13" borderId="19" xfId="0" applyFont="1" applyFill="1" applyBorder="1" applyAlignment="1">
      <alignment horizontal="center" vertical="center" wrapText="1"/>
    </xf>
    <xf numFmtId="176" fontId="2" fillId="3" borderId="20" xfId="0" applyNumberFormat="1" applyFont="1" applyFill="1" applyBorder="1" applyAlignment="1">
      <alignment horizontal="center" vertical="center"/>
    </xf>
    <xf numFmtId="0" fontId="22" fillId="13" borderId="21" xfId="0" applyFont="1" applyFill="1" applyBorder="1" applyAlignment="1">
      <alignment horizontal="center" vertical="center" wrapText="1"/>
    </xf>
    <xf numFmtId="176" fontId="2" fillId="3" borderId="22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2" fillId="13" borderId="25" xfId="0" applyFont="1" applyFill="1" applyBorder="1" applyAlignment="1">
      <alignment horizontal="center" vertical="center" wrapText="1"/>
    </xf>
    <xf numFmtId="176" fontId="2" fillId="3" borderId="26" xfId="0" applyNumberFormat="1" applyFont="1" applyFill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10" fillId="0" borderId="24" xfId="0" applyNumberFormat="1" applyFont="1" applyBorder="1" applyAlignment="1">
      <alignment horizontal="center" vertical="center"/>
    </xf>
    <xf numFmtId="0" fontId="9" fillId="0" borderId="24" xfId="0" applyFont="1" applyBorder="1">
      <alignment vertical="center"/>
    </xf>
    <xf numFmtId="0" fontId="0" fillId="0" borderId="24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2" fillId="13" borderId="32" xfId="0" applyFont="1" applyFill="1" applyBorder="1" applyAlignment="1">
      <alignment horizontal="center" vertical="center" wrapText="1"/>
    </xf>
    <xf numFmtId="176" fontId="2" fillId="3" borderId="33" xfId="0" applyNumberFormat="1" applyFont="1" applyFill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176" fontId="10" fillId="0" borderId="31" xfId="0" applyNumberFormat="1" applyFont="1" applyBorder="1" applyAlignment="1">
      <alignment horizontal="center" vertical="center"/>
    </xf>
    <xf numFmtId="0" fontId="9" fillId="0" borderId="31" xfId="0" applyFont="1" applyBorder="1">
      <alignment vertical="center"/>
    </xf>
    <xf numFmtId="0" fontId="8" fillId="0" borderId="31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4" xfId="0" applyBorder="1">
      <alignment vertical="center"/>
    </xf>
    <xf numFmtId="0" fontId="9" fillId="4" borderId="31" xfId="0" applyFont="1" applyFill="1" applyBorder="1">
      <alignment vertical="center"/>
    </xf>
    <xf numFmtId="0" fontId="1" fillId="0" borderId="27" xfId="0" applyFont="1" applyBorder="1">
      <alignment vertical="center"/>
    </xf>
    <xf numFmtId="0" fontId="1" fillId="0" borderId="29" xfId="0" applyFont="1" applyBorder="1">
      <alignment vertical="center"/>
    </xf>
    <xf numFmtId="0" fontId="23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0" fontId="9" fillId="7" borderId="0" xfId="0" applyFont="1" applyFill="1">
      <alignment vertical="center"/>
    </xf>
    <xf numFmtId="0" fontId="24" fillId="0" borderId="29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13" borderId="35" xfId="0" applyFont="1" applyFill="1" applyBorder="1" applyAlignment="1">
      <alignment horizontal="center" vertical="center" wrapText="1"/>
    </xf>
    <xf numFmtId="176" fontId="2" fillId="3" borderId="36" xfId="0" applyNumberFormat="1" applyFont="1" applyFill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2" fillId="13" borderId="37" xfId="0" applyFont="1" applyFill="1" applyBorder="1" applyAlignment="1">
      <alignment horizontal="center" vertical="center" wrapText="1"/>
    </xf>
    <xf numFmtId="176" fontId="2" fillId="3" borderId="38" xfId="0" applyNumberFormat="1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10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9" fillId="0" borderId="10" xfId="0" applyFont="1" applyBorder="1">
      <alignment vertical="center"/>
    </xf>
    <xf numFmtId="0" fontId="8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5" fillId="0" borderId="0" xfId="0" applyFont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176" fontId="26" fillId="0" borderId="0" xfId="0" applyNumberFormat="1" applyFont="1" applyAlignment="1">
      <alignment horizontal="center" vertical="center"/>
    </xf>
    <xf numFmtId="176" fontId="26" fillId="0" borderId="24" xfId="0" applyNumberFormat="1" applyFont="1" applyBorder="1" applyAlignment="1">
      <alignment horizontal="center" vertical="center"/>
    </xf>
    <xf numFmtId="176" fontId="26" fillId="0" borderId="31" xfId="0" applyNumberFormat="1" applyFont="1" applyBorder="1" applyAlignment="1">
      <alignment horizontal="center" vertical="center"/>
    </xf>
    <xf numFmtId="176" fontId="26" fillId="0" borderId="5" xfId="0" applyNumberFormat="1" applyFont="1" applyBorder="1" applyAlignment="1">
      <alignment horizontal="center" vertical="center"/>
    </xf>
    <xf numFmtId="176" fontId="26" fillId="0" borderId="10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10" xfId="0" applyFont="1" applyBorder="1" applyAlignment="1">
      <alignment horizontal="center" vertical="center"/>
    </xf>
  </cellXfs>
  <cellStyles count="3">
    <cellStyle name="一般" xfId="0" builtinId="0"/>
    <cellStyle name="一般 2" xfId="1" xr:uid="{3079FEA6-8AD8-4D2C-8FD9-688370F47F17}"/>
    <cellStyle name="超連結" xfId="2" builtinId="8"/>
  </cellStyles>
  <dxfs count="33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Noto Sans TC Medium"/>
        <family val="2"/>
        <scheme val="none"/>
      </font>
      <numFmt numFmtId="176" formatCode="General;;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Noto Sans TC Medium"/>
        <family val="2"/>
        <scheme val="none"/>
      </font>
      <numFmt numFmtId="176" formatCode="General;;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numFmt numFmtId="176" formatCode="General;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Noto Sans TC Medium"/>
        <family val="2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Noto Sans TC Medium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Noto Sans TC Medium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\Piau-Im\docs\D200_&#24291;&#38907;&#20840;&#23383;&#34920;&#21453;&#20999;&#26597;&#35426;.xlsx" TargetMode="External"/><Relationship Id="rId1" Type="http://schemas.openxmlformats.org/officeDocument/2006/relationships/externalLinkPath" Target="D200_&#24291;&#38907;&#20840;&#23383;&#34920;&#21453;&#20999;&#26597;&#354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漢字查音"/>
      <sheetName val="多字查音"/>
      <sheetName val="切語查音"/>
      <sheetName val="二字切語查音"/>
      <sheetName val="字表"/>
      <sheetName val="小韻表"/>
      <sheetName val="切語上字表"/>
      <sheetName val="切語下字表"/>
      <sheetName val="韻碼表"/>
      <sheetName val="廣韻・韻目(二維式)"/>
      <sheetName val="十五音對照表"/>
      <sheetName val="韻目注音表"/>
      <sheetName val="韻目矩陣表"/>
      <sheetName val="設定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E3">
            <v>1</v>
          </cell>
          <cell r="F3" t="str">
            <v>東</v>
          </cell>
        </row>
        <row r="4">
          <cell r="E4">
            <v>2</v>
          </cell>
          <cell r="F4" t="str">
            <v>冬</v>
          </cell>
        </row>
        <row r="5">
          <cell r="E5">
            <v>3</v>
          </cell>
          <cell r="F5" t="str">
            <v>鍾</v>
          </cell>
        </row>
        <row r="6">
          <cell r="E6">
            <v>4</v>
          </cell>
          <cell r="F6" t="str">
            <v>江</v>
          </cell>
        </row>
        <row r="7">
          <cell r="E7">
            <v>5</v>
          </cell>
          <cell r="F7" t="str">
            <v>支</v>
          </cell>
        </row>
        <row r="8">
          <cell r="E8">
            <v>6</v>
          </cell>
          <cell r="F8" t="str">
            <v>支</v>
          </cell>
        </row>
        <row r="9">
          <cell r="E9">
            <v>7</v>
          </cell>
          <cell r="F9" t="str">
            <v>脂</v>
          </cell>
        </row>
        <row r="10">
          <cell r="E10">
            <v>8</v>
          </cell>
          <cell r="F10" t="str">
            <v>脂</v>
          </cell>
        </row>
        <row r="11">
          <cell r="E11">
            <v>9</v>
          </cell>
          <cell r="F11" t="str">
            <v>之</v>
          </cell>
        </row>
        <row r="12">
          <cell r="E12">
            <v>10</v>
          </cell>
          <cell r="F12" t="str">
            <v>微</v>
          </cell>
        </row>
        <row r="13">
          <cell r="E13">
            <v>11</v>
          </cell>
          <cell r="F13" t="str">
            <v>魚</v>
          </cell>
        </row>
        <row r="14">
          <cell r="E14">
            <v>12</v>
          </cell>
          <cell r="F14" t="str">
            <v>虞</v>
          </cell>
        </row>
        <row r="15">
          <cell r="E15">
            <v>13</v>
          </cell>
          <cell r="F15" t="str">
            <v>模</v>
          </cell>
        </row>
        <row r="16">
          <cell r="E16">
            <v>14</v>
          </cell>
          <cell r="F16" t="str">
            <v>齊</v>
          </cell>
        </row>
        <row r="17">
          <cell r="E17">
            <v>15</v>
          </cell>
          <cell r="F17" t="str">
            <v>祭</v>
          </cell>
        </row>
        <row r="18">
          <cell r="E18">
            <v>16</v>
          </cell>
          <cell r="F18" t="str">
            <v>祭</v>
          </cell>
        </row>
        <row r="19">
          <cell r="E19">
            <v>17</v>
          </cell>
          <cell r="F19" t="str">
            <v>泰</v>
          </cell>
        </row>
        <row r="20">
          <cell r="E20">
            <v>18</v>
          </cell>
          <cell r="F20" t="str">
            <v>佳</v>
          </cell>
        </row>
        <row r="21">
          <cell r="E21">
            <v>19</v>
          </cell>
          <cell r="F21" t="str">
            <v>皆</v>
          </cell>
        </row>
        <row r="22">
          <cell r="E22">
            <v>20</v>
          </cell>
          <cell r="F22" t="str">
            <v>夬</v>
          </cell>
        </row>
        <row r="23">
          <cell r="E23">
            <v>21</v>
          </cell>
          <cell r="F23" t="str">
            <v>灰</v>
          </cell>
        </row>
        <row r="24">
          <cell r="E24">
            <v>22</v>
          </cell>
          <cell r="F24" t="str">
            <v>咍</v>
          </cell>
        </row>
        <row r="25">
          <cell r="E25">
            <v>23</v>
          </cell>
          <cell r="F25" t="str">
            <v>廢</v>
          </cell>
        </row>
        <row r="26">
          <cell r="E26">
            <v>24</v>
          </cell>
          <cell r="F26" t="str">
            <v>眞</v>
          </cell>
        </row>
        <row r="27">
          <cell r="E27">
            <v>25</v>
          </cell>
          <cell r="F27" t="str">
            <v>眞</v>
          </cell>
        </row>
        <row r="28">
          <cell r="E28">
            <v>26</v>
          </cell>
          <cell r="F28" t="str">
            <v>諄</v>
          </cell>
        </row>
        <row r="29">
          <cell r="E29">
            <v>27</v>
          </cell>
          <cell r="F29" t="str">
            <v>臻</v>
          </cell>
        </row>
        <row r="30">
          <cell r="E30">
            <v>28</v>
          </cell>
          <cell r="F30" t="str">
            <v>文</v>
          </cell>
        </row>
        <row r="31">
          <cell r="E31">
            <v>29</v>
          </cell>
          <cell r="F31" t="str">
            <v>欣</v>
          </cell>
        </row>
        <row r="32">
          <cell r="E32">
            <v>30</v>
          </cell>
          <cell r="F32" t="str">
            <v>元</v>
          </cell>
        </row>
        <row r="33">
          <cell r="E33">
            <v>31</v>
          </cell>
          <cell r="F33" t="str">
            <v>魂</v>
          </cell>
        </row>
        <row r="34">
          <cell r="E34">
            <v>32</v>
          </cell>
          <cell r="F34" t="str">
            <v>痕</v>
          </cell>
        </row>
        <row r="35">
          <cell r="E35">
            <v>33</v>
          </cell>
          <cell r="F35" t="str">
            <v>寒</v>
          </cell>
        </row>
        <row r="36">
          <cell r="E36">
            <v>34</v>
          </cell>
          <cell r="F36" t="str">
            <v>桓</v>
          </cell>
        </row>
        <row r="37">
          <cell r="E37">
            <v>35</v>
          </cell>
          <cell r="F37" t="str">
            <v>刪</v>
          </cell>
        </row>
        <row r="38">
          <cell r="E38">
            <v>36</v>
          </cell>
          <cell r="F38" t="str">
            <v>山</v>
          </cell>
        </row>
        <row r="39">
          <cell r="E39">
            <v>37</v>
          </cell>
          <cell r="F39" t="str">
            <v>先</v>
          </cell>
        </row>
        <row r="40">
          <cell r="E40">
            <v>38</v>
          </cell>
          <cell r="F40" t="str">
            <v>仙</v>
          </cell>
        </row>
        <row r="41">
          <cell r="E41">
            <v>39</v>
          </cell>
          <cell r="F41" t="str">
            <v>仙</v>
          </cell>
        </row>
        <row r="42">
          <cell r="E42">
            <v>40</v>
          </cell>
          <cell r="F42" t="str">
            <v>蕭</v>
          </cell>
        </row>
        <row r="43">
          <cell r="E43">
            <v>41</v>
          </cell>
          <cell r="F43" t="str">
            <v>宵</v>
          </cell>
        </row>
        <row r="44">
          <cell r="E44">
            <v>42</v>
          </cell>
          <cell r="F44" t="str">
            <v>宵</v>
          </cell>
        </row>
        <row r="45">
          <cell r="E45">
            <v>43</v>
          </cell>
          <cell r="F45" t="str">
            <v>肴</v>
          </cell>
        </row>
        <row r="46">
          <cell r="E46">
            <v>44</v>
          </cell>
          <cell r="F46" t="str">
            <v>豪</v>
          </cell>
        </row>
        <row r="47">
          <cell r="E47">
            <v>45</v>
          </cell>
          <cell r="F47" t="str">
            <v>歌</v>
          </cell>
        </row>
        <row r="48">
          <cell r="E48">
            <v>46</v>
          </cell>
          <cell r="F48" t="str">
            <v>戈</v>
          </cell>
        </row>
        <row r="49">
          <cell r="E49">
            <v>47</v>
          </cell>
          <cell r="F49" t="str">
            <v>麻</v>
          </cell>
        </row>
        <row r="50">
          <cell r="E50">
            <v>48</v>
          </cell>
          <cell r="F50" t="str">
            <v>陽</v>
          </cell>
        </row>
        <row r="51">
          <cell r="E51">
            <v>49</v>
          </cell>
          <cell r="F51" t="str">
            <v>唐</v>
          </cell>
        </row>
        <row r="52">
          <cell r="E52">
            <v>50</v>
          </cell>
          <cell r="F52" t="str">
            <v>庚</v>
          </cell>
        </row>
        <row r="53">
          <cell r="E53">
            <v>51</v>
          </cell>
          <cell r="F53" t="str">
            <v>耕</v>
          </cell>
        </row>
        <row r="54">
          <cell r="E54">
            <v>52</v>
          </cell>
          <cell r="F54" t="str">
            <v>清</v>
          </cell>
        </row>
        <row r="55">
          <cell r="E55">
            <v>53</v>
          </cell>
          <cell r="F55" t="str">
            <v>青</v>
          </cell>
        </row>
        <row r="56">
          <cell r="E56">
            <v>54</v>
          </cell>
          <cell r="F56" t="str">
            <v>蒸</v>
          </cell>
        </row>
        <row r="57">
          <cell r="E57">
            <v>55</v>
          </cell>
          <cell r="F57" t="str">
            <v>登</v>
          </cell>
        </row>
        <row r="58">
          <cell r="E58">
            <v>56</v>
          </cell>
          <cell r="F58" t="str">
            <v>尤</v>
          </cell>
        </row>
        <row r="59">
          <cell r="E59">
            <v>57</v>
          </cell>
          <cell r="F59" t="str">
            <v>侯</v>
          </cell>
        </row>
        <row r="60">
          <cell r="E60">
            <v>58</v>
          </cell>
          <cell r="F60" t="str">
            <v>幽</v>
          </cell>
        </row>
        <row r="61">
          <cell r="E61">
            <v>59</v>
          </cell>
          <cell r="F61" t="str">
            <v>侵</v>
          </cell>
        </row>
        <row r="62">
          <cell r="E62">
            <v>60</v>
          </cell>
          <cell r="F62" t="str">
            <v>侵</v>
          </cell>
        </row>
        <row r="63">
          <cell r="E63">
            <v>61</v>
          </cell>
          <cell r="F63" t="str">
            <v>覃</v>
          </cell>
        </row>
        <row r="64">
          <cell r="E64">
            <v>62</v>
          </cell>
          <cell r="F64" t="str">
            <v>談</v>
          </cell>
        </row>
        <row r="65">
          <cell r="E65">
            <v>63</v>
          </cell>
          <cell r="F65" t="str">
            <v>鹽</v>
          </cell>
        </row>
        <row r="66">
          <cell r="E66">
            <v>64</v>
          </cell>
          <cell r="F66" t="str">
            <v>鹽</v>
          </cell>
        </row>
        <row r="67">
          <cell r="E67">
            <v>65</v>
          </cell>
          <cell r="F67" t="str">
            <v>添</v>
          </cell>
        </row>
        <row r="68">
          <cell r="E68">
            <v>66</v>
          </cell>
          <cell r="F68" t="str">
            <v>咸</v>
          </cell>
        </row>
        <row r="69">
          <cell r="E69">
            <v>67</v>
          </cell>
          <cell r="F69" t="str">
            <v>銜</v>
          </cell>
        </row>
        <row r="70">
          <cell r="E70">
            <v>68</v>
          </cell>
          <cell r="F70" t="str">
            <v>嚴</v>
          </cell>
        </row>
        <row r="71">
          <cell r="E71">
            <v>69</v>
          </cell>
          <cell r="F71" t="str">
            <v>凡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882AC-0595-44FB-99B3-DA521C904A5A}" name="目次資料表" displayName="目次資料表" ref="A1:L245" totalsRowShown="0" headerRowDxfId="32" dataDxfId="31">
  <autoFilter ref="A1:L245" xr:uid="{E7C882AC-0595-44FB-99B3-DA521C904A5A}"/>
  <tableColumns count="12">
    <tableColumn id="12" xr3:uid="{E5A7540E-68EA-4425-8EBB-3FFD54F9AE9D}" name="識別號" dataDxfId="30">
      <calculatedColumnFormula array="1" xml:space="preserve"> ROW() - ROW($1:$1)</calculatedColumnFormula>
    </tableColumn>
    <tableColumn id="3" xr3:uid="{26132E67-4B10-4546-98AB-A8B1A9056A6B}" name="韻系列號" dataDxfId="29"/>
    <tableColumn id="4" xr3:uid="{71E77B9A-1E21-41FC-A31E-12BA051CA818}" name="韻系行號" dataDxfId="28"/>
    <tableColumn id="13" xr3:uid="{9CA1B498-5024-49B5-B24B-07F842E48066}" name="韻目索引" dataDxfId="27">
      <calculatedColumnFormula xml:space="preserve"> TEXT(目次資料表[[#This Row],[韻系列號]], "00") &amp; "-" &amp; 目次資料表[[#This Row],[韻系行號]]</calculatedColumnFormula>
    </tableColumn>
    <tableColumn id="1" xr3:uid="{B64E1E92-E68B-49A9-8665-E9961E8EC460}" name="攝" dataDxfId="26"/>
    <tableColumn id="5" xr3:uid="{AF3A3B19-16F6-4343-8BF3-6F8B867BF4A2}" name="韻系" dataDxfId="25"/>
    <tableColumn id="2" xr3:uid="{1426906E-5748-475A-BD3B-11ED315AD238}" name="調" dataDxfId="24"/>
    <tableColumn id="6" xr3:uid="{7EE69E4A-4A9A-4A73-A16C-BBF2947FB294}" name="韻目" dataDxfId="23"/>
    <tableColumn id="7" xr3:uid="{FD96869A-9634-4591-8157-E5E03A2A51C6}" name="目次序號" dataDxfId="22"/>
    <tableColumn id="8" xr3:uid="{38D64505-589A-4848-A894-C144546FE485}" name="目次" dataDxfId="21"/>
    <tableColumn id="9" xr3:uid="{15A153CE-B95F-4A7D-8755-7BB98DFE7574}" name="目次編碼" dataDxfId="20"/>
    <tableColumn id="10" xr3:uid="{B3621261-64BE-4E59-9FB7-A76DF0927641}" name="目次全名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B4B3A6-A57C-4369-BAA2-85B1B29800BF}" name="韻系資料表" displayName="韻系資料表" ref="A1:M245" totalsRowShown="0" headerRowDxfId="18" dataDxfId="17">
  <autoFilter ref="A1:M245" xr:uid="{E7C882AC-0595-44FB-99B3-DA521C904A5A}"/>
  <tableColumns count="13">
    <tableColumn id="12" xr3:uid="{5FDD89C2-7566-4553-B70E-54C7B033158D}" name="識別號" dataDxfId="16"/>
    <tableColumn id="3" xr3:uid="{8F46665E-1E1A-4E85-9A22-150D362DB5C9}" name="韻系列號" dataDxfId="15"/>
    <tableColumn id="4" xr3:uid="{CF13FC6A-534B-480F-BFB5-52BAD7EA9B83}" name="韻系行號" dataDxfId="14"/>
    <tableColumn id="13" xr3:uid="{15984649-D3EF-460D-8A24-5BF606A8D09D}" name="韻目索引" dataDxfId="13">
      <calculatedColumnFormula>TEXT(韻系資料表[[#This Row],[韻系列號]], "00") &amp; "-" &amp; 韻系資料表[[#This Row],[韻系行號]]</calculatedColumnFormula>
    </tableColumn>
    <tableColumn id="14" xr3:uid="{BF9C1AB2-7A13-4BEC-8BE3-77BF5BF8D2FB}" name="目次識別號" dataDxfId="12">
      <calculatedColumnFormula xml:space="preserve"> MATCH(韻系資料表[[#This Row],[韻目索引]], 目次資料表[韻目索引], 0)</calculatedColumnFormula>
    </tableColumn>
    <tableColumn id="1" xr3:uid="{A07150AB-3860-4968-AF84-FF8A1906E266}" name="攝" dataDxfId="11"/>
    <tableColumn id="5" xr3:uid="{395C8730-32FB-49F2-B21A-88EC1848FEBB}" name="韻系" dataDxfId="10"/>
    <tableColumn id="2" xr3:uid="{1AF7C562-612F-4D45-B394-D00C14FE783F}" name="調" dataDxfId="9"/>
    <tableColumn id="6" xr3:uid="{26071DF6-6601-4DFC-95F8-F50214AD0BE6}" name="韻目" dataDxfId="8"/>
    <tableColumn id="11" xr3:uid="{6B26E198-9856-4D90-A959-920392FFC80E}" name="目次序號" dataDxfId="7">
      <calculatedColumnFormula array="1" xml:space="preserve"> INDEX(目次資料表[目次序號], 韻系資料表[[#This Row],[目次識別號]])</calculatedColumnFormula>
    </tableColumn>
    <tableColumn id="8" xr3:uid="{66631C1B-CA7F-4AA4-A1FD-83B38E03F7A1}" name="目次" dataDxfId="6"/>
    <tableColumn id="9" xr3:uid="{85C3A180-1417-4E92-9EC7-1F618718A219}" name="目次編碼" dataDxfId="5">
      <calculatedColumnFormula array="1" xml:space="preserve"> INDEX(目次資料表[目次編碼], 韻系資料表[[#This Row],[目次識別號]])</calculatedColumnFormula>
    </tableColumn>
    <tableColumn id="10" xr3:uid="{210FA8C1-72F8-4729-B2E2-81356D860A0D}" name="目次全名" dataDxfId="4">
      <calculatedColumnFormula array="1" xml:space="preserve"> INDEX(目次資料表[目次全名],韻系資料表[[#This Row],[目次識別號]])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camc.co/cjkv_yunshu.php?yunshu=gy&amp;c=ym&amp;ym=%E5%B0%8FA" TargetMode="External"/><Relationship Id="rId21" Type="http://schemas.openxmlformats.org/officeDocument/2006/relationships/hyperlink" Target="http://www.ccamc.co/cjkv_yunshu.php?yunshu=gy&amp;c=ym&amp;ym=%E6%97%A8A" TargetMode="External"/><Relationship Id="rId42" Type="http://schemas.openxmlformats.org/officeDocument/2006/relationships/hyperlink" Target="http://www.ccamc.co/cjkv_yunshu.php?yunshu=gy&amp;c=ym&amp;ym=%E6%B3%B0" TargetMode="External"/><Relationship Id="rId63" Type="http://schemas.openxmlformats.org/officeDocument/2006/relationships/hyperlink" Target="http://www.ccamc.co/cjkv_yunshu.php?yunshu=gy&amp;c=ym&amp;ym=%E7%A8%95" TargetMode="External"/><Relationship Id="rId84" Type="http://schemas.openxmlformats.org/officeDocument/2006/relationships/hyperlink" Target="http://www.ccamc.co/cjkv_yunshu.php?yunshu=gy&amp;c=ym&amp;ym=%E6%B2%92" TargetMode="External"/><Relationship Id="rId138" Type="http://schemas.openxmlformats.org/officeDocument/2006/relationships/hyperlink" Target="http://www.ccamc.co/cjkv_yunshu.php?yunshu=gy&amp;c=ym&amp;ym=%E5%94%90" TargetMode="External"/><Relationship Id="rId159" Type="http://schemas.openxmlformats.org/officeDocument/2006/relationships/hyperlink" Target="http://www.ccamc.co/cjkv_yunshu.php?yunshu=gy&amp;c=ym&amp;ym=%E6%8B%AF" TargetMode="External"/><Relationship Id="rId170" Type="http://schemas.openxmlformats.org/officeDocument/2006/relationships/hyperlink" Target="http://www.ccamc.co/cjkv_yunshu.php?yunshu=gy&amp;c=ym&amp;ym=%E5%8E%9A" TargetMode="External"/><Relationship Id="rId191" Type="http://schemas.openxmlformats.org/officeDocument/2006/relationships/hyperlink" Target="http://www.ccamc.co/cjkv_yunshu.php?yunshu=gy&amp;c=ym&amp;ym=%E6%B7%BB" TargetMode="External"/><Relationship Id="rId205" Type="http://schemas.openxmlformats.org/officeDocument/2006/relationships/hyperlink" Target="http://www.ccamc.co/cjkv_yunshu.php?yunshu=gy&amp;c=ym&amp;ym=%E9%87%85" TargetMode="External"/><Relationship Id="rId107" Type="http://schemas.openxmlformats.org/officeDocument/2006/relationships/hyperlink" Target="http://www.ccamc.co/cjkv_yunshu.php?yunshu=gy&amp;c=ym&amp;ym=%E9%9C%B0" TargetMode="External"/><Relationship Id="rId11" Type="http://schemas.openxmlformats.org/officeDocument/2006/relationships/hyperlink" Target="http://www.ccamc.co/cjkv_yunshu.php?yunshu=gy&amp;c=ym&amp;ym=%E7%94%A8" TargetMode="External"/><Relationship Id="rId32" Type="http://schemas.openxmlformats.org/officeDocument/2006/relationships/hyperlink" Target="http://www.ccamc.co/cjkv_yunshu.php?yunshu=gy&amp;c=ym&amp;ym=%E8%99%9E" TargetMode="External"/><Relationship Id="rId53" Type="http://schemas.openxmlformats.org/officeDocument/2006/relationships/hyperlink" Target="http://www.ccamc.co/cjkv_yunshu.php?yunshu=gy&amp;c=ym&amp;ym=%E5%92%8D" TargetMode="External"/><Relationship Id="rId74" Type="http://schemas.openxmlformats.org/officeDocument/2006/relationships/hyperlink" Target="http://www.ccamc.co/cjkv_yunshu.php?yunshu=gy&amp;c=ym&amp;ym=%E9%9A%B1" TargetMode="External"/><Relationship Id="rId128" Type="http://schemas.openxmlformats.org/officeDocument/2006/relationships/hyperlink" Target="http://www.ccamc.co/cjkv_yunshu.php?yunshu=gy&amp;c=ym&amp;ym=%E6%88%88" TargetMode="External"/><Relationship Id="rId149" Type="http://schemas.openxmlformats.org/officeDocument/2006/relationships/hyperlink" Target="http://www.ccamc.co/cjkv_yunshu.php?yunshu=gy&amp;c=ym&amp;ym=%E9%BA%A5" TargetMode="External"/><Relationship Id="rId5" Type="http://schemas.openxmlformats.org/officeDocument/2006/relationships/hyperlink" Target="http://www.ccamc.co/cjkv_yunshu.php?yunshu=gy&amp;c=ym&amp;ym=%E5%86%AC" TargetMode="External"/><Relationship Id="rId95" Type="http://schemas.openxmlformats.org/officeDocument/2006/relationships/hyperlink" Target="http://www.ccamc.co/cjkv_yunshu.php?yunshu=gy&amp;c=ym&amp;ym=%E6%8F%9B" TargetMode="External"/><Relationship Id="rId160" Type="http://schemas.openxmlformats.org/officeDocument/2006/relationships/hyperlink" Target="http://www.ccamc.co/cjkv_yunshu.php?yunshu=gy&amp;c=ym&amp;ym=%E8%AD%89" TargetMode="External"/><Relationship Id="rId181" Type="http://schemas.openxmlformats.org/officeDocument/2006/relationships/hyperlink" Target="http://www.ccamc.co/cjkv_yunshu.php?yunshu=gy&amp;c=ym&amp;ym=%E5%8B%98" TargetMode="External"/><Relationship Id="rId22" Type="http://schemas.openxmlformats.org/officeDocument/2006/relationships/hyperlink" Target="http://www.ccamc.co/cjkv_yunshu.php?yunshu=gy&amp;c=ym&amp;ym=%E8%87%B3A" TargetMode="External"/><Relationship Id="rId43" Type="http://schemas.openxmlformats.org/officeDocument/2006/relationships/hyperlink" Target="http://www.ccamc.co/cjkv_yunshu.php?yunshu=gy&amp;c=ym&amp;ym=%E4%BD%B3" TargetMode="External"/><Relationship Id="rId64" Type="http://schemas.openxmlformats.org/officeDocument/2006/relationships/hyperlink" Target="http://www.ccamc.co/cjkv_yunshu.php?yunshu=gy&amp;c=ym&amp;ym=%E8%A1%93" TargetMode="External"/><Relationship Id="rId118" Type="http://schemas.openxmlformats.org/officeDocument/2006/relationships/hyperlink" Target="http://www.ccamc.co/cjkv_yunshu.php?yunshu=gy&amp;c=ym&amp;ym=%E7%AC%91A" TargetMode="External"/><Relationship Id="rId139" Type="http://schemas.openxmlformats.org/officeDocument/2006/relationships/hyperlink" Target="http://www.ccamc.co/cjkv_yunshu.php?yunshu=gy&amp;c=ym&amp;ym=%E8%95%A9" TargetMode="External"/><Relationship Id="rId85" Type="http://schemas.openxmlformats.org/officeDocument/2006/relationships/hyperlink" Target="http://www.ccamc.co/cjkv_yunshu.php?yunshu=gy&amp;c=ym&amp;ym=%E7%97%95" TargetMode="External"/><Relationship Id="rId150" Type="http://schemas.openxmlformats.org/officeDocument/2006/relationships/hyperlink" Target="http://www.ccamc.co/cjkv_yunshu.php?yunshu=gy&amp;c=ym&amp;ym=%E6%B8%85" TargetMode="External"/><Relationship Id="rId171" Type="http://schemas.openxmlformats.org/officeDocument/2006/relationships/hyperlink" Target="http://www.ccamc.co/cjkv_yunshu.php?yunshu=gy&amp;c=ym&amp;ym=%E5%80%99" TargetMode="External"/><Relationship Id="rId192" Type="http://schemas.openxmlformats.org/officeDocument/2006/relationships/hyperlink" Target="http://www.ccamc.co/cjkv_yunshu.php?yunshu=gy&amp;c=ym&amp;ym=%E5%BF%9D" TargetMode="External"/><Relationship Id="rId206" Type="http://schemas.openxmlformats.org/officeDocument/2006/relationships/hyperlink" Target="http://www.ccamc.co/cjkv_yunshu.php?yunshu=gy&amp;c=ym&amp;ym=%E6%A5%AD" TargetMode="External"/><Relationship Id="rId12" Type="http://schemas.openxmlformats.org/officeDocument/2006/relationships/hyperlink" Target="http://www.ccamc.co/cjkv_yunshu.php?yunshu=gy&amp;c=ym&amp;ym=%E7%87%AD" TargetMode="External"/><Relationship Id="rId33" Type="http://schemas.openxmlformats.org/officeDocument/2006/relationships/hyperlink" Target="http://www.ccamc.co/cjkv_yunshu.php?yunshu=gy&amp;c=ym&amp;ym=%E9%BA%8C" TargetMode="External"/><Relationship Id="rId108" Type="http://schemas.openxmlformats.org/officeDocument/2006/relationships/hyperlink" Target="http://www.ccamc.co/cjkv_yunshu.php?yunshu=gy&amp;c=ym&amp;ym=%E5%B1%91" TargetMode="External"/><Relationship Id="rId129" Type="http://schemas.openxmlformats.org/officeDocument/2006/relationships/hyperlink" Target="http://www.ccamc.co/cjkv_yunshu.php?yunshu=gy&amp;c=ym&amp;ym=%E6%9E%9C" TargetMode="External"/><Relationship Id="rId54" Type="http://schemas.openxmlformats.org/officeDocument/2006/relationships/hyperlink" Target="http://www.ccamc.co/cjkv_yunshu.php?yunshu=gy&amp;c=ym&amp;ym=%E6%B5%B7" TargetMode="External"/><Relationship Id="rId75" Type="http://schemas.openxmlformats.org/officeDocument/2006/relationships/hyperlink" Target="http://www.ccamc.co/cjkv_yunshu.php?yunshu=gy&amp;c=ym&amp;ym=%E7%84%AE" TargetMode="External"/><Relationship Id="rId96" Type="http://schemas.openxmlformats.org/officeDocument/2006/relationships/hyperlink" Target="http://www.ccamc.co/cjkv_yunshu.php?yunshu=gy&amp;c=ym&amp;ym=%E6%9C%AB" TargetMode="External"/><Relationship Id="rId140" Type="http://schemas.openxmlformats.org/officeDocument/2006/relationships/hyperlink" Target="http://www.ccamc.co/cjkv_yunshu.php?yunshu=gy&amp;c=ym&amp;ym=%E5%AE%95" TargetMode="External"/><Relationship Id="rId161" Type="http://schemas.openxmlformats.org/officeDocument/2006/relationships/hyperlink" Target="http://www.ccamc.co/cjkv_yunshu.php?yunshu=gy&amp;c=ym&amp;ym=%E8%81%B7" TargetMode="External"/><Relationship Id="rId182" Type="http://schemas.openxmlformats.org/officeDocument/2006/relationships/hyperlink" Target="http://www.ccamc.co/cjkv_yunshu.php?yunshu=gy&amp;c=ym&amp;ym=%E5%90%88" TargetMode="External"/><Relationship Id="rId6" Type="http://schemas.openxmlformats.org/officeDocument/2006/relationships/hyperlink" Target="http://www.ccamc.co/cjkv_yunshu.php?yunshu=gy&amp;c=ym&amp;ym=%E6%B9%A9" TargetMode="External"/><Relationship Id="rId23" Type="http://schemas.openxmlformats.org/officeDocument/2006/relationships/hyperlink" Target="http://www.ccamc.co/cjkv_yunshu.php?yunshu=gy&amp;c=ym&amp;ym=%E4%B9%8B" TargetMode="External"/><Relationship Id="rId119" Type="http://schemas.openxmlformats.org/officeDocument/2006/relationships/hyperlink" Target="http://www.ccamc.co/cjkv_yunshu.php?yunshu=gy&amp;c=ym&amp;ym=%E8%82%B4" TargetMode="External"/><Relationship Id="rId44" Type="http://schemas.openxmlformats.org/officeDocument/2006/relationships/hyperlink" Target="http://www.ccamc.co/cjkv_yunshu.php?yunshu=gy&amp;c=ym&amp;ym=%E8%9F%B9" TargetMode="External"/><Relationship Id="rId65" Type="http://schemas.openxmlformats.org/officeDocument/2006/relationships/hyperlink" Target="http://www.ccamc.co/cjkv_yunshu.php?yunshu=gy&amp;c=ym&amp;ym=%E8%87%BB" TargetMode="External"/><Relationship Id="rId86" Type="http://schemas.openxmlformats.org/officeDocument/2006/relationships/hyperlink" Target="http://www.ccamc.co/cjkv_yunshu.php?yunshu=gy&amp;c=ym&amp;ym=%E5%BE%88" TargetMode="External"/><Relationship Id="rId130" Type="http://schemas.openxmlformats.org/officeDocument/2006/relationships/hyperlink" Target="http://www.ccamc.co/cjkv_yunshu.php?yunshu=gy&amp;c=ym&amp;ym=%E9%81%8E" TargetMode="External"/><Relationship Id="rId151" Type="http://schemas.openxmlformats.org/officeDocument/2006/relationships/hyperlink" Target="http://www.ccamc.co/cjkv_yunshu.php?yunshu=gy&amp;c=ym&amp;ym=%E9%9D%9C" TargetMode="External"/><Relationship Id="rId172" Type="http://schemas.openxmlformats.org/officeDocument/2006/relationships/hyperlink" Target="http://www.ccamc.co/cjkv_yunshu.php?yunshu=gy&amp;c=ym&amp;ym=%E5%B9%BD" TargetMode="External"/><Relationship Id="rId193" Type="http://schemas.openxmlformats.org/officeDocument/2006/relationships/hyperlink" Target="http://www.ccamc.co/cjkv_yunshu.php?yunshu=gy&amp;c=ym&amp;ym=%E3%AE%87" TargetMode="External"/><Relationship Id="rId207" Type="http://schemas.openxmlformats.org/officeDocument/2006/relationships/hyperlink" Target="http://www.ccamc.co/cjkv_yunshu.php?yunshu=gy&amp;c=ym&amp;ym=%E5%87%A1" TargetMode="External"/><Relationship Id="rId13" Type="http://schemas.openxmlformats.org/officeDocument/2006/relationships/hyperlink" Target="http://www.ccamc.co/cjkv_yunshu.php?yunshu=gy&amp;c=ym&amp;ym=%E6%B1%9F" TargetMode="External"/><Relationship Id="rId109" Type="http://schemas.openxmlformats.org/officeDocument/2006/relationships/hyperlink" Target="http://www.ccamc.co/cjkv_yunshu.php?yunshu=gy&amp;c=ym&amp;ym=%E4%BB%99A" TargetMode="External"/><Relationship Id="rId34" Type="http://schemas.openxmlformats.org/officeDocument/2006/relationships/hyperlink" Target="http://www.ccamc.co/cjkv_yunshu.php?yunshu=gy&amp;c=ym&amp;ym=%E9%81%87" TargetMode="External"/><Relationship Id="rId55" Type="http://schemas.openxmlformats.org/officeDocument/2006/relationships/hyperlink" Target="http://www.ccamc.co/cjkv_yunshu.php?yunshu=gy&amp;c=ym&amp;ym=%E4%BB%A3" TargetMode="External"/><Relationship Id="rId76" Type="http://schemas.openxmlformats.org/officeDocument/2006/relationships/hyperlink" Target="http://www.ccamc.co/cjkv_yunshu.php?yunshu=gy&amp;c=ym&amp;ym=%E8%BF%84" TargetMode="External"/><Relationship Id="rId97" Type="http://schemas.openxmlformats.org/officeDocument/2006/relationships/hyperlink" Target="http://www.ccamc.co/cjkv_yunshu.php?yunshu=gy&amp;c=ym&amp;ym=%E5%88%AA" TargetMode="External"/><Relationship Id="rId120" Type="http://schemas.openxmlformats.org/officeDocument/2006/relationships/hyperlink" Target="http://www.ccamc.co/cjkv_yunshu.php?yunshu=gy&amp;c=ym&amp;ym=%E5%B7%A7" TargetMode="External"/><Relationship Id="rId141" Type="http://schemas.openxmlformats.org/officeDocument/2006/relationships/hyperlink" Target="http://www.ccamc.co/cjkv_yunshu.php?yunshu=gy&amp;c=ym&amp;ym=%E9%90%B8" TargetMode="External"/><Relationship Id="rId7" Type="http://schemas.openxmlformats.org/officeDocument/2006/relationships/hyperlink" Target="http://www.ccamc.co/cjkv_yunshu.php?yunshu=gy&amp;c=ym&amp;ym=%E5%AE%8B" TargetMode="External"/><Relationship Id="rId162" Type="http://schemas.openxmlformats.org/officeDocument/2006/relationships/hyperlink" Target="http://www.ccamc.co/cjkv_yunshu.php?yunshu=gy&amp;c=ym&amp;ym=%E7%99%BB" TargetMode="External"/><Relationship Id="rId183" Type="http://schemas.openxmlformats.org/officeDocument/2006/relationships/hyperlink" Target="http://www.ccamc.co/cjkv_yunshu.php?yunshu=gy&amp;c=ym&amp;ym=%E8%AB%87" TargetMode="External"/><Relationship Id="rId24" Type="http://schemas.openxmlformats.org/officeDocument/2006/relationships/hyperlink" Target="http://www.ccamc.co/cjkv_yunshu.php?yunshu=gy&amp;c=ym&amp;ym=%E6%AD%A2" TargetMode="External"/><Relationship Id="rId45" Type="http://schemas.openxmlformats.org/officeDocument/2006/relationships/hyperlink" Target="http://www.ccamc.co/cjkv_yunshu.php?yunshu=gy&amp;c=ym&amp;ym=%E5%8D%A6" TargetMode="External"/><Relationship Id="rId66" Type="http://schemas.openxmlformats.org/officeDocument/2006/relationships/hyperlink" Target="http://www.ccamc.co/cjkv_yunshu.php?yunshu=gy&amp;c=ym&amp;ym=%F0%A7%A4%9B" TargetMode="External"/><Relationship Id="rId87" Type="http://schemas.openxmlformats.org/officeDocument/2006/relationships/hyperlink" Target="http://www.ccamc.co/cjkv_yunshu.php?yunshu=gy&amp;c=ym&amp;ym=%E6%81%A8" TargetMode="External"/><Relationship Id="rId110" Type="http://schemas.openxmlformats.org/officeDocument/2006/relationships/hyperlink" Target="http://www.ccamc.co/cjkv_yunshu.php?yunshu=gy&amp;c=ym&amp;ym=%E7%8D%AEA" TargetMode="External"/><Relationship Id="rId131" Type="http://schemas.openxmlformats.org/officeDocument/2006/relationships/hyperlink" Target="http://www.ccamc.co/cjkv_yunshu.php?yunshu=gy&amp;c=ym&amp;ym=%E9%BA%BB" TargetMode="External"/><Relationship Id="rId61" Type="http://schemas.openxmlformats.org/officeDocument/2006/relationships/hyperlink" Target="http://www.ccamc.co/cjkv_yunshu.php?yunshu=gy&amp;c=ym&amp;ym=%E8%AB%84" TargetMode="External"/><Relationship Id="rId82" Type="http://schemas.openxmlformats.org/officeDocument/2006/relationships/hyperlink" Target="http://www.ccamc.co/cjkv_yunshu.php?yunshu=gy&amp;c=ym&amp;ym=%E6%B7%B7" TargetMode="External"/><Relationship Id="rId152" Type="http://schemas.openxmlformats.org/officeDocument/2006/relationships/hyperlink" Target="http://www.ccamc.co/cjkv_yunshu.php?yunshu=gy&amp;c=ym&amp;ym=%E5%8B%81" TargetMode="External"/><Relationship Id="rId173" Type="http://schemas.openxmlformats.org/officeDocument/2006/relationships/hyperlink" Target="http://www.ccamc.co/cjkv_yunshu.php?yunshu=gy&amp;c=ym&amp;ym=%E9%BB%9D" TargetMode="External"/><Relationship Id="rId194" Type="http://schemas.openxmlformats.org/officeDocument/2006/relationships/hyperlink" Target="http://www.ccamc.co/cjkv_yunshu.php?yunshu=gy&amp;c=ym&amp;ym=%E6%80%97" TargetMode="External"/><Relationship Id="rId199" Type="http://schemas.openxmlformats.org/officeDocument/2006/relationships/hyperlink" Target="http://www.ccamc.co/cjkv_yunshu.php?yunshu=gy&amp;c=ym&amp;ym=%E9%8A%9C" TargetMode="External"/><Relationship Id="rId203" Type="http://schemas.openxmlformats.org/officeDocument/2006/relationships/hyperlink" Target="http://www.ccamc.co/cjkv_yunshu.php?yunshu=gy&amp;c=ym&amp;ym=%E5%9A%B4" TargetMode="External"/><Relationship Id="rId208" Type="http://schemas.openxmlformats.org/officeDocument/2006/relationships/hyperlink" Target="http://www.ccamc.co/cjkv_yunshu.php?yunshu=gy&amp;c=ym&amp;ym=%E6%A2%B5" TargetMode="External"/><Relationship Id="rId19" Type="http://schemas.openxmlformats.org/officeDocument/2006/relationships/hyperlink" Target="http://www.ccamc.co/cjkv_yunshu.php?yunshu=gy&amp;c=ym&amp;ym=%E5%AF%98A" TargetMode="External"/><Relationship Id="rId14" Type="http://schemas.openxmlformats.org/officeDocument/2006/relationships/hyperlink" Target="http://www.ccamc.co/cjkv_yunshu.php?yunshu=gy&amp;c=ym&amp;ym=%E8%AC%9B" TargetMode="External"/><Relationship Id="rId30" Type="http://schemas.openxmlformats.org/officeDocument/2006/relationships/hyperlink" Target="http://www.ccamc.co/cjkv_yunshu.php?yunshu=gy&amp;c=ym&amp;ym=%E8%AA%9E" TargetMode="External"/><Relationship Id="rId35" Type="http://schemas.openxmlformats.org/officeDocument/2006/relationships/hyperlink" Target="http://www.ccamc.co/cjkv_yunshu.php?yunshu=gy&amp;c=ym&amp;ym=%E6%A8%A1" TargetMode="External"/><Relationship Id="rId56" Type="http://schemas.openxmlformats.org/officeDocument/2006/relationships/hyperlink" Target="http://www.ccamc.co/cjkv_yunshu.php?yunshu=gy&amp;c=ym&amp;ym=%E5%BB%A2" TargetMode="External"/><Relationship Id="rId77" Type="http://schemas.openxmlformats.org/officeDocument/2006/relationships/hyperlink" Target="http://www.ccamc.co/cjkv_yunshu.php?yunshu=gy&amp;c=ym&amp;ym=%E5%85%83" TargetMode="External"/><Relationship Id="rId100" Type="http://schemas.openxmlformats.org/officeDocument/2006/relationships/hyperlink" Target="http://www.ccamc.co/cjkv_yunshu.php?yunshu=gy&amp;c=ym&amp;ym=%E9%BB%A0" TargetMode="External"/><Relationship Id="rId105" Type="http://schemas.openxmlformats.org/officeDocument/2006/relationships/hyperlink" Target="http://www.ccamc.co/cjkv_yunshu.php?yunshu=gy&amp;c=ym&amp;ym=%E5%85%88" TargetMode="External"/><Relationship Id="rId126" Type="http://schemas.openxmlformats.org/officeDocument/2006/relationships/hyperlink" Target="http://www.ccamc.co/cjkv_yunshu.php?yunshu=gy&amp;c=ym&amp;ym=%E5%93%BF" TargetMode="External"/><Relationship Id="rId147" Type="http://schemas.openxmlformats.org/officeDocument/2006/relationships/hyperlink" Target="http://www.ccamc.co/cjkv_yunshu.php?yunshu=gy&amp;c=ym&amp;ym=%E8%80%BF" TargetMode="External"/><Relationship Id="rId168" Type="http://schemas.openxmlformats.org/officeDocument/2006/relationships/hyperlink" Target="http://www.ccamc.co/cjkv_yunshu.php?yunshu=gy&amp;c=ym&amp;ym=%E5%AE%A5" TargetMode="External"/><Relationship Id="rId8" Type="http://schemas.openxmlformats.org/officeDocument/2006/relationships/hyperlink" Target="http://www.ccamc.co/cjkv_yunshu.php?yunshu=gy&amp;c=ym&amp;ym=%E6%B2%83" TargetMode="External"/><Relationship Id="rId51" Type="http://schemas.openxmlformats.org/officeDocument/2006/relationships/hyperlink" Target="http://www.ccamc.co/cjkv_yunshu.php?yunshu=gy&amp;c=ym&amp;ym=%E8%B3%84" TargetMode="External"/><Relationship Id="rId72" Type="http://schemas.openxmlformats.org/officeDocument/2006/relationships/hyperlink" Target="http://www.ccamc.co/cjkv_yunshu.php?yunshu=gy&amp;c=ym&amp;ym=%E7%89%A9" TargetMode="External"/><Relationship Id="rId93" Type="http://schemas.openxmlformats.org/officeDocument/2006/relationships/hyperlink" Target="http://www.ccamc.co/cjkv_yunshu.php?yunshu=gy&amp;c=ym&amp;ym=%E6%A1%93" TargetMode="External"/><Relationship Id="rId98" Type="http://schemas.openxmlformats.org/officeDocument/2006/relationships/hyperlink" Target="http://www.ccamc.co/cjkv_yunshu.php?yunshu=gy&amp;c=ym&amp;ym=%E6%BD%B8" TargetMode="External"/><Relationship Id="rId121" Type="http://schemas.openxmlformats.org/officeDocument/2006/relationships/hyperlink" Target="http://www.ccamc.co/cjkv_yunshu.php?yunshu=gy&amp;c=ym&amp;ym=%E6%95%88" TargetMode="External"/><Relationship Id="rId142" Type="http://schemas.openxmlformats.org/officeDocument/2006/relationships/hyperlink" Target="http://www.ccamc.co/cjkv_yunshu.php?yunshu=gy&amp;c=ym&amp;ym=%E5%BA%9A" TargetMode="External"/><Relationship Id="rId163" Type="http://schemas.openxmlformats.org/officeDocument/2006/relationships/hyperlink" Target="http://www.ccamc.co/cjkv_yunshu.php?yunshu=gy&amp;c=ym&amp;ym=%E7%AD%89" TargetMode="External"/><Relationship Id="rId184" Type="http://schemas.openxmlformats.org/officeDocument/2006/relationships/hyperlink" Target="http://www.ccamc.co/cjkv_yunshu.php?yunshu=gy&amp;c=ym&amp;ym=%E6%95%A2" TargetMode="External"/><Relationship Id="rId189" Type="http://schemas.openxmlformats.org/officeDocument/2006/relationships/hyperlink" Target="http://www.ccamc.co/cjkv_yunshu.php?yunshu=gy&amp;c=ym&amp;ym=%E8%B1%94A" TargetMode="External"/><Relationship Id="rId3" Type="http://schemas.openxmlformats.org/officeDocument/2006/relationships/hyperlink" Target="http://www.ccamc.co/cjkv_yunshu.php?yunshu=gy&amp;c=ym&amp;ym=%E9%80%81" TargetMode="External"/><Relationship Id="rId25" Type="http://schemas.openxmlformats.org/officeDocument/2006/relationships/hyperlink" Target="http://www.ccamc.co/cjkv_yunshu.php?yunshu=gy&amp;c=ym&amp;ym=%E5%BF%97" TargetMode="External"/><Relationship Id="rId46" Type="http://schemas.openxmlformats.org/officeDocument/2006/relationships/hyperlink" Target="http://www.ccamc.co/cjkv_yunshu.php?yunshu=gy&amp;c=ym&amp;ym=%E7%9A%86" TargetMode="External"/><Relationship Id="rId67" Type="http://schemas.openxmlformats.org/officeDocument/2006/relationships/hyperlink" Target="http://www.ccamc.co/cjkv_yunshu.php?yunshu=gy&amp;c=ym&amp;ym=%E6%AB%AC" TargetMode="External"/><Relationship Id="rId116" Type="http://schemas.openxmlformats.org/officeDocument/2006/relationships/hyperlink" Target="http://www.ccamc.co/cjkv_yunshu.php?yunshu=gy&amp;c=ym&amp;ym=%E5%AE%B5A" TargetMode="External"/><Relationship Id="rId137" Type="http://schemas.openxmlformats.org/officeDocument/2006/relationships/hyperlink" Target="http://www.ccamc.co/cjkv_yunshu.php?yunshu=gy&amp;c=ym&amp;ym=%E8%97%A5" TargetMode="External"/><Relationship Id="rId158" Type="http://schemas.openxmlformats.org/officeDocument/2006/relationships/hyperlink" Target="http://www.ccamc.co/cjkv_yunshu.php?yunshu=gy&amp;c=ym&amp;ym=%E8%92%B8" TargetMode="External"/><Relationship Id="rId20" Type="http://schemas.openxmlformats.org/officeDocument/2006/relationships/hyperlink" Target="http://www.ccamc.co/cjkv_yunshu.php?yunshu=gy&amp;c=ym&amp;ym=%E8%84%82A" TargetMode="External"/><Relationship Id="rId41" Type="http://schemas.openxmlformats.org/officeDocument/2006/relationships/hyperlink" Target="http://www.ccamc.co/cjkv_yunshu.php?yunshu=gy&amp;c=ym&amp;ym=%E7%A5%ADA" TargetMode="External"/><Relationship Id="rId62" Type="http://schemas.openxmlformats.org/officeDocument/2006/relationships/hyperlink" Target="http://www.ccamc.co/cjkv_yunshu.php?yunshu=gy&amp;c=ym&amp;ym=%E6%BA%96" TargetMode="External"/><Relationship Id="rId83" Type="http://schemas.openxmlformats.org/officeDocument/2006/relationships/hyperlink" Target="http://www.ccamc.co/cjkv_yunshu.php?yunshu=gy&amp;c=ym&amp;ym=%E6%85%81" TargetMode="External"/><Relationship Id="rId88" Type="http://schemas.openxmlformats.org/officeDocument/2006/relationships/hyperlink" Target="http://www.ccamc.co/cjkv_yunshu.php?yunshu=gy&amp;c=ym&amp;ym=%E9%BA%A7" TargetMode="External"/><Relationship Id="rId111" Type="http://schemas.openxmlformats.org/officeDocument/2006/relationships/hyperlink" Target="http://www.ccamc.co/cjkv_yunshu.php?yunshu=gy&amp;c=ym&amp;ym=%E7%B7%9AA" TargetMode="External"/><Relationship Id="rId132" Type="http://schemas.openxmlformats.org/officeDocument/2006/relationships/hyperlink" Target="http://www.ccamc.co/cjkv_yunshu.php?yunshu=gy&amp;c=ym&amp;ym=%E9%A6%AC" TargetMode="External"/><Relationship Id="rId153" Type="http://schemas.openxmlformats.org/officeDocument/2006/relationships/hyperlink" Target="http://www.ccamc.co/cjkv_yunshu.php?yunshu=gy&amp;c=ym&amp;ym=%E6%98%94" TargetMode="External"/><Relationship Id="rId174" Type="http://schemas.openxmlformats.org/officeDocument/2006/relationships/hyperlink" Target="http://www.ccamc.co/cjkv_yunshu.php?yunshu=gy&amp;c=ym&amp;ym=%E5%B9%BC" TargetMode="External"/><Relationship Id="rId179" Type="http://schemas.openxmlformats.org/officeDocument/2006/relationships/hyperlink" Target="http://www.ccamc.co/cjkv_yunshu.php?yunshu=gy&amp;c=ym&amp;ym=%E8%A6%83" TargetMode="External"/><Relationship Id="rId195" Type="http://schemas.openxmlformats.org/officeDocument/2006/relationships/hyperlink" Target="http://www.ccamc.co/cjkv_yunshu.php?yunshu=gy&amp;c=ym&amp;ym=%E5%92%B8" TargetMode="External"/><Relationship Id="rId209" Type="http://schemas.openxmlformats.org/officeDocument/2006/relationships/hyperlink" Target="http://www.ccamc.co/cjkv_yunshu.php?yunshu=gy&amp;c=ym&amp;ym=%E8%8C%83" TargetMode="External"/><Relationship Id="rId190" Type="http://schemas.openxmlformats.org/officeDocument/2006/relationships/hyperlink" Target="http://www.ccamc.co/cjkv_yunshu.php?yunshu=gy&amp;c=ym&amp;ym=%E8%91%89A" TargetMode="External"/><Relationship Id="rId204" Type="http://schemas.openxmlformats.org/officeDocument/2006/relationships/hyperlink" Target="http://www.ccamc.co/cjkv_yunshu.php?yunshu=gy&amp;c=ym&amp;ym=%E5%84%BC" TargetMode="External"/><Relationship Id="rId15" Type="http://schemas.openxmlformats.org/officeDocument/2006/relationships/hyperlink" Target="http://www.ccamc.co/cjkv_yunshu.php?yunshu=gy&amp;c=ym&amp;ym=%E7%B5%B3" TargetMode="External"/><Relationship Id="rId36" Type="http://schemas.openxmlformats.org/officeDocument/2006/relationships/hyperlink" Target="http://www.ccamc.co/cjkv_yunshu.php?yunshu=gy&amp;c=ym&amp;ym=%E5%A7%A5" TargetMode="External"/><Relationship Id="rId57" Type="http://schemas.openxmlformats.org/officeDocument/2006/relationships/hyperlink" Target="http://www.ccamc.co/cjkv_yunshu.php?yunshu=gy&amp;c=ym&amp;ym=%E7%9C%9EA" TargetMode="External"/><Relationship Id="rId106" Type="http://schemas.openxmlformats.org/officeDocument/2006/relationships/hyperlink" Target="http://www.ccamc.co/cjkv_yunshu.php?yunshu=gy&amp;c=ym&amp;ym=%E9%8A%91" TargetMode="External"/><Relationship Id="rId127" Type="http://schemas.openxmlformats.org/officeDocument/2006/relationships/hyperlink" Target="http://www.ccamc.co/cjkv_yunshu.php?yunshu=gy&amp;c=ym&amp;ym=%E7%AE%87" TargetMode="External"/><Relationship Id="rId10" Type="http://schemas.openxmlformats.org/officeDocument/2006/relationships/hyperlink" Target="http://www.ccamc.co/cjkv_yunshu.php?yunshu=gy&amp;c=ym&amp;ym=%E8%85%AB" TargetMode="External"/><Relationship Id="rId31" Type="http://schemas.openxmlformats.org/officeDocument/2006/relationships/hyperlink" Target="http://www.ccamc.co/cjkv_yunshu.php?yunshu=gy&amp;c=ym&amp;ym=%E5%BE%A1" TargetMode="External"/><Relationship Id="rId52" Type="http://schemas.openxmlformats.org/officeDocument/2006/relationships/hyperlink" Target="http://www.ccamc.co/cjkv_yunshu.php?yunshu=gy&amp;c=ym&amp;ym=%E9%9A%8A" TargetMode="External"/><Relationship Id="rId73" Type="http://schemas.openxmlformats.org/officeDocument/2006/relationships/hyperlink" Target="http://www.ccamc.co/cjkv_yunshu.php?yunshu=gy&amp;c=ym&amp;ym=%E6%AC%A3" TargetMode="External"/><Relationship Id="rId78" Type="http://schemas.openxmlformats.org/officeDocument/2006/relationships/hyperlink" Target="http://www.ccamc.co/cjkv_yunshu.php?yunshu=gy&amp;c=ym&amp;ym=%E9%98%AE" TargetMode="External"/><Relationship Id="rId94" Type="http://schemas.openxmlformats.org/officeDocument/2006/relationships/hyperlink" Target="http://www.ccamc.co/cjkv_yunshu.php?yunshu=gy&amp;c=ym&amp;ym=%E7%B7%A9" TargetMode="External"/><Relationship Id="rId99" Type="http://schemas.openxmlformats.org/officeDocument/2006/relationships/hyperlink" Target="http://www.ccamc.co/cjkv_yunshu.php?yunshu=gy&amp;c=ym&amp;ym=%E8%AB%AB" TargetMode="External"/><Relationship Id="rId101" Type="http://schemas.openxmlformats.org/officeDocument/2006/relationships/hyperlink" Target="http://www.ccamc.co/cjkv_yunshu.php?yunshu=gy&amp;c=ym&amp;ym=%E5%B1%B1" TargetMode="External"/><Relationship Id="rId122" Type="http://schemas.openxmlformats.org/officeDocument/2006/relationships/hyperlink" Target="http://www.ccamc.co/cjkv_yunshu.php?yunshu=gy&amp;c=ym&amp;ym=%E8%B1%AA" TargetMode="External"/><Relationship Id="rId143" Type="http://schemas.openxmlformats.org/officeDocument/2006/relationships/hyperlink" Target="http://www.ccamc.co/cjkv_yunshu.php?yunshu=gy&amp;c=ym&amp;ym=%E6%A2%97" TargetMode="External"/><Relationship Id="rId148" Type="http://schemas.openxmlformats.org/officeDocument/2006/relationships/hyperlink" Target="http://www.ccamc.co/cjkv_yunshu.php?yunshu=gy&amp;c=ym&amp;ym=%E8%AB%8D" TargetMode="External"/><Relationship Id="rId164" Type="http://schemas.openxmlformats.org/officeDocument/2006/relationships/hyperlink" Target="http://www.ccamc.co/cjkv_yunshu.php?yunshu=gy&amp;c=ym&amp;ym=%E5%B6%9D" TargetMode="External"/><Relationship Id="rId169" Type="http://schemas.openxmlformats.org/officeDocument/2006/relationships/hyperlink" Target="http://www.ccamc.co/cjkv_yunshu.php?yunshu=gy&amp;c=ym&amp;ym=%E4%BE%AF" TargetMode="External"/><Relationship Id="rId185" Type="http://schemas.openxmlformats.org/officeDocument/2006/relationships/hyperlink" Target="http://www.ccamc.co/cjkv_yunshu.php?yunshu=gy&amp;c=ym&amp;ym=%E9%97%9E" TargetMode="External"/><Relationship Id="rId4" Type="http://schemas.openxmlformats.org/officeDocument/2006/relationships/hyperlink" Target="http://www.ccamc.co/cjkv_yunshu.php?yunshu=gy&amp;c=ym&amp;ym=%E5%B1%8B" TargetMode="External"/><Relationship Id="rId9" Type="http://schemas.openxmlformats.org/officeDocument/2006/relationships/hyperlink" Target="http://www.ccamc.co/cjkv_yunshu.php?yunshu=gy&amp;c=ym&amp;ym=%E9%8D%BE" TargetMode="External"/><Relationship Id="rId180" Type="http://schemas.openxmlformats.org/officeDocument/2006/relationships/hyperlink" Target="http://www.ccamc.co/cjkv_yunshu.php?yunshu=gy&amp;c=ym&amp;ym=%E6%84%9F" TargetMode="External"/><Relationship Id="rId210" Type="http://schemas.openxmlformats.org/officeDocument/2006/relationships/hyperlink" Target="http://www.ccamc.co/cjkv_yunshu.php?yunshu=gy&amp;c=ym&amp;ym=%E4%B9%8F" TargetMode="External"/><Relationship Id="rId26" Type="http://schemas.openxmlformats.org/officeDocument/2006/relationships/hyperlink" Target="http://www.ccamc.co/cjkv_yunshu.php?yunshu=gy&amp;c=ym&amp;ym=%E5%BE%AE" TargetMode="External"/><Relationship Id="rId47" Type="http://schemas.openxmlformats.org/officeDocument/2006/relationships/hyperlink" Target="http://www.ccamc.co/cjkv_yunshu.php?yunshu=gy&amp;c=ym&amp;ym=%E9%A7%AD" TargetMode="External"/><Relationship Id="rId68" Type="http://schemas.openxmlformats.org/officeDocument/2006/relationships/hyperlink" Target="http://www.ccamc.co/cjkv_yunshu.php?yunshu=gy&amp;c=ym&amp;ym=%E6%AB%9B" TargetMode="External"/><Relationship Id="rId89" Type="http://schemas.openxmlformats.org/officeDocument/2006/relationships/hyperlink" Target="http://www.ccamc.co/cjkv_yunshu.php?yunshu=gy&amp;c=ym&amp;ym=%E5%AF%92" TargetMode="External"/><Relationship Id="rId112" Type="http://schemas.openxmlformats.org/officeDocument/2006/relationships/hyperlink" Target="http://www.ccamc.co/cjkv_yunshu.php?yunshu=gy&amp;c=ym&amp;ym=%E8%96%9BA" TargetMode="External"/><Relationship Id="rId133" Type="http://schemas.openxmlformats.org/officeDocument/2006/relationships/hyperlink" Target="http://www.ccamc.co/cjkv_yunshu.php?yunshu=gy&amp;c=ym&amp;ym=%E7%A6%A1" TargetMode="External"/><Relationship Id="rId154" Type="http://schemas.openxmlformats.org/officeDocument/2006/relationships/hyperlink" Target="http://www.ccamc.co/cjkv_yunshu.php?yunshu=gy&amp;c=ym&amp;ym=%E9%9D%92" TargetMode="External"/><Relationship Id="rId175" Type="http://schemas.openxmlformats.org/officeDocument/2006/relationships/hyperlink" Target="http://www.ccamc.co/cjkv_yunshu.php?yunshu=gy&amp;c=ym&amp;ym=%E4%BE%B5A" TargetMode="External"/><Relationship Id="rId196" Type="http://schemas.openxmlformats.org/officeDocument/2006/relationships/hyperlink" Target="http://www.ccamc.co/cjkv_yunshu.php?yunshu=gy&amp;c=ym&amp;ym=%E8%B1%8F" TargetMode="External"/><Relationship Id="rId200" Type="http://schemas.openxmlformats.org/officeDocument/2006/relationships/hyperlink" Target="http://www.ccamc.co/cjkv_yunshu.php?yunshu=gy&amp;c=ym&amp;ym=%E6%AA%BB" TargetMode="External"/><Relationship Id="rId16" Type="http://schemas.openxmlformats.org/officeDocument/2006/relationships/hyperlink" Target="http://www.ccamc.co/cjkv_yunshu.php?yunshu=gy&amp;c=ym&amp;ym=%E8%A6%BA" TargetMode="External"/><Relationship Id="rId37" Type="http://schemas.openxmlformats.org/officeDocument/2006/relationships/hyperlink" Target="http://www.ccamc.co/cjkv_yunshu.php?yunshu=gy&amp;c=ym&amp;ym=%E6%9A%AE" TargetMode="External"/><Relationship Id="rId58" Type="http://schemas.openxmlformats.org/officeDocument/2006/relationships/hyperlink" Target="http://www.ccamc.co/cjkv_yunshu.php?yunshu=gy&amp;c=ym&amp;ym=%E8%BB%ABA" TargetMode="External"/><Relationship Id="rId79" Type="http://schemas.openxmlformats.org/officeDocument/2006/relationships/hyperlink" Target="http://www.ccamc.co/cjkv_yunshu.php?yunshu=gy&amp;c=ym&amp;ym=%E9%A1%98" TargetMode="External"/><Relationship Id="rId102" Type="http://schemas.openxmlformats.org/officeDocument/2006/relationships/hyperlink" Target="http://www.ccamc.co/cjkv_yunshu.php?yunshu=gy&amp;c=ym&amp;ym=%E7%94%A2" TargetMode="External"/><Relationship Id="rId123" Type="http://schemas.openxmlformats.org/officeDocument/2006/relationships/hyperlink" Target="http://www.ccamc.co/cjkv_yunshu.php?yunshu=gy&amp;c=ym&amp;ym=%E6%99%A7" TargetMode="External"/><Relationship Id="rId144" Type="http://schemas.openxmlformats.org/officeDocument/2006/relationships/hyperlink" Target="http://www.ccamc.co/cjkv_yunshu.php?yunshu=gy&amp;c=ym&amp;ym=%E6%98%A0" TargetMode="External"/><Relationship Id="rId90" Type="http://schemas.openxmlformats.org/officeDocument/2006/relationships/hyperlink" Target="http://www.ccamc.co/cjkv_yunshu.php?yunshu=gy&amp;c=ym&amp;ym=%E6%97%B1" TargetMode="External"/><Relationship Id="rId165" Type="http://schemas.openxmlformats.org/officeDocument/2006/relationships/hyperlink" Target="http://www.ccamc.co/cjkv_yunshu.php?yunshu=gy&amp;c=ym&amp;ym=%E5%BE%B7" TargetMode="External"/><Relationship Id="rId186" Type="http://schemas.openxmlformats.org/officeDocument/2006/relationships/hyperlink" Target="http://www.ccamc.co/cjkv_yunshu.php?yunshu=gy&amp;c=ym&amp;ym=%E7%9B%8D" TargetMode="External"/><Relationship Id="rId27" Type="http://schemas.openxmlformats.org/officeDocument/2006/relationships/hyperlink" Target="http://www.ccamc.co/cjkv_yunshu.php?yunshu=gy&amp;c=ym&amp;ym=%E5%B0%BE" TargetMode="External"/><Relationship Id="rId48" Type="http://schemas.openxmlformats.org/officeDocument/2006/relationships/hyperlink" Target="http://www.ccamc.co/cjkv_yunshu.php?yunshu=gy&amp;c=ym&amp;ym=%E6%80%AA" TargetMode="External"/><Relationship Id="rId69" Type="http://schemas.openxmlformats.org/officeDocument/2006/relationships/hyperlink" Target="http://www.ccamc.co/cjkv_yunshu.php?yunshu=gy&amp;c=ym&amp;ym=%E6%96%87" TargetMode="External"/><Relationship Id="rId113" Type="http://schemas.openxmlformats.org/officeDocument/2006/relationships/hyperlink" Target="http://www.ccamc.co/cjkv_yunshu.php?yunshu=gy&amp;c=ym&amp;ym=%E8%95%AD" TargetMode="External"/><Relationship Id="rId134" Type="http://schemas.openxmlformats.org/officeDocument/2006/relationships/hyperlink" Target="http://www.ccamc.co/cjkv_yunshu.php?yunshu=gy&amp;c=ym&amp;ym=%E9%99%BD" TargetMode="External"/><Relationship Id="rId80" Type="http://schemas.openxmlformats.org/officeDocument/2006/relationships/hyperlink" Target="http://www.ccamc.co/cjkv_yunshu.php?yunshu=gy&amp;c=ym&amp;ym=%E6%9C%88" TargetMode="External"/><Relationship Id="rId155" Type="http://schemas.openxmlformats.org/officeDocument/2006/relationships/hyperlink" Target="http://www.ccamc.co/cjkv_yunshu.php?yunshu=gy&amp;c=ym&amp;ym=%E8%BF%A5" TargetMode="External"/><Relationship Id="rId176" Type="http://schemas.openxmlformats.org/officeDocument/2006/relationships/hyperlink" Target="http://www.ccamc.co/cjkv_yunshu.php?yunshu=gy&amp;c=ym&amp;ym=%E5%AF%91A" TargetMode="External"/><Relationship Id="rId197" Type="http://schemas.openxmlformats.org/officeDocument/2006/relationships/hyperlink" Target="http://www.ccamc.co/cjkv_yunshu.php?yunshu=gy&amp;c=ym&amp;ym=%E9%99%B7" TargetMode="External"/><Relationship Id="rId201" Type="http://schemas.openxmlformats.org/officeDocument/2006/relationships/hyperlink" Target="http://www.ccamc.co/cjkv_yunshu.php?yunshu=gy&amp;c=ym&amp;ym=%E9%91%91" TargetMode="External"/><Relationship Id="rId17" Type="http://schemas.openxmlformats.org/officeDocument/2006/relationships/hyperlink" Target="http://www.ccamc.co/cjkv_yunshu.php?yunshu=gy&amp;c=ym&amp;ym=%E6%94%AFA" TargetMode="External"/><Relationship Id="rId38" Type="http://schemas.openxmlformats.org/officeDocument/2006/relationships/hyperlink" Target="http://www.ccamc.co/cjkv_yunshu.php?yunshu=gy&amp;c=ym&amp;ym=%E9%BD%8A" TargetMode="External"/><Relationship Id="rId59" Type="http://schemas.openxmlformats.org/officeDocument/2006/relationships/hyperlink" Target="http://www.ccamc.co/cjkv_yunshu.php?yunshu=gy&amp;c=ym&amp;ym=%E9%9C%87A" TargetMode="External"/><Relationship Id="rId103" Type="http://schemas.openxmlformats.org/officeDocument/2006/relationships/hyperlink" Target="http://www.ccamc.co/cjkv_yunshu.php?yunshu=gy&amp;c=ym&amp;ym=%E8%A5%87" TargetMode="External"/><Relationship Id="rId124" Type="http://schemas.openxmlformats.org/officeDocument/2006/relationships/hyperlink" Target="http://www.ccamc.co/cjkv_yunshu.php?yunshu=gy&amp;c=ym&amp;ym=%E5%8F%B7" TargetMode="External"/><Relationship Id="rId70" Type="http://schemas.openxmlformats.org/officeDocument/2006/relationships/hyperlink" Target="http://www.ccamc.co/cjkv_yunshu.php?yunshu=gy&amp;c=ym&amp;ym=%E5%90%BB" TargetMode="External"/><Relationship Id="rId91" Type="http://schemas.openxmlformats.org/officeDocument/2006/relationships/hyperlink" Target="http://www.ccamc.co/cjkv_yunshu.php?yunshu=gy&amp;c=ym&amp;ym=%E7%BF%B0" TargetMode="External"/><Relationship Id="rId145" Type="http://schemas.openxmlformats.org/officeDocument/2006/relationships/hyperlink" Target="http://www.ccamc.co/cjkv_yunshu.php?yunshu=gy&amp;c=ym&amp;ym=%E9%99%8C" TargetMode="External"/><Relationship Id="rId166" Type="http://schemas.openxmlformats.org/officeDocument/2006/relationships/hyperlink" Target="http://www.ccamc.co/cjkv_yunshu.php?yunshu=gy&amp;c=ym&amp;ym=%E5%B0%A4" TargetMode="External"/><Relationship Id="rId187" Type="http://schemas.openxmlformats.org/officeDocument/2006/relationships/hyperlink" Target="http://www.ccamc.co/cjkv_yunshu.php?yunshu=gy&amp;c=ym&amp;ym=%E9%B9%BDA" TargetMode="External"/><Relationship Id="rId1" Type="http://schemas.openxmlformats.org/officeDocument/2006/relationships/hyperlink" Target="http://www.ccamc.co/cjkv_yunshu.php?yunshu=gy&amp;c=ym&amp;ym=%E6%9D%B1" TargetMode="External"/><Relationship Id="rId28" Type="http://schemas.openxmlformats.org/officeDocument/2006/relationships/hyperlink" Target="http://www.ccamc.co/cjkv_yunshu.php?yunshu=gy&amp;c=ym&amp;ym=%E6%9C%AA" TargetMode="External"/><Relationship Id="rId49" Type="http://schemas.openxmlformats.org/officeDocument/2006/relationships/hyperlink" Target="http://www.ccamc.co/cjkv_yunshu.php?yunshu=gy&amp;c=ym&amp;ym=%E5%A4%AC" TargetMode="External"/><Relationship Id="rId114" Type="http://schemas.openxmlformats.org/officeDocument/2006/relationships/hyperlink" Target="http://www.ccamc.co/cjkv_yunshu.php?yunshu=gy&amp;c=ym&amp;ym=%E7%AF%A0" TargetMode="External"/><Relationship Id="rId60" Type="http://schemas.openxmlformats.org/officeDocument/2006/relationships/hyperlink" Target="http://www.ccamc.co/cjkv_yunshu.php?yunshu=gy&amp;c=ym&amp;ym=%E8%B3%AAA" TargetMode="External"/><Relationship Id="rId81" Type="http://schemas.openxmlformats.org/officeDocument/2006/relationships/hyperlink" Target="http://www.ccamc.co/cjkv_yunshu.php?yunshu=gy&amp;c=ym&amp;ym=%E9%AD%82" TargetMode="External"/><Relationship Id="rId135" Type="http://schemas.openxmlformats.org/officeDocument/2006/relationships/hyperlink" Target="http://www.ccamc.co/cjkv_yunshu.php?yunshu=gy&amp;c=ym&amp;ym=%E9%A4%8A" TargetMode="External"/><Relationship Id="rId156" Type="http://schemas.openxmlformats.org/officeDocument/2006/relationships/hyperlink" Target="http://www.ccamc.co/cjkv_yunshu.php?yunshu=gy&amp;c=ym&amp;ym=%E5%BE%91" TargetMode="External"/><Relationship Id="rId177" Type="http://schemas.openxmlformats.org/officeDocument/2006/relationships/hyperlink" Target="http://www.ccamc.co/cjkv_yunshu.php?yunshu=gy&amp;c=ym&amp;ym=%E6%B2%81A" TargetMode="External"/><Relationship Id="rId198" Type="http://schemas.openxmlformats.org/officeDocument/2006/relationships/hyperlink" Target="http://www.ccamc.co/cjkv_yunshu.php?yunshu=gy&amp;c=ym&amp;ym=%E6%B4%BD" TargetMode="External"/><Relationship Id="rId202" Type="http://schemas.openxmlformats.org/officeDocument/2006/relationships/hyperlink" Target="http://www.ccamc.co/cjkv_yunshu.php?yunshu=gy&amp;c=ym&amp;ym=%E7%8B%8E" TargetMode="External"/><Relationship Id="rId18" Type="http://schemas.openxmlformats.org/officeDocument/2006/relationships/hyperlink" Target="http://www.ccamc.co/cjkv_yunshu.php?yunshu=gy&amp;c=ym&amp;ym=%E7%B4%99A" TargetMode="External"/><Relationship Id="rId39" Type="http://schemas.openxmlformats.org/officeDocument/2006/relationships/hyperlink" Target="http://www.ccamc.co/cjkv_yunshu.php?yunshu=gy&amp;c=ym&amp;ym=%E8%96%BA" TargetMode="External"/><Relationship Id="rId50" Type="http://schemas.openxmlformats.org/officeDocument/2006/relationships/hyperlink" Target="http://www.ccamc.co/cjkv_yunshu.php?yunshu=gy&amp;c=ym&amp;ym=%E7%81%B0" TargetMode="External"/><Relationship Id="rId104" Type="http://schemas.openxmlformats.org/officeDocument/2006/relationships/hyperlink" Target="http://www.ccamc.co/cjkv_yunshu.php?yunshu=gy&amp;c=ym&amp;ym=%E9%8E%8B" TargetMode="External"/><Relationship Id="rId125" Type="http://schemas.openxmlformats.org/officeDocument/2006/relationships/hyperlink" Target="http://www.ccamc.co/cjkv_yunshu.php?yunshu=gy&amp;c=ym&amp;ym=%E6%AD%8C" TargetMode="External"/><Relationship Id="rId146" Type="http://schemas.openxmlformats.org/officeDocument/2006/relationships/hyperlink" Target="http://www.ccamc.co/cjkv_yunshu.php?yunshu=gy&amp;c=ym&amp;ym=%E8%80%95" TargetMode="External"/><Relationship Id="rId167" Type="http://schemas.openxmlformats.org/officeDocument/2006/relationships/hyperlink" Target="http://www.ccamc.co/cjkv_yunshu.php?yunshu=gy&amp;c=ym&amp;ym=%E6%9C%89" TargetMode="External"/><Relationship Id="rId188" Type="http://schemas.openxmlformats.org/officeDocument/2006/relationships/hyperlink" Target="http://www.ccamc.co/cjkv_yunshu.php?yunshu=gy&amp;c=ym&amp;ym=%E7%90%B0A" TargetMode="External"/><Relationship Id="rId71" Type="http://schemas.openxmlformats.org/officeDocument/2006/relationships/hyperlink" Target="http://www.ccamc.co/cjkv_yunshu.php?yunshu=gy&amp;c=ym&amp;ym=%E5%95%8F" TargetMode="External"/><Relationship Id="rId92" Type="http://schemas.openxmlformats.org/officeDocument/2006/relationships/hyperlink" Target="http://www.ccamc.co/cjkv_yunshu.php?yunshu=gy&amp;c=ym&amp;ym=%E6%9B%B7" TargetMode="External"/><Relationship Id="rId2" Type="http://schemas.openxmlformats.org/officeDocument/2006/relationships/hyperlink" Target="http://www.ccamc.co/cjkv_yunshu.php?yunshu=gy&amp;c=ym&amp;ym=%E8%91%A3" TargetMode="External"/><Relationship Id="rId29" Type="http://schemas.openxmlformats.org/officeDocument/2006/relationships/hyperlink" Target="http://www.ccamc.co/cjkv_yunshu.php?yunshu=gy&amp;c=ym&amp;ym=%E9%AD%9A" TargetMode="External"/><Relationship Id="rId40" Type="http://schemas.openxmlformats.org/officeDocument/2006/relationships/hyperlink" Target="http://www.ccamc.co/cjkv_yunshu.php?yunshu=gy&amp;c=ym&amp;ym=%E9%9C%BD" TargetMode="External"/><Relationship Id="rId115" Type="http://schemas.openxmlformats.org/officeDocument/2006/relationships/hyperlink" Target="http://www.ccamc.co/cjkv_yunshu.php?yunshu=gy&amp;c=ym&amp;ym=%E5%98%AF" TargetMode="External"/><Relationship Id="rId136" Type="http://schemas.openxmlformats.org/officeDocument/2006/relationships/hyperlink" Target="http://www.ccamc.co/cjkv_yunshu.php?yunshu=gy&amp;c=ym&amp;ym=%E6%BC%BE" TargetMode="External"/><Relationship Id="rId157" Type="http://schemas.openxmlformats.org/officeDocument/2006/relationships/hyperlink" Target="http://www.ccamc.co/cjkv_yunshu.php?yunshu=gy&amp;c=ym&amp;ym=%E9%8C%AB" TargetMode="External"/><Relationship Id="rId178" Type="http://schemas.openxmlformats.org/officeDocument/2006/relationships/hyperlink" Target="http://www.ccamc.co/cjkv_yunshu.php?yunshu=gy&amp;c=ym&amp;ym=%E7%B7%9D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B16C-A283-403A-94BA-1997AB9AD1D8}">
  <dimension ref="B2:BS63"/>
  <sheetViews>
    <sheetView topLeftCell="G9" workbookViewId="0">
      <selection activeCell="X3" sqref="X3:AH63"/>
    </sheetView>
    <sheetView workbookViewId="1"/>
  </sheetViews>
  <sheetFormatPr defaultRowHeight="23.25"/>
  <cols>
    <col min="1" max="1" width="1.25" style="22" customWidth="1"/>
    <col min="2" max="2" width="8.6640625" style="23"/>
    <col min="3" max="3" width="6.9140625" style="23" bestFit="1" customWidth="1"/>
    <col min="4" max="4" width="8.6640625" style="23"/>
    <col min="5" max="8" width="18.25" style="22" customWidth="1"/>
    <col min="9" max="9" width="1.75" style="22" customWidth="1"/>
    <col min="10" max="11" width="5.4140625" style="22" customWidth="1"/>
    <col min="12" max="12" width="6.9140625" style="23" bestFit="1" customWidth="1"/>
    <col min="13" max="14" width="6.9140625" style="23" customWidth="1"/>
    <col min="15" max="15" width="2.75" style="23" bestFit="1" customWidth="1"/>
    <col min="16" max="16" width="4" style="23" bestFit="1" customWidth="1"/>
    <col min="17" max="17" width="2.75" style="23" bestFit="1" customWidth="1"/>
    <col min="18" max="18" width="4" style="23" bestFit="1" customWidth="1"/>
    <col min="19" max="19" width="6.83203125" style="23" bestFit="1" customWidth="1"/>
    <col min="20" max="20" width="6" style="23" bestFit="1" customWidth="1"/>
    <col min="21" max="21" width="6.83203125" style="23" bestFit="1" customWidth="1"/>
    <col min="22" max="22" width="12.4140625" style="22" bestFit="1" customWidth="1"/>
    <col min="23" max="23" width="8.6640625" style="23"/>
    <col min="24" max="24" width="6.9140625" style="23" bestFit="1" customWidth="1"/>
    <col min="25" max="26" width="6.9140625" style="23" customWidth="1"/>
    <col min="27" max="27" width="2.75" style="23" bestFit="1" customWidth="1"/>
    <col min="28" max="28" width="4" style="23" bestFit="1" customWidth="1"/>
    <col min="29" max="29" width="2.75" style="22" bestFit="1" customWidth="1"/>
    <col min="30" max="30" width="4" style="22" bestFit="1" customWidth="1"/>
    <col min="31" max="31" width="6.83203125" style="23" bestFit="1" customWidth="1"/>
    <col min="32" max="32" width="6" style="23" bestFit="1" customWidth="1"/>
    <col min="33" max="33" width="6.83203125" style="23" bestFit="1" customWidth="1"/>
    <col min="34" max="34" width="10.75" style="22" bestFit="1" customWidth="1"/>
    <col min="35" max="35" width="8.6640625" style="22"/>
    <col min="36" max="36" width="6.9140625" style="23" bestFit="1" customWidth="1"/>
    <col min="37" max="38" width="6.9140625" style="23" customWidth="1"/>
    <col min="39" max="39" width="2.75" style="23" bestFit="1" customWidth="1"/>
    <col min="40" max="40" width="4" style="23" bestFit="1" customWidth="1"/>
    <col min="41" max="41" width="2.75" style="23" bestFit="1" customWidth="1"/>
    <col min="42" max="42" width="4" style="23" bestFit="1" customWidth="1"/>
    <col min="43" max="43" width="6.83203125" style="23" bestFit="1" customWidth="1"/>
    <col min="44" max="45" width="7.5" style="23" customWidth="1"/>
    <col min="46" max="46" width="10.75" style="22" bestFit="1" customWidth="1"/>
    <col min="47" max="47" width="8.6640625" style="22"/>
    <col min="48" max="48" width="6.9140625" style="23" bestFit="1" customWidth="1"/>
    <col min="49" max="50" width="6.9140625" style="23" customWidth="1"/>
    <col min="51" max="52" width="4" style="23" bestFit="1" customWidth="1"/>
    <col min="53" max="53" width="2.75" style="23" bestFit="1" customWidth="1"/>
    <col min="54" max="54" width="4" style="23" bestFit="1" customWidth="1"/>
    <col min="55" max="57" width="7.5" style="23" customWidth="1"/>
    <col min="58" max="58" width="14.75" style="22" customWidth="1"/>
    <col min="59" max="59" width="8.6640625" style="22"/>
    <col min="60" max="60" width="8.6640625" style="24"/>
    <col min="61" max="62" width="8.6640625" style="22"/>
    <col min="63" max="63" width="4" style="22" bestFit="1" customWidth="1"/>
    <col min="64" max="67" width="7" style="22" customWidth="1"/>
    <col min="68" max="71" width="8.6640625" style="23"/>
    <col min="72" max="16384" width="8.6640625" style="22"/>
  </cols>
  <sheetData>
    <row r="2" spans="2:71" s="40" customFormat="1" ht="42">
      <c r="B2" s="43" t="s">
        <v>1226</v>
      </c>
      <c r="C2" s="43" t="s">
        <v>1225</v>
      </c>
      <c r="D2" s="43" t="s">
        <v>1230</v>
      </c>
      <c r="E2" s="47" t="s">
        <v>570</v>
      </c>
      <c r="F2" s="47" t="s">
        <v>9</v>
      </c>
      <c r="G2" s="47" t="s">
        <v>226</v>
      </c>
      <c r="H2" s="47" t="s">
        <v>457</v>
      </c>
      <c r="I2" s="47"/>
      <c r="L2" s="43" t="s">
        <v>0</v>
      </c>
      <c r="M2" s="43" t="s">
        <v>802</v>
      </c>
      <c r="N2" s="43" t="s">
        <v>842</v>
      </c>
      <c r="O2" s="43" t="s">
        <v>805</v>
      </c>
      <c r="P2" s="43" t="s">
        <v>1</v>
      </c>
      <c r="Q2" s="45" t="s">
        <v>4</v>
      </c>
      <c r="R2" s="46" t="s">
        <v>2</v>
      </c>
      <c r="S2" s="45" t="s">
        <v>1232</v>
      </c>
      <c r="T2" s="45" t="s">
        <v>1229</v>
      </c>
      <c r="U2" s="45" t="s">
        <v>1228</v>
      </c>
      <c r="V2" s="45" t="s">
        <v>1227</v>
      </c>
      <c r="X2" s="43" t="str">
        <f t="shared" ref="X2:AH2" si="0">L2</f>
        <v>韻系列號</v>
      </c>
      <c r="Y2" s="43" t="str">
        <f t="shared" si="0"/>
        <v>韻系行號</v>
      </c>
      <c r="Z2" s="43" t="str">
        <f t="shared" si="0"/>
        <v>韻目索引</v>
      </c>
      <c r="AA2" s="43" t="str">
        <f t="shared" si="0"/>
        <v>攝</v>
      </c>
      <c r="AB2" s="43" t="str">
        <f t="shared" si="0"/>
        <v>韻系</v>
      </c>
      <c r="AC2" s="45" t="str">
        <f t="shared" si="0"/>
        <v>調</v>
      </c>
      <c r="AD2" s="45" t="str">
        <f t="shared" si="0"/>
        <v>韻目</v>
      </c>
      <c r="AE2" s="45" t="str">
        <f t="shared" si="0"/>
        <v>目次序號</v>
      </c>
      <c r="AF2" s="45" t="str">
        <f t="shared" si="0"/>
        <v>目次</v>
      </c>
      <c r="AG2" s="45" t="str">
        <f t="shared" si="0"/>
        <v>目次編碼</v>
      </c>
      <c r="AH2" s="45" t="str">
        <f t="shared" si="0"/>
        <v>目次全名</v>
      </c>
      <c r="AJ2" s="43" t="str">
        <f t="shared" ref="AJ2:AT2" si="1">L2</f>
        <v>韻系列號</v>
      </c>
      <c r="AK2" s="43" t="str">
        <f t="shared" si="1"/>
        <v>韻系行號</v>
      </c>
      <c r="AL2" s="43" t="str">
        <f t="shared" si="1"/>
        <v>韻目索引</v>
      </c>
      <c r="AM2" s="43" t="str">
        <f t="shared" si="1"/>
        <v>攝</v>
      </c>
      <c r="AN2" s="43" t="str">
        <f t="shared" si="1"/>
        <v>韻系</v>
      </c>
      <c r="AO2" s="45" t="str">
        <f t="shared" si="1"/>
        <v>調</v>
      </c>
      <c r="AP2" s="45" t="str">
        <f t="shared" si="1"/>
        <v>韻目</v>
      </c>
      <c r="AQ2" s="45" t="str">
        <f t="shared" si="1"/>
        <v>目次序號</v>
      </c>
      <c r="AR2" s="45" t="str">
        <f t="shared" si="1"/>
        <v>目次</v>
      </c>
      <c r="AS2" s="45" t="str">
        <f t="shared" si="1"/>
        <v>目次編碼</v>
      </c>
      <c r="AT2" s="45" t="str">
        <f t="shared" si="1"/>
        <v>目次全名</v>
      </c>
      <c r="AV2" s="43" t="str">
        <f t="shared" ref="AV2:BF2" si="2">L2</f>
        <v>韻系列號</v>
      </c>
      <c r="AW2" s="43" t="str">
        <f t="shared" si="2"/>
        <v>韻系行號</v>
      </c>
      <c r="AX2" s="43" t="str">
        <f t="shared" si="2"/>
        <v>韻目索引</v>
      </c>
      <c r="AY2" s="43" t="str">
        <f t="shared" si="2"/>
        <v>攝</v>
      </c>
      <c r="AZ2" s="43" t="str">
        <f t="shared" si="2"/>
        <v>韻系</v>
      </c>
      <c r="BA2" s="45" t="str">
        <f t="shared" si="2"/>
        <v>調</v>
      </c>
      <c r="BB2" s="45" t="str">
        <f t="shared" si="2"/>
        <v>韻目</v>
      </c>
      <c r="BC2" s="45" t="str">
        <f t="shared" si="2"/>
        <v>目次序號</v>
      </c>
      <c r="BD2" s="45" t="str">
        <f t="shared" si="2"/>
        <v>目次</v>
      </c>
      <c r="BE2" s="45" t="str">
        <f t="shared" si="2"/>
        <v>目次編碼</v>
      </c>
      <c r="BF2" s="45" t="str">
        <f t="shared" si="2"/>
        <v>目次全名</v>
      </c>
      <c r="BH2" s="44"/>
      <c r="BJ2" s="43" t="s">
        <v>1226</v>
      </c>
      <c r="BK2" s="43" t="s">
        <v>1225</v>
      </c>
      <c r="BL2" s="42" t="s">
        <v>1224</v>
      </c>
      <c r="BM2" s="42" t="s">
        <v>1223</v>
      </c>
      <c r="BN2" s="42" t="s">
        <v>1222</v>
      </c>
      <c r="BO2" s="42" t="s">
        <v>1221</v>
      </c>
      <c r="BP2" s="41" t="str">
        <f>LEFT(BL2)&amp;"聲韻"</f>
        <v>平聲韻</v>
      </c>
      <c r="BQ2" s="41" t="str">
        <f>LEFT(BM2)&amp;"聲韻"</f>
        <v>上聲韻</v>
      </c>
      <c r="BR2" s="41" t="str">
        <f>LEFT(BN2)&amp;"聲韻"</f>
        <v>去聲韻</v>
      </c>
      <c r="BS2" s="41" t="str">
        <f>LEFT(BO2)&amp;"聲韻"</f>
        <v>入聲韻</v>
      </c>
    </row>
    <row r="3" spans="2:71">
      <c r="B3" s="26" t="s">
        <v>6</v>
      </c>
      <c r="C3" s="26">
        <v>1</v>
      </c>
      <c r="D3" s="25" t="s">
        <v>7</v>
      </c>
      <c r="E3" s="28" t="s">
        <v>1220</v>
      </c>
      <c r="F3" s="28" t="s">
        <v>1219</v>
      </c>
      <c r="G3" s="28" t="s">
        <v>1218</v>
      </c>
      <c r="H3" s="28" t="s">
        <v>1217</v>
      </c>
      <c r="I3" s="48"/>
      <c r="L3" s="49">
        <f t="shared" ref="L3:L34" si="3">C3</f>
        <v>1</v>
      </c>
      <c r="M3" s="50">
        <v>1</v>
      </c>
      <c r="N3" s="50" t="str">
        <f xml:space="preserve"> TEXT(L3, "00") &amp; "-" &amp;M3</f>
        <v>01-1</v>
      </c>
      <c r="O3" s="50" t="str">
        <f t="shared" ref="O3:O34" si="4">B3</f>
        <v>通</v>
      </c>
      <c r="P3" s="51" t="str">
        <f t="shared" ref="P3:P34" si="5">D3</f>
        <v>東</v>
      </c>
      <c r="Q3" s="52" t="str">
        <f t="shared" ref="Q3:Q34" si="6">IFERROR(RIGHT(LEFT($V3,FIND("聲",$V3)-1)),"")</f>
        <v>平</v>
      </c>
      <c r="R3" s="53" t="str">
        <f t="shared" ref="R3:R34" si="7">IFERROR(LEFT($E3,FIND("【",$E3)-1),"")</f>
        <v>東 </v>
      </c>
      <c r="S3" s="52">
        <v>1</v>
      </c>
      <c r="T3" s="52" t="str">
        <f t="shared" ref="T3:T34" si="8">IF(R3&lt;&gt;"","1."&amp;TEXT(S3,"00")&amp;LEFT(R3,1),"")</f>
        <v>1.01東</v>
      </c>
      <c r="U3" s="52" t="str">
        <f>IFERROR(TEXT(S3,"00-")&amp;MATCH(Q3,設定表!$C$2:$C$5,0),"")</f>
        <v>01-1</v>
      </c>
      <c r="V3" s="54" t="str">
        <f t="shared" ref="V3:V34" si="9">IFERROR(MID($E3,FIND("【",$E3)+1,FIND("】",$E3)-FIND("【",$E3)-1),"")</f>
        <v>上平聲一東</v>
      </c>
      <c r="X3" s="26">
        <f t="shared" ref="X3:X34" si="10">L3</f>
        <v>1</v>
      </c>
      <c r="Y3" s="26">
        <v>2</v>
      </c>
      <c r="Z3" s="26" t="str">
        <f xml:space="preserve"> TEXT(X3, "00") &amp; "-" &amp;Y3</f>
        <v>01-2</v>
      </c>
      <c r="AA3" s="26" t="str">
        <f t="shared" ref="AA3:AA34" si="11">O3</f>
        <v>通</v>
      </c>
      <c r="AB3" s="25" t="str">
        <f t="shared" ref="AB3:AB34" si="12">P3</f>
        <v>東</v>
      </c>
      <c r="AC3" s="23" t="str">
        <f t="shared" ref="AC3:AC34" si="13">IFERROR(LEFT($AH3,FIND("聲",$AH3)-1),"")</f>
        <v>上</v>
      </c>
      <c r="AD3" s="22" t="str">
        <f t="shared" ref="AD3:AD24" si="14">IFERROR(LEFT($F3,FIND("【",$F3)-1),"")</f>
        <v>董 </v>
      </c>
      <c r="AE3" s="23">
        <v>1</v>
      </c>
      <c r="AF3" s="23" t="str">
        <f>IF(AD3&lt;&gt;"","3."&amp;TEXT(AE3,"00")&amp;LEFT(AD3,1),"")</f>
        <v>3.01董</v>
      </c>
      <c r="AG3" s="23" t="str">
        <f>IFERROR(TEXT(AE3,"00-")&amp;MATCH(AC3,設定表!$C$2:$C$5,0),"")</f>
        <v>01-2</v>
      </c>
      <c r="AH3" s="22" t="str">
        <f>IFERROR(MID($F3,FIND("【",$F3)+1,FIND("】",$F3)-FIND("【",$F3)-1),"")</f>
        <v>上聲一董</v>
      </c>
      <c r="AJ3" s="26">
        <f t="shared" ref="AJ3:AJ34" si="15">X3</f>
        <v>1</v>
      </c>
      <c r="AK3" s="26">
        <v>3</v>
      </c>
      <c r="AL3" s="26" t="str">
        <f xml:space="preserve"> TEXT(AJ3, "00") &amp; "-" &amp;AK3</f>
        <v>01-3</v>
      </c>
      <c r="AM3" s="26" t="str">
        <f t="shared" ref="AM3:AM34" si="16">AA3</f>
        <v>通</v>
      </c>
      <c r="AN3" s="25" t="str">
        <f t="shared" ref="AN3:AN34" si="17">AB3</f>
        <v>東</v>
      </c>
      <c r="AO3" s="23" t="str">
        <f t="shared" ref="AO3:AO34" si="18">IFERROR(LEFT($AT3,FIND("聲",$AT3)-1),"")</f>
        <v>去</v>
      </c>
      <c r="AP3" s="23" t="str">
        <f t="shared" ref="AP3:AP34" si="19">IFERROR(LEFT($G3,FIND("【",$G3)-1),"")</f>
        <v>送 </v>
      </c>
      <c r="AQ3" s="23">
        <v>1</v>
      </c>
      <c r="AR3" s="23" t="str">
        <f t="shared" ref="AR3:AR34" si="20">IF(AP3&lt;&gt;"","4."&amp;TEXT(AQ3,"00")&amp;LEFT(AP3,1),"")</f>
        <v>4.01送</v>
      </c>
      <c r="AS3" s="23" t="str">
        <f>IFERROR(TEXT(AQ3,"00-")&amp;MATCH(AO3,設定表!$C$2:$C$5,0),"")</f>
        <v>01-3</v>
      </c>
      <c r="AT3" s="22" t="str">
        <f t="shared" ref="AT3:AT34" si="21">IFERROR(MID($G3,FIND("【",$G3)+1,FIND("】",$G3)-FIND("【",$G3)-1),"")</f>
        <v>去聲一送</v>
      </c>
      <c r="AV3" s="26">
        <f t="shared" ref="AV3:AV34" si="22">AJ3</f>
        <v>1</v>
      </c>
      <c r="AW3" s="26">
        <v>4</v>
      </c>
      <c r="AX3" s="26" t="str">
        <f xml:space="preserve"> TEXT(AV3, "00") &amp; "-" &amp;AW3</f>
        <v>01-4</v>
      </c>
      <c r="AY3" s="26" t="str">
        <f t="shared" ref="AY3:AY34" si="23">AM3</f>
        <v>通</v>
      </c>
      <c r="AZ3" s="25" t="str">
        <f t="shared" ref="AZ3:AZ34" si="24">AN3</f>
        <v>東</v>
      </c>
      <c r="BA3" s="23" t="str">
        <f t="shared" ref="BA3:BA34" si="25">IFERROR(LEFT($BF3,FIND("聲",$BF3)-1),"")</f>
        <v>入</v>
      </c>
      <c r="BB3" s="23" t="str">
        <f t="shared" ref="BB3:BB34" si="26">IFERROR(LEFT($H3,FIND("【",$H3)-1),"")</f>
        <v>屋 </v>
      </c>
      <c r="BC3" s="23">
        <v>1</v>
      </c>
      <c r="BD3" s="23" t="str">
        <f t="shared" ref="BD3:BD34" si="27">IF(BB3&lt;&gt;"","5."&amp;TEXT(BC3,"00")&amp;LEFT(BB3,1),"")</f>
        <v>5.01屋</v>
      </c>
      <c r="BE3" s="23" t="str">
        <f>IFERROR(TEXT(BC3,"00-")&amp;MATCH(BA3,設定表!$C$2:$C$5,0),"")</f>
        <v>01-4</v>
      </c>
      <c r="BF3" s="22" t="str">
        <f t="shared" ref="BF3:BF34" si="28">IFERROR(MID($H3,FIND("【",$H3)+1,FIND("】",$H3)-FIND("【",$H3)-1),"")</f>
        <v>入聲一屋</v>
      </c>
      <c r="BJ3" s="26" t="s">
        <v>6</v>
      </c>
      <c r="BK3" s="26">
        <v>1</v>
      </c>
      <c r="BL3" s="32" t="s">
        <v>572</v>
      </c>
      <c r="BM3" s="31" t="s">
        <v>10</v>
      </c>
      <c r="BN3" s="31" t="s">
        <v>231</v>
      </c>
      <c r="BO3" s="31" t="s">
        <v>459</v>
      </c>
      <c r="BP3" s="30" t="str">
        <f t="shared" ref="BP3:BP34" si="29">IF(BL3="","〇",RIGHT(BL3,1))</f>
        <v>東</v>
      </c>
      <c r="BQ3" s="30" t="str">
        <f t="shared" ref="BQ3:BQ34" si="30">IF(BM3="","〇",RIGHT(BM3,1))</f>
        <v>董</v>
      </c>
      <c r="BR3" s="30" t="str">
        <f t="shared" ref="BR3:BR34" si="31">IF(BN3="","〇",RIGHT(BN3,1))</f>
        <v>送</v>
      </c>
      <c r="BS3" s="30" t="str">
        <f t="shared" ref="BS3:BS34" si="32">IF(BO3="","〇",RIGHT(BO3,1))</f>
        <v>屋</v>
      </c>
    </row>
    <row r="4" spans="2:71">
      <c r="B4" s="26" t="s">
        <v>6</v>
      </c>
      <c r="C4" s="26">
        <v>2</v>
      </c>
      <c r="D4" s="25" t="s">
        <v>11</v>
      </c>
      <c r="E4" s="29" t="s">
        <v>1215</v>
      </c>
      <c r="F4" s="29" t="s">
        <v>1214</v>
      </c>
      <c r="G4" s="29" t="s">
        <v>1213</v>
      </c>
      <c r="H4" s="29" t="s">
        <v>1212</v>
      </c>
      <c r="I4" s="48"/>
      <c r="L4" s="55">
        <f t="shared" si="3"/>
        <v>2</v>
      </c>
      <c r="M4" s="26">
        <v>1</v>
      </c>
      <c r="N4" s="26" t="str">
        <f t="shared" ref="N4:N63" si="33" xml:space="preserve"> TEXT(L4, "00") &amp; "-" &amp;M4</f>
        <v>02-1</v>
      </c>
      <c r="O4" s="26" t="str">
        <f t="shared" si="4"/>
        <v>通</v>
      </c>
      <c r="P4" s="25" t="str">
        <f t="shared" si="5"/>
        <v>冬</v>
      </c>
      <c r="Q4" s="23" t="str">
        <f t="shared" si="6"/>
        <v>平</v>
      </c>
      <c r="R4" s="27" t="str">
        <f t="shared" si="7"/>
        <v>冬 </v>
      </c>
      <c r="S4" s="23">
        <v>2</v>
      </c>
      <c r="T4" s="23" t="str">
        <f t="shared" si="8"/>
        <v>1.02冬</v>
      </c>
      <c r="U4" s="23" t="str">
        <f>IFERROR(TEXT(S4,"00-")&amp;MATCH(Q4,設定表!$C$2:$C$5,0),"")</f>
        <v>02-1</v>
      </c>
      <c r="V4" s="56" t="str">
        <f t="shared" si="9"/>
        <v>上平聲二冬</v>
      </c>
      <c r="X4" s="26">
        <f t="shared" si="10"/>
        <v>2</v>
      </c>
      <c r="Y4" s="26">
        <v>2</v>
      </c>
      <c r="Z4" s="26" t="str">
        <f t="shared" ref="Z4:Z63" si="34" xml:space="preserve"> TEXT(X4, "00") &amp; "-" &amp;Y4</f>
        <v>02-2</v>
      </c>
      <c r="AA4" s="26" t="str">
        <f t="shared" si="11"/>
        <v>通</v>
      </c>
      <c r="AB4" s="25" t="str">
        <f t="shared" si="12"/>
        <v>冬</v>
      </c>
      <c r="AC4" s="23" t="str">
        <f t="shared" si="13"/>
        <v/>
      </c>
      <c r="AD4" s="22" t="str">
        <f t="shared" si="14"/>
        <v>湩 </v>
      </c>
      <c r="AJ4" s="26">
        <f t="shared" si="15"/>
        <v>2</v>
      </c>
      <c r="AK4" s="26">
        <v>3</v>
      </c>
      <c r="AL4" s="26" t="str">
        <f t="shared" ref="AL4:AL63" si="35" xml:space="preserve"> TEXT(AJ4, "00") &amp; "-" &amp;AK4</f>
        <v>02-3</v>
      </c>
      <c r="AM4" s="26" t="str">
        <f t="shared" si="16"/>
        <v>通</v>
      </c>
      <c r="AN4" s="25" t="str">
        <f t="shared" si="17"/>
        <v>冬</v>
      </c>
      <c r="AO4" s="23" t="str">
        <f t="shared" si="18"/>
        <v>去</v>
      </c>
      <c r="AP4" s="23" t="str">
        <f t="shared" si="19"/>
        <v>宋 </v>
      </c>
      <c r="AQ4" s="23">
        <v>2</v>
      </c>
      <c r="AR4" s="23" t="str">
        <f t="shared" si="20"/>
        <v>4.02宋</v>
      </c>
      <c r="AS4" s="23" t="str">
        <f>IFERROR(TEXT(AQ4,"00-")&amp;MATCH(AO4,設定表!$C$2:$C$5,0),"")</f>
        <v>02-3</v>
      </c>
      <c r="AT4" s="22" t="str">
        <f t="shared" si="21"/>
        <v>去聲二宋</v>
      </c>
      <c r="AV4" s="26">
        <f t="shared" si="22"/>
        <v>2</v>
      </c>
      <c r="AW4" s="26">
        <v>4</v>
      </c>
      <c r="AX4" s="26" t="str">
        <f t="shared" ref="AX4:AX63" si="36" xml:space="preserve"> TEXT(AV4, "00") &amp; "-" &amp;AW4</f>
        <v>02-4</v>
      </c>
      <c r="AY4" s="26" t="str">
        <f t="shared" si="23"/>
        <v>通</v>
      </c>
      <c r="AZ4" s="25" t="str">
        <f t="shared" si="24"/>
        <v>冬</v>
      </c>
      <c r="BA4" s="23" t="str">
        <f t="shared" si="25"/>
        <v>入</v>
      </c>
      <c r="BB4" s="23" t="str">
        <f t="shared" si="26"/>
        <v>沃 </v>
      </c>
      <c r="BC4" s="23">
        <v>2</v>
      </c>
      <c r="BD4" s="23" t="str">
        <f t="shared" si="27"/>
        <v>5.02沃</v>
      </c>
      <c r="BE4" s="23" t="str">
        <f>IFERROR(TEXT(BC4,"00-")&amp;MATCH(BA4,設定表!$C$2:$C$5,0),"")</f>
        <v>02-4</v>
      </c>
      <c r="BF4" s="22" t="str">
        <f t="shared" si="28"/>
        <v>入聲二沃</v>
      </c>
      <c r="BJ4" s="26" t="s">
        <v>6</v>
      </c>
      <c r="BK4" s="26">
        <v>2</v>
      </c>
      <c r="BL4" s="32" t="s">
        <v>575</v>
      </c>
      <c r="BM4" s="31" t="s">
        <v>13</v>
      </c>
      <c r="BN4" s="31" t="s">
        <v>234</v>
      </c>
      <c r="BO4" s="31" t="s">
        <v>462</v>
      </c>
      <c r="BP4" s="30" t="str">
        <f t="shared" si="29"/>
        <v>冬</v>
      </c>
      <c r="BQ4" s="39" t="str">
        <f t="shared" si="30"/>
        <v>湩</v>
      </c>
      <c r="BR4" s="30" t="str">
        <f t="shared" si="31"/>
        <v>宋</v>
      </c>
      <c r="BS4" s="30" t="str">
        <f t="shared" si="32"/>
        <v>沃</v>
      </c>
    </row>
    <row r="5" spans="2:71">
      <c r="B5" s="26" t="s">
        <v>6</v>
      </c>
      <c r="C5" s="26">
        <v>3</v>
      </c>
      <c r="D5" s="25" t="s">
        <v>14</v>
      </c>
      <c r="E5" s="28" t="s">
        <v>1210</v>
      </c>
      <c r="F5" s="28" t="s">
        <v>1209</v>
      </c>
      <c r="G5" s="28" t="s">
        <v>1208</v>
      </c>
      <c r="H5" s="28" t="s">
        <v>1207</v>
      </c>
      <c r="I5" s="48"/>
      <c r="L5" s="55">
        <f t="shared" si="3"/>
        <v>3</v>
      </c>
      <c r="M5" s="26">
        <v>1</v>
      </c>
      <c r="N5" s="26" t="str">
        <f t="shared" si="33"/>
        <v>03-1</v>
      </c>
      <c r="O5" s="26" t="str">
        <f t="shared" si="4"/>
        <v>通</v>
      </c>
      <c r="P5" s="25" t="str">
        <f t="shared" si="5"/>
        <v>鍾</v>
      </c>
      <c r="Q5" s="23" t="str">
        <f t="shared" si="6"/>
        <v>平</v>
      </c>
      <c r="R5" s="27" t="str">
        <f t="shared" si="7"/>
        <v>鍾 </v>
      </c>
      <c r="S5" s="23">
        <v>3</v>
      </c>
      <c r="T5" s="23" t="str">
        <f t="shared" si="8"/>
        <v>1.03鍾</v>
      </c>
      <c r="U5" s="23" t="str">
        <f>IFERROR(TEXT(S5,"00-")&amp;MATCH(Q5,設定表!$C$2:$C$5,0),"")</f>
        <v>03-1</v>
      </c>
      <c r="V5" s="56" t="str">
        <f t="shared" si="9"/>
        <v>上平聲三鍾</v>
      </c>
      <c r="X5" s="26">
        <f t="shared" si="10"/>
        <v>3</v>
      </c>
      <c r="Y5" s="26">
        <v>2</v>
      </c>
      <c r="Z5" s="26" t="str">
        <f t="shared" si="34"/>
        <v>03-2</v>
      </c>
      <c r="AA5" s="26" t="str">
        <f t="shared" si="11"/>
        <v>通</v>
      </c>
      <c r="AB5" s="25" t="str">
        <f t="shared" si="12"/>
        <v>鍾</v>
      </c>
      <c r="AC5" s="23" t="str">
        <f t="shared" si="13"/>
        <v>上</v>
      </c>
      <c r="AD5" s="22" t="str">
        <f t="shared" si="14"/>
        <v>腫 </v>
      </c>
      <c r="AE5" s="23">
        <v>2</v>
      </c>
      <c r="AF5" s="23" t="str">
        <f t="shared" ref="AF5:AF36" si="37">IF(AD5&lt;&gt;"","3."&amp;TEXT(AE5,"00")&amp;LEFT(AD5,1),"")</f>
        <v>3.02腫</v>
      </c>
      <c r="AG5" s="23" t="str">
        <f>IFERROR(TEXT(AE5,"00-")&amp;MATCH(AC5,設定表!$C$2:$C$5,0),"")</f>
        <v>02-2</v>
      </c>
      <c r="AH5" s="22" t="str">
        <f t="shared" ref="AH5:AH36" si="38">IFERROR(MID($F5,FIND("【",$F5)+1,FIND("】",$F5)-FIND("【",$F5)-1),"")</f>
        <v>上聲二腫</v>
      </c>
      <c r="AJ5" s="26">
        <f t="shared" si="15"/>
        <v>3</v>
      </c>
      <c r="AK5" s="26">
        <v>3</v>
      </c>
      <c r="AL5" s="26" t="str">
        <f t="shared" si="35"/>
        <v>03-3</v>
      </c>
      <c r="AM5" s="26" t="str">
        <f t="shared" si="16"/>
        <v>通</v>
      </c>
      <c r="AN5" s="25" t="str">
        <f t="shared" si="17"/>
        <v>鍾</v>
      </c>
      <c r="AO5" s="23" t="str">
        <f t="shared" si="18"/>
        <v>去</v>
      </c>
      <c r="AP5" s="23" t="str">
        <f t="shared" si="19"/>
        <v>用 </v>
      </c>
      <c r="AQ5" s="23">
        <v>3</v>
      </c>
      <c r="AR5" s="23" t="str">
        <f t="shared" si="20"/>
        <v>4.03用</v>
      </c>
      <c r="AS5" s="23" t="str">
        <f>IFERROR(TEXT(AQ5,"00-")&amp;MATCH(AO5,設定表!$C$2:$C$5,0),"")</f>
        <v>03-3</v>
      </c>
      <c r="AT5" s="22" t="str">
        <f t="shared" si="21"/>
        <v>去聲三用</v>
      </c>
      <c r="AV5" s="26">
        <f t="shared" si="22"/>
        <v>3</v>
      </c>
      <c r="AW5" s="26">
        <v>4</v>
      </c>
      <c r="AX5" s="26" t="str">
        <f t="shared" si="36"/>
        <v>03-4</v>
      </c>
      <c r="AY5" s="26" t="str">
        <f t="shared" si="23"/>
        <v>通</v>
      </c>
      <c r="AZ5" s="25" t="str">
        <f t="shared" si="24"/>
        <v>鍾</v>
      </c>
      <c r="BA5" s="23" t="str">
        <f t="shared" si="25"/>
        <v>入</v>
      </c>
      <c r="BB5" s="23" t="str">
        <f t="shared" si="26"/>
        <v>燭 </v>
      </c>
      <c r="BC5" s="23">
        <v>3</v>
      </c>
      <c r="BD5" s="23" t="str">
        <f t="shared" si="27"/>
        <v>5.03燭</v>
      </c>
      <c r="BE5" s="23" t="str">
        <f>IFERROR(TEXT(BC5,"00-")&amp;MATCH(BA5,設定表!$C$2:$C$5,0),"")</f>
        <v>03-4</v>
      </c>
      <c r="BF5" s="22" t="str">
        <f t="shared" si="28"/>
        <v>入聲三燭</v>
      </c>
      <c r="BJ5" s="26" t="s">
        <v>6</v>
      </c>
      <c r="BK5" s="26">
        <v>3</v>
      </c>
      <c r="BL5" s="32" t="s">
        <v>578</v>
      </c>
      <c r="BM5" s="31" t="s">
        <v>1205</v>
      </c>
      <c r="BN5" s="31" t="s">
        <v>237</v>
      </c>
      <c r="BO5" s="31" t="s">
        <v>465</v>
      </c>
      <c r="BP5" s="30" t="str">
        <f t="shared" si="29"/>
        <v>鍾</v>
      </c>
      <c r="BQ5" s="30" t="str">
        <f t="shared" si="30"/>
        <v>腫</v>
      </c>
      <c r="BR5" s="30" t="str">
        <f t="shared" si="31"/>
        <v>用</v>
      </c>
      <c r="BS5" s="30" t="str">
        <f t="shared" si="32"/>
        <v>燭</v>
      </c>
    </row>
    <row r="6" spans="2:71">
      <c r="B6" s="26" t="s">
        <v>15</v>
      </c>
      <c r="C6" s="26">
        <v>4</v>
      </c>
      <c r="D6" s="25" t="s">
        <v>15</v>
      </c>
      <c r="E6" s="29" t="s">
        <v>1204</v>
      </c>
      <c r="F6" s="29" t="s">
        <v>1203</v>
      </c>
      <c r="G6" s="29" t="s">
        <v>1202</v>
      </c>
      <c r="H6" s="29" t="s">
        <v>1201</v>
      </c>
      <c r="I6" s="48"/>
      <c r="L6" s="57">
        <f t="shared" si="3"/>
        <v>4</v>
      </c>
      <c r="M6" s="58">
        <v>1</v>
      </c>
      <c r="N6" s="58" t="str">
        <f t="shared" si="33"/>
        <v>04-1</v>
      </c>
      <c r="O6" s="58" t="str">
        <f t="shared" si="4"/>
        <v>江</v>
      </c>
      <c r="P6" s="59" t="str">
        <f t="shared" si="5"/>
        <v>江</v>
      </c>
      <c r="Q6" s="60" t="str">
        <f t="shared" si="6"/>
        <v>平</v>
      </c>
      <c r="R6" s="61" t="str">
        <f t="shared" si="7"/>
        <v>江 </v>
      </c>
      <c r="S6" s="60">
        <v>4</v>
      </c>
      <c r="T6" s="60" t="str">
        <f t="shared" si="8"/>
        <v>1.04江</v>
      </c>
      <c r="U6" s="60" t="str">
        <f>IFERROR(TEXT(S6,"00-")&amp;MATCH(Q6,設定表!$C$2:$C$5,0),"")</f>
        <v>04-1</v>
      </c>
      <c r="V6" s="62" t="str">
        <f t="shared" si="9"/>
        <v>上平聲四江</v>
      </c>
      <c r="X6" s="26">
        <f t="shared" si="10"/>
        <v>4</v>
      </c>
      <c r="Y6" s="26">
        <v>2</v>
      </c>
      <c r="Z6" s="26" t="str">
        <f t="shared" si="34"/>
        <v>04-2</v>
      </c>
      <c r="AA6" s="26" t="str">
        <f t="shared" si="11"/>
        <v>江</v>
      </c>
      <c r="AB6" s="25" t="str">
        <f t="shared" si="12"/>
        <v>江</v>
      </c>
      <c r="AC6" s="23" t="str">
        <f t="shared" si="13"/>
        <v>上</v>
      </c>
      <c r="AD6" s="22" t="str">
        <f t="shared" si="14"/>
        <v>講 </v>
      </c>
      <c r="AE6" s="23">
        <v>3</v>
      </c>
      <c r="AF6" s="23" t="str">
        <f t="shared" si="37"/>
        <v>3.03講</v>
      </c>
      <c r="AG6" s="23" t="str">
        <f>IFERROR(TEXT(AE6,"00-")&amp;MATCH(AC6,設定表!$C$2:$C$5,0),"")</f>
        <v>03-2</v>
      </c>
      <c r="AH6" s="22" t="str">
        <f t="shared" si="38"/>
        <v>上聲三講</v>
      </c>
      <c r="AJ6" s="26">
        <f t="shared" si="15"/>
        <v>4</v>
      </c>
      <c r="AK6" s="26">
        <v>3</v>
      </c>
      <c r="AL6" s="26" t="str">
        <f t="shared" si="35"/>
        <v>04-3</v>
      </c>
      <c r="AM6" s="26" t="str">
        <f t="shared" si="16"/>
        <v>江</v>
      </c>
      <c r="AN6" s="25" t="str">
        <f t="shared" si="17"/>
        <v>江</v>
      </c>
      <c r="AO6" s="23" t="str">
        <f t="shared" si="18"/>
        <v>去</v>
      </c>
      <c r="AP6" s="23" t="str">
        <f t="shared" si="19"/>
        <v>絳 </v>
      </c>
      <c r="AQ6" s="23">
        <v>4</v>
      </c>
      <c r="AR6" s="23" t="str">
        <f t="shared" si="20"/>
        <v>4.04絳</v>
      </c>
      <c r="AS6" s="23" t="str">
        <f>IFERROR(TEXT(AQ6,"00-")&amp;MATCH(AO6,設定表!$C$2:$C$5,0),"")</f>
        <v>04-3</v>
      </c>
      <c r="AT6" s="22" t="str">
        <f t="shared" si="21"/>
        <v>去聲四絳</v>
      </c>
      <c r="AV6" s="26">
        <f t="shared" si="22"/>
        <v>4</v>
      </c>
      <c r="AW6" s="26">
        <v>4</v>
      </c>
      <c r="AX6" s="26" t="str">
        <f t="shared" si="36"/>
        <v>04-4</v>
      </c>
      <c r="AY6" s="26" t="str">
        <f t="shared" si="23"/>
        <v>江</v>
      </c>
      <c r="AZ6" s="25" t="str">
        <f t="shared" si="24"/>
        <v>江</v>
      </c>
      <c r="BA6" s="23" t="str">
        <f t="shared" si="25"/>
        <v>入</v>
      </c>
      <c r="BB6" s="23" t="str">
        <f t="shared" si="26"/>
        <v>覺 </v>
      </c>
      <c r="BC6" s="23">
        <v>4</v>
      </c>
      <c r="BD6" s="23" t="str">
        <f t="shared" si="27"/>
        <v>5.04覺</v>
      </c>
      <c r="BE6" s="23" t="str">
        <f>IFERROR(TEXT(BC6,"00-")&amp;MATCH(BA6,設定表!$C$2:$C$5,0),"")</f>
        <v>04-4</v>
      </c>
      <c r="BF6" s="22" t="str">
        <f t="shared" si="28"/>
        <v>入聲四覺</v>
      </c>
      <c r="BJ6" s="26" t="s">
        <v>15</v>
      </c>
      <c r="BK6" s="26">
        <v>4</v>
      </c>
      <c r="BL6" s="32" t="s">
        <v>581</v>
      </c>
      <c r="BM6" s="31" t="s">
        <v>1199</v>
      </c>
      <c r="BN6" s="31" t="s">
        <v>240</v>
      </c>
      <c r="BO6" s="31" t="s">
        <v>468</v>
      </c>
      <c r="BP6" s="30" t="str">
        <f t="shared" si="29"/>
        <v>江</v>
      </c>
      <c r="BQ6" s="30" t="str">
        <f t="shared" si="30"/>
        <v>講</v>
      </c>
      <c r="BR6" s="30" t="str">
        <f t="shared" si="31"/>
        <v>絳</v>
      </c>
      <c r="BS6" s="30" t="str">
        <f t="shared" si="32"/>
        <v>覺</v>
      </c>
    </row>
    <row r="7" spans="2:71">
      <c r="B7" s="26" t="s">
        <v>17</v>
      </c>
      <c r="C7" s="26">
        <v>5</v>
      </c>
      <c r="D7" s="25" t="s">
        <v>18</v>
      </c>
      <c r="E7" s="28" t="s">
        <v>1198</v>
      </c>
      <c r="F7" s="28" t="s">
        <v>1197</v>
      </c>
      <c r="G7" s="28" t="s">
        <v>1196</v>
      </c>
      <c r="H7" s="34"/>
      <c r="I7" s="33"/>
      <c r="L7" s="49">
        <f t="shared" si="3"/>
        <v>5</v>
      </c>
      <c r="M7" s="50">
        <v>1</v>
      </c>
      <c r="N7" s="50" t="str">
        <f t="shared" si="33"/>
        <v>05-1</v>
      </c>
      <c r="O7" s="50" t="str">
        <f t="shared" si="4"/>
        <v>止</v>
      </c>
      <c r="P7" s="51" t="str">
        <f t="shared" si="5"/>
        <v>支</v>
      </c>
      <c r="Q7" s="52" t="str">
        <f t="shared" si="6"/>
        <v>平</v>
      </c>
      <c r="R7" s="53" t="str">
        <f t="shared" si="7"/>
        <v>支 </v>
      </c>
      <c r="S7" s="52">
        <v>5</v>
      </c>
      <c r="T7" s="52" t="str">
        <f t="shared" si="8"/>
        <v>1.05支</v>
      </c>
      <c r="U7" s="52" t="str">
        <f>IFERROR(TEXT(S7,"00-")&amp;MATCH(Q7,設定表!$C$2:$C$5,0),"")</f>
        <v>05-1</v>
      </c>
      <c r="V7" s="54" t="str">
        <f t="shared" si="9"/>
        <v>上平聲五支</v>
      </c>
      <c r="X7" s="26">
        <f t="shared" si="10"/>
        <v>5</v>
      </c>
      <c r="Y7" s="26">
        <v>2</v>
      </c>
      <c r="Z7" s="26" t="str">
        <f t="shared" si="34"/>
        <v>05-2</v>
      </c>
      <c r="AA7" s="26" t="str">
        <f t="shared" si="11"/>
        <v>止</v>
      </c>
      <c r="AB7" s="25" t="str">
        <f t="shared" si="12"/>
        <v>支</v>
      </c>
      <c r="AC7" s="23" t="str">
        <f t="shared" si="13"/>
        <v>上</v>
      </c>
      <c r="AD7" s="22" t="str">
        <f t="shared" si="14"/>
        <v>紙 </v>
      </c>
      <c r="AE7" s="23">
        <v>4</v>
      </c>
      <c r="AF7" s="23" t="str">
        <f t="shared" si="37"/>
        <v>3.04紙</v>
      </c>
      <c r="AG7" s="23" t="str">
        <f>IFERROR(TEXT(AE7,"00-")&amp;MATCH(AC7,設定表!$C$2:$C$5,0),"")</f>
        <v>04-2</v>
      </c>
      <c r="AH7" s="22" t="str">
        <f t="shared" si="38"/>
        <v>上聲四紙</v>
      </c>
      <c r="AJ7" s="26">
        <f t="shared" si="15"/>
        <v>5</v>
      </c>
      <c r="AK7" s="26">
        <v>3</v>
      </c>
      <c r="AL7" s="26" t="str">
        <f t="shared" si="35"/>
        <v>05-3</v>
      </c>
      <c r="AM7" s="26" t="str">
        <f t="shared" si="16"/>
        <v>止</v>
      </c>
      <c r="AN7" s="25" t="str">
        <f t="shared" si="17"/>
        <v>支</v>
      </c>
      <c r="AO7" s="23" t="str">
        <f t="shared" si="18"/>
        <v>去</v>
      </c>
      <c r="AP7" s="23" t="str">
        <f t="shared" si="19"/>
        <v>寘 </v>
      </c>
      <c r="AQ7" s="23">
        <v>5</v>
      </c>
      <c r="AR7" s="23" t="str">
        <f t="shared" si="20"/>
        <v>4.05寘</v>
      </c>
      <c r="AS7" s="23" t="str">
        <f>IFERROR(TEXT(AQ7,"00-")&amp;MATCH(AO7,設定表!$C$2:$C$5,0),"")</f>
        <v>05-3</v>
      </c>
      <c r="AT7" s="22" t="str">
        <f t="shared" si="21"/>
        <v>去聲五寘</v>
      </c>
      <c r="AV7" s="26">
        <f t="shared" si="22"/>
        <v>5</v>
      </c>
      <c r="AW7" s="26">
        <v>4</v>
      </c>
      <c r="AX7" s="26" t="str">
        <f t="shared" si="36"/>
        <v>05-4</v>
      </c>
      <c r="AY7" s="26" t="str">
        <f t="shared" si="23"/>
        <v>止</v>
      </c>
      <c r="AZ7" s="25" t="str">
        <f t="shared" si="24"/>
        <v>支</v>
      </c>
      <c r="BA7" s="23" t="str">
        <f t="shared" si="25"/>
        <v/>
      </c>
      <c r="BB7" s="23" t="str">
        <f t="shared" si="26"/>
        <v/>
      </c>
      <c r="BD7" s="23" t="str">
        <f t="shared" si="27"/>
        <v/>
      </c>
      <c r="BE7" s="23" t="str">
        <f>IFERROR(TEXT(BC7,"00-")&amp;MATCH(BA7,設定表!$C$2:$C$5,0),"")</f>
        <v/>
      </c>
      <c r="BF7" s="22" t="str">
        <f t="shared" si="28"/>
        <v/>
      </c>
      <c r="BJ7" s="26" t="s">
        <v>17</v>
      </c>
      <c r="BK7" s="26">
        <v>5</v>
      </c>
      <c r="BL7" s="32" t="s">
        <v>584</v>
      </c>
      <c r="BM7" s="31" t="s">
        <v>1195</v>
      </c>
      <c r="BN7" s="31" t="s">
        <v>243</v>
      </c>
      <c r="BO7" s="31" t="s">
        <v>469</v>
      </c>
      <c r="BP7" s="30" t="str">
        <f t="shared" si="29"/>
        <v>支</v>
      </c>
      <c r="BQ7" s="30" t="str">
        <f t="shared" si="30"/>
        <v>紙</v>
      </c>
      <c r="BR7" s="30" t="str">
        <f t="shared" si="31"/>
        <v>寘</v>
      </c>
      <c r="BS7" s="30" t="str">
        <f t="shared" si="32"/>
        <v>〇</v>
      </c>
    </row>
    <row r="8" spans="2:71">
      <c r="B8" s="26" t="s">
        <v>17</v>
      </c>
      <c r="C8" s="26">
        <v>6</v>
      </c>
      <c r="D8" s="25" t="s">
        <v>20</v>
      </c>
      <c r="E8" s="28" t="s">
        <v>1194</v>
      </c>
      <c r="F8" s="28" t="s">
        <v>1193</v>
      </c>
      <c r="G8" s="28" t="s">
        <v>1192</v>
      </c>
      <c r="H8" s="34"/>
      <c r="I8" s="33"/>
      <c r="L8" s="55">
        <f t="shared" si="3"/>
        <v>6</v>
      </c>
      <c r="M8" s="26">
        <v>1</v>
      </c>
      <c r="N8" s="26" t="str">
        <f t="shared" si="33"/>
        <v>06-1</v>
      </c>
      <c r="O8" s="26" t="str">
        <f t="shared" si="4"/>
        <v>止</v>
      </c>
      <c r="P8" s="25" t="str">
        <f t="shared" si="5"/>
        <v>脂</v>
      </c>
      <c r="Q8" s="23" t="str">
        <f t="shared" si="6"/>
        <v>平</v>
      </c>
      <c r="R8" s="27" t="str">
        <f t="shared" si="7"/>
        <v>脂 </v>
      </c>
      <c r="S8" s="23">
        <v>6</v>
      </c>
      <c r="T8" s="23" t="str">
        <f t="shared" si="8"/>
        <v>1.06脂</v>
      </c>
      <c r="U8" s="23" t="str">
        <f>IFERROR(TEXT(S8,"00-")&amp;MATCH(Q8,設定表!$C$2:$C$5,0),"")</f>
        <v>06-1</v>
      </c>
      <c r="V8" s="56" t="str">
        <f t="shared" si="9"/>
        <v>上平聲六脂</v>
      </c>
      <c r="X8" s="26">
        <f t="shared" si="10"/>
        <v>6</v>
      </c>
      <c r="Y8" s="26">
        <v>2</v>
      </c>
      <c r="Z8" s="26" t="str">
        <f t="shared" si="34"/>
        <v>06-2</v>
      </c>
      <c r="AA8" s="26" t="str">
        <f t="shared" si="11"/>
        <v>止</v>
      </c>
      <c r="AB8" s="25" t="str">
        <f t="shared" si="12"/>
        <v>脂</v>
      </c>
      <c r="AC8" s="23" t="str">
        <f t="shared" si="13"/>
        <v>上</v>
      </c>
      <c r="AD8" s="22" t="str">
        <f t="shared" si="14"/>
        <v>旨 </v>
      </c>
      <c r="AE8" s="23">
        <v>5</v>
      </c>
      <c r="AF8" s="23" t="str">
        <f t="shared" si="37"/>
        <v>3.05旨</v>
      </c>
      <c r="AG8" s="23" t="str">
        <f>IFERROR(TEXT(AE8,"00-")&amp;MATCH(AC8,設定表!$C$2:$C$5,0),"")</f>
        <v>05-2</v>
      </c>
      <c r="AH8" s="22" t="str">
        <f t="shared" si="38"/>
        <v>上聲五旨</v>
      </c>
      <c r="AJ8" s="26">
        <f t="shared" si="15"/>
        <v>6</v>
      </c>
      <c r="AK8" s="26">
        <v>3</v>
      </c>
      <c r="AL8" s="26" t="str">
        <f t="shared" si="35"/>
        <v>06-3</v>
      </c>
      <c r="AM8" s="26" t="str">
        <f t="shared" si="16"/>
        <v>止</v>
      </c>
      <c r="AN8" s="25" t="str">
        <f t="shared" si="17"/>
        <v>脂</v>
      </c>
      <c r="AO8" s="23" t="str">
        <f t="shared" si="18"/>
        <v>去</v>
      </c>
      <c r="AP8" s="23" t="str">
        <f t="shared" si="19"/>
        <v>至 </v>
      </c>
      <c r="AQ8" s="23">
        <v>6</v>
      </c>
      <c r="AR8" s="23" t="str">
        <f t="shared" si="20"/>
        <v>4.06至</v>
      </c>
      <c r="AS8" s="23" t="str">
        <f>IFERROR(TEXT(AQ8,"00-")&amp;MATCH(AO8,設定表!$C$2:$C$5,0),"")</f>
        <v>06-3</v>
      </c>
      <c r="AT8" s="22" t="str">
        <f t="shared" si="21"/>
        <v>去聲六至</v>
      </c>
      <c r="AV8" s="26">
        <f t="shared" si="22"/>
        <v>6</v>
      </c>
      <c r="AW8" s="26">
        <v>4</v>
      </c>
      <c r="AX8" s="26" t="str">
        <f t="shared" si="36"/>
        <v>06-4</v>
      </c>
      <c r="AY8" s="26" t="str">
        <f t="shared" si="23"/>
        <v>止</v>
      </c>
      <c r="AZ8" s="25" t="str">
        <f t="shared" si="24"/>
        <v>脂</v>
      </c>
      <c r="BA8" s="23" t="str">
        <f t="shared" si="25"/>
        <v/>
      </c>
      <c r="BB8" s="23" t="str">
        <f t="shared" si="26"/>
        <v/>
      </c>
      <c r="BD8" s="23" t="str">
        <f t="shared" si="27"/>
        <v/>
      </c>
      <c r="BE8" s="23" t="str">
        <f>IFERROR(TEXT(BC8,"00-")&amp;MATCH(BA8,設定表!$C$2:$C$5,0),"")</f>
        <v/>
      </c>
      <c r="BF8" s="22" t="str">
        <f t="shared" si="28"/>
        <v/>
      </c>
      <c r="BJ8" s="26" t="s">
        <v>17</v>
      </c>
      <c r="BK8" s="26">
        <v>7</v>
      </c>
      <c r="BL8" s="32" t="s">
        <v>592</v>
      </c>
      <c r="BM8" s="31" t="s">
        <v>1191</v>
      </c>
      <c r="BN8" s="31" t="s">
        <v>251</v>
      </c>
      <c r="BO8" s="31" t="s">
        <v>469</v>
      </c>
      <c r="BP8" s="30" t="str">
        <f t="shared" si="29"/>
        <v>之</v>
      </c>
      <c r="BQ8" s="30" t="str">
        <f t="shared" si="30"/>
        <v>止</v>
      </c>
      <c r="BR8" s="30" t="str">
        <f t="shared" si="31"/>
        <v>志</v>
      </c>
      <c r="BS8" s="30" t="str">
        <f t="shared" si="32"/>
        <v>〇</v>
      </c>
    </row>
    <row r="9" spans="2:71">
      <c r="B9" s="26" t="s">
        <v>17</v>
      </c>
      <c r="C9" s="26">
        <v>7</v>
      </c>
      <c r="D9" s="25" t="s">
        <v>22</v>
      </c>
      <c r="E9" s="28" t="s">
        <v>1190</v>
      </c>
      <c r="F9" s="28" t="s">
        <v>1189</v>
      </c>
      <c r="G9" s="28" t="s">
        <v>1188</v>
      </c>
      <c r="H9" s="34"/>
      <c r="I9" s="33"/>
      <c r="L9" s="55">
        <f t="shared" si="3"/>
        <v>7</v>
      </c>
      <c r="M9" s="26">
        <v>1</v>
      </c>
      <c r="N9" s="26" t="str">
        <f t="shared" si="33"/>
        <v>07-1</v>
      </c>
      <c r="O9" s="26" t="str">
        <f t="shared" si="4"/>
        <v>止</v>
      </c>
      <c r="P9" s="25" t="str">
        <f t="shared" si="5"/>
        <v>之</v>
      </c>
      <c r="Q9" s="23" t="str">
        <f t="shared" si="6"/>
        <v>平</v>
      </c>
      <c r="R9" s="27" t="str">
        <f t="shared" si="7"/>
        <v>之 </v>
      </c>
      <c r="S9" s="23">
        <v>7</v>
      </c>
      <c r="T9" s="23" t="str">
        <f t="shared" si="8"/>
        <v>1.07之</v>
      </c>
      <c r="U9" s="23" t="str">
        <f>IFERROR(TEXT(S9,"00-")&amp;MATCH(Q9,設定表!$C$2:$C$5,0),"")</f>
        <v>07-1</v>
      </c>
      <c r="V9" s="56" t="str">
        <f t="shared" si="9"/>
        <v>上平聲七之</v>
      </c>
      <c r="X9" s="26">
        <f t="shared" si="10"/>
        <v>7</v>
      </c>
      <c r="Y9" s="26">
        <v>2</v>
      </c>
      <c r="Z9" s="26" t="str">
        <f t="shared" si="34"/>
        <v>07-2</v>
      </c>
      <c r="AA9" s="26" t="str">
        <f t="shared" si="11"/>
        <v>止</v>
      </c>
      <c r="AB9" s="25" t="str">
        <f t="shared" si="12"/>
        <v>之</v>
      </c>
      <c r="AC9" s="23" t="str">
        <f t="shared" si="13"/>
        <v>上</v>
      </c>
      <c r="AD9" s="22" t="str">
        <f t="shared" si="14"/>
        <v>止 </v>
      </c>
      <c r="AE9" s="23">
        <v>6</v>
      </c>
      <c r="AF9" s="23" t="str">
        <f t="shared" si="37"/>
        <v>3.06止</v>
      </c>
      <c r="AG9" s="23" t="str">
        <f>IFERROR(TEXT(AE9,"00-")&amp;MATCH(AC9,設定表!$C$2:$C$5,0),"")</f>
        <v>06-2</v>
      </c>
      <c r="AH9" s="22" t="str">
        <f t="shared" si="38"/>
        <v>上聲六止</v>
      </c>
      <c r="AJ9" s="26">
        <f t="shared" si="15"/>
        <v>7</v>
      </c>
      <c r="AK9" s="26">
        <v>3</v>
      </c>
      <c r="AL9" s="26" t="str">
        <f t="shared" si="35"/>
        <v>07-3</v>
      </c>
      <c r="AM9" s="26" t="str">
        <f t="shared" si="16"/>
        <v>止</v>
      </c>
      <c r="AN9" s="25" t="str">
        <f t="shared" si="17"/>
        <v>之</v>
      </c>
      <c r="AO9" s="23" t="str">
        <f t="shared" si="18"/>
        <v>去</v>
      </c>
      <c r="AP9" s="23" t="str">
        <f t="shared" si="19"/>
        <v>志 </v>
      </c>
      <c r="AQ9" s="23">
        <v>7</v>
      </c>
      <c r="AR9" s="23" t="str">
        <f t="shared" si="20"/>
        <v>4.07志</v>
      </c>
      <c r="AS9" s="23" t="str">
        <f>IFERROR(TEXT(AQ9,"00-")&amp;MATCH(AO9,設定表!$C$2:$C$5,0),"")</f>
        <v>07-3</v>
      </c>
      <c r="AT9" s="22" t="str">
        <f t="shared" si="21"/>
        <v>去聲七志</v>
      </c>
      <c r="AV9" s="26">
        <f t="shared" si="22"/>
        <v>7</v>
      </c>
      <c r="AW9" s="26">
        <v>4</v>
      </c>
      <c r="AX9" s="26" t="str">
        <f t="shared" si="36"/>
        <v>07-4</v>
      </c>
      <c r="AY9" s="26" t="str">
        <f t="shared" si="23"/>
        <v>止</v>
      </c>
      <c r="AZ9" s="25" t="str">
        <f t="shared" si="24"/>
        <v>之</v>
      </c>
      <c r="BA9" s="23" t="str">
        <f t="shared" si="25"/>
        <v/>
      </c>
      <c r="BB9" s="23" t="str">
        <f t="shared" si="26"/>
        <v/>
      </c>
      <c r="BD9" s="23" t="str">
        <f t="shared" si="27"/>
        <v/>
      </c>
      <c r="BE9" s="23" t="str">
        <f>IFERROR(TEXT(BC9,"00-")&amp;MATCH(BA9,設定表!$C$2:$C$5,0),"")</f>
        <v/>
      </c>
      <c r="BF9" s="22" t="str">
        <f t="shared" si="28"/>
        <v/>
      </c>
      <c r="BJ9" s="26" t="s">
        <v>26</v>
      </c>
      <c r="BK9" s="26">
        <v>9</v>
      </c>
      <c r="BL9" s="32" t="s">
        <v>598</v>
      </c>
      <c r="BM9" s="31" t="s">
        <v>1187</v>
      </c>
      <c r="BN9" s="31" t="s">
        <v>257</v>
      </c>
      <c r="BO9" s="31" t="s">
        <v>469</v>
      </c>
      <c r="BP9" s="30" t="str">
        <f t="shared" si="29"/>
        <v>魚</v>
      </c>
      <c r="BQ9" s="30" t="str">
        <f t="shared" si="30"/>
        <v>語</v>
      </c>
      <c r="BR9" s="30" t="str">
        <f t="shared" si="31"/>
        <v>御</v>
      </c>
      <c r="BS9" s="30" t="str">
        <f t="shared" si="32"/>
        <v>〇</v>
      </c>
    </row>
    <row r="10" spans="2:71">
      <c r="B10" s="26" t="s">
        <v>17</v>
      </c>
      <c r="C10" s="26">
        <v>8</v>
      </c>
      <c r="D10" s="25" t="s">
        <v>24</v>
      </c>
      <c r="E10" s="29" t="s">
        <v>1186</v>
      </c>
      <c r="F10" s="29" t="s">
        <v>1185</v>
      </c>
      <c r="G10" s="29" t="s">
        <v>1184</v>
      </c>
      <c r="H10" s="33"/>
      <c r="I10" s="33"/>
      <c r="L10" s="57">
        <f t="shared" si="3"/>
        <v>8</v>
      </c>
      <c r="M10" s="58">
        <v>1</v>
      </c>
      <c r="N10" s="58" t="str">
        <f t="shared" si="33"/>
        <v>08-1</v>
      </c>
      <c r="O10" s="58" t="str">
        <f t="shared" si="4"/>
        <v>止</v>
      </c>
      <c r="P10" s="59" t="str">
        <f t="shared" si="5"/>
        <v>微</v>
      </c>
      <c r="Q10" s="60" t="str">
        <f t="shared" si="6"/>
        <v>平</v>
      </c>
      <c r="R10" s="61" t="str">
        <f t="shared" si="7"/>
        <v>微 </v>
      </c>
      <c r="S10" s="60">
        <v>8</v>
      </c>
      <c r="T10" s="60" t="str">
        <f t="shared" si="8"/>
        <v>1.08微</v>
      </c>
      <c r="U10" s="60" t="str">
        <f>IFERROR(TEXT(S10,"00-")&amp;MATCH(Q10,設定表!$C$2:$C$5,0),"")</f>
        <v>08-1</v>
      </c>
      <c r="V10" s="62" t="str">
        <f t="shared" si="9"/>
        <v>上平聲八微</v>
      </c>
      <c r="X10" s="26">
        <f t="shared" si="10"/>
        <v>8</v>
      </c>
      <c r="Y10" s="26">
        <v>2</v>
      </c>
      <c r="Z10" s="26" t="str">
        <f t="shared" si="34"/>
        <v>08-2</v>
      </c>
      <c r="AA10" s="26" t="str">
        <f t="shared" si="11"/>
        <v>止</v>
      </c>
      <c r="AB10" s="25" t="str">
        <f t="shared" si="12"/>
        <v>微</v>
      </c>
      <c r="AC10" s="23" t="str">
        <f t="shared" si="13"/>
        <v>上</v>
      </c>
      <c r="AD10" s="22" t="str">
        <f t="shared" si="14"/>
        <v>尾 </v>
      </c>
      <c r="AE10" s="23">
        <v>7</v>
      </c>
      <c r="AF10" s="23" t="str">
        <f t="shared" si="37"/>
        <v>3.07尾</v>
      </c>
      <c r="AG10" s="23" t="str">
        <f>IFERROR(TEXT(AE10,"00-")&amp;MATCH(AC10,設定表!$C$2:$C$5,0),"")</f>
        <v>07-2</v>
      </c>
      <c r="AH10" s="22" t="str">
        <f t="shared" si="38"/>
        <v>上聲七尾</v>
      </c>
      <c r="AJ10" s="26">
        <f t="shared" si="15"/>
        <v>8</v>
      </c>
      <c r="AK10" s="26">
        <v>3</v>
      </c>
      <c r="AL10" s="26" t="str">
        <f t="shared" si="35"/>
        <v>08-3</v>
      </c>
      <c r="AM10" s="26" t="str">
        <f t="shared" si="16"/>
        <v>止</v>
      </c>
      <c r="AN10" s="25" t="str">
        <f t="shared" si="17"/>
        <v>微</v>
      </c>
      <c r="AO10" s="23" t="str">
        <f t="shared" si="18"/>
        <v>去</v>
      </c>
      <c r="AP10" s="23" t="str">
        <f t="shared" si="19"/>
        <v>未 </v>
      </c>
      <c r="AQ10" s="23">
        <v>8</v>
      </c>
      <c r="AR10" s="23" t="str">
        <f t="shared" si="20"/>
        <v>4.08未</v>
      </c>
      <c r="AS10" s="23" t="str">
        <f>IFERROR(TEXT(AQ10,"00-")&amp;MATCH(AO10,設定表!$C$2:$C$5,0),"")</f>
        <v>08-3</v>
      </c>
      <c r="AT10" s="22" t="str">
        <f t="shared" si="21"/>
        <v>去聲八未</v>
      </c>
      <c r="AV10" s="26">
        <f t="shared" si="22"/>
        <v>8</v>
      </c>
      <c r="AW10" s="26">
        <v>4</v>
      </c>
      <c r="AX10" s="26" t="str">
        <f t="shared" si="36"/>
        <v>08-4</v>
      </c>
      <c r="AY10" s="26" t="str">
        <f t="shared" si="23"/>
        <v>止</v>
      </c>
      <c r="AZ10" s="25" t="str">
        <f t="shared" si="24"/>
        <v>微</v>
      </c>
      <c r="BA10" s="23" t="str">
        <f t="shared" si="25"/>
        <v/>
      </c>
      <c r="BB10" s="23" t="str">
        <f t="shared" si="26"/>
        <v/>
      </c>
      <c r="BD10" s="23" t="str">
        <f t="shared" si="27"/>
        <v/>
      </c>
      <c r="BE10" s="23" t="str">
        <f>IFERROR(TEXT(BC10,"00-")&amp;MATCH(BA10,設定表!$C$2:$C$5,0),"")</f>
        <v/>
      </c>
      <c r="BF10" s="22" t="str">
        <f t="shared" si="28"/>
        <v/>
      </c>
      <c r="BJ10" s="26" t="s">
        <v>26</v>
      </c>
      <c r="BK10" s="26">
        <v>10</v>
      </c>
      <c r="BL10" s="32" t="s">
        <v>601</v>
      </c>
      <c r="BM10" s="31" t="s">
        <v>1183</v>
      </c>
      <c r="BN10" s="31" t="s">
        <v>260</v>
      </c>
      <c r="BO10" s="31" t="s">
        <v>469</v>
      </c>
      <c r="BP10" s="30" t="str">
        <f t="shared" si="29"/>
        <v>虞</v>
      </c>
      <c r="BQ10" s="30" t="str">
        <f t="shared" si="30"/>
        <v>麌</v>
      </c>
      <c r="BR10" s="30" t="str">
        <f t="shared" si="31"/>
        <v>遇</v>
      </c>
      <c r="BS10" s="30" t="str">
        <f t="shared" si="32"/>
        <v>〇</v>
      </c>
    </row>
    <row r="11" spans="2:71">
      <c r="B11" s="26" t="s">
        <v>26</v>
      </c>
      <c r="C11" s="26">
        <v>9</v>
      </c>
      <c r="D11" s="25" t="s">
        <v>27</v>
      </c>
      <c r="E11" s="28" t="s">
        <v>1182</v>
      </c>
      <c r="F11" s="28" t="s">
        <v>1181</v>
      </c>
      <c r="G11" s="28" t="s">
        <v>1180</v>
      </c>
      <c r="H11" s="34"/>
      <c r="I11" s="33"/>
      <c r="L11" s="49">
        <f t="shared" si="3"/>
        <v>9</v>
      </c>
      <c r="M11" s="50">
        <v>1</v>
      </c>
      <c r="N11" s="50" t="str">
        <f t="shared" si="33"/>
        <v>09-1</v>
      </c>
      <c r="O11" s="50" t="str">
        <f t="shared" si="4"/>
        <v>遇</v>
      </c>
      <c r="P11" s="51" t="str">
        <f t="shared" si="5"/>
        <v>魚</v>
      </c>
      <c r="Q11" s="52" t="str">
        <f t="shared" si="6"/>
        <v>平</v>
      </c>
      <c r="R11" s="53" t="str">
        <f t="shared" si="7"/>
        <v>魚 </v>
      </c>
      <c r="S11" s="52">
        <v>9</v>
      </c>
      <c r="T11" s="52" t="str">
        <f t="shared" si="8"/>
        <v>1.09魚</v>
      </c>
      <c r="U11" s="52" t="str">
        <f>IFERROR(TEXT(S11,"00-")&amp;MATCH(Q11,設定表!$C$2:$C$5,0),"")</f>
        <v>09-1</v>
      </c>
      <c r="V11" s="54" t="str">
        <f t="shared" si="9"/>
        <v>上平聲九魚</v>
      </c>
      <c r="X11" s="26">
        <f t="shared" si="10"/>
        <v>9</v>
      </c>
      <c r="Y11" s="26">
        <v>2</v>
      </c>
      <c r="Z11" s="26" t="str">
        <f t="shared" si="34"/>
        <v>09-2</v>
      </c>
      <c r="AA11" s="26" t="str">
        <f t="shared" si="11"/>
        <v>遇</v>
      </c>
      <c r="AB11" s="25" t="str">
        <f t="shared" si="12"/>
        <v>魚</v>
      </c>
      <c r="AC11" s="23" t="str">
        <f t="shared" si="13"/>
        <v>上</v>
      </c>
      <c r="AD11" s="22" t="str">
        <f t="shared" si="14"/>
        <v>語 </v>
      </c>
      <c r="AE11" s="23">
        <v>8</v>
      </c>
      <c r="AF11" s="23" t="str">
        <f t="shared" si="37"/>
        <v>3.08語</v>
      </c>
      <c r="AG11" s="23" t="str">
        <f>IFERROR(TEXT(AE11,"00-")&amp;MATCH(AC11,設定表!$C$2:$C$5,0),"")</f>
        <v>08-2</v>
      </c>
      <c r="AH11" s="22" t="str">
        <f t="shared" si="38"/>
        <v>上聲八語</v>
      </c>
      <c r="AJ11" s="26">
        <f t="shared" si="15"/>
        <v>9</v>
      </c>
      <c r="AK11" s="26">
        <v>3</v>
      </c>
      <c r="AL11" s="26" t="str">
        <f t="shared" si="35"/>
        <v>09-3</v>
      </c>
      <c r="AM11" s="26" t="str">
        <f t="shared" si="16"/>
        <v>遇</v>
      </c>
      <c r="AN11" s="25" t="str">
        <f t="shared" si="17"/>
        <v>魚</v>
      </c>
      <c r="AO11" s="23" t="str">
        <f t="shared" si="18"/>
        <v>去</v>
      </c>
      <c r="AP11" s="23" t="str">
        <f t="shared" si="19"/>
        <v>御 </v>
      </c>
      <c r="AQ11" s="23">
        <v>9</v>
      </c>
      <c r="AR11" s="23" t="str">
        <f t="shared" si="20"/>
        <v>4.09御</v>
      </c>
      <c r="AS11" s="23" t="str">
        <f>IFERROR(TEXT(AQ11,"00-")&amp;MATCH(AO11,設定表!$C$2:$C$5,0),"")</f>
        <v>09-3</v>
      </c>
      <c r="AT11" s="22" t="str">
        <f t="shared" si="21"/>
        <v>去聲九御</v>
      </c>
      <c r="AV11" s="26">
        <f t="shared" si="22"/>
        <v>9</v>
      </c>
      <c r="AW11" s="26">
        <v>4</v>
      </c>
      <c r="AX11" s="26" t="str">
        <f t="shared" si="36"/>
        <v>09-4</v>
      </c>
      <c r="AY11" s="26" t="str">
        <f t="shared" si="23"/>
        <v>遇</v>
      </c>
      <c r="AZ11" s="25" t="str">
        <f t="shared" si="24"/>
        <v>魚</v>
      </c>
      <c r="BA11" s="23" t="str">
        <f t="shared" si="25"/>
        <v/>
      </c>
      <c r="BB11" s="23" t="str">
        <f t="shared" si="26"/>
        <v/>
      </c>
      <c r="BD11" s="23" t="str">
        <f t="shared" si="27"/>
        <v/>
      </c>
      <c r="BE11" s="23" t="str">
        <f>IFERROR(TEXT(BC11,"00-")&amp;MATCH(BA11,設定表!$C$2:$C$5,0),"")</f>
        <v/>
      </c>
      <c r="BF11" s="22" t="str">
        <f t="shared" si="28"/>
        <v/>
      </c>
      <c r="BJ11" s="26" t="s">
        <v>26</v>
      </c>
      <c r="BK11" s="26">
        <v>11</v>
      </c>
      <c r="BL11" s="32" t="s">
        <v>604</v>
      </c>
      <c r="BM11" s="31" t="s">
        <v>1179</v>
      </c>
      <c r="BN11" s="31" t="s">
        <v>263</v>
      </c>
      <c r="BO11" s="31" t="s">
        <v>469</v>
      </c>
      <c r="BP11" s="30" t="str">
        <f t="shared" si="29"/>
        <v>模</v>
      </c>
      <c r="BQ11" s="30" t="str">
        <f t="shared" si="30"/>
        <v>姥</v>
      </c>
      <c r="BR11" s="30" t="str">
        <f t="shared" si="31"/>
        <v>暮</v>
      </c>
      <c r="BS11" s="30" t="str">
        <f t="shared" si="32"/>
        <v>〇</v>
      </c>
    </row>
    <row r="12" spans="2:71">
      <c r="B12" s="26" t="s">
        <v>26</v>
      </c>
      <c r="C12" s="26">
        <v>10</v>
      </c>
      <c r="D12" s="25" t="s">
        <v>29</v>
      </c>
      <c r="E12" s="29" t="s">
        <v>1178</v>
      </c>
      <c r="F12" s="29" t="s">
        <v>1177</v>
      </c>
      <c r="G12" s="29" t="s">
        <v>1176</v>
      </c>
      <c r="H12" s="33"/>
      <c r="I12" s="33"/>
      <c r="L12" s="55">
        <f t="shared" si="3"/>
        <v>10</v>
      </c>
      <c r="M12" s="26">
        <v>1</v>
      </c>
      <c r="N12" s="26" t="str">
        <f t="shared" si="33"/>
        <v>10-1</v>
      </c>
      <c r="O12" s="26" t="str">
        <f t="shared" si="4"/>
        <v>遇</v>
      </c>
      <c r="P12" s="25" t="str">
        <f t="shared" si="5"/>
        <v>虞</v>
      </c>
      <c r="Q12" s="23" t="str">
        <f t="shared" si="6"/>
        <v>平</v>
      </c>
      <c r="R12" s="27" t="str">
        <f t="shared" si="7"/>
        <v>虞 </v>
      </c>
      <c r="S12" s="23">
        <v>10</v>
      </c>
      <c r="T12" s="23" t="str">
        <f t="shared" si="8"/>
        <v>1.10虞</v>
      </c>
      <c r="U12" s="23" t="str">
        <f>IFERROR(TEXT(S12,"00-")&amp;MATCH(Q12,設定表!$C$2:$C$5,0),"")</f>
        <v>10-1</v>
      </c>
      <c r="V12" s="56" t="str">
        <f t="shared" si="9"/>
        <v>上平聲十虞</v>
      </c>
      <c r="X12" s="26">
        <f t="shared" si="10"/>
        <v>10</v>
      </c>
      <c r="Y12" s="26">
        <v>2</v>
      </c>
      <c r="Z12" s="26" t="str">
        <f t="shared" si="34"/>
        <v>10-2</v>
      </c>
      <c r="AA12" s="26" t="str">
        <f t="shared" si="11"/>
        <v>遇</v>
      </c>
      <c r="AB12" s="25" t="str">
        <f t="shared" si="12"/>
        <v>虞</v>
      </c>
      <c r="AC12" s="23" t="str">
        <f t="shared" si="13"/>
        <v>上</v>
      </c>
      <c r="AD12" s="22" t="str">
        <f t="shared" si="14"/>
        <v>麌 </v>
      </c>
      <c r="AE12" s="23">
        <v>9</v>
      </c>
      <c r="AF12" s="23" t="str">
        <f t="shared" si="37"/>
        <v>3.09麌</v>
      </c>
      <c r="AG12" s="23" t="str">
        <f>IFERROR(TEXT(AE12,"00-")&amp;MATCH(AC12,設定表!$C$2:$C$5,0),"")</f>
        <v>09-2</v>
      </c>
      <c r="AH12" s="22" t="str">
        <f t="shared" si="38"/>
        <v>上聲九麌</v>
      </c>
      <c r="AJ12" s="26">
        <f t="shared" si="15"/>
        <v>10</v>
      </c>
      <c r="AK12" s="26">
        <v>3</v>
      </c>
      <c r="AL12" s="26" t="str">
        <f t="shared" si="35"/>
        <v>10-3</v>
      </c>
      <c r="AM12" s="26" t="str">
        <f t="shared" si="16"/>
        <v>遇</v>
      </c>
      <c r="AN12" s="25" t="str">
        <f t="shared" si="17"/>
        <v>虞</v>
      </c>
      <c r="AO12" s="23" t="str">
        <f t="shared" si="18"/>
        <v>去</v>
      </c>
      <c r="AP12" s="23" t="str">
        <f t="shared" si="19"/>
        <v>遇 </v>
      </c>
      <c r="AQ12" s="23">
        <v>10</v>
      </c>
      <c r="AR12" s="23" t="str">
        <f t="shared" si="20"/>
        <v>4.10遇</v>
      </c>
      <c r="AS12" s="23" t="str">
        <f>IFERROR(TEXT(AQ12,"00-")&amp;MATCH(AO12,設定表!$C$2:$C$5,0),"")</f>
        <v>10-3</v>
      </c>
      <c r="AT12" s="22" t="str">
        <f t="shared" si="21"/>
        <v>去聲十遇</v>
      </c>
      <c r="AV12" s="26">
        <f t="shared" si="22"/>
        <v>10</v>
      </c>
      <c r="AW12" s="26">
        <v>4</v>
      </c>
      <c r="AX12" s="26" t="str">
        <f t="shared" si="36"/>
        <v>10-4</v>
      </c>
      <c r="AY12" s="26" t="str">
        <f t="shared" si="23"/>
        <v>遇</v>
      </c>
      <c r="AZ12" s="25" t="str">
        <f t="shared" si="24"/>
        <v>虞</v>
      </c>
      <c r="BA12" s="23" t="str">
        <f t="shared" si="25"/>
        <v/>
      </c>
      <c r="BB12" s="23" t="str">
        <f t="shared" si="26"/>
        <v/>
      </c>
      <c r="BD12" s="23" t="str">
        <f t="shared" si="27"/>
        <v/>
      </c>
      <c r="BE12" s="23" t="str">
        <f>IFERROR(TEXT(BC12,"00-")&amp;MATCH(BA12,設定表!$C$2:$C$5,0),"")</f>
        <v/>
      </c>
      <c r="BF12" s="22" t="str">
        <f t="shared" si="28"/>
        <v/>
      </c>
      <c r="BJ12" s="26" t="s">
        <v>33</v>
      </c>
      <c r="BK12" s="26">
        <v>12</v>
      </c>
      <c r="BL12" s="32" t="s">
        <v>607</v>
      </c>
      <c r="BM12" s="31" t="s">
        <v>1175</v>
      </c>
      <c r="BN12" s="31" t="s">
        <v>266</v>
      </c>
      <c r="BO12" s="31" t="s">
        <v>469</v>
      </c>
      <c r="BP12" s="30" t="str">
        <f t="shared" si="29"/>
        <v>齊</v>
      </c>
      <c r="BQ12" s="30" t="str">
        <f t="shared" si="30"/>
        <v>薺</v>
      </c>
      <c r="BR12" s="30" t="str">
        <f t="shared" si="31"/>
        <v>霽</v>
      </c>
      <c r="BS12" s="30" t="str">
        <f t="shared" si="32"/>
        <v>〇</v>
      </c>
    </row>
    <row r="13" spans="2:71">
      <c r="B13" s="26" t="s">
        <v>26</v>
      </c>
      <c r="C13" s="26">
        <v>11</v>
      </c>
      <c r="D13" s="25" t="s">
        <v>31</v>
      </c>
      <c r="E13" s="28" t="s">
        <v>1174</v>
      </c>
      <c r="F13" s="28" t="s">
        <v>1173</v>
      </c>
      <c r="G13" s="28" t="s">
        <v>1172</v>
      </c>
      <c r="H13" s="34"/>
      <c r="I13" s="33"/>
      <c r="L13" s="55">
        <f t="shared" si="3"/>
        <v>11</v>
      </c>
      <c r="M13" s="26">
        <v>1</v>
      </c>
      <c r="N13" s="26" t="str">
        <f t="shared" si="33"/>
        <v>11-1</v>
      </c>
      <c r="O13" s="26" t="str">
        <f t="shared" si="4"/>
        <v>遇</v>
      </c>
      <c r="P13" s="25" t="str">
        <f t="shared" si="5"/>
        <v>模</v>
      </c>
      <c r="Q13" s="23" t="str">
        <f t="shared" si="6"/>
        <v>平</v>
      </c>
      <c r="R13" s="27" t="str">
        <f t="shared" si="7"/>
        <v>模 </v>
      </c>
      <c r="S13" s="23">
        <v>11</v>
      </c>
      <c r="T13" s="23" t="str">
        <f t="shared" si="8"/>
        <v>1.11模</v>
      </c>
      <c r="U13" s="23" t="str">
        <f>IFERROR(TEXT(S13,"00-")&amp;MATCH(Q13,設定表!$C$2:$C$5,0),"")</f>
        <v>11-1</v>
      </c>
      <c r="V13" s="56" t="str">
        <f t="shared" si="9"/>
        <v>上平聲十一模</v>
      </c>
      <c r="X13" s="26">
        <f t="shared" si="10"/>
        <v>11</v>
      </c>
      <c r="Y13" s="26">
        <v>2</v>
      </c>
      <c r="Z13" s="26" t="str">
        <f t="shared" si="34"/>
        <v>11-2</v>
      </c>
      <c r="AA13" s="26" t="str">
        <f t="shared" si="11"/>
        <v>遇</v>
      </c>
      <c r="AB13" s="25" t="str">
        <f t="shared" si="12"/>
        <v>模</v>
      </c>
      <c r="AC13" s="23" t="str">
        <f t="shared" si="13"/>
        <v>上</v>
      </c>
      <c r="AD13" s="22" t="str">
        <f t="shared" si="14"/>
        <v>姥 </v>
      </c>
      <c r="AE13" s="23">
        <v>10</v>
      </c>
      <c r="AF13" s="23" t="str">
        <f t="shared" si="37"/>
        <v>3.10姥</v>
      </c>
      <c r="AG13" s="23" t="str">
        <f>IFERROR(TEXT(AE13,"00-")&amp;MATCH(AC13,設定表!$C$2:$C$5,0),"")</f>
        <v>10-2</v>
      </c>
      <c r="AH13" s="22" t="str">
        <f t="shared" si="38"/>
        <v>上聲十姥</v>
      </c>
      <c r="AJ13" s="26">
        <f t="shared" si="15"/>
        <v>11</v>
      </c>
      <c r="AK13" s="26">
        <v>3</v>
      </c>
      <c r="AL13" s="26" t="str">
        <f t="shared" si="35"/>
        <v>11-3</v>
      </c>
      <c r="AM13" s="26" t="str">
        <f t="shared" si="16"/>
        <v>遇</v>
      </c>
      <c r="AN13" s="25" t="str">
        <f t="shared" si="17"/>
        <v>模</v>
      </c>
      <c r="AO13" s="23" t="str">
        <f t="shared" si="18"/>
        <v>去</v>
      </c>
      <c r="AP13" s="23" t="str">
        <f t="shared" si="19"/>
        <v>暮 </v>
      </c>
      <c r="AQ13" s="23">
        <v>11</v>
      </c>
      <c r="AR13" s="23" t="str">
        <f t="shared" si="20"/>
        <v>4.11暮</v>
      </c>
      <c r="AS13" s="23" t="str">
        <f>IFERROR(TEXT(AQ13,"00-")&amp;MATCH(AO13,設定表!$C$2:$C$5,0),"")</f>
        <v>11-3</v>
      </c>
      <c r="AT13" s="22" t="str">
        <f t="shared" si="21"/>
        <v>去聲十一暮</v>
      </c>
      <c r="AV13" s="26">
        <f t="shared" si="22"/>
        <v>11</v>
      </c>
      <c r="AW13" s="26">
        <v>4</v>
      </c>
      <c r="AX13" s="26" t="str">
        <f t="shared" si="36"/>
        <v>11-4</v>
      </c>
      <c r="AY13" s="26" t="str">
        <f t="shared" si="23"/>
        <v>遇</v>
      </c>
      <c r="AZ13" s="25" t="str">
        <f t="shared" si="24"/>
        <v>模</v>
      </c>
      <c r="BA13" s="23" t="str">
        <f t="shared" si="25"/>
        <v/>
      </c>
      <c r="BB13" s="23" t="str">
        <f t="shared" si="26"/>
        <v/>
      </c>
      <c r="BD13" s="23" t="str">
        <f t="shared" si="27"/>
        <v/>
      </c>
      <c r="BE13" s="23" t="str">
        <f>IFERROR(TEXT(BC13,"00-")&amp;MATCH(BA13,設定表!$C$2:$C$5,0),"")</f>
        <v/>
      </c>
      <c r="BF13" s="22" t="str">
        <f t="shared" si="28"/>
        <v/>
      </c>
      <c r="BJ13" s="26" t="s">
        <v>33</v>
      </c>
      <c r="BK13" s="26">
        <v>13</v>
      </c>
      <c r="BL13" s="32" t="s">
        <v>469</v>
      </c>
      <c r="BM13" s="31" t="s">
        <v>469</v>
      </c>
      <c r="BN13" s="31" t="s">
        <v>270</v>
      </c>
      <c r="BO13" s="31" t="s">
        <v>469</v>
      </c>
      <c r="BP13" s="30" t="str">
        <f t="shared" si="29"/>
        <v>〇</v>
      </c>
      <c r="BQ13" s="30" t="str">
        <f t="shared" si="30"/>
        <v>〇</v>
      </c>
      <c r="BR13" s="30" t="str">
        <f t="shared" si="31"/>
        <v>祭</v>
      </c>
      <c r="BS13" s="30" t="str">
        <f t="shared" si="32"/>
        <v>〇</v>
      </c>
    </row>
    <row r="14" spans="2:71">
      <c r="B14" s="26" t="s">
        <v>33</v>
      </c>
      <c r="C14" s="26">
        <v>12</v>
      </c>
      <c r="D14" s="25" t="s">
        <v>34</v>
      </c>
      <c r="E14" s="29" t="s">
        <v>1171</v>
      </c>
      <c r="F14" s="29" t="s">
        <v>1170</v>
      </c>
      <c r="G14" s="29" t="s">
        <v>1169</v>
      </c>
      <c r="H14" s="33"/>
      <c r="I14" s="33"/>
      <c r="L14" s="57">
        <f t="shared" si="3"/>
        <v>12</v>
      </c>
      <c r="M14" s="58">
        <v>1</v>
      </c>
      <c r="N14" s="58" t="str">
        <f t="shared" si="33"/>
        <v>12-1</v>
      </c>
      <c r="O14" s="58" t="str">
        <f t="shared" si="4"/>
        <v>蟹</v>
      </c>
      <c r="P14" s="59" t="str">
        <f t="shared" si="5"/>
        <v>齊</v>
      </c>
      <c r="Q14" s="60" t="str">
        <f t="shared" si="6"/>
        <v>平</v>
      </c>
      <c r="R14" s="61" t="str">
        <f t="shared" si="7"/>
        <v>齊 </v>
      </c>
      <c r="S14" s="60">
        <v>12</v>
      </c>
      <c r="T14" s="60" t="str">
        <f t="shared" si="8"/>
        <v>1.12齊</v>
      </c>
      <c r="U14" s="60" t="str">
        <f>IFERROR(TEXT(S14,"00-")&amp;MATCH(Q14,設定表!$C$2:$C$5,0),"")</f>
        <v>12-1</v>
      </c>
      <c r="V14" s="62" t="str">
        <f t="shared" si="9"/>
        <v>上平聲十二齊</v>
      </c>
      <c r="X14" s="26">
        <f t="shared" si="10"/>
        <v>12</v>
      </c>
      <c r="Y14" s="26">
        <v>2</v>
      </c>
      <c r="Z14" s="26" t="str">
        <f t="shared" si="34"/>
        <v>12-2</v>
      </c>
      <c r="AA14" s="26" t="str">
        <f t="shared" si="11"/>
        <v>蟹</v>
      </c>
      <c r="AB14" s="25" t="str">
        <f t="shared" si="12"/>
        <v>齊</v>
      </c>
      <c r="AC14" s="23" t="str">
        <f t="shared" si="13"/>
        <v>上</v>
      </c>
      <c r="AD14" s="22" t="str">
        <f t="shared" si="14"/>
        <v>薺 </v>
      </c>
      <c r="AE14" s="23">
        <v>11</v>
      </c>
      <c r="AF14" s="23" t="str">
        <f t="shared" si="37"/>
        <v>3.11薺</v>
      </c>
      <c r="AG14" s="23" t="str">
        <f>IFERROR(TEXT(AE14,"00-")&amp;MATCH(AC14,設定表!$C$2:$C$5,0),"")</f>
        <v>11-2</v>
      </c>
      <c r="AH14" s="22" t="str">
        <f t="shared" si="38"/>
        <v>上聲十一薺</v>
      </c>
      <c r="AJ14" s="26">
        <f t="shared" si="15"/>
        <v>12</v>
      </c>
      <c r="AK14" s="26">
        <v>3</v>
      </c>
      <c r="AL14" s="26" t="str">
        <f t="shared" si="35"/>
        <v>12-3</v>
      </c>
      <c r="AM14" s="26" t="str">
        <f t="shared" si="16"/>
        <v>蟹</v>
      </c>
      <c r="AN14" s="25" t="str">
        <f t="shared" si="17"/>
        <v>齊</v>
      </c>
      <c r="AO14" s="23" t="str">
        <f t="shared" si="18"/>
        <v>去</v>
      </c>
      <c r="AP14" s="23" t="str">
        <f t="shared" si="19"/>
        <v>霽 </v>
      </c>
      <c r="AQ14" s="23">
        <v>12</v>
      </c>
      <c r="AR14" s="23" t="str">
        <f t="shared" si="20"/>
        <v>4.12霽</v>
      </c>
      <c r="AS14" s="23" t="str">
        <f>IFERROR(TEXT(AQ14,"00-")&amp;MATCH(AO14,設定表!$C$2:$C$5,0),"")</f>
        <v>12-3</v>
      </c>
      <c r="AT14" s="22" t="str">
        <f t="shared" si="21"/>
        <v>去聲十二霽</v>
      </c>
      <c r="AV14" s="26">
        <f t="shared" si="22"/>
        <v>12</v>
      </c>
      <c r="AW14" s="26">
        <v>4</v>
      </c>
      <c r="AX14" s="26" t="str">
        <f t="shared" si="36"/>
        <v>12-4</v>
      </c>
      <c r="AY14" s="26" t="str">
        <f t="shared" si="23"/>
        <v>蟹</v>
      </c>
      <c r="AZ14" s="25" t="str">
        <f t="shared" si="24"/>
        <v>齊</v>
      </c>
      <c r="BA14" s="23" t="str">
        <f t="shared" si="25"/>
        <v/>
      </c>
      <c r="BB14" s="23" t="str">
        <f t="shared" si="26"/>
        <v/>
      </c>
      <c r="BD14" s="23" t="str">
        <f t="shared" si="27"/>
        <v/>
      </c>
      <c r="BE14" s="23" t="str">
        <f>IFERROR(TEXT(BC14,"00-")&amp;MATCH(BA14,設定表!$C$2:$C$5,0),"")</f>
        <v/>
      </c>
      <c r="BF14" s="22" t="str">
        <f t="shared" si="28"/>
        <v/>
      </c>
      <c r="BJ14" s="26" t="s">
        <v>33</v>
      </c>
      <c r="BK14" s="26">
        <v>14</v>
      </c>
      <c r="BL14" s="32" t="s">
        <v>469</v>
      </c>
      <c r="BM14" s="31" t="s">
        <v>469</v>
      </c>
      <c r="BN14" s="31" t="s">
        <v>276</v>
      </c>
      <c r="BO14" s="31" t="s">
        <v>469</v>
      </c>
      <c r="BP14" s="30" t="str">
        <f t="shared" si="29"/>
        <v>〇</v>
      </c>
      <c r="BQ14" s="30" t="str">
        <f t="shared" si="30"/>
        <v>〇</v>
      </c>
      <c r="BR14" s="30" t="str">
        <f t="shared" si="31"/>
        <v>泰</v>
      </c>
      <c r="BS14" s="30" t="str">
        <f t="shared" si="32"/>
        <v>〇</v>
      </c>
    </row>
    <row r="15" spans="2:71">
      <c r="B15" s="26" t="s">
        <v>33</v>
      </c>
      <c r="C15" s="26">
        <v>13</v>
      </c>
      <c r="D15" s="25" t="s">
        <v>36</v>
      </c>
      <c r="E15" s="34"/>
      <c r="F15" s="34"/>
      <c r="G15" s="28" t="s">
        <v>1168</v>
      </c>
      <c r="H15" s="34"/>
      <c r="I15" s="33"/>
      <c r="L15" s="49">
        <f t="shared" si="3"/>
        <v>13</v>
      </c>
      <c r="M15" s="50">
        <v>1</v>
      </c>
      <c r="N15" s="50" t="str">
        <f t="shared" si="33"/>
        <v>13-1</v>
      </c>
      <c r="O15" s="50" t="str">
        <f t="shared" si="4"/>
        <v>蟹</v>
      </c>
      <c r="P15" s="51" t="str">
        <f t="shared" si="5"/>
        <v>祭</v>
      </c>
      <c r="Q15" s="52" t="str">
        <f t="shared" si="6"/>
        <v/>
      </c>
      <c r="R15" s="53" t="str">
        <f t="shared" si="7"/>
        <v/>
      </c>
      <c r="S15" s="52"/>
      <c r="T15" s="52" t="str">
        <f t="shared" si="8"/>
        <v/>
      </c>
      <c r="U15" s="52" t="str">
        <f>IFERROR(TEXT(S15,"00-")&amp;MATCH(Q15,設定表!$C$2:$C$5,0),"")</f>
        <v/>
      </c>
      <c r="V15" s="54" t="str">
        <f t="shared" si="9"/>
        <v/>
      </c>
      <c r="X15" s="26">
        <f t="shared" si="10"/>
        <v>13</v>
      </c>
      <c r="Y15" s="26">
        <v>2</v>
      </c>
      <c r="Z15" s="26" t="str">
        <f t="shared" si="34"/>
        <v>13-2</v>
      </c>
      <c r="AA15" s="26" t="str">
        <f t="shared" si="11"/>
        <v>蟹</v>
      </c>
      <c r="AB15" s="25" t="str">
        <f t="shared" si="12"/>
        <v>祭</v>
      </c>
      <c r="AC15" s="23" t="str">
        <f t="shared" si="13"/>
        <v/>
      </c>
      <c r="AD15" s="22" t="str">
        <f t="shared" si="14"/>
        <v/>
      </c>
      <c r="AF15" s="23" t="str">
        <f t="shared" si="37"/>
        <v/>
      </c>
      <c r="AG15" s="23" t="str">
        <f>IFERROR(TEXT(AE15,"00-")&amp;MATCH(AC15,設定表!$C$2:$C$5,0),"")</f>
        <v/>
      </c>
      <c r="AH15" s="22" t="str">
        <f t="shared" si="38"/>
        <v/>
      </c>
      <c r="AJ15" s="26">
        <f t="shared" si="15"/>
        <v>13</v>
      </c>
      <c r="AK15" s="26">
        <v>3</v>
      </c>
      <c r="AL15" s="26" t="str">
        <f t="shared" si="35"/>
        <v>13-3</v>
      </c>
      <c r="AM15" s="26" t="str">
        <f t="shared" si="16"/>
        <v>蟹</v>
      </c>
      <c r="AN15" s="25" t="str">
        <f t="shared" si="17"/>
        <v>祭</v>
      </c>
      <c r="AO15" s="23" t="str">
        <f t="shared" si="18"/>
        <v>去</v>
      </c>
      <c r="AP15" s="23" t="str">
        <f t="shared" si="19"/>
        <v>祭 </v>
      </c>
      <c r="AQ15" s="23">
        <v>13</v>
      </c>
      <c r="AR15" s="23" t="str">
        <f t="shared" si="20"/>
        <v>4.13祭</v>
      </c>
      <c r="AS15" s="23" t="str">
        <f>IFERROR(TEXT(AQ15,"00-")&amp;MATCH(AO15,設定表!$C$2:$C$5,0),"")</f>
        <v>13-3</v>
      </c>
      <c r="AT15" s="22" t="str">
        <f t="shared" si="21"/>
        <v>去聲十三祭</v>
      </c>
      <c r="AV15" s="26">
        <f t="shared" si="22"/>
        <v>13</v>
      </c>
      <c r="AW15" s="26">
        <v>4</v>
      </c>
      <c r="AX15" s="26" t="str">
        <f t="shared" si="36"/>
        <v>13-4</v>
      </c>
      <c r="AY15" s="26" t="str">
        <f t="shared" si="23"/>
        <v>蟹</v>
      </c>
      <c r="AZ15" s="25" t="str">
        <f t="shared" si="24"/>
        <v>祭</v>
      </c>
      <c r="BA15" s="23" t="str">
        <f t="shared" si="25"/>
        <v/>
      </c>
      <c r="BB15" s="23" t="str">
        <f t="shared" si="26"/>
        <v/>
      </c>
      <c r="BD15" s="23" t="str">
        <f t="shared" si="27"/>
        <v/>
      </c>
      <c r="BE15" s="23" t="str">
        <f>IFERROR(TEXT(BC15,"00-")&amp;MATCH(BA15,設定表!$C$2:$C$5,0),"")</f>
        <v/>
      </c>
      <c r="BF15" s="22" t="str">
        <f t="shared" si="28"/>
        <v/>
      </c>
      <c r="BJ15" s="26" t="s">
        <v>33</v>
      </c>
      <c r="BK15" s="26">
        <v>15</v>
      </c>
      <c r="BL15" s="32" t="s">
        <v>611</v>
      </c>
      <c r="BM15" s="31" t="s">
        <v>41</v>
      </c>
      <c r="BN15" s="31" t="s">
        <v>280</v>
      </c>
      <c r="BO15" s="31" t="s">
        <v>469</v>
      </c>
      <c r="BP15" s="30" t="str">
        <f t="shared" si="29"/>
        <v>佳</v>
      </c>
      <c r="BQ15" s="30" t="str">
        <f t="shared" si="30"/>
        <v>蟹</v>
      </c>
      <c r="BR15" s="30" t="str">
        <f t="shared" si="31"/>
        <v>卦</v>
      </c>
      <c r="BS15" s="30" t="str">
        <f t="shared" si="32"/>
        <v>〇</v>
      </c>
    </row>
    <row r="16" spans="2:71">
      <c r="B16" s="26" t="s">
        <v>33</v>
      </c>
      <c r="C16" s="26">
        <v>14</v>
      </c>
      <c r="D16" s="25" t="s">
        <v>37</v>
      </c>
      <c r="E16" s="34"/>
      <c r="F16" s="34"/>
      <c r="G16" s="28" t="s">
        <v>1167</v>
      </c>
      <c r="H16" s="34"/>
      <c r="I16" s="33"/>
      <c r="L16" s="55">
        <f t="shared" si="3"/>
        <v>14</v>
      </c>
      <c r="M16" s="26">
        <v>1</v>
      </c>
      <c r="N16" s="26" t="str">
        <f t="shared" si="33"/>
        <v>14-1</v>
      </c>
      <c r="O16" s="26" t="str">
        <f t="shared" si="4"/>
        <v>蟹</v>
      </c>
      <c r="P16" s="25" t="str">
        <f t="shared" si="5"/>
        <v>泰</v>
      </c>
      <c r="Q16" s="23" t="str">
        <f t="shared" si="6"/>
        <v/>
      </c>
      <c r="R16" s="27" t="str">
        <f t="shared" si="7"/>
        <v/>
      </c>
      <c r="T16" s="23" t="str">
        <f t="shared" si="8"/>
        <v/>
      </c>
      <c r="U16" s="23" t="str">
        <f>IFERROR(TEXT(S16,"00-")&amp;MATCH(Q16,設定表!$C$2:$C$5,0),"")</f>
        <v/>
      </c>
      <c r="V16" s="56" t="str">
        <f t="shared" si="9"/>
        <v/>
      </c>
      <c r="X16" s="26">
        <f t="shared" si="10"/>
        <v>14</v>
      </c>
      <c r="Y16" s="26">
        <v>2</v>
      </c>
      <c r="Z16" s="26" t="str">
        <f t="shared" si="34"/>
        <v>14-2</v>
      </c>
      <c r="AA16" s="26" t="str">
        <f t="shared" si="11"/>
        <v>蟹</v>
      </c>
      <c r="AB16" s="25" t="str">
        <f t="shared" si="12"/>
        <v>泰</v>
      </c>
      <c r="AC16" s="23" t="str">
        <f t="shared" si="13"/>
        <v/>
      </c>
      <c r="AD16" s="22" t="str">
        <f t="shared" si="14"/>
        <v/>
      </c>
      <c r="AF16" s="23" t="str">
        <f t="shared" si="37"/>
        <v/>
      </c>
      <c r="AG16" s="23" t="str">
        <f>IFERROR(TEXT(AE16,"00-")&amp;MATCH(AC16,設定表!$C$2:$C$5,0),"")</f>
        <v/>
      </c>
      <c r="AH16" s="22" t="str">
        <f t="shared" si="38"/>
        <v/>
      </c>
      <c r="AJ16" s="26">
        <f t="shared" si="15"/>
        <v>14</v>
      </c>
      <c r="AK16" s="26">
        <v>3</v>
      </c>
      <c r="AL16" s="26" t="str">
        <f t="shared" si="35"/>
        <v>14-3</v>
      </c>
      <c r="AM16" s="26" t="str">
        <f t="shared" si="16"/>
        <v>蟹</v>
      </c>
      <c r="AN16" s="25" t="str">
        <f t="shared" si="17"/>
        <v>泰</v>
      </c>
      <c r="AO16" s="23" t="str">
        <f t="shared" si="18"/>
        <v>去</v>
      </c>
      <c r="AP16" s="23" t="str">
        <f t="shared" si="19"/>
        <v>泰 </v>
      </c>
      <c r="AQ16" s="23">
        <v>14</v>
      </c>
      <c r="AR16" s="23" t="str">
        <f t="shared" si="20"/>
        <v>4.14泰</v>
      </c>
      <c r="AS16" s="23" t="str">
        <f>IFERROR(TEXT(AQ16,"00-")&amp;MATCH(AO16,設定表!$C$2:$C$5,0),"")</f>
        <v>14-3</v>
      </c>
      <c r="AT16" s="22" t="str">
        <f t="shared" si="21"/>
        <v>去聲十四泰</v>
      </c>
      <c r="AV16" s="26">
        <f t="shared" si="22"/>
        <v>14</v>
      </c>
      <c r="AW16" s="26">
        <v>4</v>
      </c>
      <c r="AX16" s="26" t="str">
        <f t="shared" si="36"/>
        <v>14-4</v>
      </c>
      <c r="AY16" s="26" t="str">
        <f t="shared" si="23"/>
        <v>蟹</v>
      </c>
      <c r="AZ16" s="25" t="str">
        <f t="shared" si="24"/>
        <v>泰</v>
      </c>
      <c r="BA16" s="23" t="str">
        <f t="shared" si="25"/>
        <v/>
      </c>
      <c r="BB16" s="23" t="str">
        <f t="shared" si="26"/>
        <v/>
      </c>
      <c r="BD16" s="23" t="str">
        <f t="shared" si="27"/>
        <v/>
      </c>
      <c r="BE16" s="23" t="str">
        <f>IFERROR(TEXT(BC16,"00-")&amp;MATCH(BA16,設定表!$C$2:$C$5,0),"")</f>
        <v/>
      </c>
      <c r="BF16" s="22" t="str">
        <f t="shared" si="28"/>
        <v/>
      </c>
      <c r="BJ16" s="26" t="s">
        <v>33</v>
      </c>
      <c r="BK16" s="26">
        <v>17</v>
      </c>
      <c r="BL16" s="32" t="s">
        <v>469</v>
      </c>
      <c r="BM16" s="31" t="s">
        <v>469</v>
      </c>
      <c r="BN16" s="31" t="s">
        <v>288</v>
      </c>
      <c r="BO16" s="31" t="s">
        <v>469</v>
      </c>
      <c r="BP16" s="30" t="str">
        <f t="shared" si="29"/>
        <v>〇</v>
      </c>
      <c r="BQ16" s="30" t="str">
        <f t="shared" si="30"/>
        <v>〇</v>
      </c>
      <c r="BR16" s="30" t="str">
        <f t="shared" si="31"/>
        <v>夬</v>
      </c>
      <c r="BS16" s="30" t="str">
        <f t="shared" si="32"/>
        <v>〇</v>
      </c>
    </row>
    <row r="17" spans="2:71">
      <c r="B17" s="26" t="s">
        <v>33</v>
      </c>
      <c r="C17" s="26">
        <v>15</v>
      </c>
      <c r="D17" s="25" t="s">
        <v>38</v>
      </c>
      <c r="E17" s="29" t="s">
        <v>1166</v>
      </c>
      <c r="F17" s="29" t="s">
        <v>1165</v>
      </c>
      <c r="G17" s="29" t="s">
        <v>1164</v>
      </c>
      <c r="H17" s="33"/>
      <c r="I17" s="33"/>
      <c r="L17" s="55">
        <f t="shared" si="3"/>
        <v>15</v>
      </c>
      <c r="M17" s="26">
        <v>1</v>
      </c>
      <c r="N17" s="26" t="str">
        <f t="shared" si="33"/>
        <v>15-1</v>
      </c>
      <c r="O17" s="26" t="str">
        <f t="shared" si="4"/>
        <v>蟹</v>
      </c>
      <c r="P17" s="25" t="str">
        <f t="shared" si="5"/>
        <v>佳</v>
      </c>
      <c r="Q17" s="23" t="str">
        <f t="shared" si="6"/>
        <v>平</v>
      </c>
      <c r="R17" s="27" t="str">
        <f t="shared" si="7"/>
        <v>佳 </v>
      </c>
      <c r="S17" s="23">
        <v>13</v>
      </c>
      <c r="T17" s="23" t="str">
        <f t="shared" si="8"/>
        <v>1.13佳</v>
      </c>
      <c r="U17" s="23" t="str">
        <f>IFERROR(TEXT(S17,"00-")&amp;MATCH(Q17,設定表!$C$2:$C$5,0),"")</f>
        <v>13-1</v>
      </c>
      <c r="V17" s="56" t="str">
        <f t="shared" si="9"/>
        <v>上平聲十三佳</v>
      </c>
      <c r="X17" s="26">
        <f t="shared" si="10"/>
        <v>15</v>
      </c>
      <c r="Y17" s="26">
        <v>2</v>
      </c>
      <c r="Z17" s="26" t="str">
        <f t="shared" si="34"/>
        <v>15-2</v>
      </c>
      <c r="AA17" s="26" t="str">
        <f t="shared" si="11"/>
        <v>蟹</v>
      </c>
      <c r="AB17" s="25" t="str">
        <f t="shared" si="12"/>
        <v>佳</v>
      </c>
      <c r="AC17" s="23" t="str">
        <f t="shared" si="13"/>
        <v>上</v>
      </c>
      <c r="AD17" s="22" t="str">
        <f t="shared" si="14"/>
        <v>蟹 </v>
      </c>
      <c r="AE17" s="23">
        <v>12</v>
      </c>
      <c r="AF17" s="23" t="str">
        <f t="shared" si="37"/>
        <v>3.12蟹</v>
      </c>
      <c r="AG17" s="23" t="str">
        <f>IFERROR(TEXT(AE17,"00-")&amp;MATCH(AC17,設定表!$C$2:$C$5,0),"")</f>
        <v>12-2</v>
      </c>
      <c r="AH17" s="22" t="str">
        <f t="shared" si="38"/>
        <v>上聲十二蟹</v>
      </c>
      <c r="AJ17" s="26">
        <f t="shared" si="15"/>
        <v>15</v>
      </c>
      <c r="AK17" s="26">
        <v>3</v>
      </c>
      <c r="AL17" s="26" t="str">
        <f t="shared" si="35"/>
        <v>15-3</v>
      </c>
      <c r="AM17" s="26" t="str">
        <f t="shared" si="16"/>
        <v>蟹</v>
      </c>
      <c r="AN17" s="25" t="str">
        <f t="shared" si="17"/>
        <v>佳</v>
      </c>
      <c r="AO17" s="23" t="str">
        <f t="shared" si="18"/>
        <v>去</v>
      </c>
      <c r="AP17" s="23" t="str">
        <f t="shared" si="19"/>
        <v>卦 </v>
      </c>
      <c r="AQ17" s="23">
        <v>15</v>
      </c>
      <c r="AR17" s="23" t="str">
        <f t="shared" si="20"/>
        <v>4.15卦</v>
      </c>
      <c r="AS17" s="23" t="str">
        <f>IFERROR(TEXT(AQ17,"00-")&amp;MATCH(AO17,設定表!$C$2:$C$5,0),"")</f>
        <v>15-3</v>
      </c>
      <c r="AT17" s="22" t="str">
        <f t="shared" si="21"/>
        <v>去聲十五卦</v>
      </c>
      <c r="AV17" s="26">
        <f t="shared" si="22"/>
        <v>15</v>
      </c>
      <c r="AW17" s="26">
        <v>4</v>
      </c>
      <c r="AX17" s="26" t="str">
        <f t="shared" si="36"/>
        <v>15-4</v>
      </c>
      <c r="AY17" s="26" t="str">
        <f t="shared" si="23"/>
        <v>蟹</v>
      </c>
      <c r="AZ17" s="25" t="str">
        <f t="shared" si="24"/>
        <v>佳</v>
      </c>
      <c r="BA17" s="23" t="str">
        <f t="shared" si="25"/>
        <v/>
      </c>
      <c r="BB17" s="23" t="str">
        <f t="shared" si="26"/>
        <v/>
      </c>
      <c r="BD17" s="23" t="str">
        <f t="shared" si="27"/>
        <v/>
      </c>
      <c r="BE17" s="23" t="str">
        <f>IFERROR(TEXT(BC17,"00-")&amp;MATCH(BA17,設定表!$C$2:$C$5,0),"")</f>
        <v/>
      </c>
      <c r="BF17" s="22" t="str">
        <f t="shared" si="28"/>
        <v/>
      </c>
      <c r="BJ17" s="26" t="s">
        <v>33</v>
      </c>
      <c r="BK17" s="26">
        <v>18</v>
      </c>
      <c r="BL17" s="32" t="s">
        <v>619</v>
      </c>
      <c r="BM17" s="31" t="s">
        <v>50</v>
      </c>
      <c r="BN17" s="31" t="s">
        <v>292</v>
      </c>
      <c r="BO17" s="31" t="s">
        <v>469</v>
      </c>
      <c r="BP17" s="30" t="str">
        <f t="shared" si="29"/>
        <v>灰</v>
      </c>
      <c r="BQ17" s="30" t="str">
        <f t="shared" si="30"/>
        <v>賄</v>
      </c>
      <c r="BR17" s="30" t="str">
        <f t="shared" si="31"/>
        <v>隊</v>
      </c>
      <c r="BS17" s="30" t="str">
        <f t="shared" si="32"/>
        <v>〇</v>
      </c>
    </row>
    <row r="18" spans="2:71">
      <c r="B18" s="26" t="s">
        <v>33</v>
      </c>
      <c r="C18" s="26">
        <v>16</v>
      </c>
      <c r="D18" s="25" t="s">
        <v>42</v>
      </c>
      <c r="E18" s="28" t="s">
        <v>1163</v>
      </c>
      <c r="F18" s="28" t="s">
        <v>1162</v>
      </c>
      <c r="G18" s="28" t="s">
        <v>1161</v>
      </c>
      <c r="H18" s="34"/>
      <c r="I18" s="33"/>
      <c r="L18" s="57">
        <f t="shared" si="3"/>
        <v>16</v>
      </c>
      <c r="M18" s="58">
        <v>1</v>
      </c>
      <c r="N18" s="58" t="str">
        <f t="shared" si="33"/>
        <v>16-1</v>
      </c>
      <c r="O18" s="58" t="str">
        <f t="shared" si="4"/>
        <v>蟹</v>
      </c>
      <c r="P18" s="59" t="str">
        <f t="shared" si="5"/>
        <v>皆</v>
      </c>
      <c r="Q18" s="60" t="str">
        <f t="shared" si="6"/>
        <v>平</v>
      </c>
      <c r="R18" s="61" t="str">
        <f t="shared" si="7"/>
        <v>皆 </v>
      </c>
      <c r="S18" s="60">
        <v>14</v>
      </c>
      <c r="T18" s="60" t="str">
        <f t="shared" si="8"/>
        <v>1.14皆</v>
      </c>
      <c r="U18" s="60" t="str">
        <f>IFERROR(TEXT(S18,"00-")&amp;MATCH(Q18,設定表!$C$2:$C$5,0),"")</f>
        <v>14-1</v>
      </c>
      <c r="V18" s="62" t="str">
        <f t="shared" si="9"/>
        <v>上平聲十四皆</v>
      </c>
      <c r="X18" s="26">
        <f t="shared" si="10"/>
        <v>16</v>
      </c>
      <c r="Y18" s="26">
        <v>2</v>
      </c>
      <c r="Z18" s="26" t="str">
        <f t="shared" si="34"/>
        <v>16-2</v>
      </c>
      <c r="AA18" s="26" t="str">
        <f t="shared" si="11"/>
        <v>蟹</v>
      </c>
      <c r="AB18" s="25" t="str">
        <f t="shared" si="12"/>
        <v>皆</v>
      </c>
      <c r="AC18" s="23" t="str">
        <f t="shared" si="13"/>
        <v>上</v>
      </c>
      <c r="AD18" s="22" t="str">
        <f t="shared" si="14"/>
        <v>駭 </v>
      </c>
      <c r="AE18" s="23">
        <v>13</v>
      </c>
      <c r="AF18" s="23" t="str">
        <f t="shared" si="37"/>
        <v>3.13駭</v>
      </c>
      <c r="AG18" s="23" t="str">
        <f>IFERROR(TEXT(AE18,"00-")&amp;MATCH(AC18,設定表!$C$2:$C$5,0),"")</f>
        <v>13-2</v>
      </c>
      <c r="AH18" s="22" t="str">
        <f t="shared" si="38"/>
        <v>上聲十三駭</v>
      </c>
      <c r="AJ18" s="26">
        <f t="shared" si="15"/>
        <v>16</v>
      </c>
      <c r="AK18" s="26">
        <v>3</v>
      </c>
      <c r="AL18" s="26" t="str">
        <f t="shared" si="35"/>
        <v>16-3</v>
      </c>
      <c r="AM18" s="26" t="str">
        <f t="shared" si="16"/>
        <v>蟹</v>
      </c>
      <c r="AN18" s="25" t="str">
        <f t="shared" si="17"/>
        <v>皆</v>
      </c>
      <c r="AO18" s="23" t="str">
        <f t="shared" si="18"/>
        <v>去</v>
      </c>
      <c r="AP18" s="23" t="str">
        <f t="shared" si="19"/>
        <v>怪 </v>
      </c>
      <c r="AQ18" s="23">
        <v>16</v>
      </c>
      <c r="AR18" s="23" t="str">
        <f t="shared" si="20"/>
        <v>4.16怪</v>
      </c>
      <c r="AS18" s="23" t="str">
        <f>IFERROR(TEXT(AQ18,"00-")&amp;MATCH(AO18,設定表!$C$2:$C$5,0),"")</f>
        <v>16-3</v>
      </c>
      <c r="AT18" s="22" t="str">
        <f t="shared" si="21"/>
        <v>去聲十六怪</v>
      </c>
      <c r="AV18" s="26">
        <f t="shared" si="22"/>
        <v>16</v>
      </c>
      <c r="AW18" s="26">
        <v>4</v>
      </c>
      <c r="AX18" s="26" t="str">
        <f t="shared" si="36"/>
        <v>16-4</v>
      </c>
      <c r="AY18" s="26" t="str">
        <f t="shared" si="23"/>
        <v>蟹</v>
      </c>
      <c r="AZ18" s="25" t="str">
        <f t="shared" si="24"/>
        <v>皆</v>
      </c>
      <c r="BA18" s="23" t="str">
        <f t="shared" si="25"/>
        <v/>
      </c>
      <c r="BB18" s="23" t="str">
        <f t="shared" si="26"/>
        <v/>
      </c>
      <c r="BD18" s="23" t="str">
        <f t="shared" si="27"/>
        <v/>
      </c>
      <c r="BE18" s="23" t="str">
        <f>IFERROR(TEXT(BC18,"00-")&amp;MATCH(BA18,設定表!$C$2:$C$5,0),"")</f>
        <v/>
      </c>
      <c r="BF18" s="22" t="str">
        <f t="shared" si="28"/>
        <v/>
      </c>
      <c r="BJ18" s="26" t="s">
        <v>33</v>
      </c>
      <c r="BK18" s="26">
        <v>19</v>
      </c>
      <c r="BL18" s="32" t="s">
        <v>623</v>
      </c>
      <c r="BM18" s="31" t="s">
        <v>54</v>
      </c>
      <c r="BN18" s="31" t="s">
        <v>296</v>
      </c>
      <c r="BO18" s="31" t="s">
        <v>469</v>
      </c>
      <c r="BP18" s="30" t="str">
        <f t="shared" si="29"/>
        <v>咍</v>
      </c>
      <c r="BQ18" s="30" t="str">
        <f t="shared" si="30"/>
        <v>海</v>
      </c>
      <c r="BR18" s="30" t="str">
        <f t="shared" si="31"/>
        <v>代</v>
      </c>
      <c r="BS18" s="30" t="str">
        <f t="shared" si="32"/>
        <v>〇</v>
      </c>
    </row>
    <row r="19" spans="2:71">
      <c r="B19" s="26" t="s">
        <v>33</v>
      </c>
      <c r="C19" s="26">
        <v>17</v>
      </c>
      <c r="D19" s="25" t="s">
        <v>46</v>
      </c>
      <c r="E19" s="33"/>
      <c r="F19" s="33"/>
      <c r="G19" s="29" t="s">
        <v>1160</v>
      </c>
      <c r="H19" s="33"/>
      <c r="I19" s="33"/>
      <c r="L19" s="49">
        <f t="shared" si="3"/>
        <v>17</v>
      </c>
      <c r="M19" s="50">
        <v>1</v>
      </c>
      <c r="N19" s="50" t="str">
        <f t="shared" si="33"/>
        <v>17-1</v>
      </c>
      <c r="O19" s="50" t="str">
        <f t="shared" si="4"/>
        <v>蟹</v>
      </c>
      <c r="P19" s="51" t="str">
        <f t="shared" si="5"/>
        <v>夬</v>
      </c>
      <c r="Q19" s="52" t="str">
        <f t="shared" si="6"/>
        <v/>
      </c>
      <c r="R19" s="53" t="str">
        <f t="shared" si="7"/>
        <v/>
      </c>
      <c r="S19" s="52"/>
      <c r="T19" s="52" t="str">
        <f t="shared" si="8"/>
        <v/>
      </c>
      <c r="U19" s="52" t="str">
        <f>IFERROR(TEXT(S19,"00-")&amp;MATCH(Q19,設定表!$C$2:$C$5,0),"")</f>
        <v/>
      </c>
      <c r="V19" s="54" t="str">
        <f t="shared" si="9"/>
        <v/>
      </c>
      <c r="X19" s="26">
        <f t="shared" si="10"/>
        <v>17</v>
      </c>
      <c r="Y19" s="26">
        <v>2</v>
      </c>
      <c r="Z19" s="26" t="str">
        <f t="shared" si="34"/>
        <v>17-2</v>
      </c>
      <c r="AA19" s="26" t="str">
        <f t="shared" si="11"/>
        <v>蟹</v>
      </c>
      <c r="AB19" s="25" t="str">
        <f t="shared" si="12"/>
        <v>夬</v>
      </c>
      <c r="AC19" s="23" t="str">
        <f t="shared" si="13"/>
        <v/>
      </c>
      <c r="AD19" s="22" t="str">
        <f t="shared" si="14"/>
        <v/>
      </c>
      <c r="AF19" s="23" t="str">
        <f t="shared" si="37"/>
        <v/>
      </c>
      <c r="AG19" s="23" t="str">
        <f>IFERROR(TEXT(AE19,"00-")&amp;MATCH(AC19,設定表!$C$2:$C$5,0),"")</f>
        <v/>
      </c>
      <c r="AH19" s="22" t="str">
        <f t="shared" si="38"/>
        <v/>
      </c>
      <c r="AJ19" s="26">
        <f t="shared" si="15"/>
        <v>17</v>
      </c>
      <c r="AK19" s="26">
        <v>3</v>
      </c>
      <c r="AL19" s="26" t="str">
        <f t="shared" si="35"/>
        <v>17-3</v>
      </c>
      <c r="AM19" s="26" t="str">
        <f t="shared" si="16"/>
        <v>蟹</v>
      </c>
      <c r="AN19" s="25" t="str">
        <f t="shared" si="17"/>
        <v>夬</v>
      </c>
      <c r="AO19" s="23" t="str">
        <f t="shared" si="18"/>
        <v>去</v>
      </c>
      <c r="AP19" s="23" t="str">
        <f t="shared" si="19"/>
        <v>夬 </v>
      </c>
      <c r="AQ19" s="23">
        <v>17</v>
      </c>
      <c r="AR19" s="23" t="str">
        <f t="shared" si="20"/>
        <v>4.17夬</v>
      </c>
      <c r="AS19" s="23" t="str">
        <f>IFERROR(TEXT(AQ19,"00-")&amp;MATCH(AO19,設定表!$C$2:$C$5,0),"")</f>
        <v>17-3</v>
      </c>
      <c r="AT19" s="22" t="str">
        <f t="shared" si="21"/>
        <v>去聲十七夬</v>
      </c>
      <c r="AV19" s="26">
        <f t="shared" si="22"/>
        <v>17</v>
      </c>
      <c r="AW19" s="26">
        <v>4</v>
      </c>
      <c r="AX19" s="26" t="str">
        <f t="shared" si="36"/>
        <v>17-4</v>
      </c>
      <c r="AY19" s="26" t="str">
        <f t="shared" si="23"/>
        <v>蟹</v>
      </c>
      <c r="AZ19" s="25" t="str">
        <f t="shared" si="24"/>
        <v>夬</v>
      </c>
      <c r="BA19" s="23" t="str">
        <f t="shared" si="25"/>
        <v/>
      </c>
      <c r="BB19" s="23" t="str">
        <f t="shared" si="26"/>
        <v/>
      </c>
      <c r="BD19" s="23" t="str">
        <f t="shared" si="27"/>
        <v/>
      </c>
      <c r="BE19" s="23" t="str">
        <f>IFERROR(TEXT(BC19,"00-")&amp;MATCH(BA19,設定表!$C$2:$C$5,0),"")</f>
        <v/>
      </c>
      <c r="BF19" s="22" t="str">
        <f t="shared" si="28"/>
        <v/>
      </c>
      <c r="BJ19" s="26" t="s">
        <v>33</v>
      </c>
      <c r="BK19" s="26">
        <v>20</v>
      </c>
      <c r="BL19" s="32" t="s">
        <v>469</v>
      </c>
      <c r="BM19" s="31" t="s">
        <v>469</v>
      </c>
      <c r="BN19" s="31" t="s">
        <v>300</v>
      </c>
      <c r="BO19" s="31" t="s">
        <v>469</v>
      </c>
      <c r="BP19" s="30" t="str">
        <f t="shared" si="29"/>
        <v>〇</v>
      </c>
      <c r="BQ19" s="30" t="str">
        <f t="shared" si="30"/>
        <v>〇</v>
      </c>
      <c r="BR19" s="30" t="str">
        <f t="shared" si="31"/>
        <v>廢</v>
      </c>
      <c r="BS19" s="30" t="str">
        <f t="shared" si="32"/>
        <v>〇</v>
      </c>
    </row>
    <row r="20" spans="2:71">
      <c r="B20" s="26" t="s">
        <v>33</v>
      </c>
      <c r="C20" s="26">
        <v>18</v>
      </c>
      <c r="D20" s="25" t="s">
        <v>47</v>
      </c>
      <c r="E20" s="28" t="s">
        <v>1159</v>
      </c>
      <c r="F20" s="28" t="s">
        <v>1158</v>
      </c>
      <c r="G20" s="28" t="s">
        <v>1157</v>
      </c>
      <c r="H20" s="34"/>
      <c r="I20" s="33"/>
      <c r="L20" s="55">
        <f t="shared" si="3"/>
        <v>18</v>
      </c>
      <c r="M20" s="26">
        <v>1</v>
      </c>
      <c r="N20" s="26" t="str">
        <f t="shared" si="33"/>
        <v>18-1</v>
      </c>
      <c r="O20" s="26" t="str">
        <f t="shared" si="4"/>
        <v>蟹</v>
      </c>
      <c r="P20" s="25" t="str">
        <f t="shared" si="5"/>
        <v>灰</v>
      </c>
      <c r="Q20" s="23" t="str">
        <f t="shared" si="6"/>
        <v>平</v>
      </c>
      <c r="R20" s="27" t="str">
        <f t="shared" si="7"/>
        <v>灰 </v>
      </c>
      <c r="S20" s="23">
        <v>15</v>
      </c>
      <c r="T20" s="23" t="str">
        <f t="shared" si="8"/>
        <v>1.15灰</v>
      </c>
      <c r="U20" s="23" t="str">
        <f>IFERROR(TEXT(S20,"00-")&amp;MATCH(Q20,設定表!$C$2:$C$5,0),"")</f>
        <v>15-1</v>
      </c>
      <c r="V20" s="56" t="str">
        <f t="shared" si="9"/>
        <v>上平聲十五灰</v>
      </c>
      <c r="X20" s="26">
        <f t="shared" si="10"/>
        <v>18</v>
      </c>
      <c r="Y20" s="26">
        <v>2</v>
      </c>
      <c r="Z20" s="26" t="str">
        <f t="shared" si="34"/>
        <v>18-2</v>
      </c>
      <c r="AA20" s="26" t="str">
        <f t="shared" si="11"/>
        <v>蟹</v>
      </c>
      <c r="AB20" s="25" t="str">
        <f t="shared" si="12"/>
        <v>灰</v>
      </c>
      <c r="AC20" s="23" t="str">
        <f t="shared" si="13"/>
        <v>上</v>
      </c>
      <c r="AD20" s="22" t="str">
        <f t="shared" si="14"/>
        <v>賄 </v>
      </c>
      <c r="AE20" s="23">
        <v>14</v>
      </c>
      <c r="AF20" s="23" t="str">
        <f t="shared" si="37"/>
        <v>3.14賄</v>
      </c>
      <c r="AG20" s="23" t="str">
        <f>IFERROR(TEXT(AE20,"00-")&amp;MATCH(AC20,設定表!$C$2:$C$5,0),"")</f>
        <v>14-2</v>
      </c>
      <c r="AH20" s="22" t="str">
        <f t="shared" si="38"/>
        <v>上聲十四賄</v>
      </c>
      <c r="AJ20" s="26">
        <f t="shared" si="15"/>
        <v>18</v>
      </c>
      <c r="AK20" s="26">
        <v>3</v>
      </c>
      <c r="AL20" s="26" t="str">
        <f t="shared" si="35"/>
        <v>18-3</v>
      </c>
      <c r="AM20" s="26" t="str">
        <f t="shared" si="16"/>
        <v>蟹</v>
      </c>
      <c r="AN20" s="25" t="str">
        <f t="shared" si="17"/>
        <v>灰</v>
      </c>
      <c r="AO20" s="23" t="str">
        <f t="shared" si="18"/>
        <v>去</v>
      </c>
      <c r="AP20" s="23" t="str">
        <f t="shared" si="19"/>
        <v>隊 </v>
      </c>
      <c r="AQ20" s="23">
        <v>18</v>
      </c>
      <c r="AR20" s="23" t="str">
        <f t="shared" si="20"/>
        <v>4.18隊</v>
      </c>
      <c r="AS20" s="23" t="str">
        <f>IFERROR(TEXT(AQ20,"00-")&amp;MATCH(AO20,設定表!$C$2:$C$5,0),"")</f>
        <v>18-3</v>
      </c>
      <c r="AT20" s="22" t="str">
        <f t="shared" si="21"/>
        <v>去聲十八隊</v>
      </c>
      <c r="AV20" s="26">
        <f t="shared" si="22"/>
        <v>18</v>
      </c>
      <c r="AW20" s="26">
        <v>4</v>
      </c>
      <c r="AX20" s="26" t="str">
        <f t="shared" si="36"/>
        <v>18-4</v>
      </c>
      <c r="AY20" s="26" t="str">
        <f t="shared" si="23"/>
        <v>蟹</v>
      </c>
      <c r="AZ20" s="25" t="str">
        <f t="shared" si="24"/>
        <v>灰</v>
      </c>
      <c r="BA20" s="23" t="str">
        <f t="shared" si="25"/>
        <v/>
      </c>
      <c r="BB20" s="23" t="str">
        <f t="shared" si="26"/>
        <v/>
      </c>
      <c r="BD20" s="23" t="str">
        <f t="shared" si="27"/>
        <v/>
      </c>
      <c r="BE20" s="23" t="str">
        <f>IFERROR(TEXT(BC20,"00-")&amp;MATCH(BA20,設定表!$C$2:$C$5,0),"")</f>
        <v/>
      </c>
      <c r="BF20" s="22" t="str">
        <f t="shared" si="28"/>
        <v/>
      </c>
      <c r="BJ20" s="26" t="s">
        <v>56</v>
      </c>
      <c r="BK20" s="26">
        <v>21</v>
      </c>
      <c r="BL20" s="32" t="s">
        <v>627</v>
      </c>
      <c r="BM20" s="31" t="s">
        <v>60</v>
      </c>
      <c r="BN20" s="31" t="s">
        <v>304</v>
      </c>
      <c r="BO20" s="31" t="s">
        <v>473</v>
      </c>
      <c r="BP20" s="30" t="str">
        <f t="shared" si="29"/>
        <v>眞</v>
      </c>
      <c r="BQ20" s="30" t="str">
        <f t="shared" si="30"/>
        <v>軫</v>
      </c>
      <c r="BR20" s="30" t="str">
        <f t="shared" si="31"/>
        <v>震</v>
      </c>
      <c r="BS20" s="30" t="str">
        <f t="shared" si="32"/>
        <v>質</v>
      </c>
    </row>
    <row r="21" spans="2:71">
      <c r="B21" s="26" t="s">
        <v>33</v>
      </c>
      <c r="C21" s="26">
        <v>19</v>
      </c>
      <c r="D21" s="25" t="s">
        <v>51</v>
      </c>
      <c r="E21" s="29" t="s">
        <v>1156</v>
      </c>
      <c r="F21" s="29" t="s">
        <v>1155</v>
      </c>
      <c r="G21" s="29" t="s">
        <v>1154</v>
      </c>
      <c r="H21" s="33"/>
      <c r="I21" s="33"/>
      <c r="L21" s="55">
        <f t="shared" si="3"/>
        <v>19</v>
      </c>
      <c r="M21" s="26">
        <v>1</v>
      </c>
      <c r="N21" s="26" t="str">
        <f t="shared" si="33"/>
        <v>19-1</v>
      </c>
      <c r="O21" s="26" t="str">
        <f t="shared" si="4"/>
        <v>蟹</v>
      </c>
      <c r="P21" s="25" t="str">
        <f t="shared" si="5"/>
        <v>咍</v>
      </c>
      <c r="Q21" s="23" t="str">
        <f t="shared" si="6"/>
        <v>平</v>
      </c>
      <c r="R21" s="27" t="str">
        <f t="shared" si="7"/>
        <v>咍 </v>
      </c>
      <c r="S21" s="23">
        <v>16</v>
      </c>
      <c r="T21" s="23" t="str">
        <f t="shared" si="8"/>
        <v>1.16咍</v>
      </c>
      <c r="U21" s="23" t="str">
        <f>IFERROR(TEXT(S21,"00-")&amp;MATCH(Q21,設定表!$C$2:$C$5,0),"")</f>
        <v>16-1</v>
      </c>
      <c r="V21" s="56" t="str">
        <f t="shared" si="9"/>
        <v>上平聲十六咍</v>
      </c>
      <c r="X21" s="26">
        <f t="shared" si="10"/>
        <v>19</v>
      </c>
      <c r="Y21" s="26">
        <v>2</v>
      </c>
      <c r="Z21" s="26" t="str">
        <f t="shared" si="34"/>
        <v>19-2</v>
      </c>
      <c r="AA21" s="26" t="str">
        <f t="shared" si="11"/>
        <v>蟹</v>
      </c>
      <c r="AB21" s="25" t="str">
        <f t="shared" si="12"/>
        <v>咍</v>
      </c>
      <c r="AC21" s="23" t="str">
        <f t="shared" si="13"/>
        <v>上</v>
      </c>
      <c r="AD21" s="22" t="str">
        <f t="shared" si="14"/>
        <v>海 </v>
      </c>
      <c r="AE21" s="23">
        <v>15</v>
      </c>
      <c r="AF21" s="23" t="str">
        <f t="shared" si="37"/>
        <v>3.15海</v>
      </c>
      <c r="AG21" s="23" t="str">
        <f>IFERROR(TEXT(AE21,"00-")&amp;MATCH(AC21,設定表!$C$2:$C$5,0),"")</f>
        <v>15-2</v>
      </c>
      <c r="AH21" s="22" t="str">
        <f t="shared" si="38"/>
        <v>上聲十五海</v>
      </c>
      <c r="AJ21" s="26">
        <f t="shared" si="15"/>
        <v>19</v>
      </c>
      <c r="AK21" s="26">
        <v>3</v>
      </c>
      <c r="AL21" s="26" t="str">
        <f t="shared" si="35"/>
        <v>19-3</v>
      </c>
      <c r="AM21" s="26" t="str">
        <f t="shared" si="16"/>
        <v>蟹</v>
      </c>
      <c r="AN21" s="25" t="str">
        <f t="shared" si="17"/>
        <v>咍</v>
      </c>
      <c r="AO21" s="23" t="str">
        <f t="shared" si="18"/>
        <v>去</v>
      </c>
      <c r="AP21" s="23" t="str">
        <f t="shared" si="19"/>
        <v>代 </v>
      </c>
      <c r="AQ21" s="23">
        <v>19</v>
      </c>
      <c r="AR21" s="23" t="str">
        <f t="shared" si="20"/>
        <v>4.19代</v>
      </c>
      <c r="AS21" s="23" t="str">
        <f>IFERROR(TEXT(AQ21,"00-")&amp;MATCH(AO21,設定表!$C$2:$C$5,0),"")</f>
        <v>19-3</v>
      </c>
      <c r="AT21" s="22" t="str">
        <f t="shared" si="21"/>
        <v>去聲十九代</v>
      </c>
      <c r="AV21" s="26">
        <f t="shared" si="22"/>
        <v>19</v>
      </c>
      <c r="AW21" s="26">
        <v>4</v>
      </c>
      <c r="AX21" s="26" t="str">
        <f t="shared" si="36"/>
        <v>19-4</v>
      </c>
      <c r="AY21" s="26" t="str">
        <f t="shared" si="23"/>
        <v>蟹</v>
      </c>
      <c r="AZ21" s="25" t="str">
        <f t="shared" si="24"/>
        <v>咍</v>
      </c>
      <c r="BA21" s="23" t="str">
        <f t="shared" si="25"/>
        <v/>
      </c>
      <c r="BB21" s="23" t="str">
        <f t="shared" si="26"/>
        <v/>
      </c>
      <c r="BD21" s="23" t="str">
        <f t="shared" si="27"/>
        <v/>
      </c>
      <c r="BE21" s="23" t="str">
        <f>IFERROR(TEXT(BC21,"00-")&amp;MATCH(BA21,設定表!$C$2:$C$5,0),"")</f>
        <v/>
      </c>
      <c r="BF21" s="22" t="str">
        <f t="shared" si="28"/>
        <v/>
      </c>
      <c r="BJ21" s="26" t="s">
        <v>56</v>
      </c>
      <c r="BK21" s="26">
        <v>22</v>
      </c>
      <c r="BL21" s="32" t="s">
        <v>633</v>
      </c>
      <c r="BM21" s="31" t="s">
        <v>66</v>
      </c>
      <c r="BN21" s="31" t="s">
        <v>310</v>
      </c>
      <c r="BO21" s="31" t="s">
        <v>479</v>
      </c>
      <c r="BP21" s="30" t="str">
        <f t="shared" si="29"/>
        <v>諄</v>
      </c>
      <c r="BQ21" s="30" t="str">
        <f t="shared" si="30"/>
        <v>準</v>
      </c>
      <c r="BR21" s="30" t="str">
        <f t="shared" si="31"/>
        <v>稕</v>
      </c>
      <c r="BS21" s="30" t="str">
        <f t="shared" si="32"/>
        <v>術</v>
      </c>
    </row>
    <row r="22" spans="2:71">
      <c r="B22" s="26" t="s">
        <v>33</v>
      </c>
      <c r="C22" s="26">
        <v>20</v>
      </c>
      <c r="D22" s="25" t="s">
        <v>55</v>
      </c>
      <c r="E22" s="34"/>
      <c r="F22" s="34"/>
      <c r="G22" s="28" t="s">
        <v>1153</v>
      </c>
      <c r="H22" s="34"/>
      <c r="I22" s="33"/>
      <c r="L22" s="57">
        <f t="shared" si="3"/>
        <v>20</v>
      </c>
      <c r="M22" s="58">
        <v>1</v>
      </c>
      <c r="N22" s="58" t="str">
        <f t="shared" si="33"/>
        <v>20-1</v>
      </c>
      <c r="O22" s="58" t="str">
        <f t="shared" si="4"/>
        <v>蟹</v>
      </c>
      <c r="P22" s="59" t="str">
        <f t="shared" si="5"/>
        <v>廢</v>
      </c>
      <c r="Q22" s="60" t="str">
        <f t="shared" si="6"/>
        <v/>
      </c>
      <c r="R22" s="61" t="str">
        <f t="shared" si="7"/>
        <v/>
      </c>
      <c r="S22" s="60"/>
      <c r="T22" s="60" t="str">
        <f t="shared" si="8"/>
        <v/>
      </c>
      <c r="U22" s="60" t="str">
        <f>IFERROR(TEXT(S22,"00-")&amp;MATCH(Q22,設定表!$C$2:$C$5,0),"")</f>
        <v/>
      </c>
      <c r="V22" s="62" t="str">
        <f t="shared" si="9"/>
        <v/>
      </c>
      <c r="X22" s="26">
        <f t="shared" si="10"/>
        <v>20</v>
      </c>
      <c r="Y22" s="26">
        <v>2</v>
      </c>
      <c r="Z22" s="26" t="str">
        <f t="shared" si="34"/>
        <v>20-2</v>
      </c>
      <c r="AA22" s="26" t="str">
        <f t="shared" si="11"/>
        <v>蟹</v>
      </c>
      <c r="AB22" s="25" t="str">
        <f t="shared" si="12"/>
        <v>廢</v>
      </c>
      <c r="AC22" s="23" t="str">
        <f t="shared" si="13"/>
        <v/>
      </c>
      <c r="AD22" s="22" t="str">
        <f t="shared" si="14"/>
        <v/>
      </c>
      <c r="AF22" s="23" t="str">
        <f t="shared" si="37"/>
        <v/>
      </c>
      <c r="AG22" s="23" t="str">
        <f>IFERROR(TEXT(AE22,"00-")&amp;MATCH(AC22,設定表!$C$2:$C$5,0),"")</f>
        <v/>
      </c>
      <c r="AH22" s="22" t="str">
        <f t="shared" si="38"/>
        <v/>
      </c>
      <c r="AJ22" s="26">
        <f t="shared" si="15"/>
        <v>20</v>
      </c>
      <c r="AK22" s="26">
        <v>3</v>
      </c>
      <c r="AL22" s="26" t="str">
        <f t="shared" si="35"/>
        <v>20-3</v>
      </c>
      <c r="AM22" s="26" t="str">
        <f t="shared" si="16"/>
        <v>蟹</v>
      </c>
      <c r="AN22" s="25" t="str">
        <f t="shared" si="17"/>
        <v>廢</v>
      </c>
      <c r="AO22" s="23" t="str">
        <f t="shared" si="18"/>
        <v>去</v>
      </c>
      <c r="AP22" s="23" t="str">
        <f t="shared" si="19"/>
        <v>廢 </v>
      </c>
      <c r="AQ22" s="23">
        <v>20</v>
      </c>
      <c r="AR22" s="23" t="str">
        <f t="shared" si="20"/>
        <v>4.20廢</v>
      </c>
      <c r="AS22" s="23" t="str">
        <f>IFERROR(TEXT(AQ22,"00-")&amp;MATCH(AO22,設定表!$C$2:$C$5,0),"")</f>
        <v>20-3</v>
      </c>
      <c r="AT22" s="22" t="str">
        <f t="shared" si="21"/>
        <v>去聲二十廢</v>
      </c>
      <c r="AV22" s="26">
        <f t="shared" si="22"/>
        <v>20</v>
      </c>
      <c r="AW22" s="26">
        <v>4</v>
      </c>
      <c r="AX22" s="26" t="str">
        <f t="shared" si="36"/>
        <v>20-4</v>
      </c>
      <c r="AY22" s="26" t="str">
        <f t="shared" si="23"/>
        <v>蟹</v>
      </c>
      <c r="AZ22" s="25" t="str">
        <f t="shared" si="24"/>
        <v>廢</v>
      </c>
      <c r="BA22" s="23" t="str">
        <f t="shared" si="25"/>
        <v/>
      </c>
      <c r="BB22" s="23" t="str">
        <f t="shared" si="26"/>
        <v/>
      </c>
      <c r="BD22" s="23" t="str">
        <f t="shared" si="27"/>
        <v/>
      </c>
      <c r="BE22" s="23" t="str">
        <f>IFERROR(TEXT(BC22,"00-")&amp;MATCH(BA22,設定表!$C$2:$C$5,0),"")</f>
        <v/>
      </c>
      <c r="BF22" s="22" t="str">
        <f t="shared" si="28"/>
        <v/>
      </c>
      <c r="BJ22" s="26" t="s">
        <v>56</v>
      </c>
      <c r="BK22" s="26">
        <v>23</v>
      </c>
      <c r="BL22" s="32" t="s">
        <v>637</v>
      </c>
      <c r="BM22" s="31" t="s">
        <v>69</v>
      </c>
      <c r="BN22" s="31" t="s">
        <v>313</v>
      </c>
      <c r="BO22" s="31" t="s">
        <v>483</v>
      </c>
      <c r="BP22" s="30" t="str">
        <f t="shared" si="29"/>
        <v>臻</v>
      </c>
      <c r="BQ22" s="30" t="str">
        <f t="shared" si="30"/>
        <v>𧤛</v>
      </c>
      <c r="BR22" s="30" t="str">
        <f t="shared" si="31"/>
        <v>櫬</v>
      </c>
      <c r="BS22" s="30" t="str">
        <f t="shared" si="32"/>
        <v>櫛</v>
      </c>
    </row>
    <row r="23" spans="2:71">
      <c r="B23" s="26" t="s">
        <v>56</v>
      </c>
      <c r="C23" s="26">
        <v>21</v>
      </c>
      <c r="D23" s="25" t="s">
        <v>57</v>
      </c>
      <c r="E23" s="29" t="s">
        <v>1152</v>
      </c>
      <c r="F23" s="29" t="s">
        <v>1151</v>
      </c>
      <c r="G23" s="29" t="s">
        <v>1150</v>
      </c>
      <c r="H23" s="29" t="s">
        <v>1149</v>
      </c>
      <c r="I23" s="48"/>
      <c r="L23" s="49">
        <f t="shared" si="3"/>
        <v>21</v>
      </c>
      <c r="M23" s="50">
        <v>1</v>
      </c>
      <c r="N23" s="50" t="str">
        <f t="shared" si="33"/>
        <v>21-1</v>
      </c>
      <c r="O23" s="50" t="str">
        <f t="shared" si="4"/>
        <v>臻</v>
      </c>
      <c r="P23" s="51" t="str">
        <f t="shared" si="5"/>
        <v>眞</v>
      </c>
      <c r="Q23" s="52" t="str">
        <f t="shared" si="6"/>
        <v>平</v>
      </c>
      <c r="R23" s="53" t="str">
        <f t="shared" si="7"/>
        <v>眞 </v>
      </c>
      <c r="S23" s="52">
        <v>17</v>
      </c>
      <c r="T23" s="52" t="str">
        <f t="shared" si="8"/>
        <v>1.17眞</v>
      </c>
      <c r="U23" s="52" t="str">
        <f>IFERROR(TEXT(S23,"00-")&amp;MATCH(Q23,設定表!$C$2:$C$5,0),"")</f>
        <v>17-1</v>
      </c>
      <c r="V23" s="54" t="str">
        <f t="shared" si="9"/>
        <v>上平聲十七眞</v>
      </c>
      <c r="X23" s="26">
        <f t="shared" si="10"/>
        <v>21</v>
      </c>
      <c r="Y23" s="26">
        <v>2</v>
      </c>
      <c r="Z23" s="26" t="str">
        <f t="shared" si="34"/>
        <v>21-2</v>
      </c>
      <c r="AA23" s="26" t="str">
        <f t="shared" si="11"/>
        <v>臻</v>
      </c>
      <c r="AB23" s="25" t="str">
        <f t="shared" si="12"/>
        <v>眞</v>
      </c>
      <c r="AC23" s="23" t="str">
        <f t="shared" si="13"/>
        <v>上</v>
      </c>
      <c r="AD23" s="22" t="str">
        <f t="shared" si="14"/>
        <v>軫 </v>
      </c>
      <c r="AE23" s="23">
        <v>16</v>
      </c>
      <c r="AF23" s="23" t="str">
        <f t="shared" si="37"/>
        <v>3.16軫</v>
      </c>
      <c r="AG23" s="23" t="str">
        <f>IFERROR(TEXT(AE23,"00-")&amp;MATCH(AC23,設定表!$C$2:$C$5,0),"")</f>
        <v>16-2</v>
      </c>
      <c r="AH23" s="22" t="str">
        <f t="shared" si="38"/>
        <v>上聲十六軫</v>
      </c>
      <c r="AJ23" s="26">
        <f t="shared" si="15"/>
        <v>21</v>
      </c>
      <c r="AK23" s="26">
        <v>3</v>
      </c>
      <c r="AL23" s="26" t="str">
        <f t="shared" si="35"/>
        <v>21-3</v>
      </c>
      <c r="AM23" s="26" t="str">
        <f t="shared" si="16"/>
        <v>臻</v>
      </c>
      <c r="AN23" s="25" t="str">
        <f t="shared" si="17"/>
        <v>眞</v>
      </c>
      <c r="AO23" s="23" t="str">
        <f t="shared" si="18"/>
        <v>去</v>
      </c>
      <c r="AP23" s="23" t="str">
        <f t="shared" si="19"/>
        <v>震 </v>
      </c>
      <c r="AQ23" s="23">
        <v>21</v>
      </c>
      <c r="AR23" s="23" t="str">
        <f t="shared" si="20"/>
        <v>4.21震</v>
      </c>
      <c r="AS23" s="23" t="str">
        <f>IFERROR(TEXT(AQ23,"00-")&amp;MATCH(AO23,設定表!$C$2:$C$5,0),"")</f>
        <v>21-3</v>
      </c>
      <c r="AT23" s="22" t="str">
        <f t="shared" si="21"/>
        <v>去聲二十一震</v>
      </c>
      <c r="AV23" s="26">
        <f t="shared" si="22"/>
        <v>21</v>
      </c>
      <c r="AW23" s="26">
        <v>4</v>
      </c>
      <c r="AX23" s="26" t="str">
        <f t="shared" si="36"/>
        <v>21-4</v>
      </c>
      <c r="AY23" s="26" t="str">
        <f t="shared" si="23"/>
        <v>臻</v>
      </c>
      <c r="AZ23" s="25" t="str">
        <f t="shared" si="24"/>
        <v>眞</v>
      </c>
      <c r="BA23" s="23" t="str">
        <f t="shared" si="25"/>
        <v>入</v>
      </c>
      <c r="BB23" s="23" t="str">
        <f t="shared" si="26"/>
        <v>質 </v>
      </c>
      <c r="BC23" s="23">
        <v>5</v>
      </c>
      <c r="BD23" s="23" t="str">
        <f t="shared" si="27"/>
        <v>5.05質</v>
      </c>
      <c r="BE23" s="23" t="str">
        <f>IFERROR(TEXT(BC23,"00-")&amp;MATCH(BA23,設定表!$C$2:$C$5,0),"")</f>
        <v>05-4</v>
      </c>
      <c r="BF23" s="22" t="str">
        <f t="shared" si="28"/>
        <v>入聲五質</v>
      </c>
      <c r="BJ23" s="26" t="s">
        <v>56</v>
      </c>
      <c r="BK23" s="26">
        <v>24</v>
      </c>
      <c r="BL23" s="32" t="s">
        <v>641</v>
      </c>
      <c r="BM23" s="31" t="s">
        <v>73</v>
      </c>
      <c r="BN23" s="31" t="s">
        <v>317</v>
      </c>
      <c r="BO23" s="31" t="s">
        <v>487</v>
      </c>
      <c r="BP23" s="30" t="str">
        <f t="shared" si="29"/>
        <v>文</v>
      </c>
      <c r="BQ23" s="30" t="str">
        <f t="shared" si="30"/>
        <v>吻</v>
      </c>
      <c r="BR23" s="30" t="str">
        <f t="shared" si="31"/>
        <v>問</v>
      </c>
      <c r="BS23" s="30" t="str">
        <f t="shared" si="32"/>
        <v>物</v>
      </c>
    </row>
    <row r="24" spans="2:71">
      <c r="B24" s="26" t="s">
        <v>56</v>
      </c>
      <c r="C24" s="26">
        <v>22</v>
      </c>
      <c r="D24" s="25" t="s">
        <v>63</v>
      </c>
      <c r="E24" s="29" t="s">
        <v>1148</v>
      </c>
      <c r="F24" s="29" t="s">
        <v>1147</v>
      </c>
      <c r="G24" s="29" t="s">
        <v>1146</v>
      </c>
      <c r="H24" s="29" t="s">
        <v>1145</v>
      </c>
      <c r="I24" s="48"/>
      <c r="L24" s="55">
        <f t="shared" si="3"/>
        <v>22</v>
      </c>
      <c r="M24" s="26">
        <v>1</v>
      </c>
      <c r="N24" s="26" t="str">
        <f t="shared" si="33"/>
        <v>22-1</v>
      </c>
      <c r="O24" s="26" t="str">
        <f t="shared" si="4"/>
        <v>臻</v>
      </c>
      <c r="P24" s="25" t="str">
        <f t="shared" si="5"/>
        <v>諄</v>
      </c>
      <c r="Q24" s="23" t="str">
        <f t="shared" si="6"/>
        <v>平</v>
      </c>
      <c r="R24" s="27" t="str">
        <f t="shared" si="7"/>
        <v>諄 </v>
      </c>
      <c r="S24" s="23">
        <v>18</v>
      </c>
      <c r="T24" s="23" t="str">
        <f t="shared" si="8"/>
        <v>1.18諄</v>
      </c>
      <c r="U24" s="23" t="str">
        <f>IFERROR(TEXT(S24,"00-")&amp;MATCH(Q24,設定表!$C$2:$C$5,0),"")</f>
        <v>18-1</v>
      </c>
      <c r="V24" s="56" t="str">
        <f t="shared" si="9"/>
        <v>上平聲十八諄</v>
      </c>
      <c r="X24" s="26">
        <f t="shared" si="10"/>
        <v>22</v>
      </c>
      <c r="Y24" s="26">
        <v>2</v>
      </c>
      <c r="Z24" s="26" t="str">
        <f t="shared" si="34"/>
        <v>22-2</v>
      </c>
      <c r="AA24" s="26" t="str">
        <f t="shared" si="11"/>
        <v>臻</v>
      </c>
      <c r="AB24" s="25" t="str">
        <f t="shared" si="12"/>
        <v>諄</v>
      </c>
      <c r="AC24" s="23" t="str">
        <f t="shared" si="13"/>
        <v>上</v>
      </c>
      <c r="AD24" s="22" t="str">
        <f t="shared" si="14"/>
        <v>準 </v>
      </c>
      <c r="AE24" s="23">
        <v>17</v>
      </c>
      <c r="AF24" s="23" t="str">
        <f t="shared" si="37"/>
        <v>3.17準</v>
      </c>
      <c r="AG24" s="23" t="str">
        <f>IFERROR(TEXT(AE24,"00-")&amp;MATCH(AC24,設定表!$C$2:$C$5,0),"")</f>
        <v>17-2</v>
      </c>
      <c r="AH24" s="22" t="str">
        <f t="shared" si="38"/>
        <v>上聲十七準</v>
      </c>
      <c r="AJ24" s="26">
        <f t="shared" si="15"/>
        <v>22</v>
      </c>
      <c r="AK24" s="26">
        <v>3</v>
      </c>
      <c r="AL24" s="26" t="str">
        <f t="shared" si="35"/>
        <v>22-3</v>
      </c>
      <c r="AM24" s="26" t="str">
        <f t="shared" si="16"/>
        <v>臻</v>
      </c>
      <c r="AN24" s="25" t="str">
        <f t="shared" si="17"/>
        <v>諄</v>
      </c>
      <c r="AO24" s="23" t="str">
        <f t="shared" si="18"/>
        <v>去</v>
      </c>
      <c r="AP24" s="23" t="str">
        <f t="shared" si="19"/>
        <v>稕 </v>
      </c>
      <c r="AQ24" s="23">
        <v>22</v>
      </c>
      <c r="AR24" s="23" t="str">
        <f t="shared" si="20"/>
        <v>4.22稕</v>
      </c>
      <c r="AS24" s="23" t="str">
        <f>IFERROR(TEXT(AQ24,"00-")&amp;MATCH(AO24,設定表!$C$2:$C$5,0),"")</f>
        <v>22-3</v>
      </c>
      <c r="AT24" s="22" t="str">
        <f t="shared" si="21"/>
        <v>去聲二十二稕</v>
      </c>
      <c r="AV24" s="26">
        <f t="shared" si="22"/>
        <v>22</v>
      </c>
      <c r="AW24" s="26">
        <v>4</v>
      </c>
      <c r="AX24" s="26" t="str">
        <f t="shared" si="36"/>
        <v>22-4</v>
      </c>
      <c r="AY24" s="26" t="str">
        <f t="shared" si="23"/>
        <v>臻</v>
      </c>
      <c r="AZ24" s="25" t="str">
        <f t="shared" si="24"/>
        <v>諄</v>
      </c>
      <c r="BA24" s="23" t="str">
        <f t="shared" si="25"/>
        <v>入</v>
      </c>
      <c r="BB24" s="23" t="str">
        <f t="shared" si="26"/>
        <v>術 </v>
      </c>
      <c r="BC24" s="23">
        <v>6</v>
      </c>
      <c r="BD24" s="23" t="str">
        <f t="shared" si="27"/>
        <v>5.06術</v>
      </c>
      <c r="BE24" s="23" t="str">
        <f>IFERROR(TEXT(BC24,"00-")&amp;MATCH(BA24,設定表!$C$2:$C$5,0),"")</f>
        <v>06-4</v>
      </c>
      <c r="BF24" s="22" t="str">
        <f t="shared" si="28"/>
        <v>入聲六術</v>
      </c>
      <c r="BJ24" s="26" t="s">
        <v>56</v>
      </c>
      <c r="BK24" s="26">
        <v>26</v>
      </c>
      <c r="BL24" s="32" t="s">
        <v>648</v>
      </c>
      <c r="BM24" s="31" t="s">
        <v>80</v>
      </c>
      <c r="BN24" s="37" t="s">
        <v>1144</v>
      </c>
      <c r="BO24" s="31" t="s">
        <v>495</v>
      </c>
      <c r="BP24" s="30" t="str">
        <f t="shared" si="29"/>
        <v>元</v>
      </c>
      <c r="BQ24" s="30" t="str">
        <f t="shared" si="30"/>
        <v>阮</v>
      </c>
      <c r="BR24" s="30" t="str">
        <f t="shared" si="31"/>
        <v>遠</v>
      </c>
      <c r="BS24" s="30" t="str">
        <f t="shared" si="32"/>
        <v>月</v>
      </c>
    </row>
    <row r="25" spans="2:71">
      <c r="B25" s="26" t="s">
        <v>56</v>
      </c>
      <c r="C25" s="26">
        <v>23</v>
      </c>
      <c r="D25" s="25" t="s">
        <v>56</v>
      </c>
      <c r="E25" s="28" t="s">
        <v>1143</v>
      </c>
      <c r="F25" s="36" t="s">
        <v>1142</v>
      </c>
      <c r="G25" s="28" t="s">
        <v>1141</v>
      </c>
      <c r="H25" s="28" t="s">
        <v>1140</v>
      </c>
      <c r="I25" s="48"/>
      <c r="L25" s="55">
        <f t="shared" si="3"/>
        <v>23</v>
      </c>
      <c r="M25" s="26">
        <v>1</v>
      </c>
      <c r="N25" s="26" t="str">
        <f t="shared" si="33"/>
        <v>23-1</v>
      </c>
      <c r="O25" s="26" t="str">
        <f t="shared" si="4"/>
        <v>臻</v>
      </c>
      <c r="P25" s="25" t="str">
        <f t="shared" si="5"/>
        <v>臻</v>
      </c>
      <c r="Q25" s="23" t="str">
        <f t="shared" si="6"/>
        <v>平</v>
      </c>
      <c r="R25" s="27" t="str">
        <f t="shared" si="7"/>
        <v>臻 </v>
      </c>
      <c r="S25" s="23">
        <v>19</v>
      </c>
      <c r="T25" s="23" t="str">
        <f t="shared" si="8"/>
        <v>1.19臻</v>
      </c>
      <c r="U25" s="23" t="str">
        <f>IFERROR(TEXT(S25,"00-")&amp;MATCH(Q25,設定表!$C$2:$C$5,0),"")</f>
        <v>19-1</v>
      </c>
      <c r="V25" s="56" t="str">
        <f t="shared" si="9"/>
        <v>上平聲十九臻</v>
      </c>
      <c r="X25" s="26">
        <f t="shared" si="10"/>
        <v>23</v>
      </c>
      <c r="Y25" s="26">
        <v>2</v>
      </c>
      <c r="Z25" s="26" t="str">
        <f t="shared" si="34"/>
        <v>23-2</v>
      </c>
      <c r="AA25" s="26" t="str">
        <f t="shared" si="11"/>
        <v>臻</v>
      </c>
      <c r="AB25" s="25" t="str">
        <f t="shared" si="12"/>
        <v>臻</v>
      </c>
      <c r="AC25" s="23" t="str">
        <f t="shared" si="13"/>
        <v>上</v>
      </c>
      <c r="AD25" s="35" t="s">
        <v>228</v>
      </c>
      <c r="AE25" s="23">
        <v>18</v>
      </c>
      <c r="AF25" s="23" t="str">
        <f t="shared" si="37"/>
        <v>3.18𧤛</v>
      </c>
      <c r="AG25" s="23" t="str">
        <f>IFERROR(TEXT(AE25,"00-")&amp;MATCH(AC25,設定表!$C$2:$C$5,0),"")</f>
        <v>18-2</v>
      </c>
      <c r="AH25" s="22" t="str">
        <f t="shared" si="38"/>
        <v>上聲十九隱</v>
      </c>
      <c r="AJ25" s="26">
        <f t="shared" si="15"/>
        <v>23</v>
      </c>
      <c r="AK25" s="26">
        <v>3</v>
      </c>
      <c r="AL25" s="26" t="str">
        <f t="shared" si="35"/>
        <v>23-3</v>
      </c>
      <c r="AM25" s="26" t="str">
        <f t="shared" si="16"/>
        <v>臻</v>
      </c>
      <c r="AN25" s="25" t="str">
        <f t="shared" si="17"/>
        <v>臻</v>
      </c>
      <c r="AO25" s="23" t="str">
        <f t="shared" si="18"/>
        <v>去</v>
      </c>
      <c r="AP25" s="23" t="str">
        <f t="shared" si="19"/>
        <v>櫬 </v>
      </c>
      <c r="AQ25" s="23">
        <v>21</v>
      </c>
      <c r="AR25" s="23" t="str">
        <f t="shared" si="20"/>
        <v>4.21櫬</v>
      </c>
      <c r="AS25" s="23" t="str">
        <f>IFERROR(TEXT(AQ25,"00-")&amp;MATCH(AO25,設定表!$C$2:$C$5,0),"")</f>
        <v>21-3</v>
      </c>
      <c r="AT25" s="22" t="str">
        <f t="shared" si="21"/>
        <v>去聲二十一震</v>
      </c>
      <c r="AV25" s="26">
        <f t="shared" si="22"/>
        <v>23</v>
      </c>
      <c r="AW25" s="26">
        <v>4</v>
      </c>
      <c r="AX25" s="26" t="str">
        <f t="shared" si="36"/>
        <v>23-4</v>
      </c>
      <c r="AY25" s="26" t="str">
        <f t="shared" si="23"/>
        <v>臻</v>
      </c>
      <c r="AZ25" s="25" t="str">
        <f t="shared" si="24"/>
        <v>臻</v>
      </c>
      <c r="BA25" s="23" t="str">
        <f t="shared" si="25"/>
        <v>入</v>
      </c>
      <c r="BB25" s="23" t="str">
        <f t="shared" si="26"/>
        <v>櫛 </v>
      </c>
      <c r="BC25" s="23">
        <v>7</v>
      </c>
      <c r="BD25" s="23" t="str">
        <f t="shared" si="27"/>
        <v>5.07櫛</v>
      </c>
      <c r="BE25" s="23" t="str">
        <f>IFERROR(TEXT(BC25,"00-")&amp;MATCH(BA25,設定表!$C$2:$C$5,0),"")</f>
        <v>07-4</v>
      </c>
      <c r="BF25" s="22" t="str">
        <f t="shared" si="28"/>
        <v>入聲七櫛</v>
      </c>
      <c r="BJ25" s="26" t="s">
        <v>56</v>
      </c>
      <c r="BK25" s="26">
        <v>27</v>
      </c>
      <c r="BL25" s="32" t="s">
        <v>651</v>
      </c>
      <c r="BM25" s="31" t="s">
        <v>84</v>
      </c>
      <c r="BN25" s="31" t="s">
        <v>329</v>
      </c>
      <c r="BO25" s="31" t="s">
        <v>499</v>
      </c>
      <c r="BP25" s="30" t="str">
        <f t="shared" si="29"/>
        <v>魂</v>
      </c>
      <c r="BQ25" s="30" t="str">
        <f t="shared" si="30"/>
        <v>混</v>
      </c>
      <c r="BR25" s="30" t="str">
        <f t="shared" si="31"/>
        <v>慁</v>
      </c>
      <c r="BS25" s="30" t="str">
        <f t="shared" si="32"/>
        <v>沒</v>
      </c>
    </row>
    <row r="26" spans="2:71">
      <c r="B26" s="26" t="s">
        <v>56</v>
      </c>
      <c r="C26" s="26">
        <v>24</v>
      </c>
      <c r="D26" s="25" t="s">
        <v>70</v>
      </c>
      <c r="E26" s="29" t="s">
        <v>1139</v>
      </c>
      <c r="F26" s="29" t="s">
        <v>1138</v>
      </c>
      <c r="G26" s="29" t="s">
        <v>1137</v>
      </c>
      <c r="H26" s="29" t="s">
        <v>1136</v>
      </c>
      <c r="I26" s="48"/>
      <c r="L26" s="57">
        <f t="shared" si="3"/>
        <v>24</v>
      </c>
      <c r="M26" s="58">
        <v>1</v>
      </c>
      <c r="N26" s="58" t="str">
        <f t="shared" si="33"/>
        <v>24-1</v>
      </c>
      <c r="O26" s="58" t="str">
        <f t="shared" si="4"/>
        <v>臻</v>
      </c>
      <c r="P26" s="59" t="str">
        <f t="shared" si="5"/>
        <v>文</v>
      </c>
      <c r="Q26" s="60" t="str">
        <f t="shared" si="6"/>
        <v>平</v>
      </c>
      <c r="R26" s="61" t="str">
        <f t="shared" si="7"/>
        <v>文 </v>
      </c>
      <c r="S26" s="60">
        <v>20</v>
      </c>
      <c r="T26" s="60" t="str">
        <f t="shared" si="8"/>
        <v>1.20文</v>
      </c>
      <c r="U26" s="60" t="str">
        <f>IFERROR(TEXT(S26,"00-")&amp;MATCH(Q26,設定表!$C$2:$C$5,0),"")</f>
        <v>20-1</v>
      </c>
      <c r="V26" s="62" t="str">
        <f t="shared" si="9"/>
        <v>上平聲二十文</v>
      </c>
      <c r="X26" s="26">
        <f t="shared" si="10"/>
        <v>24</v>
      </c>
      <c r="Y26" s="26">
        <v>2</v>
      </c>
      <c r="Z26" s="26" t="str">
        <f t="shared" si="34"/>
        <v>24-2</v>
      </c>
      <c r="AA26" s="26" t="str">
        <f t="shared" si="11"/>
        <v>臻</v>
      </c>
      <c r="AB26" s="25" t="str">
        <f t="shared" si="12"/>
        <v>文</v>
      </c>
      <c r="AC26" s="23" t="str">
        <f t="shared" si="13"/>
        <v>上</v>
      </c>
      <c r="AD26" s="22" t="str">
        <f t="shared" ref="AD26:AD62" si="39">IFERROR(LEFT($F26,FIND("【",$F26)-1),"")</f>
        <v>吻 </v>
      </c>
      <c r="AE26" s="23">
        <v>19</v>
      </c>
      <c r="AF26" s="23" t="str">
        <f t="shared" si="37"/>
        <v>3.19吻</v>
      </c>
      <c r="AG26" s="23" t="str">
        <f>IFERROR(TEXT(AE26,"00-")&amp;MATCH(AC26,設定表!$C$2:$C$5,0),"")</f>
        <v>19-2</v>
      </c>
      <c r="AH26" s="22" t="str">
        <f t="shared" si="38"/>
        <v>上聲十八吻</v>
      </c>
      <c r="AJ26" s="26">
        <f t="shared" si="15"/>
        <v>24</v>
      </c>
      <c r="AK26" s="26">
        <v>3</v>
      </c>
      <c r="AL26" s="26" t="str">
        <f t="shared" si="35"/>
        <v>24-3</v>
      </c>
      <c r="AM26" s="26" t="str">
        <f t="shared" si="16"/>
        <v>臻</v>
      </c>
      <c r="AN26" s="25" t="str">
        <f t="shared" si="17"/>
        <v>文</v>
      </c>
      <c r="AO26" s="23" t="str">
        <f t="shared" si="18"/>
        <v>去</v>
      </c>
      <c r="AP26" s="23" t="str">
        <f t="shared" si="19"/>
        <v>問 </v>
      </c>
      <c r="AQ26" s="23">
        <v>23</v>
      </c>
      <c r="AR26" s="23" t="str">
        <f t="shared" si="20"/>
        <v>4.23問</v>
      </c>
      <c r="AS26" s="23" t="str">
        <f>IFERROR(TEXT(AQ26,"00-")&amp;MATCH(AO26,設定表!$C$2:$C$5,0),"")</f>
        <v>23-3</v>
      </c>
      <c r="AT26" s="22" t="str">
        <f t="shared" si="21"/>
        <v>去聲二十三問</v>
      </c>
      <c r="AV26" s="26">
        <f t="shared" si="22"/>
        <v>24</v>
      </c>
      <c r="AW26" s="26">
        <v>4</v>
      </c>
      <c r="AX26" s="26" t="str">
        <f t="shared" si="36"/>
        <v>24-4</v>
      </c>
      <c r="AY26" s="26" t="str">
        <f t="shared" si="23"/>
        <v>臻</v>
      </c>
      <c r="AZ26" s="25" t="str">
        <f t="shared" si="24"/>
        <v>文</v>
      </c>
      <c r="BA26" s="23" t="str">
        <f t="shared" si="25"/>
        <v>入</v>
      </c>
      <c r="BB26" s="23" t="str">
        <f t="shared" si="26"/>
        <v>物 </v>
      </c>
      <c r="BC26" s="23">
        <v>8</v>
      </c>
      <c r="BD26" s="23" t="str">
        <f t="shared" si="27"/>
        <v>5.08物</v>
      </c>
      <c r="BE26" s="23" t="str">
        <f>IFERROR(TEXT(BC26,"00-")&amp;MATCH(BA26,設定表!$C$2:$C$5,0),"")</f>
        <v>08-4</v>
      </c>
      <c r="BF26" s="22" t="str">
        <f t="shared" si="28"/>
        <v>入聲八物</v>
      </c>
      <c r="BJ26" s="26" t="s">
        <v>56</v>
      </c>
      <c r="BK26" s="26">
        <v>28</v>
      </c>
      <c r="BL26" s="32" t="s">
        <v>654</v>
      </c>
      <c r="BM26" s="31" t="s">
        <v>88</v>
      </c>
      <c r="BN26" s="31" t="s">
        <v>333</v>
      </c>
      <c r="BO26" s="31" t="s">
        <v>502</v>
      </c>
      <c r="BP26" s="30" t="str">
        <f t="shared" si="29"/>
        <v>痕</v>
      </c>
      <c r="BQ26" s="30" t="str">
        <f t="shared" si="30"/>
        <v>很</v>
      </c>
      <c r="BR26" s="30" t="str">
        <f t="shared" si="31"/>
        <v>恨</v>
      </c>
      <c r="BS26" s="30" t="str">
        <f t="shared" si="32"/>
        <v>麧</v>
      </c>
    </row>
    <row r="27" spans="2:71">
      <c r="B27" s="26" t="s">
        <v>56</v>
      </c>
      <c r="C27" s="26">
        <v>25</v>
      </c>
      <c r="D27" s="25" t="s">
        <v>74</v>
      </c>
      <c r="E27" s="28" t="s">
        <v>1135</v>
      </c>
      <c r="F27" s="28" t="s">
        <v>1134</v>
      </c>
      <c r="G27" s="28" t="s">
        <v>1133</v>
      </c>
      <c r="H27" s="28" t="s">
        <v>1132</v>
      </c>
      <c r="I27" s="48"/>
      <c r="L27" s="49">
        <f t="shared" si="3"/>
        <v>25</v>
      </c>
      <c r="M27" s="50">
        <v>1</v>
      </c>
      <c r="N27" s="50" t="str">
        <f t="shared" si="33"/>
        <v>25-1</v>
      </c>
      <c r="O27" s="50" t="str">
        <f t="shared" si="4"/>
        <v>臻</v>
      </c>
      <c r="P27" s="51" t="str">
        <f t="shared" si="5"/>
        <v>欣</v>
      </c>
      <c r="Q27" s="52" t="str">
        <f t="shared" si="6"/>
        <v>平</v>
      </c>
      <c r="R27" s="53" t="str">
        <f t="shared" si="7"/>
        <v>欣 </v>
      </c>
      <c r="S27" s="52">
        <v>21</v>
      </c>
      <c r="T27" s="52" t="str">
        <f t="shared" si="8"/>
        <v>1.21欣</v>
      </c>
      <c r="U27" s="52" t="str">
        <f>IFERROR(TEXT(S27,"00-")&amp;MATCH(Q27,設定表!$C$2:$C$5,0),"")</f>
        <v>21-1</v>
      </c>
      <c r="V27" s="54" t="str">
        <f t="shared" si="9"/>
        <v>上平聲二十一欣</v>
      </c>
      <c r="X27" s="26">
        <f t="shared" si="10"/>
        <v>25</v>
      </c>
      <c r="Y27" s="26">
        <v>2</v>
      </c>
      <c r="Z27" s="26" t="str">
        <f t="shared" si="34"/>
        <v>25-2</v>
      </c>
      <c r="AA27" s="26" t="str">
        <f t="shared" si="11"/>
        <v>臻</v>
      </c>
      <c r="AB27" s="25" t="str">
        <f t="shared" si="12"/>
        <v>欣</v>
      </c>
      <c r="AC27" s="23" t="str">
        <f t="shared" si="13"/>
        <v>上</v>
      </c>
      <c r="AD27" s="22" t="str">
        <f t="shared" si="39"/>
        <v>隱 </v>
      </c>
      <c r="AE27" s="23">
        <v>20</v>
      </c>
      <c r="AF27" s="23" t="str">
        <f t="shared" si="37"/>
        <v>3.20隱</v>
      </c>
      <c r="AG27" s="23" t="str">
        <f>IFERROR(TEXT(AE27,"00-")&amp;MATCH(AC27,設定表!$C$2:$C$5,0),"")</f>
        <v>20-2</v>
      </c>
      <c r="AH27" s="22" t="str">
        <f t="shared" si="38"/>
        <v>上聲十九隱</v>
      </c>
      <c r="AJ27" s="26">
        <f t="shared" si="15"/>
        <v>25</v>
      </c>
      <c r="AK27" s="26">
        <v>3</v>
      </c>
      <c r="AL27" s="26" t="str">
        <f t="shared" si="35"/>
        <v>25-3</v>
      </c>
      <c r="AM27" s="26" t="str">
        <f t="shared" si="16"/>
        <v>臻</v>
      </c>
      <c r="AN27" s="25" t="str">
        <f t="shared" si="17"/>
        <v>欣</v>
      </c>
      <c r="AO27" s="23" t="str">
        <f t="shared" si="18"/>
        <v>去</v>
      </c>
      <c r="AP27" s="23" t="str">
        <f t="shared" si="19"/>
        <v>焮 </v>
      </c>
      <c r="AQ27" s="23">
        <v>24</v>
      </c>
      <c r="AR27" s="23" t="str">
        <f t="shared" si="20"/>
        <v>4.24焮</v>
      </c>
      <c r="AS27" s="23" t="str">
        <f>IFERROR(TEXT(AQ27,"00-")&amp;MATCH(AO27,設定表!$C$2:$C$5,0),"")</f>
        <v>24-3</v>
      </c>
      <c r="AT27" s="22" t="str">
        <f t="shared" si="21"/>
        <v>去聲二十四焮</v>
      </c>
      <c r="AV27" s="26">
        <f t="shared" si="22"/>
        <v>25</v>
      </c>
      <c r="AW27" s="26">
        <v>4</v>
      </c>
      <c r="AX27" s="26" t="str">
        <f t="shared" si="36"/>
        <v>25-4</v>
      </c>
      <c r="AY27" s="26" t="str">
        <f t="shared" si="23"/>
        <v>臻</v>
      </c>
      <c r="AZ27" s="25" t="str">
        <f t="shared" si="24"/>
        <v>欣</v>
      </c>
      <c r="BA27" s="23" t="str">
        <f t="shared" si="25"/>
        <v>入</v>
      </c>
      <c r="BB27" s="23" t="str">
        <f t="shared" si="26"/>
        <v>迄 </v>
      </c>
      <c r="BC27" s="23">
        <v>9</v>
      </c>
      <c r="BD27" s="23" t="str">
        <f t="shared" si="27"/>
        <v>5.09迄</v>
      </c>
      <c r="BE27" s="23" t="str">
        <f>IFERROR(TEXT(BC27,"00-")&amp;MATCH(BA27,設定表!$C$2:$C$5,0),"")</f>
        <v>09-4</v>
      </c>
      <c r="BF27" s="22" t="str">
        <f t="shared" si="28"/>
        <v>入聲九迄</v>
      </c>
      <c r="BJ27" s="26" t="s">
        <v>89</v>
      </c>
      <c r="BK27" s="26">
        <v>29</v>
      </c>
      <c r="BL27" s="32" t="s">
        <v>657</v>
      </c>
      <c r="BM27" s="31" t="s">
        <v>93</v>
      </c>
      <c r="BN27" s="31" t="s">
        <v>337</v>
      </c>
      <c r="BO27" s="31" t="s">
        <v>506</v>
      </c>
      <c r="BP27" s="30" t="str">
        <f t="shared" si="29"/>
        <v>寒</v>
      </c>
      <c r="BQ27" s="30" t="str">
        <f t="shared" si="30"/>
        <v>旱</v>
      </c>
      <c r="BR27" s="30" t="str">
        <f t="shared" si="31"/>
        <v>翰</v>
      </c>
      <c r="BS27" s="30" t="str">
        <f t="shared" si="32"/>
        <v>曷</v>
      </c>
    </row>
    <row r="28" spans="2:71">
      <c r="B28" s="26" t="s">
        <v>56</v>
      </c>
      <c r="C28" s="26">
        <v>26</v>
      </c>
      <c r="D28" s="25" t="s">
        <v>77</v>
      </c>
      <c r="E28" s="29" t="s">
        <v>1131</v>
      </c>
      <c r="F28" s="29" t="s">
        <v>1130</v>
      </c>
      <c r="G28" s="29" t="s">
        <v>1129</v>
      </c>
      <c r="H28" s="29" t="s">
        <v>1128</v>
      </c>
      <c r="I28" s="48"/>
      <c r="L28" s="55">
        <f t="shared" si="3"/>
        <v>26</v>
      </c>
      <c r="M28" s="26">
        <v>1</v>
      </c>
      <c r="N28" s="26" t="str">
        <f t="shared" si="33"/>
        <v>26-1</v>
      </c>
      <c r="O28" s="26" t="str">
        <f t="shared" si="4"/>
        <v>臻</v>
      </c>
      <c r="P28" s="25" t="str">
        <f t="shared" si="5"/>
        <v>元</v>
      </c>
      <c r="Q28" s="23" t="str">
        <f t="shared" si="6"/>
        <v>平</v>
      </c>
      <c r="R28" s="27" t="str">
        <f t="shared" si="7"/>
        <v>元 </v>
      </c>
      <c r="S28" s="23">
        <v>22</v>
      </c>
      <c r="T28" s="23" t="str">
        <f t="shared" si="8"/>
        <v>1.22元</v>
      </c>
      <c r="U28" s="23" t="str">
        <f>IFERROR(TEXT(S28,"00-")&amp;MATCH(Q28,設定表!$C$2:$C$5,0),"")</f>
        <v>22-1</v>
      </c>
      <c r="V28" s="56" t="str">
        <f t="shared" si="9"/>
        <v>上平聲二十二元</v>
      </c>
      <c r="X28" s="26">
        <f t="shared" si="10"/>
        <v>26</v>
      </c>
      <c r="Y28" s="26">
        <v>2</v>
      </c>
      <c r="Z28" s="26" t="str">
        <f t="shared" si="34"/>
        <v>26-2</v>
      </c>
      <c r="AA28" s="26" t="str">
        <f t="shared" si="11"/>
        <v>臻</v>
      </c>
      <c r="AB28" s="25" t="str">
        <f t="shared" si="12"/>
        <v>元</v>
      </c>
      <c r="AC28" s="23" t="str">
        <f t="shared" si="13"/>
        <v>上</v>
      </c>
      <c r="AD28" s="22" t="str">
        <f t="shared" si="39"/>
        <v>阮 </v>
      </c>
      <c r="AE28" s="23">
        <v>21</v>
      </c>
      <c r="AF28" s="23" t="str">
        <f t="shared" si="37"/>
        <v>3.21阮</v>
      </c>
      <c r="AG28" s="23" t="str">
        <f>IFERROR(TEXT(AE28,"00-")&amp;MATCH(AC28,設定表!$C$2:$C$5,0),"")</f>
        <v>21-2</v>
      </c>
      <c r="AH28" s="22" t="str">
        <f t="shared" si="38"/>
        <v>上聲二十阮</v>
      </c>
      <c r="AJ28" s="26">
        <f t="shared" si="15"/>
        <v>26</v>
      </c>
      <c r="AK28" s="26">
        <v>3</v>
      </c>
      <c r="AL28" s="26" t="str">
        <f t="shared" si="35"/>
        <v>26-3</v>
      </c>
      <c r="AM28" s="26" t="str">
        <f t="shared" si="16"/>
        <v>臻</v>
      </c>
      <c r="AN28" s="25" t="str">
        <f t="shared" si="17"/>
        <v>元</v>
      </c>
      <c r="AO28" s="23" t="str">
        <f t="shared" si="18"/>
        <v>去</v>
      </c>
      <c r="AP28" s="23" t="str">
        <f t="shared" si="19"/>
        <v>願 </v>
      </c>
      <c r="AQ28" s="23">
        <v>25</v>
      </c>
      <c r="AR28" s="23" t="str">
        <f t="shared" si="20"/>
        <v>4.25願</v>
      </c>
      <c r="AS28" s="23" t="str">
        <f>IFERROR(TEXT(AQ28,"00-")&amp;MATCH(AO28,設定表!$C$2:$C$5,0),"")</f>
        <v>25-3</v>
      </c>
      <c r="AT28" s="22" t="str">
        <f t="shared" si="21"/>
        <v>去聲二十五願</v>
      </c>
      <c r="AV28" s="26">
        <f t="shared" si="22"/>
        <v>26</v>
      </c>
      <c r="AW28" s="26">
        <v>4</v>
      </c>
      <c r="AX28" s="26" t="str">
        <f t="shared" si="36"/>
        <v>26-4</v>
      </c>
      <c r="AY28" s="26" t="str">
        <f t="shared" si="23"/>
        <v>臻</v>
      </c>
      <c r="AZ28" s="25" t="str">
        <f t="shared" si="24"/>
        <v>元</v>
      </c>
      <c r="BA28" s="23" t="str">
        <f t="shared" si="25"/>
        <v>入</v>
      </c>
      <c r="BB28" s="23" t="str">
        <f t="shared" si="26"/>
        <v>月 </v>
      </c>
      <c r="BC28" s="23">
        <v>10</v>
      </c>
      <c r="BD28" s="23" t="str">
        <f t="shared" si="27"/>
        <v>5.10月</v>
      </c>
      <c r="BE28" s="23" t="str">
        <f>IFERROR(TEXT(BC28,"00-")&amp;MATCH(BA28,設定表!$C$2:$C$5,0),"")</f>
        <v>10-4</v>
      </c>
      <c r="BF28" s="22" t="str">
        <f t="shared" si="28"/>
        <v>入聲十月</v>
      </c>
      <c r="BJ28" s="26" t="s">
        <v>89</v>
      </c>
      <c r="BK28" s="26">
        <v>30</v>
      </c>
      <c r="BL28" s="32" t="s">
        <v>660</v>
      </c>
      <c r="BM28" s="31" t="s">
        <v>97</v>
      </c>
      <c r="BN28" s="31" t="s">
        <v>341</v>
      </c>
      <c r="BO28" s="31" t="s">
        <v>510</v>
      </c>
      <c r="BP28" s="30" t="str">
        <f t="shared" si="29"/>
        <v>桓</v>
      </c>
      <c r="BQ28" s="30" t="str">
        <f t="shared" si="30"/>
        <v>緩</v>
      </c>
      <c r="BR28" s="30" t="str">
        <f t="shared" si="31"/>
        <v>換</v>
      </c>
      <c r="BS28" s="30" t="str">
        <f t="shared" si="32"/>
        <v>末</v>
      </c>
    </row>
    <row r="29" spans="2:71">
      <c r="B29" s="26" t="s">
        <v>56</v>
      </c>
      <c r="C29" s="26">
        <v>27</v>
      </c>
      <c r="D29" s="25" t="s">
        <v>81</v>
      </c>
      <c r="E29" s="28" t="s">
        <v>1127</v>
      </c>
      <c r="F29" s="28" t="s">
        <v>1126</v>
      </c>
      <c r="G29" s="28" t="s">
        <v>1125</v>
      </c>
      <c r="H29" s="28" t="s">
        <v>1124</v>
      </c>
      <c r="I29" s="48"/>
      <c r="L29" s="55">
        <f t="shared" si="3"/>
        <v>27</v>
      </c>
      <c r="M29" s="26">
        <v>1</v>
      </c>
      <c r="N29" s="26" t="str">
        <f t="shared" si="33"/>
        <v>27-1</v>
      </c>
      <c r="O29" s="26" t="str">
        <f t="shared" si="4"/>
        <v>臻</v>
      </c>
      <c r="P29" s="25" t="str">
        <f t="shared" si="5"/>
        <v>魂</v>
      </c>
      <c r="Q29" s="23" t="str">
        <f t="shared" si="6"/>
        <v>平</v>
      </c>
      <c r="R29" s="27" t="str">
        <f t="shared" si="7"/>
        <v>魂 </v>
      </c>
      <c r="S29" s="23">
        <v>23</v>
      </c>
      <c r="T29" s="23" t="str">
        <f t="shared" si="8"/>
        <v>1.23魂</v>
      </c>
      <c r="U29" s="23" t="str">
        <f>IFERROR(TEXT(S29,"00-")&amp;MATCH(Q29,設定表!$C$2:$C$5,0),"")</f>
        <v>23-1</v>
      </c>
      <c r="V29" s="56" t="str">
        <f t="shared" si="9"/>
        <v>上平聲二十三魂</v>
      </c>
      <c r="X29" s="26">
        <f t="shared" si="10"/>
        <v>27</v>
      </c>
      <c r="Y29" s="26">
        <v>2</v>
      </c>
      <c r="Z29" s="26" t="str">
        <f t="shared" si="34"/>
        <v>27-2</v>
      </c>
      <c r="AA29" s="26" t="str">
        <f t="shared" si="11"/>
        <v>臻</v>
      </c>
      <c r="AB29" s="25" t="str">
        <f t="shared" si="12"/>
        <v>魂</v>
      </c>
      <c r="AC29" s="23" t="str">
        <f t="shared" si="13"/>
        <v>上</v>
      </c>
      <c r="AD29" s="22" t="str">
        <f t="shared" si="39"/>
        <v>混 </v>
      </c>
      <c r="AE29" s="23">
        <v>22</v>
      </c>
      <c r="AF29" s="23" t="str">
        <f t="shared" si="37"/>
        <v>3.22混</v>
      </c>
      <c r="AG29" s="23" t="str">
        <f>IFERROR(TEXT(AE29,"00-")&amp;MATCH(AC29,設定表!$C$2:$C$5,0),"")</f>
        <v>22-2</v>
      </c>
      <c r="AH29" s="22" t="str">
        <f t="shared" si="38"/>
        <v>上聲二十一混</v>
      </c>
      <c r="AJ29" s="26">
        <f t="shared" si="15"/>
        <v>27</v>
      </c>
      <c r="AK29" s="26">
        <v>3</v>
      </c>
      <c r="AL29" s="26" t="str">
        <f t="shared" si="35"/>
        <v>27-3</v>
      </c>
      <c r="AM29" s="26" t="str">
        <f t="shared" si="16"/>
        <v>臻</v>
      </c>
      <c r="AN29" s="25" t="str">
        <f t="shared" si="17"/>
        <v>魂</v>
      </c>
      <c r="AO29" s="23" t="str">
        <f t="shared" si="18"/>
        <v>去</v>
      </c>
      <c r="AP29" s="23" t="str">
        <f t="shared" si="19"/>
        <v>慁 </v>
      </c>
      <c r="AQ29" s="23">
        <v>26</v>
      </c>
      <c r="AR29" s="23" t="str">
        <f t="shared" si="20"/>
        <v>4.26慁</v>
      </c>
      <c r="AS29" s="23" t="str">
        <f>IFERROR(TEXT(AQ29,"00-")&amp;MATCH(AO29,設定表!$C$2:$C$5,0),"")</f>
        <v>26-3</v>
      </c>
      <c r="AT29" s="22" t="str">
        <f t="shared" si="21"/>
        <v>去聲二十六慁</v>
      </c>
      <c r="AV29" s="26">
        <f t="shared" si="22"/>
        <v>27</v>
      </c>
      <c r="AW29" s="26">
        <v>4</v>
      </c>
      <c r="AX29" s="26" t="str">
        <f t="shared" si="36"/>
        <v>27-4</v>
      </c>
      <c r="AY29" s="26" t="str">
        <f t="shared" si="23"/>
        <v>臻</v>
      </c>
      <c r="AZ29" s="25" t="str">
        <f t="shared" si="24"/>
        <v>魂</v>
      </c>
      <c r="BA29" s="23" t="str">
        <f t="shared" si="25"/>
        <v>入</v>
      </c>
      <c r="BB29" s="23" t="str">
        <f t="shared" si="26"/>
        <v>沒 </v>
      </c>
      <c r="BC29" s="23">
        <v>11</v>
      </c>
      <c r="BD29" s="23" t="str">
        <f t="shared" si="27"/>
        <v>5.11沒</v>
      </c>
      <c r="BE29" s="23" t="str">
        <f>IFERROR(TEXT(BC29,"00-")&amp;MATCH(BA29,設定表!$C$2:$C$5,0),"")</f>
        <v>11-4</v>
      </c>
      <c r="BF29" s="22" t="str">
        <f t="shared" si="28"/>
        <v>入聲十一沒</v>
      </c>
      <c r="BJ29" s="26" t="s">
        <v>89</v>
      </c>
      <c r="BK29" s="26">
        <v>31</v>
      </c>
      <c r="BL29" s="32" t="s">
        <v>663</v>
      </c>
      <c r="BM29" s="31" t="s">
        <v>101</v>
      </c>
      <c r="BN29" s="31" t="s">
        <v>345</v>
      </c>
      <c r="BO29" s="31" t="s">
        <v>513</v>
      </c>
      <c r="BP29" s="30" t="str">
        <f t="shared" si="29"/>
        <v>刪</v>
      </c>
      <c r="BQ29" s="30" t="str">
        <f t="shared" si="30"/>
        <v>潸</v>
      </c>
      <c r="BR29" s="30" t="str">
        <f t="shared" si="31"/>
        <v>諫</v>
      </c>
      <c r="BS29" s="30" t="str">
        <f t="shared" si="32"/>
        <v>黠</v>
      </c>
    </row>
    <row r="30" spans="2:71">
      <c r="B30" s="26" t="s">
        <v>56</v>
      </c>
      <c r="C30" s="26">
        <v>28</v>
      </c>
      <c r="D30" s="25" t="s">
        <v>85</v>
      </c>
      <c r="E30" s="29" t="s">
        <v>1123</v>
      </c>
      <c r="F30" s="29" t="s">
        <v>1122</v>
      </c>
      <c r="G30" s="29" t="s">
        <v>1121</v>
      </c>
      <c r="H30" s="29" t="s">
        <v>1120</v>
      </c>
      <c r="I30" s="48"/>
      <c r="L30" s="57">
        <f t="shared" si="3"/>
        <v>28</v>
      </c>
      <c r="M30" s="58">
        <v>1</v>
      </c>
      <c r="N30" s="58" t="str">
        <f t="shared" si="33"/>
        <v>28-1</v>
      </c>
      <c r="O30" s="58" t="str">
        <f t="shared" si="4"/>
        <v>臻</v>
      </c>
      <c r="P30" s="59" t="str">
        <f t="shared" si="5"/>
        <v>痕</v>
      </c>
      <c r="Q30" s="60" t="str">
        <f t="shared" si="6"/>
        <v>平</v>
      </c>
      <c r="R30" s="61" t="str">
        <f t="shared" si="7"/>
        <v>痕 </v>
      </c>
      <c r="S30" s="60">
        <v>24</v>
      </c>
      <c r="T30" s="60" t="str">
        <f t="shared" si="8"/>
        <v>1.24痕</v>
      </c>
      <c r="U30" s="60" t="str">
        <f>IFERROR(TEXT(S30,"00-")&amp;MATCH(Q30,設定表!$C$2:$C$5,0),"")</f>
        <v>24-1</v>
      </c>
      <c r="V30" s="62" t="str">
        <f t="shared" si="9"/>
        <v>上平聲二十四痕</v>
      </c>
      <c r="X30" s="26">
        <f t="shared" si="10"/>
        <v>28</v>
      </c>
      <c r="Y30" s="26">
        <v>2</v>
      </c>
      <c r="Z30" s="26" t="str">
        <f t="shared" si="34"/>
        <v>28-2</v>
      </c>
      <c r="AA30" s="26" t="str">
        <f t="shared" si="11"/>
        <v>臻</v>
      </c>
      <c r="AB30" s="25" t="str">
        <f t="shared" si="12"/>
        <v>痕</v>
      </c>
      <c r="AC30" s="23" t="str">
        <f t="shared" si="13"/>
        <v>上</v>
      </c>
      <c r="AD30" s="22" t="str">
        <f t="shared" si="39"/>
        <v>很 </v>
      </c>
      <c r="AE30" s="23">
        <v>23</v>
      </c>
      <c r="AF30" s="23" t="str">
        <f t="shared" si="37"/>
        <v>3.23很</v>
      </c>
      <c r="AG30" s="23" t="str">
        <f>IFERROR(TEXT(AE30,"00-")&amp;MATCH(AC30,設定表!$C$2:$C$5,0),"")</f>
        <v>23-2</v>
      </c>
      <c r="AH30" s="22" t="str">
        <f t="shared" si="38"/>
        <v>上聲二十二很</v>
      </c>
      <c r="AJ30" s="26">
        <f t="shared" si="15"/>
        <v>28</v>
      </c>
      <c r="AK30" s="26">
        <v>3</v>
      </c>
      <c r="AL30" s="26" t="str">
        <f t="shared" si="35"/>
        <v>28-3</v>
      </c>
      <c r="AM30" s="26" t="str">
        <f t="shared" si="16"/>
        <v>臻</v>
      </c>
      <c r="AN30" s="25" t="str">
        <f t="shared" si="17"/>
        <v>痕</v>
      </c>
      <c r="AO30" s="23" t="str">
        <f t="shared" si="18"/>
        <v>去</v>
      </c>
      <c r="AP30" s="23" t="str">
        <f t="shared" si="19"/>
        <v>恨 </v>
      </c>
      <c r="AQ30" s="23">
        <v>27</v>
      </c>
      <c r="AR30" s="23" t="str">
        <f t="shared" si="20"/>
        <v>4.27恨</v>
      </c>
      <c r="AS30" s="23" t="str">
        <f>IFERROR(TEXT(AQ30,"00-")&amp;MATCH(AO30,設定表!$C$2:$C$5,0),"")</f>
        <v>27-3</v>
      </c>
      <c r="AT30" s="22" t="str">
        <f t="shared" si="21"/>
        <v>去聲二十七恨</v>
      </c>
      <c r="AV30" s="26">
        <f t="shared" si="22"/>
        <v>28</v>
      </c>
      <c r="AW30" s="26">
        <v>4</v>
      </c>
      <c r="AX30" s="26" t="str">
        <f t="shared" si="36"/>
        <v>28-4</v>
      </c>
      <c r="AY30" s="26" t="str">
        <f t="shared" si="23"/>
        <v>臻</v>
      </c>
      <c r="AZ30" s="25" t="str">
        <f t="shared" si="24"/>
        <v>痕</v>
      </c>
      <c r="BA30" s="23" t="str">
        <f t="shared" si="25"/>
        <v>入</v>
      </c>
      <c r="BB30" s="23" t="str">
        <f t="shared" si="26"/>
        <v>麧 </v>
      </c>
      <c r="BC30" s="23">
        <v>11</v>
      </c>
      <c r="BD30" s="23" t="str">
        <f t="shared" si="27"/>
        <v>5.11麧</v>
      </c>
      <c r="BE30" s="23" t="str">
        <f>IFERROR(TEXT(BC30,"00-")&amp;MATCH(BA30,設定表!$C$2:$C$5,0),"")</f>
        <v>11-4</v>
      </c>
      <c r="BF30" s="22" t="str">
        <f t="shared" si="28"/>
        <v>入聲十一沒</v>
      </c>
      <c r="BJ30" s="26" t="s">
        <v>89</v>
      </c>
      <c r="BK30" s="26">
        <v>32</v>
      </c>
      <c r="BL30" s="32" t="s">
        <v>666</v>
      </c>
      <c r="BM30" s="31" t="s">
        <v>104</v>
      </c>
      <c r="BN30" s="31" t="s">
        <v>349</v>
      </c>
      <c r="BO30" s="31" t="s">
        <v>516</v>
      </c>
      <c r="BP30" s="30" t="str">
        <f t="shared" si="29"/>
        <v>山</v>
      </c>
      <c r="BQ30" s="30" t="str">
        <f t="shared" si="30"/>
        <v>產</v>
      </c>
      <c r="BR30" s="30" t="str">
        <f t="shared" si="31"/>
        <v>襇</v>
      </c>
      <c r="BS30" s="30" t="str">
        <f t="shared" si="32"/>
        <v>鎋</v>
      </c>
    </row>
    <row r="31" spans="2:71">
      <c r="B31" s="26" t="s">
        <v>89</v>
      </c>
      <c r="C31" s="26">
        <v>29</v>
      </c>
      <c r="D31" s="25" t="s">
        <v>90</v>
      </c>
      <c r="E31" s="28" t="s">
        <v>1119</v>
      </c>
      <c r="F31" s="28" t="s">
        <v>1118</v>
      </c>
      <c r="G31" s="28" t="s">
        <v>1117</v>
      </c>
      <c r="H31" s="28" t="s">
        <v>1116</v>
      </c>
      <c r="I31" s="48"/>
      <c r="L31" s="49">
        <f t="shared" si="3"/>
        <v>29</v>
      </c>
      <c r="M31" s="50">
        <v>1</v>
      </c>
      <c r="N31" s="50" t="str">
        <f t="shared" si="33"/>
        <v>29-1</v>
      </c>
      <c r="O31" s="50" t="str">
        <f t="shared" si="4"/>
        <v>山</v>
      </c>
      <c r="P31" s="51" t="str">
        <f t="shared" si="5"/>
        <v>寒</v>
      </c>
      <c r="Q31" s="52" t="str">
        <f t="shared" si="6"/>
        <v>平</v>
      </c>
      <c r="R31" s="53" t="str">
        <f t="shared" si="7"/>
        <v>寒 </v>
      </c>
      <c r="S31" s="52">
        <v>25</v>
      </c>
      <c r="T31" s="52" t="str">
        <f t="shared" si="8"/>
        <v>1.25寒</v>
      </c>
      <c r="U31" s="52" t="str">
        <f>IFERROR(TEXT(S31,"00-")&amp;MATCH(Q31,設定表!$C$2:$C$5,0),"")</f>
        <v>25-1</v>
      </c>
      <c r="V31" s="54" t="str">
        <f t="shared" si="9"/>
        <v>上平聲二十五寒</v>
      </c>
      <c r="X31" s="26">
        <f t="shared" si="10"/>
        <v>29</v>
      </c>
      <c r="Y31" s="26">
        <v>2</v>
      </c>
      <c r="Z31" s="26" t="str">
        <f t="shared" si="34"/>
        <v>29-2</v>
      </c>
      <c r="AA31" s="26" t="str">
        <f t="shared" si="11"/>
        <v>山</v>
      </c>
      <c r="AB31" s="25" t="str">
        <f t="shared" si="12"/>
        <v>寒</v>
      </c>
      <c r="AC31" s="23" t="str">
        <f t="shared" si="13"/>
        <v>上</v>
      </c>
      <c r="AD31" s="22" t="str">
        <f t="shared" si="39"/>
        <v>旱 </v>
      </c>
      <c r="AE31" s="23">
        <v>24</v>
      </c>
      <c r="AF31" s="23" t="str">
        <f t="shared" si="37"/>
        <v>3.24旱</v>
      </c>
      <c r="AG31" s="23" t="str">
        <f>IFERROR(TEXT(AE31,"00-")&amp;MATCH(AC31,設定表!$C$2:$C$5,0),"")</f>
        <v>24-2</v>
      </c>
      <c r="AH31" s="22" t="str">
        <f t="shared" si="38"/>
        <v>上聲二十三旱</v>
      </c>
      <c r="AJ31" s="26">
        <f t="shared" si="15"/>
        <v>29</v>
      </c>
      <c r="AK31" s="26">
        <v>3</v>
      </c>
      <c r="AL31" s="26" t="str">
        <f t="shared" si="35"/>
        <v>29-3</v>
      </c>
      <c r="AM31" s="26" t="str">
        <f t="shared" si="16"/>
        <v>山</v>
      </c>
      <c r="AN31" s="25" t="str">
        <f t="shared" si="17"/>
        <v>寒</v>
      </c>
      <c r="AO31" s="23" t="str">
        <f t="shared" si="18"/>
        <v>去</v>
      </c>
      <c r="AP31" s="23" t="str">
        <f t="shared" si="19"/>
        <v>翰 </v>
      </c>
      <c r="AQ31" s="23">
        <v>28</v>
      </c>
      <c r="AR31" s="23" t="str">
        <f t="shared" si="20"/>
        <v>4.28翰</v>
      </c>
      <c r="AS31" s="23" t="str">
        <f>IFERROR(TEXT(AQ31,"00-")&amp;MATCH(AO31,設定表!$C$2:$C$5,0),"")</f>
        <v>28-3</v>
      </c>
      <c r="AT31" s="22" t="str">
        <f t="shared" si="21"/>
        <v>去聲二十八翰</v>
      </c>
      <c r="AV31" s="26">
        <f t="shared" si="22"/>
        <v>29</v>
      </c>
      <c r="AW31" s="26">
        <v>4</v>
      </c>
      <c r="AX31" s="26" t="str">
        <f t="shared" si="36"/>
        <v>29-4</v>
      </c>
      <c r="AY31" s="26" t="str">
        <f t="shared" si="23"/>
        <v>山</v>
      </c>
      <c r="AZ31" s="25" t="str">
        <f t="shared" si="24"/>
        <v>寒</v>
      </c>
      <c r="BA31" s="23" t="str">
        <f t="shared" si="25"/>
        <v>入</v>
      </c>
      <c r="BB31" s="23" t="str">
        <f t="shared" si="26"/>
        <v>曷 </v>
      </c>
      <c r="BC31" s="23">
        <v>12</v>
      </c>
      <c r="BD31" s="23" t="str">
        <f t="shared" si="27"/>
        <v>5.12曷</v>
      </c>
      <c r="BE31" s="23" t="str">
        <f>IFERROR(TEXT(BC31,"00-")&amp;MATCH(BA31,設定表!$C$2:$C$5,0),"")</f>
        <v>12-4</v>
      </c>
      <c r="BF31" s="22" t="str">
        <f t="shared" si="28"/>
        <v>入聲十二曷</v>
      </c>
      <c r="BJ31" s="26" t="s">
        <v>89</v>
      </c>
      <c r="BK31" s="26">
        <v>33</v>
      </c>
      <c r="BL31" s="32" t="s">
        <v>669</v>
      </c>
      <c r="BM31" s="31" t="s">
        <v>108</v>
      </c>
      <c r="BN31" s="31" t="s">
        <v>353</v>
      </c>
      <c r="BO31" s="31" t="s">
        <v>519</v>
      </c>
      <c r="BP31" s="30" t="str">
        <f t="shared" si="29"/>
        <v>先</v>
      </c>
      <c r="BQ31" s="30" t="str">
        <f t="shared" si="30"/>
        <v>銑</v>
      </c>
      <c r="BR31" s="30" t="str">
        <f t="shared" si="31"/>
        <v>霰</v>
      </c>
      <c r="BS31" s="30" t="str">
        <f t="shared" si="32"/>
        <v>屑</v>
      </c>
    </row>
    <row r="32" spans="2:71">
      <c r="B32" s="26" t="s">
        <v>89</v>
      </c>
      <c r="C32" s="26">
        <v>30</v>
      </c>
      <c r="D32" s="25" t="s">
        <v>94</v>
      </c>
      <c r="E32" s="29" t="s">
        <v>1115</v>
      </c>
      <c r="F32" s="29" t="s">
        <v>1114</v>
      </c>
      <c r="G32" s="29" t="s">
        <v>1113</v>
      </c>
      <c r="H32" s="29" t="s">
        <v>1112</v>
      </c>
      <c r="I32" s="48"/>
      <c r="L32" s="55">
        <f t="shared" si="3"/>
        <v>30</v>
      </c>
      <c r="M32" s="26">
        <v>1</v>
      </c>
      <c r="N32" s="26" t="str">
        <f t="shared" si="33"/>
        <v>30-1</v>
      </c>
      <c r="O32" s="26" t="str">
        <f t="shared" si="4"/>
        <v>山</v>
      </c>
      <c r="P32" s="25" t="str">
        <f t="shared" si="5"/>
        <v>桓</v>
      </c>
      <c r="Q32" s="23" t="str">
        <f t="shared" si="6"/>
        <v>平</v>
      </c>
      <c r="R32" s="27" t="str">
        <f t="shared" si="7"/>
        <v>桓 </v>
      </c>
      <c r="S32" s="23">
        <v>26</v>
      </c>
      <c r="T32" s="23" t="str">
        <f t="shared" si="8"/>
        <v>1.26桓</v>
      </c>
      <c r="U32" s="23" t="str">
        <f>IFERROR(TEXT(S32,"00-")&amp;MATCH(Q32,設定表!$C$2:$C$5,0),"")</f>
        <v>26-1</v>
      </c>
      <c r="V32" s="56" t="str">
        <f t="shared" si="9"/>
        <v>上平聲二十六桓</v>
      </c>
      <c r="X32" s="26">
        <f t="shared" si="10"/>
        <v>30</v>
      </c>
      <c r="Y32" s="26">
        <v>2</v>
      </c>
      <c r="Z32" s="26" t="str">
        <f t="shared" si="34"/>
        <v>30-2</v>
      </c>
      <c r="AA32" s="26" t="str">
        <f t="shared" si="11"/>
        <v>山</v>
      </c>
      <c r="AB32" s="25" t="str">
        <f t="shared" si="12"/>
        <v>桓</v>
      </c>
      <c r="AC32" s="23" t="str">
        <f t="shared" si="13"/>
        <v>上</v>
      </c>
      <c r="AD32" s="22" t="str">
        <f t="shared" si="39"/>
        <v>緩 </v>
      </c>
      <c r="AE32" s="23">
        <v>25</v>
      </c>
      <c r="AF32" s="23" t="str">
        <f t="shared" si="37"/>
        <v>3.25緩</v>
      </c>
      <c r="AG32" s="23" t="str">
        <f>IFERROR(TEXT(AE32,"00-")&amp;MATCH(AC32,設定表!$C$2:$C$5,0),"")</f>
        <v>25-2</v>
      </c>
      <c r="AH32" s="22" t="str">
        <f t="shared" si="38"/>
        <v>上聲二十四緩</v>
      </c>
      <c r="AJ32" s="26">
        <f t="shared" si="15"/>
        <v>30</v>
      </c>
      <c r="AK32" s="26">
        <v>3</v>
      </c>
      <c r="AL32" s="26" t="str">
        <f t="shared" si="35"/>
        <v>30-3</v>
      </c>
      <c r="AM32" s="26" t="str">
        <f t="shared" si="16"/>
        <v>山</v>
      </c>
      <c r="AN32" s="25" t="str">
        <f t="shared" si="17"/>
        <v>桓</v>
      </c>
      <c r="AO32" s="23" t="str">
        <f t="shared" si="18"/>
        <v>去</v>
      </c>
      <c r="AP32" s="23" t="str">
        <f t="shared" si="19"/>
        <v>換 </v>
      </c>
      <c r="AQ32" s="23">
        <v>29</v>
      </c>
      <c r="AR32" s="23" t="str">
        <f t="shared" si="20"/>
        <v>4.29換</v>
      </c>
      <c r="AS32" s="23" t="str">
        <f>IFERROR(TEXT(AQ32,"00-")&amp;MATCH(AO32,設定表!$C$2:$C$5,0),"")</f>
        <v>29-3</v>
      </c>
      <c r="AT32" s="22" t="str">
        <f t="shared" si="21"/>
        <v>去聲二十九換</v>
      </c>
      <c r="AV32" s="26">
        <f t="shared" si="22"/>
        <v>30</v>
      </c>
      <c r="AW32" s="26">
        <v>4</v>
      </c>
      <c r="AX32" s="26" t="str">
        <f t="shared" si="36"/>
        <v>30-4</v>
      </c>
      <c r="AY32" s="26" t="str">
        <f t="shared" si="23"/>
        <v>山</v>
      </c>
      <c r="AZ32" s="25" t="str">
        <f t="shared" si="24"/>
        <v>桓</v>
      </c>
      <c r="BA32" s="23" t="str">
        <f t="shared" si="25"/>
        <v>入</v>
      </c>
      <c r="BB32" s="23" t="str">
        <f t="shared" si="26"/>
        <v>末 </v>
      </c>
      <c r="BC32" s="23">
        <v>13</v>
      </c>
      <c r="BD32" s="23" t="str">
        <f t="shared" si="27"/>
        <v>5.13末</v>
      </c>
      <c r="BE32" s="23" t="str">
        <f>IFERROR(TEXT(BC32,"00-")&amp;MATCH(BA32,設定表!$C$2:$C$5,0),"")</f>
        <v>13-4</v>
      </c>
      <c r="BF32" s="22" t="str">
        <f t="shared" si="28"/>
        <v>入聲十三末</v>
      </c>
      <c r="BJ32" s="26" t="s">
        <v>89</v>
      </c>
      <c r="BK32" s="26">
        <v>34</v>
      </c>
      <c r="BL32" s="32" t="s">
        <v>672</v>
      </c>
      <c r="BM32" s="31" t="s">
        <v>112</v>
      </c>
      <c r="BN32" s="31" t="s">
        <v>357</v>
      </c>
      <c r="BO32" s="31" t="s">
        <v>522</v>
      </c>
      <c r="BP32" s="30" t="str">
        <f t="shared" si="29"/>
        <v>仙</v>
      </c>
      <c r="BQ32" s="30" t="str">
        <f t="shared" si="30"/>
        <v>獮</v>
      </c>
      <c r="BR32" s="30" t="str">
        <f t="shared" si="31"/>
        <v>線</v>
      </c>
      <c r="BS32" s="30" t="str">
        <f t="shared" si="32"/>
        <v>薛</v>
      </c>
    </row>
    <row r="33" spans="2:71">
      <c r="B33" s="26" t="s">
        <v>89</v>
      </c>
      <c r="C33" s="26">
        <v>31</v>
      </c>
      <c r="D33" s="25" t="s">
        <v>98</v>
      </c>
      <c r="E33" s="28" t="s">
        <v>1111</v>
      </c>
      <c r="F33" s="28" t="s">
        <v>1110</v>
      </c>
      <c r="G33" s="28" t="s">
        <v>1109</v>
      </c>
      <c r="H33" s="28" t="s">
        <v>1108</v>
      </c>
      <c r="I33" s="48"/>
      <c r="L33" s="55">
        <f t="shared" si="3"/>
        <v>31</v>
      </c>
      <c r="M33" s="26">
        <v>1</v>
      </c>
      <c r="N33" s="26" t="str">
        <f t="shared" si="33"/>
        <v>31-1</v>
      </c>
      <c r="O33" s="26" t="str">
        <f t="shared" si="4"/>
        <v>山</v>
      </c>
      <c r="P33" s="25" t="str">
        <f t="shared" si="5"/>
        <v>刪</v>
      </c>
      <c r="Q33" s="23" t="str">
        <f t="shared" si="6"/>
        <v>平</v>
      </c>
      <c r="R33" s="27" t="str">
        <f t="shared" si="7"/>
        <v>刪 </v>
      </c>
      <c r="S33" s="23">
        <v>27</v>
      </c>
      <c r="T33" s="23" t="str">
        <f t="shared" si="8"/>
        <v>1.27刪</v>
      </c>
      <c r="U33" s="23" t="str">
        <f>IFERROR(TEXT(S33,"00-")&amp;MATCH(Q33,設定表!$C$2:$C$5,0),"")</f>
        <v>27-1</v>
      </c>
      <c r="V33" s="56" t="str">
        <f t="shared" si="9"/>
        <v>上平聲二十七刪</v>
      </c>
      <c r="X33" s="26">
        <f t="shared" si="10"/>
        <v>31</v>
      </c>
      <c r="Y33" s="26">
        <v>2</v>
      </c>
      <c r="Z33" s="26" t="str">
        <f t="shared" si="34"/>
        <v>31-2</v>
      </c>
      <c r="AA33" s="26" t="str">
        <f t="shared" si="11"/>
        <v>山</v>
      </c>
      <c r="AB33" s="25" t="str">
        <f t="shared" si="12"/>
        <v>刪</v>
      </c>
      <c r="AC33" s="23" t="str">
        <f t="shared" si="13"/>
        <v>上</v>
      </c>
      <c r="AD33" s="22" t="str">
        <f t="shared" si="39"/>
        <v>潸 </v>
      </c>
      <c r="AE33" s="23">
        <v>26</v>
      </c>
      <c r="AF33" s="23" t="str">
        <f t="shared" si="37"/>
        <v>3.26潸</v>
      </c>
      <c r="AG33" s="23" t="str">
        <f>IFERROR(TEXT(AE33,"00-")&amp;MATCH(AC33,設定表!$C$2:$C$5,0),"")</f>
        <v>26-2</v>
      </c>
      <c r="AH33" s="22" t="str">
        <f t="shared" si="38"/>
        <v>上聲二十五潸</v>
      </c>
      <c r="AJ33" s="26">
        <f t="shared" si="15"/>
        <v>31</v>
      </c>
      <c r="AK33" s="26">
        <v>3</v>
      </c>
      <c r="AL33" s="26" t="str">
        <f t="shared" si="35"/>
        <v>31-3</v>
      </c>
      <c r="AM33" s="26" t="str">
        <f t="shared" si="16"/>
        <v>山</v>
      </c>
      <c r="AN33" s="25" t="str">
        <f t="shared" si="17"/>
        <v>刪</v>
      </c>
      <c r="AO33" s="23" t="str">
        <f t="shared" si="18"/>
        <v>去</v>
      </c>
      <c r="AP33" s="23" t="str">
        <f t="shared" si="19"/>
        <v>諫 </v>
      </c>
      <c r="AQ33" s="23">
        <v>30</v>
      </c>
      <c r="AR33" s="23" t="str">
        <f t="shared" si="20"/>
        <v>4.30諫</v>
      </c>
      <c r="AS33" s="23" t="str">
        <f>IFERROR(TEXT(AQ33,"00-")&amp;MATCH(AO33,設定表!$C$2:$C$5,0),"")</f>
        <v>30-3</v>
      </c>
      <c r="AT33" s="22" t="str">
        <f t="shared" si="21"/>
        <v>去聲三十諫</v>
      </c>
      <c r="AV33" s="26">
        <f t="shared" si="22"/>
        <v>31</v>
      </c>
      <c r="AW33" s="26">
        <v>4</v>
      </c>
      <c r="AX33" s="26" t="str">
        <f t="shared" si="36"/>
        <v>31-4</v>
      </c>
      <c r="AY33" s="26" t="str">
        <f t="shared" si="23"/>
        <v>山</v>
      </c>
      <c r="AZ33" s="25" t="str">
        <f t="shared" si="24"/>
        <v>刪</v>
      </c>
      <c r="BA33" s="23" t="str">
        <f t="shared" si="25"/>
        <v>入</v>
      </c>
      <c r="BB33" s="23" t="str">
        <f t="shared" si="26"/>
        <v>黠 </v>
      </c>
      <c r="BC33" s="23">
        <v>14</v>
      </c>
      <c r="BD33" s="23" t="str">
        <f t="shared" si="27"/>
        <v>5.14黠</v>
      </c>
      <c r="BE33" s="23" t="str">
        <f>IFERROR(TEXT(BC33,"00-")&amp;MATCH(BA33,設定表!$C$2:$C$5,0),"")</f>
        <v>14-4</v>
      </c>
      <c r="BF33" s="22" t="str">
        <f t="shared" si="28"/>
        <v>入聲十四黠</v>
      </c>
      <c r="BJ33" s="26" t="s">
        <v>115</v>
      </c>
      <c r="BK33" s="26">
        <v>35</v>
      </c>
      <c r="BL33" s="32" t="s">
        <v>676</v>
      </c>
      <c r="BM33" s="31" t="s">
        <v>119</v>
      </c>
      <c r="BN33" s="31" t="s">
        <v>363</v>
      </c>
      <c r="BO33" s="31" t="s">
        <v>469</v>
      </c>
      <c r="BP33" s="30" t="str">
        <f t="shared" si="29"/>
        <v>蕭</v>
      </c>
      <c r="BQ33" s="30" t="str">
        <f t="shared" si="30"/>
        <v>篠</v>
      </c>
      <c r="BR33" s="30" t="str">
        <f t="shared" si="31"/>
        <v>嘯</v>
      </c>
      <c r="BS33" s="30" t="str">
        <f t="shared" si="32"/>
        <v>〇</v>
      </c>
    </row>
    <row r="34" spans="2:71">
      <c r="B34" s="26" t="s">
        <v>89</v>
      </c>
      <c r="C34" s="26">
        <v>32</v>
      </c>
      <c r="D34" s="25" t="s">
        <v>89</v>
      </c>
      <c r="E34" s="29" t="s">
        <v>1107</v>
      </c>
      <c r="F34" s="29" t="s">
        <v>1106</v>
      </c>
      <c r="G34" s="29" t="s">
        <v>1105</v>
      </c>
      <c r="H34" s="29" t="s">
        <v>1104</v>
      </c>
      <c r="I34" s="48"/>
      <c r="L34" s="57">
        <f t="shared" si="3"/>
        <v>32</v>
      </c>
      <c r="M34" s="58">
        <v>1</v>
      </c>
      <c r="N34" s="58" t="str">
        <f t="shared" si="33"/>
        <v>32-1</v>
      </c>
      <c r="O34" s="58" t="str">
        <f t="shared" si="4"/>
        <v>山</v>
      </c>
      <c r="P34" s="59" t="str">
        <f t="shared" si="5"/>
        <v>山</v>
      </c>
      <c r="Q34" s="60" t="str">
        <f t="shared" si="6"/>
        <v>平</v>
      </c>
      <c r="R34" s="61" t="str">
        <f t="shared" si="7"/>
        <v>山 </v>
      </c>
      <c r="S34" s="60">
        <v>28</v>
      </c>
      <c r="T34" s="60" t="str">
        <f t="shared" si="8"/>
        <v>1.28山</v>
      </c>
      <c r="U34" s="60" t="str">
        <f>IFERROR(TEXT(S34,"00-")&amp;MATCH(Q34,設定表!$C$2:$C$5,0),"")</f>
        <v>28-1</v>
      </c>
      <c r="V34" s="62" t="str">
        <f t="shared" si="9"/>
        <v>上平聲二十八山</v>
      </c>
      <c r="X34" s="26">
        <f t="shared" si="10"/>
        <v>32</v>
      </c>
      <c r="Y34" s="26">
        <v>2</v>
      </c>
      <c r="Z34" s="26" t="str">
        <f t="shared" si="34"/>
        <v>32-2</v>
      </c>
      <c r="AA34" s="26" t="str">
        <f t="shared" si="11"/>
        <v>山</v>
      </c>
      <c r="AB34" s="25" t="str">
        <f t="shared" si="12"/>
        <v>山</v>
      </c>
      <c r="AC34" s="23" t="str">
        <f t="shared" si="13"/>
        <v>上</v>
      </c>
      <c r="AD34" s="22" t="str">
        <f t="shared" si="39"/>
        <v>產 </v>
      </c>
      <c r="AE34" s="23">
        <v>27</v>
      </c>
      <c r="AF34" s="23" t="str">
        <f t="shared" si="37"/>
        <v>3.27產</v>
      </c>
      <c r="AG34" s="23" t="str">
        <f>IFERROR(TEXT(AE34,"00-")&amp;MATCH(AC34,設定表!$C$2:$C$5,0),"")</f>
        <v>27-2</v>
      </c>
      <c r="AH34" s="22" t="str">
        <f t="shared" si="38"/>
        <v>上聲二十六產</v>
      </c>
      <c r="AJ34" s="26">
        <f t="shared" si="15"/>
        <v>32</v>
      </c>
      <c r="AK34" s="26">
        <v>3</v>
      </c>
      <c r="AL34" s="26" t="str">
        <f t="shared" si="35"/>
        <v>32-3</v>
      </c>
      <c r="AM34" s="26" t="str">
        <f t="shared" si="16"/>
        <v>山</v>
      </c>
      <c r="AN34" s="25" t="str">
        <f t="shared" si="17"/>
        <v>山</v>
      </c>
      <c r="AO34" s="23" t="str">
        <f t="shared" si="18"/>
        <v>去</v>
      </c>
      <c r="AP34" s="23" t="str">
        <f t="shared" si="19"/>
        <v>襇 </v>
      </c>
      <c r="AQ34" s="23">
        <v>31</v>
      </c>
      <c r="AR34" s="23" t="str">
        <f t="shared" si="20"/>
        <v>4.31襇</v>
      </c>
      <c r="AS34" s="23" t="str">
        <f>IFERROR(TEXT(AQ34,"00-")&amp;MATCH(AO34,設定表!$C$2:$C$5,0),"")</f>
        <v>31-3</v>
      </c>
      <c r="AT34" s="22" t="str">
        <f t="shared" si="21"/>
        <v>去聲三十一襇</v>
      </c>
      <c r="AV34" s="26">
        <f t="shared" si="22"/>
        <v>32</v>
      </c>
      <c r="AW34" s="26">
        <v>4</v>
      </c>
      <c r="AX34" s="26" t="str">
        <f t="shared" si="36"/>
        <v>32-4</v>
      </c>
      <c r="AY34" s="26" t="str">
        <f t="shared" si="23"/>
        <v>山</v>
      </c>
      <c r="AZ34" s="25" t="str">
        <f t="shared" si="24"/>
        <v>山</v>
      </c>
      <c r="BA34" s="23" t="str">
        <f t="shared" si="25"/>
        <v>入</v>
      </c>
      <c r="BB34" s="23" t="str">
        <f t="shared" si="26"/>
        <v>鎋 </v>
      </c>
      <c r="BC34" s="23">
        <v>15</v>
      </c>
      <c r="BD34" s="23" t="str">
        <f t="shared" si="27"/>
        <v>5.15鎋</v>
      </c>
      <c r="BE34" s="23" t="str">
        <f>IFERROR(TEXT(BC34,"00-")&amp;MATCH(BA34,設定表!$C$2:$C$5,0),"")</f>
        <v>15-4</v>
      </c>
      <c r="BF34" s="22" t="str">
        <f t="shared" si="28"/>
        <v>入聲十五鎋</v>
      </c>
      <c r="BJ34" s="26" t="s">
        <v>115</v>
      </c>
      <c r="BK34" s="26">
        <v>36</v>
      </c>
      <c r="BL34" s="32" t="s">
        <v>679</v>
      </c>
      <c r="BM34" s="31" t="s">
        <v>123</v>
      </c>
      <c r="BN34" s="31" t="s">
        <v>367</v>
      </c>
      <c r="BO34" s="31" t="s">
        <v>469</v>
      </c>
      <c r="BP34" s="30" t="str">
        <f t="shared" si="29"/>
        <v>宵</v>
      </c>
      <c r="BQ34" s="30" t="str">
        <f t="shared" si="30"/>
        <v>小</v>
      </c>
      <c r="BR34" s="30" t="str">
        <f t="shared" si="31"/>
        <v>笑</v>
      </c>
      <c r="BS34" s="30" t="str">
        <f t="shared" si="32"/>
        <v>〇</v>
      </c>
    </row>
    <row r="35" spans="2:71">
      <c r="B35" s="26" t="s">
        <v>89</v>
      </c>
      <c r="C35" s="26">
        <v>33</v>
      </c>
      <c r="D35" s="25" t="s">
        <v>105</v>
      </c>
      <c r="E35" s="28" t="s">
        <v>1103</v>
      </c>
      <c r="F35" s="28" t="s">
        <v>1102</v>
      </c>
      <c r="G35" s="28" t="s">
        <v>1101</v>
      </c>
      <c r="H35" s="28" t="s">
        <v>1100</v>
      </c>
      <c r="I35" s="48"/>
      <c r="L35" s="49">
        <f t="shared" ref="L35:L63" si="40">C35</f>
        <v>33</v>
      </c>
      <c r="M35" s="50">
        <v>1</v>
      </c>
      <c r="N35" s="50" t="str">
        <f t="shared" si="33"/>
        <v>33-1</v>
      </c>
      <c r="O35" s="50" t="str">
        <f t="shared" ref="O35:O63" si="41">B35</f>
        <v>山</v>
      </c>
      <c r="P35" s="51" t="str">
        <f t="shared" ref="P35:P63" si="42">D35</f>
        <v>先</v>
      </c>
      <c r="Q35" s="52" t="str">
        <f t="shared" ref="Q35:Q63" si="43">IFERROR(RIGHT(LEFT($V35,FIND("聲",$V35)-1)),"")</f>
        <v>平</v>
      </c>
      <c r="R35" s="53" t="str">
        <f t="shared" ref="R35:R63" si="44">IFERROR(LEFT($E35,FIND("【",$E35)-1),"")</f>
        <v>先 </v>
      </c>
      <c r="S35" s="52">
        <v>1</v>
      </c>
      <c r="T35" s="52" t="str">
        <f t="shared" ref="T35:T63" si="45">IF(R35&lt;&gt;"","2."&amp;TEXT(S35,"00")&amp;LEFT(R35,1),"")</f>
        <v>2.01先</v>
      </c>
      <c r="U35" s="52" t="str">
        <f>IFERROR(TEXT(S35,"00-")&amp;MATCH(Q35,設定表!$C$2:$C$5,0),"")</f>
        <v>01-1</v>
      </c>
      <c r="V35" s="54" t="str">
        <f t="shared" ref="V35:V63" si="46">IFERROR(MID($E35,FIND("【",$E35)+1,FIND("】",$E35)-FIND("【",$E35)-1),"")</f>
        <v>下平聲一先</v>
      </c>
      <c r="X35" s="26">
        <f t="shared" ref="X35:X63" si="47">L35</f>
        <v>33</v>
      </c>
      <c r="Y35" s="26">
        <v>2</v>
      </c>
      <c r="Z35" s="26" t="str">
        <f t="shared" si="34"/>
        <v>33-2</v>
      </c>
      <c r="AA35" s="26" t="str">
        <f t="shared" ref="AA35:AA63" si="48">O35</f>
        <v>山</v>
      </c>
      <c r="AB35" s="25" t="str">
        <f t="shared" ref="AB35:AB63" si="49">P35</f>
        <v>先</v>
      </c>
      <c r="AC35" s="23" t="str">
        <f t="shared" ref="AC35:AC63" si="50">IFERROR(LEFT($AH35,FIND("聲",$AH35)-1),"")</f>
        <v>上</v>
      </c>
      <c r="AD35" s="22" t="str">
        <f t="shared" si="39"/>
        <v>銑 </v>
      </c>
      <c r="AE35" s="23">
        <v>28</v>
      </c>
      <c r="AF35" s="23" t="str">
        <f t="shared" si="37"/>
        <v>3.28銑</v>
      </c>
      <c r="AG35" s="23" t="str">
        <f>IFERROR(TEXT(AE35,"00-")&amp;MATCH(AC35,設定表!$C$2:$C$5,0),"")</f>
        <v>28-2</v>
      </c>
      <c r="AH35" s="22" t="str">
        <f t="shared" si="38"/>
        <v>上聲二十七銑</v>
      </c>
      <c r="AJ35" s="26">
        <f t="shared" ref="AJ35:AJ63" si="51">X35</f>
        <v>33</v>
      </c>
      <c r="AK35" s="26">
        <v>3</v>
      </c>
      <c r="AL35" s="26" t="str">
        <f t="shared" si="35"/>
        <v>33-3</v>
      </c>
      <c r="AM35" s="26" t="str">
        <f t="shared" ref="AM35:AM63" si="52">AA35</f>
        <v>山</v>
      </c>
      <c r="AN35" s="25" t="str">
        <f t="shared" ref="AN35:AN63" si="53">AB35</f>
        <v>先</v>
      </c>
      <c r="AO35" s="23" t="str">
        <f t="shared" ref="AO35:AO63" si="54">IFERROR(LEFT($AT35,FIND("聲",$AT35)-1),"")</f>
        <v>去</v>
      </c>
      <c r="AP35" s="23" t="str">
        <f t="shared" ref="AP35:AP62" si="55">IFERROR(LEFT($G35,FIND("【",$G35)-1),"")</f>
        <v>霰 </v>
      </c>
      <c r="AQ35" s="23">
        <v>32</v>
      </c>
      <c r="AR35" s="23" t="str">
        <f t="shared" ref="AR35:AR63" si="56">IF(AP35&lt;&gt;"","4."&amp;TEXT(AQ35,"00")&amp;LEFT(AP35,1),"")</f>
        <v>4.32霰</v>
      </c>
      <c r="AS35" s="23" t="str">
        <f>IFERROR(TEXT(AQ35,"00-")&amp;MATCH(AO35,設定表!$C$2:$C$5,0),"")</f>
        <v>32-3</v>
      </c>
      <c r="AT35" s="22" t="str">
        <f t="shared" ref="AT35:AT62" si="57">IFERROR(MID($G35,FIND("【",$G35)+1,FIND("】",$G35)-FIND("【",$G35)-1),"")</f>
        <v>去聲三十二霰</v>
      </c>
      <c r="AV35" s="26">
        <f t="shared" ref="AV35:AV63" si="58">AJ35</f>
        <v>33</v>
      </c>
      <c r="AW35" s="26">
        <v>4</v>
      </c>
      <c r="AX35" s="26" t="str">
        <f t="shared" si="36"/>
        <v>33-4</v>
      </c>
      <c r="AY35" s="26" t="str">
        <f t="shared" ref="AY35:AY63" si="59">AM35</f>
        <v>山</v>
      </c>
      <c r="AZ35" s="25" t="str">
        <f t="shared" ref="AZ35:AZ63" si="60">AN35</f>
        <v>先</v>
      </c>
      <c r="BA35" s="23" t="str">
        <f t="shared" ref="BA35:BA63" si="61">IFERROR(LEFT($BF35,FIND("聲",$BF35)-1),"")</f>
        <v>入</v>
      </c>
      <c r="BB35" s="23" t="str">
        <f t="shared" ref="BB35:BB63" si="62">IFERROR(LEFT($H35,FIND("【",$H35)-1),"")</f>
        <v>屑 </v>
      </c>
      <c r="BC35" s="23">
        <v>16</v>
      </c>
      <c r="BD35" s="23" t="str">
        <f t="shared" ref="BD35:BD63" si="63">IF(BB35&lt;&gt;"","5."&amp;TEXT(BC35,"00")&amp;LEFT(BB35,1),"")</f>
        <v>5.16屑</v>
      </c>
      <c r="BE35" s="23" t="str">
        <f>IFERROR(TEXT(BC35,"00-")&amp;MATCH(BA35,設定表!$C$2:$C$5,0),"")</f>
        <v>16-4</v>
      </c>
      <c r="BF35" s="22" t="str">
        <f t="shared" ref="BF35:BF63" si="64">IFERROR(MID($H35,FIND("【",$H35)+1,FIND("】",$H35)-FIND("【",$H35)-1),"")</f>
        <v>入聲十六屑</v>
      </c>
      <c r="BJ35" s="26" t="s">
        <v>115</v>
      </c>
      <c r="BK35" s="26">
        <v>37</v>
      </c>
      <c r="BL35" s="32" t="s">
        <v>683</v>
      </c>
      <c r="BM35" s="31" t="s">
        <v>129</v>
      </c>
      <c r="BN35" s="31" t="s">
        <v>373</v>
      </c>
      <c r="BO35" s="31" t="s">
        <v>469</v>
      </c>
      <c r="BP35" s="30" t="str">
        <f t="shared" ref="BP35:BP56" si="65">IF(BL35="","〇",RIGHT(BL35,1))</f>
        <v>肴</v>
      </c>
      <c r="BQ35" s="30" t="str">
        <f t="shared" ref="BQ35:BQ56" si="66">IF(BM35="","〇",RIGHT(BM35,1))</f>
        <v>巧</v>
      </c>
      <c r="BR35" s="30" t="str">
        <f t="shared" ref="BR35:BR56" si="67">IF(BN35="","〇",RIGHT(BN35,1))</f>
        <v>效</v>
      </c>
      <c r="BS35" s="30" t="str">
        <f t="shared" ref="BS35:BS56" si="68">IF(BO35="","〇",RIGHT(BO35,1))</f>
        <v>〇</v>
      </c>
    </row>
    <row r="36" spans="2:71">
      <c r="B36" s="26" t="s">
        <v>89</v>
      </c>
      <c r="C36" s="26">
        <v>34</v>
      </c>
      <c r="D36" s="25" t="s">
        <v>109</v>
      </c>
      <c r="E36" s="29" t="s">
        <v>1099</v>
      </c>
      <c r="F36" s="29" t="s">
        <v>1098</v>
      </c>
      <c r="G36" s="29" t="s">
        <v>1097</v>
      </c>
      <c r="H36" s="29" t="s">
        <v>1096</v>
      </c>
      <c r="I36" s="48"/>
      <c r="L36" s="55">
        <f t="shared" si="40"/>
        <v>34</v>
      </c>
      <c r="M36" s="26">
        <v>1</v>
      </c>
      <c r="N36" s="26" t="str">
        <f t="shared" si="33"/>
        <v>34-1</v>
      </c>
      <c r="O36" s="26" t="str">
        <f t="shared" si="41"/>
        <v>山</v>
      </c>
      <c r="P36" s="25" t="str">
        <f t="shared" si="42"/>
        <v>仙</v>
      </c>
      <c r="Q36" s="23" t="str">
        <f t="shared" si="43"/>
        <v>平</v>
      </c>
      <c r="R36" s="27" t="str">
        <f t="shared" si="44"/>
        <v>仙 </v>
      </c>
      <c r="S36" s="23">
        <v>2</v>
      </c>
      <c r="T36" s="23" t="str">
        <f t="shared" si="45"/>
        <v>2.02仙</v>
      </c>
      <c r="U36" s="23" t="str">
        <f>IFERROR(TEXT(S36,"00-")&amp;MATCH(Q36,設定表!$C$2:$C$5,0),"")</f>
        <v>02-1</v>
      </c>
      <c r="V36" s="56" t="str">
        <f t="shared" si="46"/>
        <v>下平聲二仙</v>
      </c>
      <c r="X36" s="26">
        <f t="shared" si="47"/>
        <v>34</v>
      </c>
      <c r="Y36" s="26">
        <v>2</v>
      </c>
      <c r="Z36" s="26" t="str">
        <f t="shared" si="34"/>
        <v>34-2</v>
      </c>
      <c r="AA36" s="26" t="str">
        <f t="shared" si="48"/>
        <v>山</v>
      </c>
      <c r="AB36" s="25" t="str">
        <f t="shared" si="49"/>
        <v>仙</v>
      </c>
      <c r="AC36" s="23" t="str">
        <f t="shared" si="50"/>
        <v>上</v>
      </c>
      <c r="AD36" s="22" t="str">
        <f t="shared" si="39"/>
        <v>獮 </v>
      </c>
      <c r="AE36" s="23">
        <v>29</v>
      </c>
      <c r="AF36" s="23" t="str">
        <f t="shared" si="37"/>
        <v>3.29獮</v>
      </c>
      <c r="AG36" s="23" t="str">
        <f>IFERROR(TEXT(AE36,"00-")&amp;MATCH(AC36,設定表!$C$2:$C$5,0),"")</f>
        <v>29-2</v>
      </c>
      <c r="AH36" s="22" t="str">
        <f t="shared" si="38"/>
        <v>上聲二十八獮</v>
      </c>
      <c r="AJ36" s="26">
        <f t="shared" si="51"/>
        <v>34</v>
      </c>
      <c r="AK36" s="26">
        <v>3</v>
      </c>
      <c r="AL36" s="26" t="str">
        <f t="shared" si="35"/>
        <v>34-3</v>
      </c>
      <c r="AM36" s="26" t="str">
        <f t="shared" si="52"/>
        <v>山</v>
      </c>
      <c r="AN36" s="25" t="str">
        <f t="shared" si="53"/>
        <v>仙</v>
      </c>
      <c r="AO36" s="23" t="str">
        <f t="shared" si="54"/>
        <v>去</v>
      </c>
      <c r="AP36" s="23" t="str">
        <f t="shared" si="55"/>
        <v>線 </v>
      </c>
      <c r="AQ36" s="23">
        <v>33</v>
      </c>
      <c r="AR36" s="23" t="str">
        <f t="shared" si="56"/>
        <v>4.33線</v>
      </c>
      <c r="AS36" s="23" t="str">
        <f>IFERROR(TEXT(AQ36,"00-")&amp;MATCH(AO36,設定表!$C$2:$C$5,0),"")</f>
        <v>33-3</v>
      </c>
      <c r="AT36" s="22" t="str">
        <f t="shared" si="57"/>
        <v>去聲三十三線</v>
      </c>
      <c r="AV36" s="26">
        <f t="shared" si="58"/>
        <v>34</v>
      </c>
      <c r="AW36" s="26">
        <v>4</v>
      </c>
      <c r="AX36" s="26" t="str">
        <f t="shared" si="36"/>
        <v>34-4</v>
      </c>
      <c r="AY36" s="26" t="str">
        <f t="shared" si="59"/>
        <v>山</v>
      </c>
      <c r="AZ36" s="25" t="str">
        <f t="shared" si="60"/>
        <v>仙</v>
      </c>
      <c r="BA36" s="23" t="str">
        <f t="shared" si="61"/>
        <v>入</v>
      </c>
      <c r="BB36" s="23" t="str">
        <f t="shared" si="62"/>
        <v>薛 </v>
      </c>
      <c r="BC36" s="23">
        <v>17</v>
      </c>
      <c r="BD36" s="23" t="str">
        <f t="shared" si="63"/>
        <v>5.17薛</v>
      </c>
      <c r="BE36" s="23" t="str">
        <f>IFERROR(TEXT(BC36,"00-")&amp;MATCH(BA36,設定表!$C$2:$C$5,0),"")</f>
        <v>17-4</v>
      </c>
      <c r="BF36" s="22" t="str">
        <f t="shared" si="64"/>
        <v>入聲十七薛</v>
      </c>
      <c r="BJ36" s="26" t="s">
        <v>115</v>
      </c>
      <c r="BK36" s="26">
        <v>38</v>
      </c>
      <c r="BL36" s="32" t="s">
        <v>686</v>
      </c>
      <c r="BM36" s="31" t="s">
        <v>133</v>
      </c>
      <c r="BN36" s="31" t="s">
        <v>1095</v>
      </c>
      <c r="BO36" s="31" t="s">
        <v>469</v>
      </c>
      <c r="BP36" s="30" t="str">
        <f t="shared" si="65"/>
        <v>豪</v>
      </c>
      <c r="BQ36" s="30" t="str">
        <f t="shared" si="66"/>
        <v>晧</v>
      </c>
      <c r="BR36" s="30" t="str">
        <f t="shared" si="67"/>
        <v>號</v>
      </c>
      <c r="BS36" s="30" t="str">
        <f t="shared" si="68"/>
        <v>〇</v>
      </c>
    </row>
    <row r="37" spans="2:71">
      <c r="B37" s="26" t="s">
        <v>115</v>
      </c>
      <c r="C37" s="26">
        <v>35</v>
      </c>
      <c r="D37" s="25" t="s">
        <v>116</v>
      </c>
      <c r="E37" s="29" t="s">
        <v>1094</v>
      </c>
      <c r="F37" s="29" t="s">
        <v>1093</v>
      </c>
      <c r="G37" s="29" t="s">
        <v>1092</v>
      </c>
      <c r="H37" s="33"/>
      <c r="I37" s="33"/>
      <c r="L37" s="55">
        <f t="shared" si="40"/>
        <v>35</v>
      </c>
      <c r="M37" s="26">
        <v>1</v>
      </c>
      <c r="N37" s="26" t="str">
        <f t="shared" si="33"/>
        <v>35-1</v>
      </c>
      <c r="O37" s="26" t="str">
        <f t="shared" si="41"/>
        <v>效</v>
      </c>
      <c r="P37" s="25" t="str">
        <f t="shared" si="42"/>
        <v>蕭</v>
      </c>
      <c r="Q37" s="23" t="str">
        <f t="shared" si="43"/>
        <v>平</v>
      </c>
      <c r="R37" s="27" t="str">
        <f t="shared" si="44"/>
        <v>蕭 </v>
      </c>
      <c r="S37" s="23">
        <v>3</v>
      </c>
      <c r="T37" s="23" t="str">
        <f t="shared" si="45"/>
        <v>2.03蕭</v>
      </c>
      <c r="U37" s="23" t="str">
        <f>IFERROR(TEXT(S37,"00-")&amp;MATCH(Q37,設定表!$C$2:$C$5,0),"")</f>
        <v>03-1</v>
      </c>
      <c r="V37" s="56" t="str">
        <f t="shared" si="46"/>
        <v>下平聲三蕭</v>
      </c>
      <c r="X37" s="26">
        <f t="shared" si="47"/>
        <v>35</v>
      </c>
      <c r="Y37" s="26">
        <v>2</v>
      </c>
      <c r="Z37" s="26" t="str">
        <f t="shared" si="34"/>
        <v>35-2</v>
      </c>
      <c r="AA37" s="26" t="str">
        <f t="shared" si="48"/>
        <v>效</v>
      </c>
      <c r="AB37" s="25" t="str">
        <f t="shared" si="49"/>
        <v>蕭</v>
      </c>
      <c r="AC37" s="23" t="str">
        <f t="shared" si="50"/>
        <v>上</v>
      </c>
      <c r="AD37" s="22" t="str">
        <f t="shared" si="39"/>
        <v>篠 </v>
      </c>
      <c r="AE37" s="23">
        <v>30</v>
      </c>
      <c r="AF37" s="23" t="str">
        <f t="shared" ref="AF37:AF63" si="69">IF(AD37&lt;&gt;"","3."&amp;TEXT(AE37,"00")&amp;LEFT(AD37,1),"")</f>
        <v>3.30篠</v>
      </c>
      <c r="AG37" s="23" t="str">
        <f>IFERROR(TEXT(AE37,"00-")&amp;MATCH(AC37,設定表!$C$2:$C$5,0),"")</f>
        <v>30-2</v>
      </c>
      <c r="AH37" s="22" t="str">
        <f t="shared" ref="AH37:AH62" si="70">IFERROR(MID($F37,FIND("【",$F37)+1,FIND("】",$F37)-FIND("【",$F37)-1),"")</f>
        <v>上聲二十九篠</v>
      </c>
      <c r="AJ37" s="26">
        <f t="shared" si="51"/>
        <v>35</v>
      </c>
      <c r="AK37" s="26">
        <v>3</v>
      </c>
      <c r="AL37" s="26" t="str">
        <f t="shared" si="35"/>
        <v>35-3</v>
      </c>
      <c r="AM37" s="26" t="str">
        <f t="shared" si="52"/>
        <v>效</v>
      </c>
      <c r="AN37" s="25" t="str">
        <f t="shared" si="53"/>
        <v>蕭</v>
      </c>
      <c r="AO37" s="23" t="str">
        <f t="shared" si="54"/>
        <v>去</v>
      </c>
      <c r="AP37" s="23" t="str">
        <f t="shared" si="55"/>
        <v>嘯 </v>
      </c>
      <c r="AQ37" s="23">
        <v>34</v>
      </c>
      <c r="AR37" s="23" t="str">
        <f t="shared" si="56"/>
        <v>4.34嘯</v>
      </c>
      <c r="AS37" s="23" t="str">
        <f>IFERROR(TEXT(AQ37,"00-")&amp;MATCH(AO37,設定表!$C$2:$C$5,0),"")</f>
        <v>34-3</v>
      </c>
      <c r="AT37" s="22" t="str">
        <f t="shared" si="57"/>
        <v>去聲三十四嘯</v>
      </c>
      <c r="AV37" s="26">
        <f t="shared" si="58"/>
        <v>35</v>
      </c>
      <c r="AW37" s="26">
        <v>4</v>
      </c>
      <c r="AX37" s="26" t="str">
        <f t="shared" si="36"/>
        <v>35-4</v>
      </c>
      <c r="AY37" s="26" t="str">
        <f t="shared" si="59"/>
        <v>效</v>
      </c>
      <c r="AZ37" s="25" t="str">
        <f t="shared" si="60"/>
        <v>蕭</v>
      </c>
      <c r="BA37" s="23" t="str">
        <f t="shared" si="61"/>
        <v/>
      </c>
      <c r="BB37" s="23" t="str">
        <f t="shared" si="62"/>
        <v/>
      </c>
      <c r="BD37" s="23" t="str">
        <f t="shared" si="63"/>
        <v/>
      </c>
      <c r="BE37" s="23" t="str">
        <f>IFERROR(TEXT(BC37,"00-")&amp;MATCH(BA37,設定表!$C$2:$C$5,0),"")</f>
        <v/>
      </c>
      <c r="BF37" s="22" t="str">
        <f t="shared" si="64"/>
        <v/>
      </c>
      <c r="BJ37" s="26" t="s">
        <v>134</v>
      </c>
      <c r="BK37" s="26">
        <v>40</v>
      </c>
      <c r="BL37" s="32" t="s">
        <v>692</v>
      </c>
      <c r="BM37" s="31" t="s">
        <v>142</v>
      </c>
      <c r="BN37" s="31" t="s">
        <v>385</v>
      </c>
      <c r="BO37" s="31" t="s">
        <v>469</v>
      </c>
      <c r="BP37" s="30" t="str">
        <f t="shared" si="65"/>
        <v>戈</v>
      </c>
      <c r="BQ37" s="30" t="str">
        <f t="shared" si="66"/>
        <v>果</v>
      </c>
      <c r="BR37" s="30" t="str">
        <f t="shared" si="67"/>
        <v>過</v>
      </c>
      <c r="BS37" s="30" t="str">
        <f t="shared" si="68"/>
        <v>〇</v>
      </c>
    </row>
    <row r="38" spans="2:71">
      <c r="B38" s="26" t="s">
        <v>115</v>
      </c>
      <c r="C38" s="26">
        <v>36</v>
      </c>
      <c r="D38" s="25" t="s">
        <v>120</v>
      </c>
      <c r="E38" s="28" t="s">
        <v>1091</v>
      </c>
      <c r="F38" s="28" t="s">
        <v>1090</v>
      </c>
      <c r="G38" s="28" t="s">
        <v>1089</v>
      </c>
      <c r="H38" s="34"/>
      <c r="I38" s="33"/>
      <c r="L38" s="57">
        <f t="shared" si="40"/>
        <v>36</v>
      </c>
      <c r="M38" s="58">
        <v>1</v>
      </c>
      <c r="N38" s="58" t="str">
        <f t="shared" si="33"/>
        <v>36-1</v>
      </c>
      <c r="O38" s="58" t="str">
        <f t="shared" si="41"/>
        <v>效</v>
      </c>
      <c r="P38" s="59" t="str">
        <f t="shared" si="42"/>
        <v>宵</v>
      </c>
      <c r="Q38" s="60" t="str">
        <f t="shared" si="43"/>
        <v>平</v>
      </c>
      <c r="R38" s="61" t="str">
        <f t="shared" si="44"/>
        <v>宵 </v>
      </c>
      <c r="S38" s="60">
        <v>4</v>
      </c>
      <c r="T38" s="60" t="str">
        <f t="shared" si="45"/>
        <v>2.04宵</v>
      </c>
      <c r="U38" s="60" t="str">
        <f>IFERROR(TEXT(S38,"00-")&amp;MATCH(Q38,設定表!$C$2:$C$5,0),"")</f>
        <v>04-1</v>
      </c>
      <c r="V38" s="62" t="str">
        <f t="shared" si="46"/>
        <v>下平聲四宵</v>
      </c>
      <c r="X38" s="26">
        <f t="shared" si="47"/>
        <v>36</v>
      </c>
      <c r="Y38" s="26">
        <v>2</v>
      </c>
      <c r="Z38" s="26" t="str">
        <f t="shared" si="34"/>
        <v>36-2</v>
      </c>
      <c r="AA38" s="26" t="str">
        <f t="shared" si="48"/>
        <v>效</v>
      </c>
      <c r="AB38" s="25" t="str">
        <f t="shared" si="49"/>
        <v>宵</v>
      </c>
      <c r="AC38" s="23" t="str">
        <f t="shared" si="50"/>
        <v>上</v>
      </c>
      <c r="AD38" s="22" t="str">
        <f t="shared" si="39"/>
        <v>小 </v>
      </c>
      <c r="AE38" s="23">
        <v>31</v>
      </c>
      <c r="AF38" s="23" t="str">
        <f t="shared" si="69"/>
        <v>3.31小</v>
      </c>
      <c r="AG38" s="23" t="str">
        <f>IFERROR(TEXT(AE38,"00-")&amp;MATCH(AC38,設定表!$C$2:$C$5,0),"")</f>
        <v>31-2</v>
      </c>
      <c r="AH38" s="22" t="str">
        <f t="shared" si="70"/>
        <v>上聲三十小</v>
      </c>
      <c r="AJ38" s="26">
        <f t="shared" si="51"/>
        <v>36</v>
      </c>
      <c r="AK38" s="26">
        <v>3</v>
      </c>
      <c r="AL38" s="26" t="str">
        <f t="shared" si="35"/>
        <v>36-3</v>
      </c>
      <c r="AM38" s="26" t="str">
        <f t="shared" si="52"/>
        <v>效</v>
      </c>
      <c r="AN38" s="25" t="str">
        <f t="shared" si="53"/>
        <v>宵</v>
      </c>
      <c r="AO38" s="23" t="str">
        <f t="shared" si="54"/>
        <v>去</v>
      </c>
      <c r="AP38" s="23" t="str">
        <f t="shared" si="55"/>
        <v>笑 </v>
      </c>
      <c r="AQ38" s="23">
        <v>35</v>
      </c>
      <c r="AR38" s="23" t="str">
        <f t="shared" si="56"/>
        <v>4.35笑</v>
      </c>
      <c r="AS38" s="23" t="str">
        <f>IFERROR(TEXT(AQ38,"00-")&amp;MATCH(AO38,設定表!$C$2:$C$5,0),"")</f>
        <v>35-3</v>
      </c>
      <c r="AT38" s="22" t="str">
        <f t="shared" si="57"/>
        <v>去聲三十五笑</v>
      </c>
      <c r="AV38" s="26">
        <f t="shared" si="58"/>
        <v>36</v>
      </c>
      <c r="AW38" s="26">
        <v>4</v>
      </c>
      <c r="AX38" s="26" t="str">
        <f t="shared" si="36"/>
        <v>36-4</v>
      </c>
      <c r="AY38" s="26" t="str">
        <f t="shared" si="59"/>
        <v>效</v>
      </c>
      <c r="AZ38" s="25" t="str">
        <f t="shared" si="60"/>
        <v>宵</v>
      </c>
      <c r="BA38" s="23" t="str">
        <f t="shared" si="61"/>
        <v/>
      </c>
      <c r="BB38" s="23" t="str">
        <f t="shared" si="62"/>
        <v/>
      </c>
      <c r="BD38" s="23" t="str">
        <f t="shared" si="63"/>
        <v/>
      </c>
      <c r="BE38" s="23" t="str">
        <f>IFERROR(TEXT(BC38,"00-")&amp;MATCH(BA38,設定表!$C$2:$C$5,0),"")</f>
        <v/>
      </c>
      <c r="BF38" s="22" t="str">
        <f t="shared" si="64"/>
        <v/>
      </c>
      <c r="BJ38" s="26" t="s">
        <v>143</v>
      </c>
      <c r="BK38" s="26">
        <v>41</v>
      </c>
      <c r="BL38" s="32" t="s">
        <v>695</v>
      </c>
      <c r="BM38" s="31" t="s">
        <v>147</v>
      </c>
      <c r="BN38" s="31" t="s">
        <v>389</v>
      </c>
      <c r="BO38" s="31" t="s">
        <v>469</v>
      </c>
      <c r="BP38" s="30" t="str">
        <f t="shared" si="65"/>
        <v>麻</v>
      </c>
      <c r="BQ38" s="30" t="str">
        <f t="shared" si="66"/>
        <v>馬</v>
      </c>
      <c r="BR38" s="30" t="str">
        <f t="shared" si="67"/>
        <v>禡</v>
      </c>
      <c r="BS38" s="30" t="str">
        <f t="shared" si="68"/>
        <v>〇</v>
      </c>
    </row>
    <row r="39" spans="2:71">
      <c r="B39" s="26" t="s">
        <v>115</v>
      </c>
      <c r="C39" s="26">
        <v>37</v>
      </c>
      <c r="D39" s="25" t="s">
        <v>126</v>
      </c>
      <c r="E39" s="28" t="s">
        <v>1088</v>
      </c>
      <c r="F39" s="28" t="s">
        <v>1087</v>
      </c>
      <c r="G39" s="28" t="s">
        <v>1086</v>
      </c>
      <c r="H39" s="34"/>
      <c r="I39" s="33"/>
      <c r="L39" s="49">
        <f t="shared" si="40"/>
        <v>37</v>
      </c>
      <c r="M39" s="50">
        <v>1</v>
      </c>
      <c r="N39" s="50" t="str">
        <f t="shared" si="33"/>
        <v>37-1</v>
      </c>
      <c r="O39" s="50" t="str">
        <f t="shared" si="41"/>
        <v>效</v>
      </c>
      <c r="P39" s="51" t="str">
        <f t="shared" si="42"/>
        <v>肴</v>
      </c>
      <c r="Q39" s="52" t="str">
        <f t="shared" si="43"/>
        <v>平</v>
      </c>
      <c r="R39" s="53" t="str">
        <f t="shared" si="44"/>
        <v>肴 </v>
      </c>
      <c r="S39" s="52">
        <v>5</v>
      </c>
      <c r="T39" s="52" t="str">
        <f t="shared" si="45"/>
        <v>2.05肴</v>
      </c>
      <c r="U39" s="52" t="str">
        <f>IFERROR(TEXT(S39,"00-")&amp;MATCH(Q39,設定表!$C$2:$C$5,0),"")</f>
        <v>05-1</v>
      </c>
      <c r="V39" s="54" t="str">
        <f t="shared" si="46"/>
        <v>下平聲五肴</v>
      </c>
      <c r="X39" s="26">
        <f t="shared" si="47"/>
        <v>37</v>
      </c>
      <c r="Y39" s="26">
        <v>2</v>
      </c>
      <c r="Z39" s="26" t="str">
        <f t="shared" si="34"/>
        <v>37-2</v>
      </c>
      <c r="AA39" s="26" t="str">
        <f t="shared" si="48"/>
        <v>效</v>
      </c>
      <c r="AB39" s="25" t="str">
        <f t="shared" si="49"/>
        <v>肴</v>
      </c>
      <c r="AC39" s="23" t="str">
        <f t="shared" si="50"/>
        <v>上</v>
      </c>
      <c r="AD39" s="22" t="str">
        <f t="shared" si="39"/>
        <v>巧 </v>
      </c>
      <c r="AE39" s="23">
        <v>32</v>
      </c>
      <c r="AF39" s="23" t="str">
        <f t="shared" si="69"/>
        <v>3.32巧</v>
      </c>
      <c r="AG39" s="23" t="str">
        <f>IFERROR(TEXT(AE39,"00-")&amp;MATCH(AC39,設定表!$C$2:$C$5,0),"")</f>
        <v>32-2</v>
      </c>
      <c r="AH39" s="22" t="str">
        <f t="shared" si="70"/>
        <v>上聲三十一巧</v>
      </c>
      <c r="AJ39" s="26">
        <f t="shared" si="51"/>
        <v>37</v>
      </c>
      <c r="AK39" s="26">
        <v>3</v>
      </c>
      <c r="AL39" s="26" t="str">
        <f t="shared" si="35"/>
        <v>37-3</v>
      </c>
      <c r="AM39" s="26" t="str">
        <f t="shared" si="52"/>
        <v>效</v>
      </c>
      <c r="AN39" s="25" t="str">
        <f t="shared" si="53"/>
        <v>肴</v>
      </c>
      <c r="AO39" s="23" t="str">
        <f t="shared" si="54"/>
        <v>去</v>
      </c>
      <c r="AP39" s="23" t="str">
        <f t="shared" si="55"/>
        <v>效 </v>
      </c>
      <c r="AQ39" s="23">
        <v>36</v>
      </c>
      <c r="AR39" s="23" t="str">
        <f t="shared" si="56"/>
        <v>4.36效</v>
      </c>
      <c r="AS39" s="23" t="str">
        <f>IFERROR(TEXT(AQ39,"00-")&amp;MATCH(AO39,設定表!$C$2:$C$5,0),"")</f>
        <v>36-3</v>
      </c>
      <c r="AT39" s="22" t="str">
        <f t="shared" si="57"/>
        <v>去聲三十六效</v>
      </c>
      <c r="AV39" s="26">
        <f t="shared" si="58"/>
        <v>37</v>
      </c>
      <c r="AW39" s="26">
        <v>4</v>
      </c>
      <c r="AX39" s="26" t="str">
        <f t="shared" si="36"/>
        <v>37-4</v>
      </c>
      <c r="AY39" s="26" t="str">
        <f t="shared" si="59"/>
        <v>效</v>
      </c>
      <c r="AZ39" s="25" t="str">
        <f t="shared" si="60"/>
        <v>肴</v>
      </c>
      <c r="BA39" s="23" t="str">
        <f t="shared" si="61"/>
        <v/>
      </c>
      <c r="BB39" s="23" t="str">
        <f t="shared" si="62"/>
        <v/>
      </c>
      <c r="BD39" s="23" t="str">
        <f t="shared" si="63"/>
        <v/>
      </c>
      <c r="BE39" s="23" t="str">
        <f>IFERROR(TEXT(BC39,"00-")&amp;MATCH(BA39,設定表!$C$2:$C$5,0),"")</f>
        <v/>
      </c>
      <c r="BF39" s="22" t="str">
        <f t="shared" si="64"/>
        <v/>
      </c>
      <c r="BJ39" s="26" t="s">
        <v>148</v>
      </c>
      <c r="BK39" s="26">
        <v>43</v>
      </c>
      <c r="BL39" s="32" t="s">
        <v>701</v>
      </c>
      <c r="BM39" s="31" t="s">
        <v>156</v>
      </c>
      <c r="BN39" s="31" t="s">
        <v>397</v>
      </c>
      <c r="BO39" s="31" t="s">
        <v>529</v>
      </c>
      <c r="BP39" s="30" t="str">
        <f t="shared" si="65"/>
        <v>唐</v>
      </c>
      <c r="BQ39" s="30" t="str">
        <f t="shared" si="66"/>
        <v>蕩</v>
      </c>
      <c r="BR39" s="30" t="str">
        <f t="shared" si="67"/>
        <v>宕</v>
      </c>
      <c r="BS39" s="30" t="str">
        <f t="shared" si="68"/>
        <v>鐸</v>
      </c>
    </row>
    <row r="40" spans="2:71">
      <c r="B40" s="26" t="s">
        <v>115</v>
      </c>
      <c r="C40" s="26">
        <v>38</v>
      </c>
      <c r="D40" s="25" t="s">
        <v>130</v>
      </c>
      <c r="E40" s="29" t="s">
        <v>1085</v>
      </c>
      <c r="F40" s="29" t="s">
        <v>1084</v>
      </c>
      <c r="G40" s="29" t="s">
        <v>1083</v>
      </c>
      <c r="H40" s="33"/>
      <c r="I40" s="33"/>
      <c r="L40" s="55">
        <f t="shared" si="40"/>
        <v>38</v>
      </c>
      <c r="M40" s="26">
        <v>1</v>
      </c>
      <c r="N40" s="26" t="str">
        <f t="shared" si="33"/>
        <v>38-1</v>
      </c>
      <c r="O40" s="26" t="str">
        <f t="shared" si="41"/>
        <v>效</v>
      </c>
      <c r="P40" s="25" t="str">
        <f t="shared" si="42"/>
        <v>豪</v>
      </c>
      <c r="Q40" s="23" t="str">
        <f t="shared" si="43"/>
        <v>平</v>
      </c>
      <c r="R40" s="27" t="str">
        <f t="shared" si="44"/>
        <v>豪 </v>
      </c>
      <c r="S40" s="23">
        <v>6</v>
      </c>
      <c r="T40" s="23" t="str">
        <f t="shared" si="45"/>
        <v>2.06豪</v>
      </c>
      <c r="U40" s="23" t="str">
        <f>IFERROR(TEXT(S40,"00-")&amp;MATCH(Q40,設定表!$C$2:$C$5,0),"")</f>
        <v>06-1</v>
      </c>
      <c r="V40" s="56" t="str">
        <f t="shared" si="46"/>
        <v>下平聲六豪</v>
      </c>
      <c r="X40" s="26">
        <f t="shared" si="47"/>
        <v>38</v>
      </c>
      <c r="Y40" s="26">
        <v>2</v>
      </c>
      <c r="Z40" s="26" t="str">
        <f t="shared" si="34"/>
        <v>38-2</v>
      </c>
      <c r="AA40" s="26" t="str">
        <f t="shared" si="48"/>
        <v>效</v>
      </c>
      <c r="AB40" s="25" t="str">
        <f t="shared" si="49"/>
        <v>豪</v>
      </c>
      <c r="AC40" s="23" t="str">
        <f t="shared" si="50"/>
        <v>上</v>
      </c>
      <c r="AD40" s="22" t="str">
        <f t="shared" si="39"/>
        <v>晧 </v>
      </c>
      <c r="AE40" s="23">
        <v>33</v>
      </c>
      <c r="AF40" s="23" t="str">
        <f t="shared" si="69"/>
        <v>3.33晧</v>
      </c>
      <c r="AG40" s="23" t="str">
        <f>IFERROR(TEXT(AE40,"00-")&amp;MATCH(AC40,設定表!$C$2:$C$5,0),"")</f>
        <v>33-2</v>
      </c>
      <c r="AH40" s="22" t="str">
        <f t="shared" si="70"/>
        <v>上聲三十二晧</v>
      </c>
      <c r="AJ40" s="26">
        <f t="shared" si="51"/>
        <v>38</v>
      </c>
      <c r="AK40" s="26">
        <v>3</v>
      </c>
      <c r="AL40" s="26" t="str">
        <f t="shared" si="35"/>
        <v>38-3</v>
      </c>
      <c r="AM40" s="26" t="str">
        <f t="shared" si="52"/>
        <v>效</v>
      </c>
      <c r="AN40" s="25" t="str">
        <f t="shared" si="53"/>
        <v>豪</v>
      </c>
      <c r="AO40" s="23" t="str">
        <f t="shared" si="54"/>
        <v>去</v>
      </c>
      <c r="AP40" s="23" t="str">
        <f t="shared" si="55"/>
        <v>号 </v>
      </c>
      <c r="AQ40" s="23">
        <v>37</v>
      </c>
      <c r="AR40" s="23" t="str">
        <f t="shared" si="56"/>
        <v>4.37号</v>
      </c>
      <c r="AS40" s="23" t="str">
        <f>IFERROR(TEXT(AQ40,"00-")&amp;MATCH(AO40,設定表!$C$2:$C$5,0),"")</f>
        <v>37-3</v>
      </c>
      <c r="AT40" s="22" t="str">
        <f t="shared" si="57"/>
        <v>去聲三十七号</v>
      </c>
      <c r="AV40" s="26">
        <f t="shared" si="58"/>
        <v>38</v>
      </c>
      <c r="AW40" s="26">
        <v>4</v>
      </c>
      <c r="AX40" s="26" t="str">
        <f t="shared" si="36"/>
        <v>38-4</v>
      </c>
      <c r="AY40" s="26" t="str">
        <f t="shared" si="59"/>
        <v>效</v>
      </c>
      <c r="AZ40" s="25" t="str">
        <f t="shared" si="60"/>
        <v>豪</v>
      </c>
      <c r="BA40" s="23" t="str">
        <f t="shared" si="61"/>
        <v/>
      </c>
      <c r="BB40" s="23" t="str">
        <f t="shared" si="62"/>
        <v/>
      </c>
      <c r="BD40" s="23" t="str">
        <f t="shared" si="63"/>
        <v/>
      </c>
      <c r="BE40" s="23" t="str">
        <f>IFERROR(TEXT(BC40,"00-")&amp;MATCH(BA40,設定表!$C$2:$C$5,0),"")</f>
        <v/>
      </c>
      <c r="BF40" s="22" t="str">
        <f t="shared" si="64"/>
        <v/>
      </c>
      <c r="BJ40" s="26" t="s">
        <v>157</v>
      </c>
      <c r="BK40" s="26">
        <v>44</v>
      </c>
      <c r="BL40" s="32" t="s">
        <v>704</v>
      </c>
      <c r="BM40" s="31" t="s">
        <v>161</v>
      </c>
      <c r="BN40" s="31" t="s">
        <v>401</v>
      </c>
      <c r="BO40" s="31" t="s">
        <v>532</v>
      </c>
      <c r="BP40" s="30" t="str">
        <f t="shared" si="65"/>
        <v>庚</v>
      </c>
      <c r="BQ40" s="30" t="str">
        <f t="shared" si="66"/>
        <v>梗</v>
      </c>
      <c r="BR40" s="30" t="str">
        <f t="shared" si="67"/>
        <v>映</v>
      </c>
      <c r="BS40" s="30" t="str">
        <f t="shared" si="68"/>
        <v>陌</v>
      </c>
    </row>
    <row r="41" spans="2:71">
      <c r="B41" s="26" t="s">
        <v>134</v>
      </c>
      <c r="C41" s="26">
        <v>39</v>
      </c>
      <c r="D41" s="25" t="s">
        <v>135</v>
      </c>
      <c r="E41" s="28" t="s">
        <v>1082</v>
      </c>
      <c r="F41" s="28" t="s">
        <v>1081</v>
      </c>
      <c r="G41" s="28" t="s">
        <v>1080</v>
      </c>
      <c r="H41" s="34"/>
      <c r="I41" s="33"/>
      <c r="L41" s="55">
        <f t="shared" si="40"/>
        <v>39</v>
      </c>
      <c r="M41" s="26">
        <v>1</v>
      </c>
      <c r="N41" s="26" t="str">
        <f t="shared" si="33"/>
        <v>39-1</v>
      </c>
      <c r="O41" s="26" t="str">
        <f t="shared" si="41"/>
        <v>果</v>
      </c>
      <c r="P41" s="25" t="str">
        <f t="shared" si="42"/>
        <v>歌</v>
      </c>
      <c r="Q41" s="23" t="str">
        <f t="shared" si="43"/>
        <v>平</v>
      </c>
      <c r="R41" s="27" t="str">
        <f t="shared" si="44"/>
        <v>歌 </v>
      </c>
      <c r="S41" s="23">
        <v>7</v>
      </c>
      <c r="T41" s="23" t="str">
        <f t="shared" si="45"/>
        <v>2.07歌</v>
      </c>
      <c r="U41" s="23" t="str">
        <f>IFERROR(TEXT(S41,"00-")&amp;MATCH(Q41,設定表!$C$2:$C$5,0),"")</f>
        <v>07-1</v>
      </c>
      <c r="V41" s="56" t="str">
        <f t="shared" si="46"/>
        <v>下平聲七歌</v>
      </c>
      <c r="X41" s="26">
        <f t="shared" si="47"/>
        <v>39</v>
      </c>
      <c r="Y41" s="26">
        <v>2</v>
      </c>
      <c r="Z41" s="26" t="str">
        <f t="shared" si="34"/>
        <v>39-2</v>
      </c>
      <c r="AA41" s="26" t="str">
        <f t="shared" si="48"/>
        <v>果</v>
      </c>
      <c r="AB41" s="25" t="str">
        <f t="shared" si="49"/>
        <v>歌</v>
      </c>
      <c r="AC41" s="23" t="str">
        <f t="shared" si="50"/>
        <v>上</v>
      </c>
      <c r="AD41" s="22" t="str">
        <f t="shared" si="39"/>
        <v>哿 </v>
      </c>
      <c r="AE41" s="23">
        <v>34</v>
      </c>
      <c r="AF41" s="23" t="str">
        <f t="shared" si="69"/>
        <v>3.34哿</v>
      </c>
      <c r="AG41" s="23" t="str">
        <f>IFERROR(TEXT(AE41,"00-")&amp;MATCH(AC41,設定表!$C$2:$C$5,0),"")</f>
        <v>34-2</v>
      </c>
      <c r="AH41" s="22" t="str">
        <f t="shared" si="70"/>
        <v>上聲三十三哿</v>
      </c>
      <c r="AJ41" s="26">
        <f t="shared" si="51"/>
        <v>39</v>
      </c>
      <c r="AK41" s="26">
        <v>3</v>
      </c>
      <c r="AL41" s="26" t="str">
        <f t="shared" si="35"/>
        <v>39-3</v>
      </c>
      <c r="AM41" s="26" t="str">
        <f t="shared" si="52"/>
        <v>果</v>
      </c>
      <c r="AN41" s="25" t="str">
        <f t="shared" si="53"/>
        <v>歌</v>
      </c>
      <c r="AO41" s="23" t="str">
        <f t="shared" si="54"/>
        <v>去</v>
      </c>
      <c r="AP41" s="23" t="str">
        <f t="shared" si="55"/>
        <v>箇 </v>
      </c>
      <c r="AQ41" s="23">
        <v>38</v>
      </c>
      <c r="AR41" s="23" t="str">
        <f t="shared" si="56"/>
        <v>4.38箇</v>
      </c>
      <c r="AS41" s="23" t="str">
        <f>IFERROR(TEXT(AQ41,"00-")&amp;MATCH(AO41,設定表!$C$2:$C$5,0),"")</f>
        <v>38-3</v>
      </c>
      <c r="AT41" s="22" t="str">
        <f t="shared" si="57"/>
        <v>去聲三十八箇</v>
      </c>
      <c r="AV41" s="26">
        <f t="shared" si="58"/>
        <v>39</v>
      </c>
      <c r="AW41" s="26">
        <v>4</v>
      </c>
      <c r="AX41" s="26" t="str">
        <f t="shared" si="36"/>
        <v>39-4</v>
      </c>
      <c r="AY41" s="26" t="str">
        <f t="shared" si="59"/>
        <v>果</v>
      </c>
      <c r="AZ41" s="25" t="str">
        <f t="shared" si="60"/>
        <v>歌</v>
      </c>
      <c r="BA41" s="23" t="str">
        <f t="shared" si="61"/>
        <v/>
      </c>
      <c r="BB41" s="23" t="str">
        <f t="shared" si="62"/>
        <v/>
      </c>
      <c r="BD41" s="23" t="str">
        <f t="shared" si="63"/>
        <v/>
      </c>
      <c r="BE41" s="23" t="str">
        <f>IFERROR(TEXT(BC41,"00-")&amp;MATCH(BA41,設定表!$C$2:$C$5,0),"")</f>
        <v/>
      </c>
      <c r="BF41" s="22" t="str">
        <f t="shared" si="64"/>
        <v/>
      </c>
      <c r="BJ41" s="26" t="s">
        <v>157</v>
      </c>
      <c r="BK41" s="26">
        <v>45</v>
      </c>
      <c r="BL41" s="32" t="s">
        <v>707</v>
      </c>
      <c r="BM41" s="31" t="s">
        <v>165</v>
      </c>
      <c r="BN41" s="31" t="s">
        <v>405</v>
      </c>
      <c r="BO41" s="31" t="s">
        <v>535</v>
      </c>
      <c r="BP41" s="30" t="str">
        <f t="shared" si="65"/>
        <v>耕</v>
      </c>
      <c r="BQ41" s="30" t="str">
        <f t="shared" si="66"/>
        <v>耿</v>
      </c>
      <c r="BR41" s="30" t="str">
        <f t="shared" si="67"/>
        <v>諍</v>
      </c>
      <c r="BS41" s="30" t="str">
        <f t="shared" si="68"/>
        <v>麥</v>
      </c>
    </row>
    <row r="42" spans="2:71">
      <c r="B42" s="26" t="s">
        <v>134</v>
      </c>
      <c r="C42" s="26">
        <v>40</v>
      </c>
      <c r="D42" s="25" t="s">
        <v>139</v>
      </c>
      <c r="E42" s="29" t="s">
        <v>1079</v>
      </c>
      <c r="F42" s="29" t="s">
        <v>1078</v>
      </c>
      <c r="G42" s="29" t="s">
        <v>1077</v>
      </c>
      <c r="H42" s="33"/>
      <c r="I42" s="33"/>
      <c r="L42" s="57">
        <f t="shared" si="40"/>
        <v>40</v>
      </c>
      <c r="M42" s="58">
        <v>1</v>
      </c>
      <c r="N42" s="58" t="str">
        <f t="shared" si="33"/>
        <v>40-1</v>
      </c>
      <c r="O42" s="58" t="str">
        <f t="shared" si="41"/>
        <v>果</v>
      </c>
      <c r="P42" s="59" t="str">
        <f t="shared" si="42"/>
        <v>戈</v>
      </c>
      <c r="Q42" s="60" t="str">
        <f t="shared" si="43"/>
        <v>平</v>
      </c>
      <c r="R42" s="61" t="str">
        <f t="shared" si="44"/>
        <v>戈 </v>
      </c>
      <c r="S42" s="60">
        <v>8</v>
      </c>
      <c r="T42" s="60" t="str">
        <f t="shared" si="45"/>
        <v>2.08戈</v>
      </c>
      <c r="U42" s="60" t="str">
        <f>IFERROR(TEXT(S42,"00-")&amp;MATCH(Q42,設定表!$C$2:$C$5,0),"")</f>
        <v>08-1</v>
      </c>
      <c r="V42" s="62" t="str">
        <f t="shared" si="46"/>
        <v>下平聲八戈</v>
      </c>
      <c r="X42" s="26">
        <f t="shared" si="47"/>
        <v>40</v>
      </c>
      <c r="Y42" s="26">
        <v>2</v>
      </c>
      <c r="Z42" s="26" t="str">
        <f t="shared" si="34"/>
        <v>40-2</v>
      </c>
      <c r="AA42" s="26" t="str">
        <f t="shared" si="48"/>
        <v>果</v>
      </c>
      <c r="AB42" s="25" t="str">
        <f t="shared" si="49"/>
        <v>戈</v>
      </c>
      <c r="AC42" s="23" t="str">
        <f t="shared" si="50"/>
        <v>上</v>
      </c>
      <c r="AD42" s="22" t="str">
        <f t="shared" si="39"/>
        <v>果 </v>
      </c>
      <c r="AE42" s="23">
        <v>35</v>
      </c>
      <c r="AF42" s="23" t="str">
        <f t="shared" si="69"/>
        <v>3.35果</v>
      </c>
      <c r="AG42" s="23" t="str">
        <f>IFERROR(TEXT(AE42,"00-")&amp;MATCH(AC42,設定表!$C$2:$C$5,0),"")</f>
        <v>35-2</v>
      </c>
      <c r="AH42" s="22" t="str">
        <f t="shared" si="70"/>
        <v>上聲三十四果</v>
      </c>
      <c r="AJ42" s="26">
        <f t="shared" si="51"/>
        <v>40</v>
      </c>
      <c r="AK42" s="26">
        <v>3</v>
      </c>
      <c r="AL42" s="26" t="str">
        <f t="shared" si="35"/>
        <v>40-3</v>
      </c>
      <c r="AM42" s="26" t="str">
        <f t="shared" si="52"/>
        <v>果</v>
      </c>
      <c r="AN42" s="25" t="str">
        <f t="shared" si="53"/>
        <v>戈</v>
      </c>
      <c r="AO42" s="23" t="str">
        <f t="shared" si="54"/>
        <v>去</v>
      </c>
      <c r="AP42" s="23" t="str">
        <f t="shared" si="55"/>
        <v>過 </v>
      </c>
      <c r="AQ42" s="23">
        <v>39</v>
      </c>
      <c r="AR42" s="23" t="str">
        <f t="shared" si="56"/>
        <v>4.39過</v>
      </c>
      <c r="AS42" s="23" t="str">
        <f>IFERROR(TEXT(AQ42,"00-")&amp;MATCH(AO42,設定表!$C$2:$C$5,0),"")</f>
        <v>39-3</v>
      </c>
      <c r="AT42" s="22" t="str">
        <f t="shared" si="57"/>
        <v>去聲三十九過</v>
      </c>
      <c r="AV42" s="26">
        <f t="shared" si="58"/>
        <v>40</v>
      </c>
      <c r="AW42" s="26">
        <v>4</v>
      </c>
      <c r="AX42" s="26" t="str">
        <f t="shared" si="36"/>
        <v>40-4</v>
      </c>
      <c r="AY42" s="26" t="str">
        <f t="shared" si="59"/>
        <v>果</v>
      </c>
      <c r="AZ42" s="25" t="str">
        <f t="shared" si="60"/>
        <v>戈</v>
      </c>
      <c r="BA42" s="23" t="str">
        <f t="shared" si="61"/>
        <v/>
      </c>
      <c r="BB42" s="23" t="str">
        <f t="shared" si="62"/>
        <v/>
      </c>
      <c r="BD42" s="23" t="str">
        <f t="shared" si="63"/>
        <v/>
      </c>
      <c r="BE42" s="23" t="str">
        <f>IFERROR(TEXT(BC42,"00-")&amp;MATCH(BA42,設定表!$C$2:$C$5,0),"")</f>
        <v/>
      </c>
      <c r="BF42" s="22" t="str">
        <f t="shared" si="64"/>
        <v/>
      </c>
      <c r="BJ42" s="26" t="s">
        <v>157</v>
      </c>
      <c r="BK42" s="26">
        <v>46</v>
      </c>
      <c r="BL42" s="32" t="s">
        <v>710</v>
      </c>
      <c r="BM42" s="31" t="s">
        <v>169</v>
      </c>
      <c r="BN42" s="31" t="s">
        <v>409</v>
      </c>
      <c r="BO42" s="31" t="s">
        <v>538</v>
      </c>
      <c r="BP42" s="30" t="str">
        <f t="shared" si="65"/>
        <v>清</v>
      </c>
      <c r="BQ42" s="30" t="str">
        <f t="shared" si="66"/>
        <v>靜</v>
      </c>
      <c r="BR42" s="30" t="str">
        <f t="shared" si="67"/>
        <v>勁</v>
      </c>
      <c r="BS42" s="30" t="str">
        <f t="shared" si="68"/>
        <v>昔</v>
      </c>
    </row>
    <row r="43" spans="2:71">
      <c r="B43" s="26" t="s">
        <v>143</v>
      </c>
      <c r="C43" s="26">
        <v>41</v>
      </c>
      <c r="D43" s="25" t="s">
        <v>144</v>
      </c>
      <c r="E43" s="28" t="s">
        <v>1076</v>
      </c>
      <c r="F43" s="28" t="s">
        <v>1075</v>
      </c>
      <c r="G43" s="28" t="s">
        <v>1074</v>
      </c>
      <c r="H43" s="34"/>
      <c r="I43" s="33"/>
      <c r="L43" s="49">
        <f t="shared" si="40"/>
        <v>41</v>
      </c>
      <c r="M43" s="50">
        <v>1</v>
      </c>
      <c r="N43" s="50" t="str">
        <f t="shared" si="33"/>
        <v>41-1</v>
      </c>
      <c r="O43" s="50" t="str">
        <f t="shared" si="41"/>
        <v>假</v>
      </c>
      <c r="P43" s="51" t="str">
        <f t="shared" si="42"/>
        <v>麻</v>
      </c>
      <c r="Q43" s="52" t="str">
        <f t="shared" si="43"/>
        <v>平</v>
      </c>
      <c r="R43" s="53" t="str">
        <f t="shared" si="44"/>
        <v>麻 </v>
      </c>
      <c r="S43" s="52">
        <v>9</v>
      </c>
      <c r="T43" s="52" t="str">
        <f t="shared" si="45"/>
        <v>2.09麻</v>
      </c>
      <c r="U43" s="52" t="str">
        <f>IFERROR(TEXT(S43,"00-")&amp;MATCH(Q43,設定表!$C$2:$C$5,0),"")</f>
        <v>09-1</v>
      </c>
      <c r="V43" s="54" t="str">
        <f t="shared" si="46"/>
        <v>下平聲九麻</v>
      </c>
      <c r="X43" s="26">
        <f t="shared" si="47"/>
        <v>41</v>
      </c>
      <c r="Y43" s="26">
        <v>2</v>
      </c>
      <c r="Z43" s="26" t="str">
        <f t="shared" si="34"/>
        <v>41-2</v>
      </c>
      <c r="AA43" s="26" t="str">
        <f t="shared" si="48"/>
        <v>假</v>
      </c>
      <c r="AB43" s="25" t="str">
        <f t="shared" si="49"/>
        <v>麻</v>
      </c>
      <c r="AC43" s="23" t="str">
        <f t="shared" si="50"/>
        <v>上</v>
      </c>
      <c r="AD43" s="22" t="str">
        <f t="shared" si="39"/>
        <v>馬 </v>
      </c>
      <c r="AE43" s="23">
        <v>36</v>
      </c>
      <c r="AF43" s="23" t="str">
        <f t="shared" si="69"/>
        <v>3.36馬</v>
      </c>
      <c r="AG43" s="23" t="str">
        <f>IFERROR(TEXT(AE43,"00-")&amp;MATCH(AC43,設定表!$C$2:$C$5,0),"")</f>
        <v>36-2</v>
      </c>
      <c r="AH43" s="22" t="str">
        <f t="shared" si="70"/>
        <v>上聲三十五馬</v>
      </c>
      <c r="AJ43" s="26">
        <f t="shared" si="51"/>
        <v>41</v>
      </c>
      <c r="AK43" s="26">
        <v>3</v>
      </c>
      <c r="AL43" s="26" t="str">
        <f t="shared" si="35"/>
        <v>41-3</v>
      </c>
      <c r="AM43" s="26" t="str">
        <f t="shared" si="52"/>
        <v>假</v>
      </c>
      <c r="AN43" s="25" t="str">
        <f t="shared" si="53"/>
        <v>麻</v>
      </c>
      <c r="AO43" s="23" t="str">
        <f t="shared" si="54"/>
        <v>去</v>
      </c>
      <c r="AP43" s="23" t="str">
        <f t="shared" si="55"/>
        <v>禡 </v>
      </c>
      <c r="AQ43" s="23">
        <v>40</v>
      </c>
      <c r="AR43" s="23" t="str">
        <f t="shared" si="56"/>
        <v>4.40禡</v>
      </c>
      <c r="AS43" s="23" t="str">
        <f>IFERROR(TEXT(AQ43,"00-")&amp;MATCH(AO43,設定表!$C$2:$C$5,0),"")</f>
        <v>40-3</v>
      </c>
      <c r="AT43" s="22" t="str">
        <f t="shared" si="57"/>
        <v>去聲四十禡</v>
      </c>
      <c r="AV43" s="26">
        <f t="shared" si="58"/>
        <v>41</v>
      </c>
      <c r="AW43" s="26">
        <v>4</v>
      </c>
      <c r="AX43" s="26" t="str">
        <f t="shared" si="36"/>
        <v>41-4</v>
      </c>
      <c r="AY43" s="26" t="str">
        <f t="shared" si="59"/>
        <v>假</v>
      </c>
      <c r="AZ43" s="25" t="str">
        <f t="shared" si="60"/>
        <v>麻</v>
      </c>
      <c r="BA43" s="23" t="str">
        <f t="shared" si="61"/>
        <v/>
      </c>
      <c r="BB43" s="23" t="str">
        <f t="shared" si="62"/>
        <v/>
      </c>
      <c r="BD43" s="23" t="str">
        <f t="shared" si="63"/>
        <v/>
      </c>
      <c r="BE43" s="23" t="str">
        <f>IFERROR(TEXT(BC43,"00-")&amp;MATCH(BA43,設定表!$C$2:$C$5,0),"")</f>
        <v/>
      </c>
      <c r="BF43" s="22" t="str">
        <f t="shared" si="64"/>
        <v/>
      </c>
      <c r="BJ43" s="26" t="s">
        <v>157</v>
      </c>
      <c r="BK43" s="26">
        <v>47</v>
      </c>
      <c r="BL43" s="32" t="s">
        <v>713</v>
      </c>
      <c r="BM43" s="31" t="s">
        <v>173</v>
      </c>
      <c r="BN43" s="31" t="s">
        <v>413</v>
      </c>
      <c r="BO43" s="31" t="s">
        <v>541</v>
      </c>
      <c r="BP43" s="30" t="str">
        <f t="shared" si="65"/>
        <v>青</v>
      </c>
      <c r="BQ43" s="30" t="str">
        <f t="shared" si="66"/>
        <v>迥</v>
      </c>
      <c r="BR43" s="30" t="str">
        <f t="shared" si="67"/>
        <v>徑</v>
      </c>
      <c r="BS43" s="30" t="str">
        <f t="shared" si="68"/>
        <v>錫</v>
      </c>
    </row>
    <row r="44" spans="2:71">
      <c r="B44" s="26" t="s">
        <v>148</v>
      </c>
      <c r="C44" s="26">
        <v>42</v>
      </c>
      <c r="D44" s="25" t="s">
        <v>149</v>
      </c>
      <c r="E44" s="29" t="s">
        <v>1073</v>
      </c>
      <c r="F44" s="29" t="s">
        <v>1072</v>
      </c>
      <c r="G44" s="29" t="s">
        <v>1071</v>
      </c>
      <c r="H44" s="29" t="s">
        <v>1070</v>
      </c>
      <c r="I44" s="48"/>
      <c r="L44" s="55">
        <f t="shared" si="40"/>
        <v>42</v>
      </c>
      <c r="M44" s="26">
        <v>1</v>
      </c>
      <c r="N44" s="26" t="str">
        <f t="shared" si="33"/>
        <v>42-1</v>
      </c>
      <c r="O44" s="26" t="str">
        <f t="shared" si="41"/>
        <v>宕</v>
      </c>
      <c r="P44" s="25" t="str">
        <f t="shared" si="42"/>
        <v>陽</v>
      </c>
      <c r="Q44" s="23" t="str">
        <f t="shared" si="43"/>
        <v>平</v>
      </c>
      <c r="R44" s="27" t="str">
        <f t="shared" si="44"/>
        <v>陽 </v>
      </c>
      <c r="S44" s="23">
        <v>10</v>
      </c>
      <c r="T44" s="23" t="str">
        <f t="shared" si="45"/>
        <v>2.10陽</v>
      </c>
      <c r="U44" s="23" t="str">
        <f>IFERROR(TEXT(S44,"00-")&amp;MATCH(Q44,設定表!$C$2:$C$5,0),"")</f>
        <v>10-1</v>
      </c>
      <c r="V44" s="56" t="str">
        <f t="shared" si="46"/>
        <v>下平聲十陽</v>
      </c>
      <c r="X44" s="26">
        <f t="shared" si="47"/>
        <v>42</v>
      </c>
      <c r="Y44" s="26">
        <v>2</v>
      </c>
      <c r="Z44" s="26" t="str">
        <f t="shared" si="34"/>
        <v>42-2</v>
      </c>
      <c r="AA44" s="26" t="str">
        <f t="shared" si="48"/>
        <v>宕</v>
      </c>
      <c r="AB44" s="25" t="str">
        <f t="shared" si="49"/>
        <v>陽</v>
      </c>
      <c r="AC44" s="23" t="str">
        <f t="shared" si="50"/>
        <v>上</v>
      </c>
      <c r="AD44" s="22" t="str">
        <f t="shared" si="39"/>
        <v>養 </v>
      </c>
      <c r="AE44" s="23">
        <v>37</v>
      </c>
      <c r="AF44" s="23" t="str">
        <f t="shared" si="69"/>
        <v>3.37養</v>
      </c>
      <c r="AG44" s="23" t="str">
        <f>IFERROR(TEXT(AE44,"00-")&amp;MATCH(AC44,設定表!$C$2:$C$5,0),"")</f>
        <v>37-2</v>
      </c>
      <c r="AH44" s="22" t="str">
        <f t="shared" si="70"/>
        <v>上聲三十六養</v>
      </c>
      <c r="AJ44" s="26">
        <f t="shared" si="51"/>
        <v>42</v>
      </c>
      <c r="AK44" s="26">
        <v>3</v>
      </c>
      <c r="AL44" s="26" t="str">
        <f t="shared" si="35"/>
        <v>42-3</v>
      </c>
      <c r="AM44" s="26" t="str">
        <f t="shared" si="52"/>
        <v>宕</v>
      </c>
      <c r="AN44" s="25" t="str">
        <f t="shared" si="53"/>
        <v>陽</v>
      </c>
      <c r="AO44" s="23" t="str">
        <f t="shared" si="54"/>
        <v>去</v>
      </c>
      <c r="AP44" s="23" t="str">
        <f t="shared" si="55"/>
        <v>漾 </v>
      </c>
      <c r="AQ44" s="23">
        <v>41</v>
      </c>
      <c r="AR44" s="23" t="str">
        <f t="shared" si="56"/>
        <v>4.41漾</v>
      </c>
      <c r="AS44" s="23" t="str">
        <f>IFERROR(TEXT(AQ44,"00-")&amp;MATCH(AO44,設定表!$C$2:$C$5,0),"")</f>
        <v>41-3</v>
      </c>
      <c r="AT44" s="22" t="str">
        <f t="shared" si="57"/>
        <v>去聲四十一漾</v>
      </c>
      <c r="AV44" s="26">
        <f t="shared" si="58"/>
        <v>42</v>
      </c>
      <c r="AW44" s="26">
        <v>4</v>
      </c>
      <c r="AX44" s="26" t="str">
        <f t="shared" si="36"/>
        <v>42-4</v>
      </c>
      <c r="AY44" s="26" t="str">
        <f t="shared" si="59"/>
        <v>宕</v>
      </c>
      <c r="AZ44" s="25" t="str">
        <f t="shared" si="60"/>
        <v>陽</v>
      </c>
      <c r="BA44" s="23" t="str">
        <f t="shared" si="61"/>
        <v>入</v>
      </c>
      <c r="BB44" s="23" t="str">
        <f t="shared" si="62"/>
        <v>藥 </v>
      </c>
      <c r="BC44" s="23">
        <v>18</v>
      </c>
      <c r="BD44" s="23" t="str">
        <f t="shared" si="63"/>
        <v>5.18藥</v>
      </c>
      <c r="BE44" s="23" t="str">
        <f>IFERROR(TEXT(BC44,"00-")&amp;MATCH(BA44,設定表!$C$2:$C$5,0),"")</f>
        <v>18-4</v>
      </c>
      <c r="BF44" s="22" t="str">
        <f t="shared" si="64"/>
        <v>入聲十八藥</v>
      </c>
      <c r="BJ44" s="26" t="s">
        <v>174</v>
      </c>
      <c r="BK44" s="26">
        <v>48</v>
      </c>
      <c r="BL44" s="32" t="s">
        <v>716</v>
      </c>
      <c r="BM44" s="31" t="s">
        <v>178</v>
      </c>
      <c r="BN44" s="31" t="s">
        <v>417</v>
      </c>
      <c r="BO44" s="31" t="s">
        <v>544</v>
      </c>
      <c r="BP44" s="30" t="str">
        <f t="shared" si="65"/>
        <v>蒸</v>
      </c>
      <c r="BQ44" s="30" t="str">
        <f t="shared" si="66"/>
        <v>拯</v>
      </c>
      <c r="BR44" s="30" t="str">
        <f t="shared" si="67"/>
        <v>證</v>
      </c>
      <c r="BS44" s="30" t="str">
        <f t="shared" si="68"/>
        <v>職</v>
      </c>
    </row>
    <row r="45" spans="2:71">
      <c r="B45" s="26" t="s">
        <v>148</v>
      </c>
      <c r="C45" s="26">
        <v>43</v>
      </c>
      <c r="D45" s="25" t="s">
        <v>153</v>
      </c>
      <c r="E45" s="28" t="s">
        <v>1069</v>
      </c>
      <c r="F45" s="28" t="s">
        <v>1068</v>
      </c>
      <c r="G45" s="28" t="s">
        <v>1067</v>
      </c>
      <c r="H45" s="28" t="s">
        <v>1066</v>
      </c>
      <c r="I45" s="48"/>
      <c r="L45" s="55">
        <f t="shared" si="40"/>
        <v>43</v>
      </c>
      <c r="M45" s="26">
        <v>1</v>
      </c>
      <c r="N45" s="26" t="str">
        <f t="shared" si="33"/>
        <v>43-1</v>
      </c>
      <c r="O45" s="26" t="str">
        <f t="shared" si="41"/>
        <v>宕</v>
      </c>
      <c r="P45" s="25" t="str">
        <f t="shared" si="42"/>
        <v>唐</v>
      </c>
      <c r="Q45" s="23" t="str">
        <f t="shared" si="43"/>
        <v>平</v>
      </c>
      <c r="R45" s="27" t="str">
        <f t="shared" si="44"/>
        <v>唐 </v>
      </c>
      <c r="S45" s="23">
        <v>11</v>
      </c>
      <c r="T45" s="23" t="str">
        <f t="shared" si="45"/>
        <v>2.11唐</v>
      </c>
      <c r="U45" s="23" t="str">
        <f>IFERROR(TEXT(S45,"00-")&amp;MATCH(Q45,設定表!$C$2:$C$5,0),"")</f>
        <v>11-1</v>
      </c>
      <c r="V45" s="56" t="str">
        <f t="shared" si="46"/>
        <v>下平聲十一唐</v>
      </c>
      <c r="X45" s="26">
        <f t="shared" si="47"/>
        <v>43</v>
      </c>
      <c r="Y45" s="26">
        <v>2</v>
      </c>
      <c r="Z45" s="26" t="str">
        <f t="shared" si="34"/>
        <v>43-2</v>
      </c>
      <c r="AA45" s="26" t="str">
        <f t="shared" si="48"/>
        <v>宕</v>
      </c>
      <c r="AB45" s="25" t="str">
        <f t="shared" si="49"/>
        <v>唐</v>
      </c>
      <c r="AC45" s="23" t="str">
        <f t="shared" si="50"/>
        <v>上</v>
      </c>
      <c r="AD45" s="22" t="str">
        <f t="shared" si="39"/>
        <v>蕩 </v>
      </c>
      <c r="AE45" s="23">
        <v>38</v>
      </c>
      <c r="AF45" s="23" t="str">
        <f t="shared" si="69"/>
        <v>3.38蕩</v>
      </c>
      <c r="AG45" s="23" t="str">
        <f>IFERROR(TEXT(AE45,"00-")&amp;MATCH(AC45,設定表!$C$2:$C$5,0),"")</f>
        <v>38-2</v>
      </c>
      <c r="AH45" s="22" t="str">
        <f t="shared" si="70"/>
        <v>上聲三十七蕩</v>
      </c>
      <c r="AJ45" s="26">
        <f t="shared" si="51"/>
        <v>43</v>
      </c>
      <c r="AK45" s="26">
        <v>3</v>
      </c>
      <c r="AL45" s="26" t="str">
        <f t="shared" si="35"/>
        <v>43-3</v>
      </c>
      <c r="AM45" s="26" t="str">
        <f t="shared" si="52"/>
        <v>宕</v>
      </c>
      <c r="AN45" s="25" t="str">
        <f t="shared" si="53"/>
        <v>唐</v>
      </c>
      <c r="AO45" s="23" t="str">
        <f t="shared" si="54"/>
        <v>去</v>
      </c>
      <c r="AP45" s="23" t="str">
        <f t="shared" si="55"/>
        <v>宕 </v>
      </c>
      <c r="AQ45" s="23">
        <v>42</v>
      </c>
      <c r="AR45" s="23" t="str">
        <f t="shared" si="56"/>
        <v>4.42宕</v>
      </c>
      <c r="AS45" s="23" t="str">
        <f>IFERROR(TEXT(AQ45,"00-")&amp;MATCH(AO45,設定表!$C$2:$C$5,0),"")</f>
        <v>42-3</v>
      </c>
      <c r="AT45" s="22" t="str">
        <f t="shared" si="57"/>
        <v>去聲四十二宕</v>
      </c>
      <c r="AV45" s="26">
        <f t="shared" si="58"/>
        <v>43</v>
      </c>
      <c r="AW45" s="26">
        <v>4</v>
      </c>
      <c r="AX45" s="26" t="str">
        <f t="shared" si="36"/>
        <v>43-4</v>
      </c>
      <c r="AY45" s="26" t="str">
        <f t="shared" si="59"/>
        <v>宕</v>
      </c>
      <c r="AZ45" s="25" t="str">
        <f t="shared" si="60"/>
        <v>唐</v>
      </c>
      <c r="BA45" s="23" t="str">
        <f t="shared" si="61"/>
        <v>入</v>
      </c>
      <c r="BB45" s="23" t="str">
        <f t="shared" si="62"/>
        <v>鐸 </v>
      </c>
      <c r="BC45" s="23">
        <v>19</v>
      </c>
      <c r="BD45" s="23" t="str">
        <f t="shared" si="63"/>
        <v>5.19鐸</v>
      </c>
      <c r="BE45" s="23" t="str">
        <f>IFERROR(TEXT(BC45,"00-")&amp;MATCH(BA45,設定表!$C$2:$C$5,0),"")</f>
        <v>19-4</v>
      </c>
      <c r="BF45" s="22" t="str">
        <f t="shared" si="64"/>
        <v>入聲十九鐸</v>
      </c>
      <c r="BJ45" s="26" t="s">
        <v>174</v>
      </c>
      <c r="BK45" s="26">
        <v>49</v>
      </c>
      <c r="BL45" s="32" t="s">
        <v>719</v>
      </c>
      <c r="BM45" s="31" t="s">
        <v>182</v>
      </c>
      <c r="BN45" s="31" t="s">
        <v>421</v>
      </c>
      <c r="BO45" s="31" t="s">
        <v>547</v>
      </c>
      <c r="BP45" s="30" t="str">
        <f t="shared" si="65"/>
        <v>登</v>
      </c>
      <c r="BQ45" s="30" t="str">
        <f t="shared" si="66"/>
        <v>等</v>
      </c>
      <c r="BR45" s="30" t="str">
        <f t="shared" si="67"/>
        <v>嶝</v>
      </c>
      <c r="BS45" s="30" t="str">
        <f t="shared" si="68"/>
        <v>德</v>
      </c>
    </row>
    <row r="46" spans="2:71">
      <c r="B46" s="26" t="s">
        <v>157</v>
      </c>
      <c r="C46" s="26">
        <v>44</v>
      </c>
      <c r="D46" s="25" t="s">
        <v>158</v>
      </c>
      <c r="E46" s="29" t="s">
        <v>1065</v>
      </c>
      <c r="F46" s="29" t="s">
        <v>1064</v>
      </c>
      <c r="G46" s="29" t="s">
        <v>1063</v>
      </c>
      <c r="H46" s="29" t="s">
        <v>1062</v>
      </c>
      <c r="I46" s="48"/>
      <c r="L46" s="57">
        <f t="shared" si="40"/>
        <v>44</v>
      </c>
      <c r="M46" s="58">
        <v>1</v>
      </c>
      <c r="N46" s="58" t="str">
        <f t="shared" si="33"/>
        <v>44-1</v>
      </c>
      <c r="O46" s="58" t="str">
        <f t="shared" si="41"/>
        <v>梗</v>
      </c>
      <c r="P46" s="59" t="str">
        <f t="shared" si="42"/>
        <v>庚</v>
      </c>
      <c r="Q46" s="60" t="str">
        <f t="shared" si="43"/>
        <v>平</v>
      </c>
      <c r="R46" s="61" t="str">
        <f t="shared" si="44"/>
        <v>庚 </v>
      </c>
      <c r="S46" s="60">
        <v>12</v>
      </c>
      <c r="T46" s="60" t="str">
        <f t="shared" si="45"/>
        <v>2.12庚</v>
      </c>
      <c r="U46" s="60" t="str">
        <f>IFERROR(TEXT(S46,"00-")&amp;MATCH(Q46,設定表!$C$2:$C$5,0),"")</f>
        <v>12-1</v>
      </c>
      <c r="V46" s="62" t="str">
        <f t="shared" si="46"/>
        <v>下平聲十二庚</v>
      </c>
      <c r="X46" s="26">
        <f t="shared" si="47"/>
        <v>44</v>
      </c>
      <c r="Y46" s="26">
        <v>2</v>
      </c>
      <c r="Z46" s="26" t="str">
        <f t="shared" si="34"/>
        <v>44-2</v>
      </c>
      <c r="AA46" s="26" t="str">
        <f t="shared" si="48"/>
        <v>梗</v>
      </c>
      <c r="AB46" s="25" t="str">
        <f t="shared" si="49"/>
        <v>庚</v>
      </c>
      <c r="AC46" s="23" t="str">
        <f t="shared" si="50"/>
        <v>上</v>
      </c>
      <c r="AD46" s="22" t="str">
        <f t="shared" si="39"/>
        <v>梗 </v>
      </c>
      <c r="AE46" s="23">
        <v>39</v>
      </c>
      <c r="AF46" s="23" t="str">
        <f t="shared" si="69"/>
        <v>3.39梗</v>
      </c>
      <c r="AG46" s="23" t="str">
        <f>IFERROR(TEXT(AE46,"00-")&amp;MATCH(AC46,設定表!$C$2:$C$5,0),"")</f>
        <v>39-2</v>
      </c>
      <c r="AH46" s="22" t="str">
        <f t="shared" si="70"/>
        <v>上聲三十八梗</v>
      </c>
      <c r="AJ46" s="26">
        <f t="shared" si="51"/>
        <v>44</v>
      </c>
      <c r="AK46" s="26">
        <v>3</v>
      </c>
      <c r="AL46" s="26" t="str">
        <f t="shared" si="35"/>
        <v>44-3</v>
      </c>
      <c r="AM46" s="26" t="str">
        <f t="shared" si="52"/>
        <v>梗</v>
      </c>
      <c r="AN46" s="25" t="str">
        <f t="shared" si="53"/>
        <v>庚</v>
      </c>
      <c r="AO46" s="23" t="str">
        <f t="shared" si="54"/>
        <v>去</v>
      </c>
      <c r="AP46" s="23" t="str">
        <f t="shared" si="55"/>
        <v>映 </v>
      </c>
      <c r="AQ46" s="23">
        <v>43</v>
      </c>
      <c r="AR46" s="23" t="str">
        <f t="shared" si="56"/>
        <v>4.43映</v>
      </c>
      <c r="AS46" s="23" t="str">
        <f>IFERROR(TEXT(AQ46,"00-")&amp;MATCH(AO46,設定表!$C$2:$C$5,0),"")</f>
        <v>43-3</v>
      </c>
      <c r="AT46" s="22" t="str">
        <f t="shared" si="57"/>
        <v>去聲四十三映</v>
      </c>
      <c r="AV46" s="26">
        <f t="shared" si="58"/>
        <v>44</v>
      </c>
      <c r="AW46" s="26">
        <v>4</v>
      </c>
      <c r="AX46" s="26" t="str">
        <f t="shared" si="36"/>
        <v>44-4</v>
      </c>
      <c r="AY46" s="26" t="str">
        <f t="shared" si="59"/>
        <v>梗</v>
      </c>
      <c r="AZ46" s="25" t="str">
        <f t="shared" si="60"/>
        <v>庚</v>
      </c>
      <c r="BA46" s="23" t="str">
        <f t="shared" si="61"/>
        <v>入</v>
      </c>
      <c r="BB46" s="23" t="str">
        <f t="shared" si="62"/>
        <v>陌 </v>
      </c>
      <c r="BC46" s="23">
        <v>20</v>
      </c>
      <c r="BD46" s="23" t="str">
        <f t="shared" si="63"/>
        <v>5.20陌</v>
      </c>
      <c r="BE46" s="23" t="str">
        <f>IFERROR(TEXT(BC46,"00-")&amp;MATCH(BA46,設定表!$C$2:$C$5,0),"")</f>
        <v>20-4</v>
      </c>
      <c r="BF46" s="22" t="str">
        <f t="shared" si="64"/>
        <v>入聲二十陌</v>
      </c>
      <c r="BJ46" s="26" t="s">
        <v>183</v>
      </c>
      <c r="BK46" s="26">
        <v>50</v>
      </c>
      <c r="BL46" s="32" t="s">
        <v>722</v>
      </c>
      <c r="BM46" s="31" t="s">
        <v>187</v>
      </c>
      <c r="BN46" s="31" t="s">
        <v>425</v>
      </c>
      <c r="BO46" s="31" t="s">
        <v>469</v>
      </c>
      <c r="BP46" s="30" t="str">
        <f t="shared" si="65"/>
        <v>尤</v>
      </c>
      <c r="BQ46" s="30" t="str">
        <f t="shared" si="66"/>
        <v>有</v>
      </c>
      <c r="BR46" s="30" t="str">
        <f t="shared" si="67"/>
        <v>宥</v>
      </c>
      <c r="BS46" s="30" t="str">
        <f t="shared" si="68"/>
        <v>〇</v>
      </c>
    </row>
    <row r="47" spans="2:71">
      <c r="B47" s="26" t="s">
        <v>157</v>
      </c>
      <c r="C47" s="26">
        <v>45</v>
      </c>
      <c r="D47" s="25" t="s">
        <v>162</v>
      </c>
      <c r="E47" s="28" t="s">
        <v>1061</v>
      </c>
      <c r="F47" s="28" t="s">
        <v>1060</v>
      </c>
      <c r="G47" s="28" t="s">
        <v>1059</v>
      </c>
      <c r="H47" s="28" t="s">
        <v>1058</v>
      </c>
      <c r="I47" s="48"/>
      <c r="L47" s="49">
        <f t="shared" si="40"/>
        <v>45</v>
      </c>
      <c r="M47" s="50">
        <v>1</v>
      </c>
      <c r="N47" s="50" t="str">
        <f t="shared" si="33"/>
        <v>45-1</v>
      </c>
      <c r="O47" s="50" t="str">
        <f t="shared" si="41"/>
        <v>梗</v>
      </c>
      <c r="P47" s="51" t="str">
        <f t="shared" si="42"/>
        <v>耕</v>
      </c>
      <c r="Q47" s="52" t="str">
        <f t="shared" si="43"/>
        <v>平</v>
      </c>
      <c r="R47" s="53" t="str">
        <f t="shared" si="44"/>
        <v>耕 </v>
      </c>
      <c r="S47" s="52">
        <v>13</v>
      </c>
      <c r="T47" s="52" t="str">
        <f t="shared" si="45"/>
        <v>2.13耕</v>
      </c>
      <c r="U47" s="52" t="str">
        <f>IFERROR(TEXT(S47,"00-")&amp;MATCH(Q47,設定表!$C$2:$C$5,0),"")</f>
        <v>13-1</v>
      </c>
      <c r="V47" s="54" t="str">
        <f t="shared" si="46"/>
        <v>下平聲十三耕</v>
      </c>
      <c r="X47" s="26">
        <f t="shared" si="47"/>
        <v>45</v>
      </c>
      <c r="Y47" s="26">
        <v>2</v>
      </c>
      <c r="Z47" s="26" t="str">
        <f t="shared" si="34"/>
        <v>45-2</v>
      </c>
      <c r="AA47" s="26" t="str">
        <f t="shared" si="48"/>
        <v>梗</v>
      </c>
      <c r="AB47" s="25" t="str">
        <f t="shared" si="49"/>
        <v>耕</v>
      </c>
      <c r="AC47" s="23" t="str">
        <f t="shared" si="50"/>
        <v>上</v>
      </c>
      <c r="AD47" s="22" t="str">
        <f t="shared" si="39"/>
        <v>耿 </v>
      </c>
      <c r="AE47" s="23">
        <v>40</v>
      </c>
      <c r="AF47" s="23" t="str">
        <f t="shared" si="69"/>
        <v>3.40耿</v>
      </c>
      <c r="AG47" s="23" t="str">
        <f>IFERROR(TEXT(AE47,"00-")&amp;MATCH(AC47,設定表!$C$2:$C$5,0),"")</f>
        <v>40-2</v>
      </c>
      <c r="AH47" s="22" t="str">
        <f t="shared" si="70"/>
        <v>上聲三十九耿</v>
      </c>
      <c r="AJ47" s="26">
        <f t="shared" si="51"/>
        <v>45</v>
      </c>
      <c r="AK47" s="26">
        <v>3</v>
      </c>
      <c r="AL47" s="26" t="str">
        <f t="shared" si="35"/>
        <v>45-3</v>
      </c>
      <c r="AM47" s="26" t="str">
        <f t="shared" si="52"/>
        <v>梗</v>
      </c>
      <c r="AN47" s="25" t="str">
        <f t="shared" si="53"/>
        <v>耕</v>
      </c>
      <c r="AO47" s="23" t="str">
        <f t="shared" si="54"/>
        <v>去</v>
      </c>
      <c r="AP47" s="23" t="str">
        <f t="shared" si="55"/>
        <v>諍 </v>
      </c>
      <c r="AQ47" s="23">
        <v>44</v>
      </c>
      <c r="AR47" s="23" t="str">
        <f t="shared" si="56"/>
        <v>4.44諍</v>
      </c>
      <c r="AS47" s="23" t="str">
        <f>IFERROR(TEXT(AQ47,"00-")&amp;MATCH(AO47,設定表!$C$2:$C$5,0),"")</f>
        <v>44-3</v>
      </c>
      <c r="AT47" s="22" t="str">
        <f t="shared" si="57"/>
        <v>去聲四十四諍</v>
      </c>
      <c r="AV47" s="26">
        <f t="shared" si="58"/>
        <v>45</v>
      </c>
      <c r="AW47" s="26">
        <v>4</v>
      </c>
      <c r="AX47" s="26" t="str">
        <f t="shared" si="36"/>
        <v>45-4</v>
      </c>
      <c r="AY47" s="26" t="str">
        <f t="shared" si="59"/>
        <v>梗</v>
      </c>
      <c r="AZ47" s="25" t="str">
        <f t="shared" si="60"/>
        <v>耕</v>
      </c>
      <c r="BA47" s="23" t="str">
        <f t="shared" si="61"/>
        <v>入</v>
      </c>
      <c r="BB47" s="23" t="str">
        <f t="shared" si="62"/>
        <v>麥 </v>
      </c>
      <c r="BC47" s="23">
        <v>21</v>
      </c>
      <c r="BD47" s="23" t="str">
        <f t="shared" si="63"/>
        <v>5.21麥</v>
      </c>
      <c r="BE47" s="23" t="str">
        <f>IFERROR(TEXT(BC47,"00-")&amp;MATCH(BA47,設定表!$C$2:$C$5,0),"")</f>
        <v>21-4</v>
      </c>
      <c r="BF47" s="22" t="str">
        <f t="shared" si="64"/>
        <v>入聲二十一麥</v>
      </c>
      <c r="BJ47" s="26" t="s">
        <v>183</v>
      </c>
      <c r="BK47" s="26">
        <v>51</v>
      </c>
      <c r="BL47" s="32" t="s">
        <v>725</v>
      </c>
      <c r="BM47" s="31" t="s">
        <v>191</v>
      </c>
      <c r="BN47" s="31" t="s">
        <v>429</v>
      </c>
      <c r="BO47" s="31" t="s">
        <v>469</v>
      </c>
      <c r="BP47" s="30" t="str">
        <f t="shared" si="65"/>
        <v>侯</v>
      </c>
      <c r="BQ47" s="30" t="str">
        <f t="shared" si="66"/>
        <v>厚</v>
      </c>
      <c r="BR47" s="30" t="str">
        <f t="shared" si="67"/>
        <v>候</v>
      </c>
      <c r="BS47" s="30" t="str">
        <f t="shared" si="68"/>
        <v>〇</v>
      </c>
    </row>
    <row r="48" spans="2:71">
      <c r="B48" s="26" t="s">
        <v>157</v>
      </c>
      <c r="C48" s="26">
        <v>46</v>
      </c>
      <c r="D48" s="25" t="s">
        <v>166</v>
      </c>
      <c r="E48" s="29" t="s">
        <v>1057</v>
      </c>
      <c r="F48" s="29" t="s">
        <v>1056</v>
      </c>
      <c r="G48" s="29" t="s">
        <v>1055</v>
      </c>
      <c r="H48" s="29" t="s">
        <v>1054</v>
      </c>
      <c r="I48" s="48"/>
      <c r="L48" s="55">
        <f t="shared" si="40"/>
        <v>46</v>
      </c>
      <c r="M48" s="26">
        <v>1</v>
      </c>
      <c r="N48" s="26" t="str">
        <f t="shared" si="33"/>
        <v>46-1</v>
      </c>
      <c r="O48" s="26" t="str">
        <f t="shared" si="41"/>
        <v>梗</v>
      </c>
      <c r="P48" s="25" t="str">
        <f t="shared" si="42"/>
        <v>清</v>
      </c>
      <c r="Q48" s="23" t="str">
        <f t="shared" si="43"/>
        <v>平</v>
      </c>
      <c r="R48" s="27" t="str">
        <f t="shared" si="44"/>
        <v>清 </v>
      </c>
      <c r="S48" s="23">
        <v>14</v>
      </c>
      <c r="T48" s="23" t="str">
        <f t="shared" si="45"/>
        <v>2.14清</v>
      </c>
      <c r="U48" s="23" t="str">
        <f>IFERROR(TEXT(S48,"00-")&amp;MATCH(Q48,設定表!$C$2:$C$5,0),"")</f>
        <v>14-1</v>
      </c>
      <c r="V48" s="56" t="str">
        <f t="shared" si="46"/>
        <v>下平聲十四清</v>
      </c>
      <c r="X48" s="26">
        <f t="shared" si="47"/>
        <v>46</v>
      </c>
      <c r="Y48" s="26">
        <v>2</v>
      </c>
      <c r="Z48" s="26" t="str">
        <f t="shared" si="34"/>
        <v>46-2</v>
      </c>
      <c r="AA48" s="26" t="str">
        <f t="shared" si="48"/>
        <v>梗</v>
      </c>
      <c r="AB48" s="25" t="str">
        <f t="shared" si="49"/>
        <v>清</v>
      </c>
      <c r="AC48" s="23" t="str">
        <f t="shared" si="50"/>
        <v>上</v>
      </c>
      <c r="AD48" s="22" t="str">
        <f t="shared" si="39"/>
        <v>靜 </v>
      </c>
      <c r="AE48" s="23">
        <v>41</v>
      </c>
      <c r="AF48" s="23" t="str">
        <f t="shared" si="69"/>
        <v>3.41靜</v>
      </c>
      <c r="AG48" s="23" t="str">
        <f>IFERROR(TEXT(AE48,"00-")&amp;MATCH(AC48,設定表!$C$2:$C$5,0),"")</f>
        <v>41-2</v>
      </c>
      <c r="AH48" s="22" t="str">
        <f t="shared" si="70"/>
        <v>上聲四十靜</v>
      </c>
      <c r="AJ48" s="26">
        <f t="shared" si="51"/>
        <v>46</v>
      </c>
      <c r="AK48" s="26">
        <v>3</v>
      </c>
      <c r="AL48" s="26" t="str">
        <f t="shared" si="35"/>
        <v>46-3</v>
      </c>
      <c r="AM48" s="26" t="str">
        <f t="shared" si="52"/>
        <v>梗</v>
      </c>
      <c r="AN48" s="25" t="str">
        <f t="shared" si="53"/>
        <v>清</v>
      </c>
      <c r="AO48" s="23" t="str">
        <f t="shared" si="54"/>
        <v>去</v>
      </c>
      <c r="AP48" s="23" t="str">
        <f t="shared" si="55"/>
        <v>勁 </v>
      </c>
      <c r="AQ48" s="23">
        <v>45</v>
      </c>
      <c r="AR48" s="23" t="str">
        <f t="shared" si="56"/>
        <v>4.45勁</v>
      </c>
      <c r="AS48" s="23" t="str">
        <f>IFERROR(TEXT(AQ48,"00-")&amp;MATCH(AO48,設定表!$C$2:$C$5,0),"")</f>
        <v>45-3</v>
      </c>
      <c r="AT48" s="22" t="str">
        <f t="shared" si="57"/>
        <v>去聲四十五勁</v>
      </c>
      <c r="AV48" s="26">
        <f t="shared" si="58"/>
        <v>46</v>
      </c>
      <c r="AW48" s="26">
        <v>4</v>
      </c>
      <c r="AX48" s="26" t="str">
        <f t="shared" si="36"/>
        <v>46-4</v>
      </c>
      <c r="AY48" s="26" t="str">
        <f t="shared" si="59"/>
        <v>梗</v>
      </c>
      <c r="AZ48" s="25" t="str">
        <f t="shared" si="60"/>
        <v>清</v>
      </c>
      <c r="BA48" s="23" t="str">
        <f t="shared" si="61"/>
        <v>入</v>
      </c>
      <c r="BB48" s="23" t="str">
        <f t="shared" si="62"/>
        <v>昔 </v>
      </c>
      <c r="BC48" s="23">
        <v>22</v>
      </c>
      <c r="BD48" s="23" t="str">
        <f t="shared" si="63"/>
        <v>5.22昔</v>
      </c>
      <c r="BE48" s="23" t="str">
        <f>IFERROR(TEXT(BC48,"00-")&amp;MATCH(BA48,設定表!$C$2:$C$5,0),"")</f>
        <v>22-4</v>
      </c>
      <c r="BF48" s="22" t="str">
        <f t="shared" si="64"/>
        <v>入聲二十二昔</v>
      </c>
      <c r="BJ48" s="26" t="s">
        <v>183</v>
      </c>
      <c r="BK48" s="26">
        <v>52</v>
      </c>
      <c r="BL48" s="32" t="s">
        <v>728</v>
      </c>
      <c r="BM48" s="31" t="s">
        <v>195</v>
      </c>
      <c r="BN48" s="31" t="s">
        <v>433</v>
      </c>
      <c r="BO48" s="31" t="s">
        <v>469</v>
      </c>
      <c r="BP48" s="30" t="str">
        <f t="shared" si="65"/>
        <v>幽</v>
      </c>
      <c r="BQ48" s="30" t="str">
        <f t="shared" si="66"/>
        <v>黝</v>
      </c>
      <c r="BR48" s="30" t="str">
        <f t="shared" si="67"/>
        <v>幼</v>
      </c>
      <c r="BS48" s="30" t="str">
        <f t="shared" si="68"/>
        <v>〇</v>
      </c>
    </row>
    <row r="49" spans="2:71">
      <c r="B49" s="26" t="s">
        <v>157</v>
      </c>
      <c r="C49" s="26">
        <v>47</v>
      </c>
      <c r="D49" s="25" t="s">
        <v>170</v>
      </c>
      <c r="E49" s="28" t="s">
        <v>1053</v>
      </c>
      <c r="F49" s="28" t="s">
        <v>1052</v>
      </c>
      <c r="G49" s="28" t="s">
        <v>1051</v>
      </c>
      <c r="H49" s="28" t="s">
        <v>1050</v>
      </c>
      <c r="I49" s="48"/>
      <c r="L49" s="55">
        <f t="shared" si="40"/>
        <v>47</v>
      </c>
      <c r="M49" s="26">
        <v>1</v>
      </c>
      <c r="N49" s="26" t="str">
        <f t="shared" si="33"/>
        <v>47-1</v>
      </c>
      <c r="O49" s="26" t="str">
        <f t="shared" si="41"/>
        <v>梗</v>
      </c>
      <c r="P49" s="25" t="str">
        <f t="shared" si="42"/>
        <v>青</v>
      </c>
      <c r="Q49" s="23" t="str">
        <f t="shared" si="43"/>
        <v>平</v>
      </c>
      <c r="R49" s="27" t="str">
        <f t="shared" si="44"/>
        <v>青 </v>
      </c>
      <c r="S49" s="23">
        <v>15</v>
      </c>
      <c r="T49" s="23" t="str">
        <f t="shared" si="45"/>
        <v>2.15青</v>
      </c>
      <c r="U49" s="23" t="str">
        <f>IFERROR(TEXT(S49,"00-")&amp;MATCH(Q49,設定表!$C$2:$C$5,0),"")</f>
        <v>15-1</v>
      </c>
      <c r="V49" s="56" t="str">
        <f t="shared" si="46"/>
        <v>下平聲十五青</v>
      </c>
      <c r="X49" s="26">
        <f t="shared" si="47"/>
        <v>47</v>
      </c>
      <c r="Y49" s="26">
        <v>2</v>
      </c>
      <c r="Z49" s="26" t="str">
        <f t="shared" si="34"/>
        <v>47-2</v>
      </c>
      <c r="AA49" s="26" t="str">
        <f t="shared" si="48"/>
        <v>梗</v>
      </c>
      <c r="AB49" s="25" t="str">
        <f t="shared" si="49"/>
        <v>青</v>
      </c>
      <c r="AC49" s="23" t="str">
        <f t="shared" si="50"/>
        <v>上</v>
      </c>
      <c r="AD49" s="22" t="str">
        <f t="shared" si="39"/>
        <v>迥 </v>
      </c>
      <c r="AE49" s="23">
        <v>42</v>
      </c>
      <c r="AF49" s="23" t="str">
        <f t="shared" si="69"/>
        <v>3.42迥</v>
      </c>
      <c r="AG49" s="23" t="str">
        <f>IFERROR(TEXT(AE49,"00-")&amp;MATCH(AC49,設定表!$C$2:$C$5,0),"")</f>
        <v>42-2</v>
      </c>
      <c r="AH49" s="22" t="str">
        <f t="shared" si="70"/>
        <v>上聲四十一迥</v>
      </c>
      <c r="AJ49" s="26">
        <f t="shared" si="51"/>
        <v>47</v>
      </c>
      <c r="AK49" s="26">
        <v>3</v>
      </c>
      <c r="AL49" s="26" t="str">
        <f t="shared" si="35"/>
        <v>47-3</v>
      </c>
      <c r="AM49" s="26" t="str">
        <f t="shared" si="52"/>
        <v>梗</v>
      </c>
      <c r="AN49" s="25" t="str">
        <f t="shared" si="53"/>
        <v>青</v>
      </c>
      <c r="AO49" s="23" t="str">
        <f t="shared" si="54"/>
        <v>去</v>
      </c>
      <c r="AP49" s="23" t="str">
        <f t="shared" si="55"/>
        <v>徑 </v>
      </c>
      <c r="AQ49" s="23">
        <v>46</v>
      </c>
      <c r="AR49" s="23" t="str">
        <f t="shared" si="56"/>
        <v>4.46徑</v>
      </c>
      <c r="AS49" s="23" t="str">
        <f>IFERROR(TEXT(AQ49,"00-")&amp;MATCH(AO49,設定表!$C$2:$C$5,0),"")</f>
        <v>46-3</v>
      </c>
      <c r="AT49" s="22" t="str">
        <f t="shared" si="57"/>
        <v>去聲四十六徑</v>
      </c>
      <c r="AV49" s="26">
        <f t="shared" si="58"/>
        <v>47</v>
      </c>
      <c r="AW49" s="26">
        <v>4</v>
      </c>
      <c r="AX49" s="26" t="str">
        <f t="shared" si="36"/>
        <v>47-4</v>
      </c>
      <c r="AY49" s="26" t="str">
        <f t="shared" si="59"/>
        <v>梗</v>
      </c>
      <c r="AZ49" s="25" t="str">
        <f t="shared" si="60"/>
        <v>青</v>
      </c>
      <c r="BA49" s="23" t="str">
        <f t="shared" si="61"/>
        <v>入</v>
      </c>
      <c r="BB49" s="23" t="str">
        <f t="shared" si="62"/>
        <v>錫 </v>
      </c>
      <c r="BC49" s="23">
        <v>23</v>
      </c>
      <c r="BD49" s="23" t="str">
        <f t="shared" si="63"/>
        <v>5.23錫</v>
      </c>
      <c r="BE49" s="23" t="str">
        <f>IFERROR(TEXT(BC49,"00-")&amp;MATCH(BA49,設定表!$C$2:$C$5,0),"")</f>
        <v>23-4</v>
      </c>
      <c r="BF49" s="22" t="str">
        <f t="shared" si="64"/>
        <v>入聲二十三錫</v>
      </c>
      <c r="BJ49" s="26" t="s">
        <v>196</v>
      </c>
      <c r="BK49" s="26">
        <v>53</v>
      </c>
      <c r="BL49" s="32" t="s">
        <v>731</v>
      </c>
      <c r="BM49" s="31" t="s">
        <v>200</v>
      </c>
      <c r="BN49" s="31" t="s">
        <v>437</v>
      </c>
      <c r="BO49" s="31" t="s">
        <v>550</v>
      </c>
      <c r="BP49" s="30" t="str">
        <f t="shared" si="65"/>
        <v>侵</v>
      </c>
      <c r="BQ49" s="30" t="str">
        <f t="shared" si="66"/>
        <v>寑</v>
      </c>
      <c r="BR49" s="30" t="str">
        <f t="shared" si="67"/>
        <v>沁</v>
      </c>
      <c r="BS49" s="30" t="str">
        <f t="shared" si="68"/>
        <v>緝</v>
      </c>
    </row>
    <row r="50" spans="2:71">
      <c r="B50" s="26" t="s">
        <v>174</v>
      </c>
      <c r="C50" s="26">
        <v>48</v>
      </c>
      <c r="D50" s="25" t="s">
        <v>175</v>
      </c>
      <c r="E50" s="29" t="s">
        <v>1049</v>
      </c>
      <c r="F50" s="29" t="s">
        <v>1048</v>
      </c>
      <c r="G50" s="29" t="s">
        <v>1047</v>
      </c>
      <c r="H50" s="29" t="s">
        <v>1046</v>
      </c>
      <c r="I50" s="48"/>
      <c r="L50" s="57">
        <f t="shared" si="40"/>
        <v>48</v>
      </c>
      <c r="M50" s="58">
        <v>1</v>
      </c>
      <c r="N50" s="58" t="str">
        <f t="shared" si="33"/>
        <v>48-1</v>
      </c>
      <c r="O50" s="58" t="str">
        <f t="shared" si="41"/>
        <v>曾</v>
      </c>
      <c r="P50" s="59" t="str">
        <f t="shared" si="42"/>
        <v>蒸</v>
      </c>
      <c r="Q50" s="60" t="str">
        <f t="shared" si="43"/>
        <v>平</v>
      </c>
      <c r="R50" s="61" t="str">
        <f t="shared" si="44"/>
        <v>蒸 </v>
      </c>
      <c r="S50" s="60">
        <v>16</v>
      </c>
      <c r="T50" s="60" t="str">
        <f t="shared" si="45"/>
        <v>2.16蒸</v>
      </c>
      <c r="U50" s="60" t="str">
        <f>IFERROR(TEXT(S50,"00-")&amp;MATCH(Q50,設定表!$C$2:$C$5,0),"")</f>
        <v>16-1</v>
      </c>
      <c r="V50" s="62" t="str">
        <f t="shared" si="46"/>
        <v>下平聲十六蒸</v>
      </c>
      <c r="X50" s="26">
        <f t="shared" si="47"/>
        <v>48</v>
      </c>
      <c r="Y50" s="26">
        <v>2</v>
      </c>
      <c r="Z50" s="26" t="str">
        <f t="shared" si="34"/>
        <v>48-2</v>
      </c>
      <c r="AA50" s="26" t="str">
        <f t="shared" si="48"/>
        <v>曾</v>
      </c>
      <c r="AB50" s="25" t="str">
        <f t="shared" si="49"/>
        <v>蒸</v>
      </c>
      <c r="AC50" s="23" t="str">
        <f t="shared" si="50"/>
        <v>上</v>
      </c>
      <c r="AD50" s="22" t="str">
        <f t="shared" si="39"/>
        <v>拯 </v>
      </c>
      <c r="AE50" s="23">
        <v>43</v>
      </c>
      <c r="AF50" s="23" t="str">
        <f t="shared" si="69"/>
        <v>3.43拯</v>
      </c>
      <c r="AG50" s="23" t="str">
        <f>IFERROR(TEXT(AE50,"00-")&amp;MATCH(AC50,設定表!$C$2:$C$5,0),"")</f>
        <v>43-2</v>
      </c>
      <c r="AH50" s="22" t="str">
        <f t="shared" si="70"/>
        <v>上聲四十二拯</v>
      </c>
      <c r="AJ50" s="26">
        <f t="shared" si="51"/>
        <v>48</v>
      </c>
      <c r="AK50" s="26">
        <v>3</v>
      </c>
      <c r="AL50" s="26" t="str">
        <f t="shared" si="35"/>
        <v>48-3</v>
      </c>
      <c r="AM50" s="26" t="str">
        <f t="shared" si="52"/>
        <v>曾</v>
      </c>
      <c r="AN50" s="25" t="str">
        <f t="shared" si="53"/>
        <v>蒸</v>
      </c>
      <c r="AO50" s="23" t="str">
        <f t="shared" si="54"/>
        <v>去</v>
      </c>
      <c r="AP50" s="23" t="str">
        <f t="shared" si="55"/>
        <v>證 </v>
      </c>
      <c r="AQ50" s="23">
        <v>47</v>
      </c>
      <c r="AR50" s="23" t="str">
        <f t="shared" si="56"/>
        <v>4.47證</v>
      </c>
      <c r="AS50" s="23" t="str">
        <f>IFERROR(TEXT(AQ50,"00-")&amp;MATCH(AO50,設定表!$C$2:$C$5,0),"")</f>
        <v>47-3</v>
      </c>
      <c r="AT50" s="22" t="str">
        <f t="shared" si="57"/>
        <v>去聲四十七證</v>
      </c>
      <c r="AV50" s="26">
        <f t="shared" si="58"/>
        <v>48</v>
      </c>
      <c r="AW50" s="26">
        <v>4</v>
      </c>
      <c r="AX50" s="26" t="str">
        <f t="shared" si="36"/>
        <v>48-4</v>
      </c>
      <c r="AY50" s="26" t="str">
        <f t="shared" si="59"/>
        <v>曾</v>
      </c>
      <c r="AZ50" s="25" t="str">
        <f t="shared" si="60"/>
        <v>蒸</v>
      </c>
      <c r="BA50" s="23" t="str">
        <f t="shared" si="61"/>
        <v>入</v>
      </c>
      <c r="BB50" s="23" t="str">
        <f t="shared" si="62"/>
        <v>職 </v>
      </c>
      <c r="BC50" s="23">
        <v>24</v>
      </c>
      <c r="BD50" s="23" t="str">
        <f t="shared" si="63"/>
        <v>5.24職</v>
      </c>
      <c r="BE50" s="23" t="str">
        <f>IFERROR(TEXT(BC50,"00-")&amp;MATCH(BA50,設定表!$C$2:$C$5,0),"")</f>
        <v>24-4</v>
      </c>
      <c r="BF50" s="22" t="str">
        <f t="shared" si="64"/>
        <v>入聲二十四職</v>
      </c>
      <c r="BJ50" s="26" t="s">
        <v>203</v>
      </c>
      <c r="BK50" s="26">
        <v>54</v>
      </c>
      <c r="BL50" s="32" t="s">
        <v>735</v>
      </c>
      <c r="BM50" s="31" t="s">
        <v>207</v>
      </c>
      <c r="BN50" s="31" t="s">
        <v>441</v>
      </c>
      <c r="BO50" s="31" t="s">
        <v>554</v>
      </c>
      <c r="BP50" s="30" t="str">
        <f t="shared" si="65"/>
        <v>覃</v>
      </c>
      <c r="BQ50" s="30" t="str">
        <f t="shared" si="66"/>
        <v>感</v>
      </c>
      <c r="BR50" s="30" t="str">
        <f t="shared" si="67"/>
        <v>勘</v>
      </c>
      <c r="BS50" s="30" t="str">
        <f t="shared" si="68"/>
        <v>合</v>
      </c>
    </row>
    <row r="51" spans="2:71">
      <c r="B51" s="26" t="s">
        <v>174</v>
      </c>
      <c r="C51" s="26">
        <v>49</v>
      </c>
      <c r="D51" s="25" t="s">
        <v>179</v>
      </c>
      <c r="E51" s="28" t="s">
        <v>1045</v>
      </c>
      <c r="F51" s="28" t="s">
        <v>1044</v>
      </c>
      <c r="G51" s="28" t="s">
        <v>1043</v>
      </c>
      <c r="H51" s="28" t="s">
        <v>1042</v>
      </c>
      <c r="I51" s="48"/>
      <c r="L51" s="49">
        <f t="shared" si="40"/>
        <v>49</v>
      </c>
      <c r="M51" s="50">
        <v>1</v>
      </c>
      <c r="N51" s="50" t="str">
        <f t="shared" si="33"/>
        <v>49-1</v>
      </c>
      <c r="O51" s="50" t="str">
        <f t="shared" si="41"/>
        <v>曾</v>
      </c>
      <c r="P51" s="51" t="str">
        <f t="shared" si="42"/>
        <v>登</v>
      </c>
      <c r="Q51" s="52" t="str">
        <f t="shared" si="43"/>
        <v>平</v>
      </c>
      <c r="R51" s="53" t="str">
        <f t="shared" si="44"/>
        <v>登 </v>
      </c>
      <c r="S51" s="52">
        <v>17</v>
      </c>
      <c r="T51" s="52" t="str">
        <f t="shared" si="45"/>
        <v>2.17登</v>
      </c>
      <c r="U51" s="52" t="str">
        <f>IFERROR(TEXT(S51,"00-")&amp;MATCH(Q51,設定表!$C$2:$C$5,0),"")</f>
        <v>17-1</v>
      </c>
      <c r="V51" s="54" t="str">
        <f t="shared" si="46"/>
        <v>下平聲十七登</v>
      </c>
      <c r="X51" s="26">
        <f t="shared" si="47"/>
        <v>49</v>
      </c>
      <c r="Y51" s="26">
        <v>2</v>
      </c>
      <c r="Z51" s="26" t="str">
        <f t="shared" si="34"/>
        <v>49-2</v>
      </c>
      <c r="AA51" s="26" t="str">
        <f t="shared" si="48"/>
        <v>曾</v>
      </c>
      <c r="AB51" s="25" t="str">
        <f t="shared" si="49"/>
        <v>登</v>
      </c>
      <c r="AC51" s="23" t="str">
        <f t="shared" si="50"/>
        <v>上</v>
      </c>
      <c r="AD51" s="22" t="str">
        <f t="shared" si="39"/>
        <v>等 </v>
      </c>
      <c r="AE51" s="23">
        <v>44</v>
      </c>
      <c r="AF51" s="23" t="str">
        <f t="shared" si="69"/>
        <v>3.44等</v>
      </c>
      <c r="AG51" s="23" t="str">
        <f>IFERROR(TEXT(AE51,"00-")&amp;MATCH(AC51,設定表!$C$2:$C$5,0),"")</f>
        <v>44-2</v>
      </c>
      <c r="AH51" s="22" t="str">
        <f t="shared" si="70"/>
        <v>上聲四十三等</v>
      </c>
      <c r="AJ51" s="26">
        <f t="shared" si="51"/>
        <v>49</v>
      </c>
      <c r="AK51" s="26">
        <v>3</v>
      </c>
      <c r="AL51" s="26" t="str">
        <f t="shared" si="35"/>
        <v>49-3</v>
      </c>
      <c r="AM51" s="26" t="str">
        <f t="shared" si="52"/>
        <v>曾</v>
      </c>
      <c r="AN51" s="25" t="str">
        <f t="shared" si="53"/>
        <v>登</v>
      </c>
      <c r="AO51" s="23" t="str">
        <f t="shared" si="54"/>
        <v>去</v>
      </c>
      <c r="AP51" s="23" t="str">
        <f t="shared" si="55"/>
        <v>嶝 </v>
      </c>
      <c r="AQ51" s="23">
        <v>48</v>
      </c>
      <c r="AR51" s="23" t="str">
        <f t="shared" si="56"/>
        <v>4.48嶝</v>
      </c>
      <c r="AS51" s="23" t="str">
        <f>IFERROR(TEXT(AQ51,"00-")&amp;MATCH(AO51,設定表!$C$2:$C$5,0),"")</f>
        <v>48-3</v>
      </c>
      <c r="AT51" s="22" t="str">
        <f t="shared" si="57"/>
        <v>去聲四十八嶝</v>
      </c>
      <c r="AV51" s="26">
        <f t="shared" si="58"/>
        <v>49</v>
      </c>
      <c r="AW51" s="26">
        <v>4</v>
      </c>
      <c r="AX51" s="26" t="str">
        <f t="shared" si="36"/>
        <v>49-4</v>
      </c>
      <c r="AY51" s="26" t="str">
        <f t="shared" si="59"/>
        <v>曾</v>
      </c>
      <c r="AZ51" s="25" t="str">
        <f t="shared" si="60"/>
        <v>登</v>
      </c>
      <c r="BA51" s="23" t="str">
        <f t="shared" si="61"/>
        <v>入</v>
      </c>
      <c r="BB51" s="23" t="str">
        <f t="shared" si="62"/>
        <v>德 </v>
      </c>
      <c r="BC51" s="23">
        <v>25</v>
      </c>
      <c r="BD51" s="23" t="str">
        <f t="shared" si="63"/>
        <v>5.25德</v>
      </c>
      <c r="BE51" s="23" t="str">
        <f>IFERROR(TEXT(BC51,"00-")&amp;MATCH(BA51,設定表!$C$2:$C$5,0),"")</f>
        <v>25-4</v>
      </c>
      <c r="BF51" s="22" t="str">
        <f t="shared" si="64"/>
        <v>入聲二十五德</v>
      </c>
      <c r="BJ51" s="26" t="s">
        <v>203</v>
      </c>
      <c r="BK51" s="26">
        <v>55</v>
      </c>
      <c r="BL51" s="32" t="s">
        <v>737</v>
      </c>
      <c r="BM51" s="31" t="s">
        <v>210</v>
      </c>
      <c r="BN51" s="31" t="s">
        <v>443</v>
      </c>
      <c r="BO51" s="31" t="s">
        <v>556</v>
      </c>
      <c r="BP51" s="30" t="str">
        <f t="shared" si="65"/>
        <v>談</v>
      </c>
      <c r="BQ51" s="30" t="str">
        <f t="shared" si="66"/>
        <v>敢</v>
      </c>
      <c r="BR51" s="30" t="str">
        <f t="shared" si="67"/>
        <v>闞</v>
      </c>
      <c r="BS51" s="30" t="str">
        <f t="shared" si="68"/>
        <v>盍</v>
      </c>
    </row>
    <row r="52" spans="2:71">
      <c r="B52" s="26" t="s">
        <v>183</v>
      </c>
      <c r="C52" s="26">
        <v>50</v>
      </c>
      <c r="D52" s="25" t="s">
        <v>184</v>
      </c>
      <c r="E52" s="29" t="s">
        <v>1041</v>
      </c>
      <c r="F52" s="29" t="s">
        <v>1040</v>
      </c>
      <c r="G52" s="29" t="s">
        <v>1039</v>
      </c>
      <c r="H52" s="33"/>
      <c r="I52" s="33"/>
      <c r="L52" s="55">
        <f t="shared" si="40"/>
        <v>50</v>
      </c>
      <c r="M52" s="26">
        <v>1</v>
      </c>
      <c r="N52" s="26" t="str">
        <f t="shared" si="33"/>
        <v>50-1</v>
      </c>
      <c r="O52" s="26" t="str">
        <f t="shared" si="41"/>
        <v>流</v>
      </c>
      <c r="P52" s="25" t="str">
        <f t="shared" si="42"/>
        <v>尤</v>
      </c>
      <c r="Q52" s="23" t="str">
        <f t="shared" si="43"/>
        <v>平</v>
      </c>
      <c r="R52" s="27" t="str">
        <f t="shared" si="44"/>
        <v>尤 </v>
      </c>
      <c r="S52" s="23">
        <v>18</v>
      </c>
      <c r="T52" s="23" t="str">
        <f t="shared" si="45"/>
        <v>2.18尤</v>
      </c>
      <c r="U52" s="23" t="str">
        <f>IFERROR(TEXT(S52,"00-")&amp;MATCH(Q52,設定表!$C$2:$C$5,0),"")</f>
        <v>18-1</v>
      </c>
      <c r="V52" s="56" t="str">
        <f t="shared" si="46"/>
        <v>下平聲十八尤</v>
      </c>
      <c r="X52" s="26">
        <f t="shared" si="47"/>
        <v>50</v>
      </c>
      <c r="Y52" s="26">
        <v>2</v>
      </c>
      <c r="Z52" s="26" t="str">
        <f t="shared" si="34"/>
        <v>50-2</v>
      </c>
      <c r="AA52" s="26" t="str">
        <f t="shared" si="48"/>
        <v>流</v>
      </c>
      <c r="AB52" s="25" t="str">
        <f t="shared" si="49"/>
        <v>尤</v>
      </c>
      <c r="AC52" s="23" t="str">
        <f t="shared" si="50"/>
        <v>上</v>
      </c>
      <c r="AD52" s="22" t="str">
        <f t="shared" si="39"/>
        <v>有 </v>
      </c>
      <c r="AE52" s="23">
        <v>45</v>
      </c>
      <c r="AF52" s="23" t="str">
        <f t="shared" si="69"/>
        <v>3.45有</v>
      </c>
      <c r="AG52" s="23" t="str">
        <f>IFERROR(TEXT(AE52,"00-")&amp;MATCH(AC52,設定表!$C$2:$C$5,0),"")</f>
        <v>45-2</v>
      </c>
      <c r="AH52" s="22" t="str">
        <f t="shared" si="70"/>
        <v>上聲四十四有</v>
      </c>
      <c r="AJ52" s="26">
        <f t="shared" si="51"/>
        <v>50</v>
      </c>
      <c r="AK52" s="26">
        <v>3</v>
      </c>
      <c r="AL52" s="26" t="str">
        <f t="shared" si="35"/>
        <v>50-3</v>
      </c>
      <c r="AM52" s="26" t="str">
        <f t="shared" si="52"/>
        <v>流</v>
      </c>
      <c r="AN52" s="25" t="str">
        <f t="shared" si="53"/>
        <v>尤</v>
      </c>
      <c r="AO52" s="23" t="str">
        <f t="shared" si="54"/>
        <v>去</v>
      </c>
      <c r="AP52" s="23" t="str">
        <f t="shared" si="55"/>
        <v>宥 </v>
      </c>
      <c r="AQ52" s="23">
        <v>49</v>
      </c>
      <c r="AR52" s="23" t="str">
        <f t="shared" si="56"/>
        <v>4.49宥</v>
      </c>
      <c r="AS52" s="23" t="str">
        <f>IFERROR(TEXT(AQ52,"00-")&amp;MATCH(AO52,設定表!$C$2:$C$5,0),"")</f>
        <v>49-3</v>
      </c>
      <c r="AT52" s="22" t="str">
        <f t="shared" si="57"/>
        <v>去聲四十九宥</v>
      </c>
      <c r="AV52" s="26">
        <f t="shared" si="58"/>
        <v>50</v>
      </c>
      <c r="AW52" s="26">
        <v>4</v>
      </c>
      <c r="AX52" s="26" t="str">
        <f t="shared" si="36"/>
        <v>50-4</v>
      </c>
      <c r="AY52" s="26" t="str">
        <f t="shared" si="59"/>
        <v>流</v>
      </c>
      <c r="AZ52" s="25" t="str">
        <f t="shared" si="60"/>
        <v>尤</v>
      </c>
      <c r="BA52" s="23" t="str">
        <f t="shared" si="61"/>
        <v/>
      </c>
      <c r="BB52" s="23" t="str">
        <f t="shared" si="62"/>
        <v/>
      </c>
      <c r="BD52" s="23" t="str">
        <f t="shared" si="63"/>
        <v/>
      </c>
      <c r="BE52" s="23" t="str">
        <f>IFERROR(TEXT(BC52,"00-")&amp;MATCH(BA52,設定表!$C$2:$C$5,0),"")</f>
        <v/>
      </c>
      <c r="BF52" s="22" t="str">
        <f t="shared" si="64"/>
        <v/>
      </c>
      <c r="BJ52" s="26" t="s">
        <v>203</v>
      </c>
      <c r="BK52" s="26">
        <v>56</v>
      </c>
      <c r="BL52" s="32" t="s">
        <v>739</v>
      </c>
      <c r="BM52" s="31" t="s">
        <v>213</v>
      </c>
      <c r="BN52" s="31" t="s">
        <v>445</v>
      </c>
      <c r="BO52" s="31" t="s">
        <v>558</v>
      </c>
      <c r="BP52" s="30" t="str">
        <f t="shared" si="65"/>
        <v>鹽</v>
      </c>
      <c r="BQ52" s="30" t="str">
        <f t="shared" si="66"/>
        <v>琰</v>
      </c>
      <c r="BR52" s="30" t="str">
        <f t="shared" si="67"/>
        <v>豔</v>
      </c>
      <c r="BS52" s="30" t="str">
        <f t="shared" si="68"/>
        <v>葉</v>
      </c>
    </row>
    <row r="53" spans="2:71">
      <c r="B53" s="26" t="s">
        <v>183</v>
      </c>
      <c r="C53" s="26">
        <v>51</v>
      </c>
      <c r="D53" s="25" t="s">
        <v>188</v>
      </c>
      <c r="E53" s="28" t="s">
        <v>1038</v>
      </c>
      <c r="F53" s="28" t="s">
        <v>1037</v>
      </c>
      <c r="G53" s="28" t="s">
        <v>1036</v>
      </c>
      <c r="H53" s="34"/>
      <c r="I53" s="33"/>
      <c r="L53" s="55">
        <f t="shared" si="40"/>
        <v>51</v>
      </c>
      <c r="M53" s="26">
        <v>1</v>
      </c>
      <c r="N53" s="26" t="str">
        <f t="shared" si="33"/>
        <v>51-1</v>
      </c>
      <c r="O53" s="26" t="str">
        <f t="shared" si="41"/>
        <v>流</v>
      </c>
      <c r="P53" s="25" t="str">
        <f t="shared" si="42"/>
        <v>侯</v>
      </c>
      <c r="Q53" s="23" t="str">
        <f t="shared" si="43"/>
        <v>平</v>
      </c>
      <c r="R53" s="27" t="str">
        <f t="shared" si="44"/>
        <v>侯 </v>
      </c>
      <c r="S53" s="23">
        <v>19</v>
      </c>
      <c r="T53" s="23" t="str">
        <f t="shared" si="45"/>
        <v>2.19侯</v>
      </c>
      <c r="U53" s="23" t="str">
        <f>IFERROR(TEXT(S53,"00-")&amp;MATCH(Q53,設定表!$C$2:$C$5,0),"")</f>
        <v>19-1</v>
      </c>
      <c r="V53" s="56" t="str">
        <f t="shared" si="46"/>
        <v>下平聲十九侯</v>
      </c>
      <c r="X53" s="26">
        <f t="shared" si="47"/>
        <v>51</v>
      </c>
      <c r="Y53" s="26">
        <v>2</v>
      </c>
      <c r="Z53" s="26" t="str">
        <f t="shared" si="34"/>
        <v>51-2</v>
      </c>
      <c r="AA53" s="26" t="str">
        <f t="shared" si="48"/>
        <v>流</v>
      </c>
      <c r="AB53" s="25" t="str">
        <f t="shared" si="49"/>
        <v>侯</v>
      </c>
      <c r="AC53" s="23" t="str">
        <f t="shared" si="50"/>
        <v>上</v>
      </c>
      <c r="AD53" s="22" t="str">
        <f t="shared" si="39"/>
        <v>厚 </v>
      </c>
      <c r="AE53" s="23">
        <v>46</v>
      </c>
      <c r="AF53" s="23" t="str">
        <f t="shared" si="69"/>
        <v>3.46厚</v>
      </c>
      <c r="AG53" s="23" t="str">
        <f>IFERROR(TEXT(AE53,"00-")&amp;MATCH(AC53,設定表!$C$2:$C$5,0),"")</f>
        <v>46-2</v>
      </c>
      <c r="AH53" s="22" t="str">
        <f t="shared" si="70"/>
        <v>上聲四十五厚</v>
      </c>
      <c r="AJ53" s="26">
        <f t="shared" si="51"/>
        <v>51</v>
      </c>
      <c r="AK53" s="26">
        <v>3</v>
      </c>
      <c r="AL53" s="26" t="str">
        <f t="shared" si="35"/>
        <v>51-3</v>
      </c>
      <c r="AM53" s="26" t="str">
        <f t="shared" si="52"/>
        <v>流</v>
      </c>
      <c r="AN53" s="25" t="str">
        <f t="shared" si="53"/>
        <v>侯</v>
      </c>
      <c r="AO53" s="23" t="str">
        <f t="shared" si="54"/>
        <v>去</v>
      </c>
      <c r="AP53" s="23" t="str">
        <f t="shared" si="55"/>
        <v>候 </v>
      </c>
      <c r="AQ53" s="23">
        <v>50</v>
      </c>
      <c r="AR53" s="23" t="str">
        <f t="shared" si="56"/>
        <v>4.50候</v>
      </c>
      <c r="AS53" s="23" t="str">
        <f>IFERROR(TEXT(AQ53,"00-")&amp;MATCH(AO53,設定表!$C$2:$C$5,0),"")</f>
        <v>50-3</v>
      </c>
      <c r="AT53" s="22" t="str">
        <f t="shared" si="57"/>
        <v>去聲五十候</v>
      </c>
      <c r="AV53" s="26">
        <f t="shared" si="58"/>
        <v>51</v>
      </c>
      <c r="AW53" s="26">
        <v>4</v>
      </c>
      <c r="AX53" s="26" t="str">
        <f t="shared" si="36"/>
        <v>51-4</v>
      </c>
      <c r="AY53" s="26" t="str">
        <f t="shared" si="59"/>
        <v>流</v>
      </c>
      <c r="AZ53" s="25" t="str">
        <f t="shared" si="60"/>
        <v>侯</v>
      </c>
      <c r="BA53" s="23" t="str">
        <f t="shared" si="61"/>
        <v/>
      </c>
      <c r="BB53" s="23" t="str">
        <f t="shared" si="62"/>
        <v/>
      </c>
      <c r="BD53" s="23" t="str">
        <f t="shared" si="63"/>
        <v/>
      </c>
      <c r="BE53" s="23" t="str">
        <f>IFERROR(TEXT(BC53,"00-")&amp;MATCH(BA53,設定表!$C$2:$C$5,0),"")</f>
        <v/>
      </c>
      <c r="BF53" s="22" t="str">
        <f t="shared" si="64"/>
        <v/>
      </c>
      <c r="BJ53" s="26" t="s">
        <v>203</v>
      </c>
      <c r="BK53" s="26">
        <v>57</v>
      </c>
      <c r="BL53" s="32" t="s">
        <v>741</v>
      </c>
      <c r="BM53" s="31" t="s">
        <v>216</v>
      </c>
      <c r="BN53" s="31" t="s">
        <v>447</v>
      </c>
      <c r="BO53" s="31" t="s">
        <v>560</v>
      </c>
      <c r="BP53" s="30" t="str">
        <f t="shared" si="65"/>
        <v>添</v>
      </c>
      <c r="BQ53" s="30" t="str">
        <f t="shared" si="66"/>
        <v>忝</v>
      </c>
      <c r="BR53" s="30" t="str">
        <f t="shared" si="67"/>
        <v>㮇</v>
      </c>
      <c r="BS53" s="30" t="str">
        <f t="shared" si="68"/>
        <v>怗</v>
      </c>
    </row>
    <row r="54" spans="2:71">
      <c r="B54" s="26" t="s">
        <v>183</v>
      </c>
      <c r="C54" s="26">
        <v>52</v>
      </c>
      <c r="D54" s="25" t="s">
        <v>192</v>
      </c>
      <c r="E54" s="29" t="s">
        <v>1035</v>
      </c>
      <c r="F54" s="29" t="s">
        <v>1034</v>
      </c>
      <c r="G54" s="29" t="s">
        <v>1033</v>
      </c>
      <c r="H54" s="33"/>
      <c r="I54" s="33"/>
      <c r="L54" s="57">
        <f t="shared" si="40"/>
        <v>52</v>
      </c>
      <c r="M54" s="58">
        <v>1</v>
      </c>
      <c r="N54" s="58" t="str">
        <f t="shared" si="33"/>
        <v>52-1</v>
      </c>
      <c r="O54" s="58" t="str">
        <f t="shared" si="41"/>
        <v>流</v>
      </c>
      <c r="P54" s="59" t="str">
        <f t="shared" si="42"/>
        <v>幽</v>
      </c>
      <c r="Q54" s="60" t="str">
        <f t="shared" si="43"/>
        <v>平</v>
      </c>
      <c r="R54" s="61" t="str">
        <f t="shared" si="44"/>
        <v>幽 </v>
      </c>
      <c r="S54" s="60">
        <v>20</v>
      </c>
      <c r="T54" s="60" t="str">
        <f t="shared" si="45"/>
        <v>2.20幽</v>
      </c>
      <c r="U54" s="60" t="str">
        <f>IFERROR(TEXT(S54,"00-")&amp;MATCH(Q54,設定表!$C$2:$C$5,0),"")</f>
        <v>20-1</v>
      </c>
      <c r="V54" s="62" t="str">
        <f t="shared" si="46"/>
        <v>下平聲二十幽</v>
      </c>
      <c r="X54" s="26">
        <f t="shared" si="47"/>
        <v>52</v>
      </c>
      <c r="Y54" s="26">
        <v>2</v>
      </c>
      <c r="Z54" s="26" t="str">
        <f t="shared" si="34"/>
        <v>52-2</v>
      </c>
      <c r="AA54" s="26" t="str">
        <f t="shared" si="48"/>
        <v>流</v>
      </c>
      <c r="AB54" s="25" t="str">
        <f t="shared" si="49"/>
        <v>幽</v>
      </c>
      <c r="AC54" s="23" t="str">
        <f t="shared" si="50"/>
        <v>上</v>
      </c>
      <c r="AD54" s="22" t="str">
        <f t="shared" si="39"/>
        <v>黝 </v>
      </c>
      <c r="AE54" s="23">
        <v>47</v>
      </c>
      <c r="AF54" s="23" t="str">
        <f t="shared" si="69"/>
        <v>3.47黝</v>
      </c>
      <c r="AG54" s="23" t="str">
        <f>IFERROR(TEXT(AE54,"00-")&amp;MATCH(AC54,設定表!$C$2:$C$5,0),"")</f>
        <v>47-2</v>
      </c>
      <c r="AH54" s="22" t="str">
        <f t="shared" si="70"/>
        <v>上聲四十六黝</v>
      </c>
      <c r="AJ54" s="26">
        <f t="shared" si="51"/>
        <v>52</v>
      </c>
      <c r="AK54" s="26">
        <v>3</v>
      </c>
      <c r="AL54" s="26" t="str">
        <f t="shared" si="35"/>
        <v>52-3</v>
      </c>
      <c r="AM54" s="26" t="str">
        <f t="shared" si="52"/>
        <v>流</v>
      </c>
      <c r="AN54" s="25" t="str">
        <f t="shared" si="53"/>
        <v>幽</v>
      </c>
      <c r="AO54" s="23" t="str">
        <f t="shared" si="54"/>
        <v>去</v>
      </c>
      <c r="AP54" s="23" t="str">
        <f t="shared" si="55"/>
        <v>幼 </v>
      </c>
      <c r="AQ54" s="23">
        <v>51</v>
      </c>
      <c r="AR54" s="23" t="str">
        <f t="shared" si="56"/>
        <v>4.51幼</v>
      </c>
      <c r="AS54" s="23" t="str">
        <f>IFERROR(TEXT(AQ54,"00-")&amp;MATCH(AO54,設定表!$C$2:$C$5,0),"")</f>
        <v>51-3</v>
      </c>
      <c r="AT54" s="22" t="str">
        <f t="shared" si="57"/>
        <v>去聲五十一幼</v>
      </c>
      <c r="AV54" s="26">
        <f t="shared" si="58"/>
        <v>52</v>
      </c>
      <c r="AW54" s="26">
        <v>4</v>
      </c>
      <c r="AX54" s="26" t="str">
        <f t="shared" si="36"/>
        <v>52-4</v>
      </c>
      <c r="AY54" s="26" t="str">
        <f t="shared" si="59"/>
        <v>流</v>
      </c>
      <c r="AZ54" s="25" t="str">
        <f t="shared" si="60"/>
        <v>幽</v>
      </c>
      <c r="BA54" s="23" t="str">
        <f t="shared" si="61"/>
        <v/>
      </c>
      <c r="BB54" s="23" t="str">
        <f t="shared" si="62"/>
        <v/>
      </c>
      <c r="BD54" s="23" t="str">
        <f t="shared" si="63"/>
        <v/>
      </c>
      <c r="BE54" s="23" t="str">
        <f>IFERROR(TEXT(BC54,"00-")&amp;MATCH(BA54,設定表!$C$2:$C$5,0),"")</f>
        <v/>
      </c>
      <c r="BF54" s="22" t="str">
        <f t="shared" si="64"/>
        <v/>
      </c>
      <c r="BJ54" s="26" t="s">
        <v>203</v>
      </c>
      <c r="BK54" s="26">
        <v>58</v>
      </c>
      <c r="BL54" s="32" t="s">
        <v>743</v>
      </c>
      <c r="BM54" s="31" t="s">
        <v>218</v>
      </c>
      <c r="BN54" s="31" t="s">
        <v>449</v>
      </c>
      <c r="BO54" s="31" t="s">
        <v>562</v>
      </c>
      <c r="BP54" s="30" t="str">
        <f t="shared" si="65"/>
        <v>咸</v>
      </c>
      <c r="BQ54" s="30" t="str">
        <f t="shared" si="66"/>
        <v>豏</v>
      </c>
      <c r="BR54" s="30" t="str">
        <f t="shared" si="67"/>
        <v>陷</v>
      </c>
      <c r="BS54" s="30" t="str">
        <f t="shared" si="68"/>
        <v>洽</v>
      </c>
    </row>
    <row r="55" spans="2:71">
      <c r="B55" s="26" t="s">
        <v>196</v>
      </c>
      <c r="C55" s="26">
        <v>53</v>
      </c>
      <c r="D55" s="25" t="s">
        <v>197</v>
      </c>
      <c r="E55" s="28" t="s">
        <v>1032</v>
      </c>
      <c r="F55" s="28" t="s">
        <v>1031</v>
      </c>
      <c r="G55" s="28" t="s">
        <v>1030</v>
      </c>
      <c r="H55" s="28" t="s">
        <v>1029</v>
      </c>
      <c r="I55" s="48"/>
      <c r="L55" s="49">
        <f t="shared" si="40"/>
        <v>53</v>
      </c>
      <c r="M55" s="50">
        <v>1</v>
      </c>
      <c r="N55" s="50" t="str">
        <f t="shared" si="33"/>
        <v>53-1</v>
      </c>
      <c r="O55" s="50" t="str">
        <f t="shared" si="41"/>
        <v>深</v>
      </c>
      <c r="P55" s="51" t="str">
        <f t="shared" si="42"/>
        <v>侵</v>
      </c>
      <c r="Q55" s="52" t="str">
        <f t="shared" si="43"/>
        <v>平</v>
      </c>
      <c r="R55" s="53" t="str">
        <f t="shared" si="44"/>
        <v>侵 </v>
      </c>
      <c r="S55" s="52">
        <v>21</v>
      </c>
      <c r="T55" s="52" t="str">
        <f t="shared" si="45"/>
        <v>2.21侵</v>
      </c>
      <c r="U55" s="52" t="str">
        <f>IFERROR(TEXT(S55,"00-")&amp;MATCH(Q55,設定表!$C$2:$C$5,0),"")</f>
        <v>21-1</v>
      </c>
      <c r="V55" s="54" t="str">
        <f t="shared" si="46"/>
        <v>下平聲二十一侵</v>
      </c>
      <c r="X55" s="26">
        <f t="shared" si="47"/>
        <v>53</v>
      </c>
      <c r="Y55" s="26">
        <v>2</v>
      </c>
      <c r="Z55" s="26" t="str">
        <f t="shared" si="34"/>
        <v>53-2</v>
      </c>
      <c r="AA55" s="26" t="str">
        <f t="shared" si="48"/>
        <v>深</v>
      </c>
      <c r="AB55" s="25" t="str">
        <f t="shared" si="49"/>
        <v>侵</v>
      </c>
      <c r="AC55" s="23" t="str">
        <f t="shared" si="50"/>
        <v>上</v>
      </c>
      <c r="AD55" s="22" t="str">
        <f t="shared" si="39"/>
        <v>寑 </v>
      </c>
      <c r="AE55" s="23">
        <v>48</v>
      </c>
      <c r="AF55" s="23" t="str">
        <f t="shared" si="69"/>
        <v>3.48寑</v>
      </c>
      <c r="AG55" s="23" t="str">
        <f>IFERROR(TEXT(AE55,"00-")&amp;MATCH(AC55,設定表!$C$2:$C$5,0),"")</f>
        <v>48-2</v>
      </c>
      <c r="AH55" s="22" t="str">
        <f t="shared" si="70"/>
        <v>上聲四十七寑</v>
      </c>
      <c r="AJ55" s="26">
        <f t="shared" si="51"/>
        <v>53</v>
      </c>
      <c r="AK55" s="26">
        <v>3</v>
      </c>
      <c r="AL55" s="26" t="str">
        <f t="shared" si="35"/>
        <v>53-3</v>
      </c>
      <c r="AM55" s="26" t="str">
        <f t="shared" si="52"/>
        <v>深</v>
      </c>
      <c r="AN55" s="25" t="str">
        <f t="shared" si="53"/>
        <v>侵</v>
      </c>
      <c r="AO55" s="23" t="str">
        <f t="shared" si="54"/>
        <v>去</v>
      </c>
      <c r="AP55" s="23" t="str">
        <f t="shared" si="55"/>
        <v>沁 </v>
      </c>
      <c r="AQ55" s="23">
        <v>52</v>
      </c>
      <c r="AR55" s="23" t="str">
        <f t="shared" si="56"/>
        <v>4.52沁</v>
      </c>
      <c r="AS55" s="23" t="str">
        <f>IFERROR(TEXT(AQ55,"00-")&amp;MATCH(AO55,設定表!$C$2:$C$5,0),"")</f>
        <v>52-3</v>
      </c>
      <c r="AT55" s="22" t="str">
        <f t="shared" si="57"/>
        <v>去聲五十二沁</v>
      </c>
      <c r="AV55" s="26">
        <f t="shared" si="58"/>
        <v>53</v>
      </c>
      <c r="AW55" s="26">
        <v>4</v>
      </c>
      <c r="AX55" s="26" t="str">
        <f t="shared" si="36"/>
        <v>53-4</v>
      </c>
      <c r="AY55" s="26" t="str">
        <f t="shared" si="59"/>
        <v>深</v>
      </c>
      <c r="AZ55" s="25" t="str">
        <f t="shared" si="60"/>
        <v>侵</v>
      </c>
      <c r="BA55" s="23" t="str">
        <f t="shared" si="61"/>
        <v>入</v>
      </c>
      <c r="BB55" s="23" t="str">
        <f t="shared" si="62"/>
        <v>緝 </v>
      </c>
      <c r="BC55" s="23">
        <v>26</v>
      </c>
      <c r="BD55" s="23" t="str">
        <f t="shared" si="63"/>
        <v>5.26緝</v>
      </c>
      <c r="BE55" s="23" t="str">
        <f>IFERROR(TEXT(BC55,"00-")&amp;MATCH(BA55,設定表!$C$2:$C$5,0),"")</f>
        <v>26-4</v>
      </c>
      <c r="BF55" s="22" t="str">
        <f t="shared" si="64"/>
        <v>入聲二十六緝</v>
      </c>
      <c r="BJ55" s="26" t="s">
        <v>203</v>
      </c>
      <c r="BK55" s="26">
        <v>59</v>
      </c>
      <c r="BL55" s="32" t="s">
        <v>745</v>
      </c>
      <c r="BM55" s="31" t="s">
        <v>221</v>
      </c>
      <c r="BN55" s="31" t="s">
        <v>451</v>
      </c>
      <c r="BO55" s="31" t="s">
        <v>564</v>
      </c>
      <c r="BP55" s="30" t="str">
        <f t="shared" si="65"/>
        <v>銜</v>
      </c>
      <c r="BQ55" s="30" t="str">
        <f t="shared" si="66"/>
        <v>檻</v>
      </c>
      <c r="BR55" s="30" t="str">
        <f t="shared" si="67"/>
        <v>鑑</v>
      </c>
      <c r="BS55" s="30" t="str">
        <f t="shared" si="68"/>
        <v>狎</v>
      </c>
    </row>
    <row r="56" spans="2:71">
      <c r="B56" s="26" t="s">
        <v>203</v>
      </c>
      <c r="C56" s="26">
        <v>54</v>
      </c>
      <c r="D56" s="25" t="s">
        <v>204</v>
      </c>
      <c r="E56" s="28" t="s">
        <v>1028</v>
      </c>
      <c r="F56" s="28" t="s">
        <v>1027</v>
      </c>
      <c r="G56" s="28" t="s">
        <v>1026</v>
      </c>
      <c r="H56" s="28" t="s">
        <v>1025</v>
      </c>
      <c r="I56" s="48"/>
      <c r="L56" s="55">
        <f t="shared" si="40"/>
        <v>54</v>
      </c>
      <c r="M56" s="26">
        <v>1</v>
      </c>
      <c r="N56" s="26" t="str">
        <f t="shared" si="33"/>
        <v>54-1</v>
      </c>
      <c r="O56" s="26" t="str">
        <f t="shared" si="41"/>
        <v>咸</v>
      </c>
      <c r="P56" s="25" t="str">
        <f t="shared" si="42"/>
        <v>覃</v>
      </c>
      <c r="Q56" s="23" t="str">
        <f t="shared" si="43"/>
        <v>平</v>
      </c>
      <c r="R56" s="27" t="str">
        <f t="shared" si="44"/>
        <v>覃 </v>
      </c>
      <c r="S56" s="23">
        <v>22</v>
      </c>
      <c r="T56" s="23" t="str">
        <f t="shared" si="45"/>
        <v>2.22覃</v>
      </c>
      <c r="U56" s="23" t="str">
        <f>IFERROR(TEXT(S56,"00-")&amp;MATCH(Q56,設定表!$C$2:$C$5,0),"")</f>
        <v>22-1</v>
      </c>
      <c r="V56" s="56" t="str">
        <f t="shared" si="46"/>
        <v>下平聲二十二覃</v>
      </c>
      <c r="X56" s="26">
        <f t="shared" si="47"/>
        <v>54</v>
      </c>
      <c r="Y56" s="26">
        <v>2</v>
      </c>
      <c r="Z56" s="26" t="str">
        <f t="shared" si="34"/>
        <v>54-2</v>
      </c>
      <c r="AA56" s="26" t="str">
        <f t="shared" si="48"/>
        <v>咸</v>
      </c>
      <c r="AB56" s="25" t="str">
        <f t="shared" si="49"/>
        <v>覃</v>
      </c>
      <c r="AC56" s="23" t="str">
        <f t="shared" si="50"/>
        <v>上</v>
      </c>
      <c r="AD56" s="22" t="str">
        <f t="shared" si="39"/>
        <v>感 </v>
      </c>
      <c r="AE56" s="23">
        <v>49</v>
      </c>
      <c r="AF56" s="23" t="str">
        <f t="shared" si="69"/>
        <v>3.49感</v>
      </c>
      <c r="AG56" s="23" t="str">
        <f>IFERROR(TEXT(AE56,"00-")&amp;MATCH(AC56,設定表!$C$2:$C$5,0),"")</f>
        <v>49-2</v>
      </c>
      <c r="AH56" s="22" t="str">
        <f t="shared" si="70"/>
        <v>上聲四十八感</v>
      </c>
      <c r="AJ56" s="26">
        <f t="shared" si="51"/>
        <v>54</v>
      </c>
      <c r="AK56" s="26">
        <v>3</v>
      </c>
      <c r="AL56" s="26" t="str">
        <f t="shared" si="35"/>
        <v>54-3</v>
      </c>
      <c r="AM56" s="26" t="str">
        <f t="shared" si="52"/>
        <v>咸</v>
      </c>
      <c r="AN56" s="25" t="str">
        <f t="shared" si="53"/>
        <v>覃</v>
      </c>
      <c r="AO56" s="23" t="str">
        <f t="shared" si="54"/>
        <v>去</v>
      </c>
      <c r="AP56" s="23" t="str">
        <f t="shared" si="55"/>
        <v>勘 </v>
      </c>
      <c r="AQ56" s="23">
        <v>53</v>
      </c>
      <c r="AR56" s="23" t="str">
        <f t="shared" si="56"/>
        <v>4.53勘</v>
      </c>
      <c r="AS56" s="23" t="str">
        <f>IFERROR(TEXT(AQ56,"00-")&amp;MATCH(AO56,設定表!$C$2:$C$5,0),"")</f>
        <v>53-3</v>
      </c>
      <c r="AT56" s="22" t="str">
        <f t="shared" si="57"/>
        <v>去聲五十三勘</v>
      </c>
      <c r="AV56" s="26">
        <f t="shared" si="58"/>
        <v>54</v>
      </c>
      <c r="AW56" s="26">
        <v>4</v>
      </c>
      <c r="AX56" s="26" t="str">
        <f t="shared" si="36"/>
        <v>54-4</v>
      </c>
      <c r="AY56" s="26" t="str">
        <f t="shared" si="59"/>
        <v>咸</v>
      </c>
      <c r="AZ56" s="25" t="str">
        <f t="shared" si="60"/>
        <v>覃</v>
      </c>
      <c r="BA56" s="23" t="str">
        <f t="shared" si="61"/>
        <v>入</v>
      </c>
      <c r="BB56" s="23" t="str">
        <f t="shared" si="62"/>
        <v>合 </v>
      </c>
      <c r="BC56" s="23">
        <v>27</v>
      </c>
      <c r="BD56" s="23" t="str">
        <f t="shared" si="63"/>
        <v>5.27合</v>
      </c>
      <c r="BE56" s="23" t="str">
        <f>IFERROR(TEXT(BC56,"00-")&amp;MATCH(BA56,設定表!$C$2:$C$5,0),"")</f>
        <v>27-4</v>
      </c>
      <c r="BF56" s="22" t="str">
        <f t="shared" si="64"/>
        <v>入聲二十七合</v>
      </c>
      <c r="BJ56" s="26" t="s">
        <v>203</v>
      </c>
      <c r="BK56" s="26">
        <v>61</v>
      </c>
      <c r="BL56" s="32" t="s">
        <v>749</v>
      </c>
      <c r="BM56" s="31" t="s">
        <v>227</v>
      </c>
      <c r="BN56" s="31" t="s">
        <v>455</v>
      </c>
      <c r="BO56" s="31" t="s">
        <v>568</v>
      </c>
      <c r="BP56" s="30" t="str">
        <f t="shared" si="65"/>
        <v>凡</v>
      </c>
      <c r="BQ56" s="30" t="str">
        <f t="shared" si="66"/>
        <v>梵</v>
      </c>
      <c r="BR56" s="30" t="str">
        <f t="shared" si="67"/>
        <v>范</v>
      </c>
      <c r="BS56" s="30" t="str">
        <f t="shared" si="68"/>
        <v>乏</v>
      </c>
    </row>
    <row r="57" spans="2:71">
      <c r="B57" s="26" t="s">
        <v>203</v>
      </c>
      <c r="C57" s="26">
        <v>55</v>
      </c>
      <c r="D57" s="25" t="s">
        <v>208</v>
      </c>
      <c r="E57" s="29" t="s">
        <v>1024</v>
      </c>
      <c r="F57" s="29" t="s">
        <v>1023</v>
      </c>
      <c r="G57" s="29" t="s">
        <v>1022</v>
      </c>
      <c r="H57" s="29" t="s">
        <v>1021</v>
      </c>
      <c r="I57" s="48"/>
      <c r="L57" s="55">
        <f t="shared" si="40"/>
        <v>55</v>
      </c>
      <c r="M57" s="26">
        <v>1</v>
      </c>
      <c r="N57" s="26" t="str">
        <f t="shared" si="33"/>
        <v>55-1</v>
      </c>
      <c r="O57" s="26" t="str">
        <f t="shared" si="41"/>
        <v>咸</v>
      </c>
      <c r="P57" s="25" t="str">
        <f t="shared" si="42"/>
        <v>談</v>
      </c>
      <c r="Q57" s="23" t="str">
        <f t="shared" si="43"/>
        <v>平</v>
      </c>
      <c r="R57" s="27" t="str">
        <f t="shared" si="44"/>
        <v>談 </v>
      </c>
      <c r="S57" s="23">
        <v>23</v>
      </c>
      <c r="T57" s="23" t="str">
        <f t="shared" si="45"/>
        <v>2.23談</v>
      </c>
      <c r="U57" s="23" t="str">
        <f>IFERROR(TEXT(S57,"00-")&amp;MATCH(Q57,設定表!$C$2:$C$5,0),"")</f>
        <v>23-1</v>
      </c>
      <c r="V57" s="56" t="str">
        <f t="shared" si="46"/>
        <v>下平聲二十三談</v>
      </c>
      <c r="X57" s="26">
        <f t="shared" si="47"/>
        <v>55</v>
      </c>
      <c r="Y57" s="26">
        <v>2</v>
      </c>
      <c r="Z57" s="26" t="str">
        <f t="shared" si="34"/>
        <v>55-2</v>
      </c>
      <c r="AA57" s="26" t="str">
        <f t="shared" si="48"/>
        <v>咸</v>
      </c>
      <c r="AB57" s="25" t="str">
        <f t="shared" si="49"/>
        <v>談</v>
      </c>
      <c r="AC57" s="23" t="str">
        <f t="shared" si="50"/>
        <v>上</v>
      </c>
      <c r="AD57" s="22" t="str">
        <f t="shared" si="39"/>
        <v>敢 </v>
      </c>
      <c r="AE57" s="23">
        <v>50</v>
      </c>
      <c r="AF57" s="23" t="str">
        <f t="shared" si="69"/>
        <v>3.50敢</v>
      </c>
      <c r="AG57" s="23" t="str">
        <f>IFERROR(TEXT(AE57,"00-")&amp;MATCH(AC57,設定表!$C$2:$C$5,0),"")</f>
        <v>50-2</v>
      </c>
      <c r="AH57" s="22" t="str">
        <f t="shared" si="70"/>
        <v>上聲四十九敢</v>
      </c>
      <c r="AJ57" s="26">
        <f t="shared" si="51"/>
        <v>55</v>
      </c>
      <c r="AK57" s="26">
        <v>3</v>
      </c>
      <c r="AL57" s="26" t="str">
        <f t="shared" si="35"/>
        <v>55-3</v>
      </c>
      <c r="AM57" s="26" t="str">
        <f t="shared" si="52"/>
        <v>咸</v>
      </c>
      <c r="AN57" s="25" t="str">
        <f t="shared" si="53"/>
        <v>談</v>
      </c>
      <c r="AO57" s="23" t="str">
        <f t="shared" si="54"/>
        <v>去</v>
      </c>
      <c r="AP57" s="23" t="str">
        <f t="shared" si="55"/>
        <v>闞 </v>
      </c>
      <c r="AQ57" s="23">
        <v>54</v>
      </c>
      <c r="AR57" s="23" t="str">
        <f t="shared" si="56"/>
        <v>4.54闞</v>
      </c>
      <c r="AS57" s="23" t="str">
        <f>IFERROR(TEXT(AQ57,"00-")&amp;MATCH(AO57,設定表!$C$2:$C$5,0),"")</f>
        <v>54-3</v>
      </c>
      <c r="AT57" s="22" t="str">
        <f t="shared" si="57"/>
        <v>去聲五十四闞</v>
      </c>
      <c r="AV57" s="26">
        <f t="shared" si="58"/>
        <v>55</v>
      </c>
      <c r="AW57" s="26">
        <v>4</v>
      </c>
      <c r="AX57" s="26" t="str">
        <f t="shared" si="36"/>
        <v>55-4</v>
      </c>
      <c r="AY57" s="26" t="str">
        <f t="shared" si="59"/>
        <v>咸</v>
      </c>
      <c r="AZ57" s="25" t="str">
        <f t="shared" si="60"/>
        <v>談</v>
      </c>
      <c r="BA57" s="23" t="str">
        <f t="shared" si="61"/>
        <v>入</v>
      </c>
      <c r="BB57" s="23" t="str">
        <f t="shared" si="62"/>
        <v>盍 </v>
      </c>
      <c r="BC57" s="23">
        <v>28</v>
      </c>
      <c r="BD57" s="23" t="str">
        <f t="shared" si="63"/>
        <v>5.28盍</v>
      </c>
      <c r="BE57" s="23" t="str">
        <f>IFERROR(TEXT(BC57,"00-")&amp;MATCH(BA57,設定表!$C$2:$C$5,0),"")</f>
        <v>28-4</v>
      </c>
      <c r="BF57" s="22" t="str">
        <f t="shared" si="64"/>
        <v>入聲二十八盍</v>
      </c>
    </row>
    <row r="58" spans="2:71">
      <c r="B58" s="26" t="s">
        <v>203</v>
      </c>
      <c r="C58" s="26">
        <v>56</v>
      </c>
      <c r="D58" s="25" t="s">
        <v>211</v>
      </c>
      <c r="E58" s="28" t="s">
        <v>1020</v>
      </c>
      <c r="F58" s="28" t="s">
        <v>1019</v>
      </c>
      <c r="G58" s="28" t="s">
        <v>1018</v>
      </c>
      <c r="H58" s="28" t="s">
        <v>1017</v>
      </c>
      <c r="I58" s="48"/>
      <c r="L58" s="57">
        <f t="shared" si="40"/>
        <v>56</v>
      </c>
      <c r="M58" s="58">
        <v>1</v>
      </c>
      <c r="N58" s="58" t="str">
        <f t="shared" si="33"/>
        <v>56-1</v>
      </c>
      <c r="O58" s="58" t="str">
        <f t="shared" si="41"/>
        <v>咸</v>
      </c>
      <c r="P58" s="59" t="str">
        <f t="shared" si="42"/>
        <v>鹽</v>
      </c>
      <c r="Q58" s="60" t="str">
        <f t="shared" si="43"/>
        <v>平</v>
      </c>
      <c r="R58" s="61" t="str">
        <f t="shared" si="44"/>
        <v>鹽 </v>
      </c>
      <c r="S58" s="60">
        <v>24</v>
      </c>
      <c r="T58" s="60" t="str">
        <f t="shared" si="45"/>
        <v>2.24鹽</v>
      </c>
      <c r="U58" s="60" t="str">
        <f>IFERROR(TEXT(S58,"00-")&amp;MATCH(Q58,設定表!$C$2:$C$5,0),"")</f>
        <v>24-1</v>
      </c>
      <c r="V58" s="62" t="str">
        <f t="shared" si="46"/>
        <v>下平聲二十四鹽</v>
      </c>
      <c r="X58" s="26">
        <f t="shared" si="47"/>
        <v>56</v>
      </c>
      <c r="Y58" s="26">
        <v>2</v>
      </c>
      <c r="Z58" s="26" t="str">
        <f t="shared" si="34"/>
        <v>56-2</v>
      </c>
      <c r="AA58" s="26" t="str">
        <f t="shared" si="48"/>
        <v>咸</v>
      </c>
      <c r="AB58" s="25" t="str">
        <f t="shared" si="49"/>
        <v>鹽</v>
      </c>
      <c r="AC58" s="23" t="str">
        <f t="shared" si="50"/>
        <v>上</v>
      </c>
      <c r="AD58" s="22" t="str">
        <f t="shared" si="39"/>
        <v>琰 </v>
      </c>
      <c r="AE58" s="23">
        <v>51</v>
      </c>
      <c r="AF58" s="23" t="str">
        <f t="shared" si="69"/>
        <v>3.51琰</v>
      </c>
      <c r="AG58" s="23" t="str">
        <f>IFERROR(TEXT(AE58,"00-")&amp;MATCH(AC58,設定表!$C$2:$C$5,0),"")</f>
        <v>51-2</v>
      </c>
      <c r="AH58" s="22" t="str">
        <f t="shared" si="70"/>
        <v>上聲五十琰</v>
      </c>
      <c r="AJ58" s="26">
        <f t="shared" si="51"/>
        <v>56</v>
      </c>
      <c r="AK58" s="26">
        <v>3</v>
      </c>
      <c r="AL58" s="26" t="str">
        <f t="shared" si="35"/>
        <v>56-3</v>
      </c>
      <c r="AM58" s="26" t="str">
        <f t="shared" si="52"/>
        <v>咸</v>
      </c>
      <c r="AN58" s="25" t="str">
        <f t="shared" si="53"/>
        <v>鹽</v>
      </c>
      <c r="AO58" s="23" t="str">
        <f t="shared" si="54"/>
        <v>去</v>
      </c>
      <c r="AP58" s="23" t="str">
        <f t="shared" si="55"/>
        <v>豔 </v>
      </c>
      <c r="AQ58" s="23">
        <v>55</v>
      </c>
      <c r="AR58" s="23" t="str">
        <f t="shared" si="56"/>
        <v>4.55豔</v>
      </c>
      <c r="AS58" s="23" t="str">
        <f>IFERROR(TEXT(AQ58,"00-")&amp;MATCH(AO58,設定表!$C$2:$C$5,0),"")</f>
        <v>55-3</v>
      </c>
      <c r="AT58" s="22" t="str">
        <f t="shared" si="57"/>
        <v>去聲五十五豔</v>
      </c>
      <c r="AV58" s="26">
        <f t="shared" si="58"/>
        <v>56</v>
      </c>
      <c r="AW58" s="26">
        <v>4</v>
      </c>
      <c r="AX58" s="26" t="str">
        <f t="shared" si="36"/>
        <v>56-4</v>
      </c>
      <c r="AY58" s="26" t="str">
        <f t="shared" si="59"/>
        <v>咸</v>
      </c>
      <c r="AZ58" s="25" t="str">
        <f t="shared" si="60"/>
        <v>鹽</v>
      </c>
      <c r="BA58" s="23" t="str">
        <f t="shared" si="61"/>
        <v>入</v>
      </c>
      <c r="BB58" s="23" t="str">
        <f t="shared" si="62"/>
        <v>葉 </v>
      </c>
      <c r="BC58" s="23">
        <v>29</v>
      </c>
      <c r="BD58" s="23" t="str">
        <f t="shared" si="63"/>
        <v>5.29葉</v>
      </c>
      <c r="BE58" s="23" t="str">
        <f>IFERROR(TEXT(BC58,"00-")&amp;MATCH(BA58,設定表!$C$2:$C$5,0),"")</f>
        <v>29-4</v>
      </c>
      <c r="BF58" s="22" t="str">
        <f t="shared" si="64"/>
        <v>入聲二十九葉</v>
      </c>
    </row>
    <row r="59" spans="2:71">
      <c r="B59" s="26" t="s">
        <v>203</v>
      </c>
      <c r="C59" s="26">
        <v>57</v>
      </c>
      <c r="D59" s="25" t="s">
        <v>214</v>
      </c>
      <c r="E59" s="28" t="s">
        <v>1016</v>
      </c>
      <c r="F59" s="28" t="s">
        <v>1015</v>
      </c>
      <c r="G59" s="28" t="s">
        <v>1014</v>
      </c>
      <c r="H59" s="28" t="s">
        <v>1013</v>
      </c>
      <c r="I59" s="48"/>
      <c r="L59" s="49">
        <f t="shared" si="40"/>
        <v>57</v>
      </c>
      <c r="M59" s="50">
        <v>1</v>
      </c>
      <c r="N59" s="50" t="str">
        <f t="shared" si="33"/>
        <v>57-1</v>
      </c>
      <c r="O59" s="50" t="str">
        <f t="shared" si="41"/>
        <v>咸</v>
      </c>
      <c r="P59" s="51" t="str">
        <f t="shared" si="42"/>
        <v>添</v>
      </c>
      <c r="Q59" s="52" t="str">
        <f t="shared" si="43"/>
        <v>平</v>
      </c>
      <c r="R59" s="53" t="str">
        <f t="shared" si="44"/>
        <v>添 </v>
      </c>
      <c r="S59" s="52">
        <v>25</v>
      </c>
      <c r="T59" s="52" t="str">
        <f t="shared" si="45"/>
        <v>2.25添</v>
      </c>
      <c r="U59" s="52" t="str">
        <f>IFERROR(TEXT(S59,"00-")&amp;MATCH(Q59,設定表!$C$2:$C$5,0),"")</f>
        <v>25-1</v>
      </c>
      <c r="V59" s="54" t="str">
        <f t="shared" si="46"/>
        <v>下平聲二十五添</v>
      </c>
      <c r="X59" s="26">
        <f t="shared" si="47"/>
        <v>57</v>
      </c>
      <c r="Y59" s="26">
        <v>2</v>
      </c>
      <c r="Z59" s="26" t="str">
        <f t="shared" si="34"/>
        <v>57-2</v>
      </c>
      <c r="AA59" s="26" t="str">
        <f t="shared" si="48"/>
        <v>咸</v>
      </c>
      <c r="AB59" s="25" t="str">
        <f t="shared" si="49"/>
        <v>添</v>
      </c>
      <c r="AC59" s="23" t="str">
        <f t="shared" si="50"/>
        <v>上</v>
      </c>
      <c r="AD59" s="22" t="str">
        <f t="shared" si="39"/>
        <v>忝 </v>
      </c>
      <c r="AE59" s="23">
        <v>52</v>
      </c>
      <c r="AF59" s="23" t="str">
        <f t="shared" si="69"/>
        <v>3.52忝</v>
      </c>
      <c r="AG59" s="23" t="str">
        <f>IFERROR(TEXT(AE59,"00-")&amp;MATCH(AC59,設定表!$C$2:$C$5,0),"")</f>
        <v>52-2</v>
      </c>
      <c r="AH59" s="22" t="str">
        <f t="shared" si="70"/>
        <v>上聲五十一忝</v>
      </c>
      <c r="AJ59" s="26">
        <f t="shared" si="51"/>
        <v>57</v>
      </c>
      <c r="AK59" s="26">
        <v>3</v>
      </c>
      <c r="AL59" s="26" t="str">
        <f t="shared" si="35"/>
        <v>57-3</v>
      </c>
      <c r="AM59" s="26" t="str">
        <f t="shared" si="52"/>
        <v>咸</v>
      </c>
      <c r="AN59" s="25" t="str">
        <f t="shared" si="53"/>
        <v>添</v>
      </c>
      <c r="AO59" s="23" t="str">
        <f t="shared" si="54"/>
        <v>去</v>
      </c>
      <c r="AP59" s="23" t="str">
        <f t="shared" si="55"/>
        <v>㮇 </v>
      </c>
      <c r="AQ59" s="23">
        <v>56</v>
      </c>
      <c r="AR59" s="23" t="str">
        <f t="shared" si="56"/>
        <v>4.56㮇</v>
      </c>
      <c r="AS59" s="23" t="str">
        <f>IFERROR(TEXT(AQ59,"00-")&amp;MATCH(AO59,設定表!$C$2:$C$5,0),"")</f>
        <v>56-3</v>
      </c>
      <c r="AT59" s="22" t="str">
        <f t="shared" si="57"/>
        <v>去聲五十六㮇</v>
      </c>
      <c r="AV59" s="26">
        <f t="shared" si="58"/>
        <v>57</v>
      </c>
      <c r="AW59" s="26">
        <v>4</v>
      </c>
      <c r="AX59" s="26" t="str">
        <f t="shared" si="36"/>
        <v>57-4</v>
      </c>
      <c r="AY59" s="26" t="str">
        <f t="shared" si="59"/>
        <v>咸</v>
      </c>
      <c r="AZ59" s="25" t="str">
        <f t="shared" si="60"/>
        <v>添</v>
      </c>
      <c r="BA59" s="23" t="str">
        <f t="shared" si="61"/>
        <v>入</v>
      </c>
      <c r="BB59" s="23" t="str">
        <f t="shared" si="62"/>
        <v>怗 </v>
      </c>
      <c r="BC59" s="23">
        <v>30</v>
      </c>
      <c r="BD59" s="23" t="str">
        <f t="shared" si="63"/>
        <v>5.30怗</v>
      </c>
      <c r="BE59" s="23" t="str">
        <f>IFERROR(TEXT(BC59,"00-")&amp;MATCH(BA59,設定表!$C$2:$C$5,0),"")</f>
        <v>30-4</v>
      </c>
      <c r="BF59" s="22" t="str">
        <f t="shared" si="64"/>
        <v>入聲三十怗</v>
      </c>
    </row>
    <row r="60" spans="2:71">
      <c r="B60" s="26" t="s">
        <v>203</v>
      </c>
      <c r="C60" s="26">
        <v>58</v>
      </c>
      <c r="D60" s="25" t="s">
        <v>203</v>
      </c>
      <c r="E60" s="29" t="s">
        <v>1012</v>
      </c>
      <c r="F60" s="29" t="s">
        <v>1011</v>
      </c>
      <c r="G60" s="29" t="s">
        <v>1010</v>
      </c>
      <c r="H60" s="29" t="s">
        <v>1009</v>
      </c>
      <c r="I60" s="48"/>
      <c r="L60" s="55">
        <f t="shared" si="40"/>
        <v>58</v>
      </c>
      <c r="M60" s="26">
        <v>1</v>
      </c>
      <c r="N60" s="26" t="str">
        <f t="shared" si="33"/>
        <v>58-1</v>
      </c>
      <c r="O60" s="26" t="str">
        <f t="shared" si="41"/>
        <v>咸</v>
      </c>
      <c r="P60" s="25" t="str">
        <f t="shared" si="42"/>
        <v>咸</v>
      </c>
      <c r="Q60" s="23" t="str">
        <f t="shared" si="43"/>
        <v>平</v>
      </c>
      <c r="R60" s="27" t="str">
        <f t="shared" si="44"/>
        <v>咸 </v>
      </c>
      <c r="S60" s="23">
        <v>26</v>
      </c>
      <c r="T60" s="23" t="str">
        <f t="shared" si="45"/>
        <v>2.26咸</v>
      </c>
      <c r="U60" s="23" t="str">
        <f>IFERROR(TEXT(S60,"00-")&amp;MATCH(Q60,設定表!$C$2:$C$5,0),"")</f>
        <v>26-1</v>
      </c>
      <c r="V60" s="56" t="str">
        <f t="shared" si="46"/>
        <v>下平聲二十六咸</v>
      </c>
      <c r="X60" s="26">
        <f t="shared" si="47"/>
        <v>58</v>
      </c>
      <c r="Y60" s="26">
        <v>2</v>
      </c>
      <c r="Z60" s="26" t="str">
        <f t="shared" si="34"/>
        <v>58-2</v>
      </c>
      <c r="AA60" s="26" t="str">
        <f t="shared" si="48"/>
        <v>咸</v>
      </c>
      <c r="AB60" s="25" t="str">
        <f t="shared" si="49"/>
        <v>咸</v>
      </c>
      <c r="AC60" s="23" t="str">
        <f t="shared" si="50"/>
        <v>上</v>
      </c>
      <c r="AD60" s="22" t="str">
        <f t="shared" si="39"/>
        <v>豏 </v>
      </c>
      <c r="AE60" s="23">
        <v>53</v>
      </c>
      <c r="AF60" s="23" t="str">
        <f t="shared" si="69"/>
        <v>3.53豏</v>
      </c>
      <c r="AG60" s="23" t="str">
        <f>IFERROR(TEXT(AE60,"00-")&amp;MATCH(AC60,設定表!$C$2:$C$5,0),"")</f>
        <v>53-2</v>
      </c>
      <c r="AH60" s="22" t="str">
        <f t="shared" si="70"/>
        <v>上聲五十三豏</v>
      </c>
      <c r="AJ60" s="26">
        <f t="shared" si="51"/>
        <v>58</v>
      </c>
      <c r="AK60" s="26">
        <v>3</v>
      </c>
      <c r="AL60" s="26" t="str">
        <f t="shared" si="35"/>
        <v>58-3</v>
      </c>
      <c r="AM60" s="26" t="str">
        <f t="shared" si="52"/>
        <v>咸</v>
      </c>
      <c r="AN60" s="25" t="str">
        <f t="shared" si="53"/>
        <v>咸</v>
      </c>
      <c r="AO60" s="23" t="str">
        <f t="shared" si="54"/>
        <v>去</v>
      </c>
      <c r="AP60" s="23" t="str">
        <f t="shared" si="55"/>
        <v>陷 </v>
      </c>
      <c r="AQ60" s="23">
        <v>58</v>
      </c>
      <c r="AR60" s="23" t="str">
        <f t="shared" si="56"/>
        <v>4.58陷</v>
      </c>
      <c r="AS60" s="23" t="str">
        <f>IFERROR(TEXT(AQ60,"00-")&amp;MATCH(AO60,設定表!$C$2:$C$5,0),"")</f>
        <v>58-3</v>
      </c>
      <c r="AT60" s="22" t="str">
        <f t="shared" si="57"/>
        <v>去聲五十八陷</v>
      </c>
      <c r="AV60" s="26">
        <f t="shared" si="58"/>
        <v>58</v>
      </c>
      <c r="AW60" s="26">
        <v>4</v>
      </c>
      <c r="AX60" s="26" t="str">
        <f t="shared" si="36"/>
        <v>58-4</v>
      </c>
      <c r="AY60" s="26" t="str">
        <f t="shared" si="59"/>
        <v>咸</v>
      </c>
      <c r="AZ60" s="25" t="str">
        <f t="shared" si="60"/>
        <v>咸</v>
      </c>
      <c r="BA60" s="23" t="str">
        <f t="shared" si="61"/>
        <v>入</v>
      </c>
      <c r="BB60" s="23" t="str">
        <f t="shared" si="62"/>
        <v>洽 </v>
      </c>
      <c r="BC60" s="23">
        <v>31</v>
      </c>
      <c r="BD60" s="23" t="str">
        <f t="shared" si="63"/>
        <v>5.31洽</v>
      </c>
      <c r="BE60" s="23" t="str">
        <f>IFERROR(TEXT(BC60,"00-")&amp;MATCH(BA60,設定表!$C$2:$C$5,0),"")</f>
        <v>31-4</v>
      </c>
      <c r="BF60" s="22" t="str">
        <f t="shared" si="64"/>
        <v>入聲三十一洽</v>
      </c>
    </row>
    <row r="61" spans="2:71">
      <c r="B61" s="26" t="s">
        <v>203</v>
      </c>
      <c r="C61" s="26">
        <v>59</v>
      </c>
      <c r="D61" s="25" t="s">
        <v>219</v>
      </c>
      <c r="E61" s="28" t="s">
        <v>1008</v>
      </c>
      <c r="F61" s="28" t="s">
        <v>1007</v>
      </c>
      <c r="G61" s="28" t="s">
        <v>1006</v>
      </c>
      <c r="H61" s="28" t="s">
        <v>1005</v>
      </c>
      <c r="I61" s="48"/>
      <c r="L61" s="55">
        <f t="shared" si="40"/>
        <v>59</v>
      </c>
      <c r="M61" s="26">
        <v>1</v>
      </c>
      <c r="N61" s="26" t="str">
        <f t="shared" si="33"/>
        <v>59-1</v>
      </c>
      <c r="O61" s="26" t="str">
        <f t="shared" si="41"/>
        <v>咸</v>
      </c>
      <c r="P61" s="25" t="str">
        <f t="shared" si="42"/>
        <v>銜</v>
      </c>
      <c r="Q61" s="23" t="str">
        <f t="shared" si="43"/>
        <v>平</v>
      </c>
      <c r="R61" s="27" t="str">
        <f t="shared" si="44"/>
        <v>銜 </v>
      </c>
      <c r="S61" s="23">
        <v>27</v>
      </c>
      <c r="T61" s="23" t="str">
        <f t="shared" si="45"/>
        <v>2.27銜</v>
      </c>
      <c r="U61" s="23" t="str">
        <f>IFERROR(TEXT(S61,"00-")&amp;MATCH(Q61,設定表!$C$2:$C$5,0),"")</f>
        <v>27-1</v>
      </c>
      <c r="V61" s="56" t="str">
        <f t="shared" si="46"/>
        <v>下平聲二十七銜</v>
      </c>
      <c r="X61" s="26">
        <f t="shared" si="47"/>
        <v>59</v>
      </c>
      <c r="Y61" s="26">
        <v>2</v>
      </c>
      <c r="Z61" s="26" t="str">
        <f t="shared" si="34"/>
        <v>59-2</v>
      </c>
      <c r="AA61" s="26" t="str">
        <f t="shared" si="48"/>
        <v>咸</v>
      </c>
      <c r="AB61" s="25" t="str">
        <f t="shared" si="49"/>
        <v>銜</v>
      </c>
      <c r="AC61" s="23" t="str">
        <f t="shared" si="50"/>
        <v>上</v>
      </c>
      <c r="AD61" s="22" t="str">
        <f t="shared" si="39"/>
        <v>檻 </v>
      </c>
      <c r="AE61" s="23">
        <v>54</v>
      </c>
      <c r="AF61" s="23" t="str">
        <f t="shared" si="69"/>
        <v>3.54檻</v>
      </c>
      <c r="AG61" s="23" t="str">
        <f>IFERROR(TEXT(AE61,"00-")&amp;MATCH(AC61,設定表!$C$2:$C$5,0),"")</f>
        <v>54-2</v>
      </c>
      <c r="AH61" s="22" t="str">
        <f t="shared" si="70"/>
        <v>上聲五十四檻</v>
      </c>
      <c r="AJ61" s="26">
        <f t="shared" si="51"/>
        <v>59</v>
      </c>
      <c r="AK61" s="26">
        <v>3</v>
      </c>
      <c r="AL61" s="26" t="str">
        <f t="shared" si="35"/>
        <v>59-3</v>
      </c>
      <c r="AM61" s="26" t="str">
        <f t="shared" si="52"/>
        <v>咸</v>
      </c>
      <c r="AN61" s="25" t="str">
        <f t="shared" si="53"/>
        <v>銜</v>
      </c>
      <c r="AO61" s="23" t="str">
        <f t="shared" si="54"/>
        <v>去</v>
      </c>
      <c r="AP61" s="23" t="str">
        <f t="shared" si="55"/>
        <v>鑑 </v>
      </c>
      <c r="AQ61" s="23">
        <v>59</v>
      </c>
      <c r="AR61" s="23" t="str">
        <f t="shared" si="56"/>
        <v>4.59鑑</v>
      </c>
      <c r="AS61" s="23" t="str">
        <f>IFERROR(TEXT(AQ61,"00-")&amp;MATCH(AO61,設定表!$C$2:$C$5,0),"")</f>
        <v>59-3</v>
      </c>
      <c r="AT61" s="22" t="str">
        <f t="shared" si="57"/>
        <v>去聲五十九鑑</v>
      </c>
      <c r="AV61" s="26">
        <f t="shared" si="58"/>
        <v>59</v>
      </c>
      <c r="AW61" s="26">
        <v>4</v>
      </c>
      <c r="AX61" s="26" t="str">
        <f t="shared" si="36"/>
        <v>59-4</v>
      </c>
      <c r="AY61" s="26" t="str">
        <f t="shared" si="59"/>
        <v>咸</v>
      </c>
      <c r="AZ61" s="25" t="str">
        <f t="shared" si="60"/>
        <v>銜</v>
      </c>
      <c r="BA61" s="23" t="str">
        <f t="shared" si="61"/>
        <v>入</v>
      </c>
      <c r="BB61" s="23" t="str">
        <f t="shared" si="62"/>
        <v>狎 </v>
      </c>
      <c r="BC61" s="23">
        <v>32</v>
      </c>
      <c r="BD61" s="23" t="str">
        <f t="shared" si="63"/>
        <v>5.32狎</v>
      </c>
      <c r="BE61" s="23" t="str">
        <f>IFERROR(TEXT(BC61,"00-")&amp;MATCH(BA61,設定表!$C$2:$C$5,0),"")</f>
        <v>32-4</v>
      </c>
      <c r="BF61" s="22" t="str">
        <f t="shared" si="64"/>
        <v>入聲三十二狎</v>
      </c>
    </row>
    <row r="62" spans="2:71">
      <c r="B62" s="26" t="s">
        <v>203</v>
      </c>
      <c r="C62" s="26">
        <v>60</v>
      </c>
      <c r="D62" s="25" t="s">
        <v>222</v>
      </c>
      <c r="E62" s="29" t="s">
        <v>1004</v>
      </c>
      <c r="F62" s="29" t="s">
        <v>1003</v>
      </c>
      <c r="G62" s="29" t="s">
        <v>1002</v>
      </c>
      <c r="H62" s="29" t="s">
        <v>1001</v>
      </c>
      <c r="I62" s="48"/>
      <c r="L62" s="57">
        <f t="shared" si="40"/>
        <v>60</v>
      </c>
      <c r="M62" s="58">
        <v>1</v>
      </c>
      <c r="N62" s="58" t="str">
        <f t="shared" si="33"/>
        <v>60-1</v>
      </c>
      <c r="O62" s="58" t="str">
        <f t="shared" si="41"/>
        <v>咸</v>
      </c>
      <c r="P62" s="59" t="str">
        <f t="shared" si="42"/>
        <v>嚴</v>
      </c>
      <c r="Q62" s="60" t="str">
        <f t="shared" si="43"/>
        <v>平</v>
      </c>
      <c r="R62" s="61" t="str">
        <f t="shared" si="44"/>
        <v>嚴 </v>
      </c>
      <c r="S62" s="60">
        <v>28</v>
      </c>
      <c r="T62" s="60" t="str">
        <f t="shared" si="45"/>
        <v>2.28嚴</v>
      </c>
      <c r="U62" s="60" t="str">
        <f>IFERROR(TEXT(S62,"00-")&amp;MATCH(Q62,設定表!$C$2:$C$5,0),"")</f>
        <v>28-1</v>
      </c>
      <c r="V62" s="62" t="str">
        <f t="shared" si="46"/>
        <v>下平聲二十八嚴</v>
      </c>
      <c r="X62" s="26">
        <f t="shared" si="47"/>
        <v>60</v>
      </c>
      <c r="Y62" s="26">
        <v>2</v>
      </c>
      <c r="Z62" s="26" t="str">
        <f t="shared" si="34"/>
        <v>60-2</v>
      </c>
      <c r="AA62" s="26" t="str">
        <f t="shared" si="48"/>
        <v>咸</v>
      </c>
      <c r="AB62" s="25" t="str">
        <f t="shared" si="49"/>
        <v>嚴</v>
      </c>
      <c r="AC62" s="23" t="str">
        <f t="shared" si="50"/>
        <v>上</v>
      </c>
      <c r="AD62" s="22" t="str">
        <f t="shared" si="39"/>
        <v>儼 </v>
      </c>
      <c r="AE62" s="23">
        <v>55</v>
      </c>
      <c r="AF62" s="23" t="str">
        <f t="shared" si="69"/>
        <v>3.55儼</v>
      </c>
      <c r="AG62" s="23" t="str">
        <f>IFERROR(TEXT(AE62,"00-")&amp;MATCH(AC62,設定表!$C$2:$C$5,0),"")</f>
        <v>55-2</v>
      </c>
      <c r="AH62" s="22" t="str">
        <f t="shared" si="70"/>
        <v>上聲五十二儼</v>
      </c>
      <c r="AJ62" s="26">
        <f t="shared" si="51"/>
        <v>60</v>
      </c>
      <c r="AK62" s="26">
        <v>3</v>
      </c>
      <c r="AL62" s="26" t="str">
        <f t="shared" si="35"/>
        <v>60-3</v>
      </c>
      <c r="AM62" s="26" t="str">
        <f t="shared" si="52"/>
        <v>咸</v>
      </c>
      <c r="AN62" s="25" t="str">
        <f t="shared" si="53"/>
        <v>嚴</v>
      </c>
      <c r="AO62" s="23" t="str">
        <f t="shared" si="54"/>
        <v>去</v>
      </c>
      <c r="AP62" s="23" t="str">
        <f t="shared" si="55"/>
        <v>釅 </v>
      </c>
      <c r="AQ62" s="23">
        <v>57</v>
      </c>
      <c r="AR62" s="23" t="str">
        <f t="shared" si="56"/>
        <v>4.57釅</v>
      </c>
      <c r="AS62" s="23" t="str">
        <f>IFERROR(TEXT(AQ62,"00-")&amp;MATCH(AO62,設定表!$C$2:$C$5,0),"")</f>
        <v>57-3</v>
      </c>
      <c r="AT62" s="22" t="str">
        <f t="shared" si="57"/>
        <v>去聲五十七釅</v>
      </c>
      <c r="AV62" s="26">
        <f t="shared" si="58"/>
        <v>60</v>
      </c>
      <c r="AW62" s="26">
        <v>4</v>
      </c>
      <c r="AX62" s="26" t="str">
        <f t="shared" si="36"/>
        <v>60-4</v>
      </c>
      <c r="AY62" s="26" t="str">
        <f t="shared" si="59"/>
        <v>咸</v>
      </c>
      <c r="AZ62" s="25" t="str">
        <f t="shared" si="60"/>
        <v>嚴</v>
      </c>
      <c r="BA62" s="23" t="str">
        <f t="shared" si="61"/>
        <v>入</v>
      </c>
      <c r="BB62" s="23" t="str">
        <f t="shared" si="62"/>
        <v>業 </v>
      </c>
      <c r="BC62" s="23">
        <v>33</v>
      </c>
      <c r="BD62" s="23" t="str">
        <f t="shared" si="63"/>
        <v>5.33業</v>
      </c>
      <c r="BE62" s="23" t="str">
        <f>IFERROR(TEXT(BC62,"00-")&amp;MATCH(BA62,設定表!$C$2:$C$5,0),"")</f>
        <v>33-4</v>
      </c>
      <c r="BF62" s="22" t="str">
        <f t="shared" si="64"/>
        <v>入聲三十三業</v>
      </c>
    </row>
    <row r="63" spans="2:71">
      <c r="B63" s="26" t="s">
        <v>203</v>
      </c>
      <c r="C63" s="26">
        <v>61</v>
      </c>
      <c r="D63" s="25" t="s">
        <v>224</v>
      </c>
      <c r="E63" s="28" t="s">
        <v>1000</v>
      </c>
      <c r="F63" s="28" t="s">
        <v>999</v>
      </c>
      <c r="G63" s="28" t="s">
        <v>998</v>
      </c>
      <c r="H63" s="28" t="s">
        <v>997</v>
      </c>
      <c r="I63" s="48"/>
      <c r="L63" s="26">
        <f t="shared" si="40"/>
        <v>61</v>
      </c>
      <c r="M63" s="26">
        <v>1</v>
      </c>
      <c r="N63" s="26" t="str">
        <f t="shared" si="33"/>
        <v>61-1</v>
      </c>
      <c r="O63" s="26" t="str">
        <f t="shared" si="41"/>
        <v>咸</v>
      </c>
      <c r="P63" s="25" t="str">
        <f t="shared" si="42"/>
        <v>凡</v>
      </c>
      <c r="Q63" s="23" t="str">
        <f t="shared" si="43"/>
        <v>平</v>
      </c>
      <c r="R63" s="27" t="str">
        <f t="shared" si="44"/>
        <v>凡 </v>
      </c>
      <c r="S63" s="23">
        <v>29</v>
      </c>
      <c r="T63" s="23" t="str">
        <f t="shared" si="45"/>
        <v>2.29凡</v>
      </c>
      <c r="U63" s="23" t="str">
        <f>IFERROR(TEXT(S63,"00-")&amp;MATCH(Q63,設定表!$C$2:$C$5,0),"")</f>
        <v>29-1</v>
      </c>
      <c r="V63" s="22" t="str">
        <f t="shared" si="46"/>
        <v>下平聲二十九凡</v>
      </c>
      <c r="X63" s="26">
        <f t="shared" si="47"/>
        <v>61</v>
      </c>
      <c r="Y63" s="26">
        <v>2</v>
      </c>
      <c r="Z63" s="26" t="str">
        <f t="shared" si="34"/>
        <v>61-2</v>
      </c>
      <c r="AA63" s="26" t="str">
        <f t="shared" si="48"/>
        <v>咸</v>
      </c>
      <c r="AB63" s="25" t="str">
        <f t="shared" si="49"/>
        <v>凡</v>
      </c>
      <c r="AC63" s="23" t="str">
        <f t="shared" si="50"/>
        <v>去</v>
      </c>
      <c r="AD63" s="22" t="str">
        <f>IFERROR(LEFT($G63,FIND("【",$G63)-1),"")</f>
        <v>梵 </v>
      </c>
      <c r="AE63" s="23">
        <v>56</v>
      </c>
      <c r="AF63" s="23" t="str">
        <f t="shared" si="69"/>
        <v>3.56梵</v>
      </c>
      <c r="AG63" s="23" t="str">
        <f>IFERROR(TEXT(AE63,"00-")&amp;MATCH(AC63,設定表!$C$2:$C$5,0),"")</f>
        <v>56-3</v>
      </c>
      <c r="AH63" s="22" t="str">
        <f>IFERROR(MID($G63,FIND("【",$G63)+1,FIND("】",$G63)-FIND("【",$G63)-1),"")</f>
        <v>去聲六十梵</v>
      </c>
      <c r="AJ63" s="26">
        <f t="shared" si="51"/>
        <v>61</v>
      </c>
      <c r="AK63" s="26">
        <v>3</v>
      </c>
      <c r="AL63" s="26" t="str">
        <f t="shared" si="35"/>
        <v>61-3</v>
      </c>
      <c r="AM63" s="26" t="str">
        <f t="shared" si="52"/>
        <v>咸</v>
      </c>
      <c r="AN63" s="25" t="str">
        <f t="shared" si="53"/>
        <v>凡</v>
      </c>
      <c r="AO63" s="23" t="str">
        <f t="shared" si="54"/>
        <v>上</v>
      </c>
      <c r="AP63" s="23" t="str">
        <f>IFERROR(LEFT($F63,FIND("【",$F63)-1),"")</f>
        <v>范 </v>
      </c>
      <c r="AQ63" s="23">
        <v>55</v>
      </c>
      <c r="AR63" s="23" t="str">
        <f t="shared" si="56"/>
        <v>4.55范</v>
      </c>
      <c r="AS63" s="23" t="str">
        <f>IFERROR(TEXT(AQ63,"00-")&amp;MATCH(AO63,設定表!$C$2:$C$5,0),"")</f>
        <v>55-2</v>
      </c>
      <c r="AT63" s="22" t="str">
        <f>IFERROR(MID($F63,FIND("【",$F63)+1,FIND("】",$F63)-FIND("【",$F63)-1),"")</f>
        <v>上聲五十五范</v>
      </c>
      <c r="AV63" s="26">
        <f t="shared" si="58"/>
        <v>61</v>
      </c>
      <c r="AW63" s="26">
        <v>4</v>
      </c>
      <c r="AX63" s="26" t="str">
        <f t="shared" si="36"/>
        <v>61-4</v>
      </c>
      <c r="AY63" s="26" t="str">
        <f t="shared" si="59"/>
        <v>咸</v>
      </c>
      <c r="AZ63" s="25" t="str">
        <f t="shared" si="60"/>
        <v>凡</v>
      </c>
      <c r="BA63" s="23" t="str">
        <f t="shared" si="61"/>
        <v>入</v>
      </c>
      <c r="BB63" s="23" t="str">
        <f t="shared" si="62"/>
        <v>乏 </v>
      </c>
      <c r="BC63" s="23">
        <v>34</v>
      </c>
      <c r="BD63" s="23" t="str">
        <f t="shared" si="63"/>
        <v>5.34乏</v>
      </c>
      <c r="BE63" s="23" t="str">
        <f>IFERROR(TEXT(BC63,"00-")&amp;MATCH(BA63,設定表!$C$2:$C$5,0),"")</f>
        <v>34-4</v>
      </c>
      <c r="BF63" s="22" t="str">
        <f t="shared" si="64"/>
        <v>入聲三十四乏</v>
      </c>
    </row>
  </sheetData>
  <phoneticPr fontId="4" type="noConversion"/>
  <hyperlinks>
    <hyperlink ref="E3" r:id="rId1" display="http://www.ccamc.co/cjkv_yunshu.php?yunshu=gy&amp;c=ym&amp;ym=%E6%9D%B1" xr:uid="{71A7077E-325B-4381-B4BE-2CD6C4AC1EFC}"/>
    <hyperlink ref="F3" r:id="rId2" display="http://www.ccamc.co/cjkv_yunshu.php?yunshu=gy&amp;c=ym&amp;ym=%E8%91%A3" xr:uid="{BC7C2C0E-F8F3-4CEB-9C39-C3A35440FCBB}"/>
    <hyperlink ref="G3" r:id="rId3" display="http://www.ccamc.co/cjkv_yunshu.php?yunshu=gy&amp;c=ym&amp;ym=%E9%80%81" xr:uid="{AD42C7B4-E7E5-4A49-9401-86EA51A9F278}"/>
    <hyperlink ref="H3" r:id="rId4" display="http://www.ccamc.co/cjkv_yunshu.php?yunshu=gy&amp;c=ym&amp;ym=%E5%B1%8B" xr:uid="{D942670B-F93E-4C03-B06E-443D58A0AD00}"/>
    <hyperlink ref="E4" r:id="rId5" display="http://www.ccamc.co/cjkv_yunshu.php?yunshu=gy&amp;c=ym&amp;ym=%E5%86%AC" xr:uid="{5A9E469A-2D37-44F0-AFA8-74C5149FAE4E}"/>
    <hyperlink ref="F4" r:id="rId6" display="http://www.ccamc.co/cjkv_yunshu.php?yunshu=gy&amp;c=ym&amp;ym=%E6%B9%A9" xr:uid="{F9D6CF6D-7A98-49A2-8149-68BCF0570DC2}"/>
    <hyperlink ref="G4" r:id="rId7" display="http://www.ccamc.co/cjkv_yunshu.php?yunshu=gy&amp;c=ym&amp;ym=%E5%AE%8B" xr:uid="{3F38C102-4667-48B2-9290-AC3391332367}"/>
    <hyperlink ref="H4" r:id="rId8" display="http://www.ccamc.co/cjkv_yunshu.php?yunshu=gy&amp;c=ym&amp;ym=%E6%B2%83" xr:uid="{2AA9B30E-C5A0-41C1-BE97-CE1CF8AE6D0B}"/>
    <hyperlink ref="E5" r:id="rId9" display="http://www.ccamc.co/cjkv_yunshu.php?yunshu=gy&amp;c=ym&amp;ym=%E9%8D%BE" xr:uid="{6AFCA077-4890-4AA2-A286-389DC94CE633}"/>
    <hyperlink ref="F5" r:id="rId10" display="http://www.ccamc.co/cjkv_yunshu.php?yunshu=gy&amp;c=ym&amp;ym=%E8%85%AB" xr:uid="{2EA1FF92-D1FF-4395-BF1D-D4AB4E105CE0}"/>
    <hyperlink ref="G5" r:id="rId11" display="http://www.ccamc.co/cjkv_yunshu.php?yunshu=gy&amp;c=ym&amp;ym=%E7%94%A8" xr:uid="{F49E5AC8-7BAF-4196-9245-1CF4B036B993}"/>
    <hyperlink ref="H5" r:id="rId12" display="http://www.ccamc.co/cjkv_yunshu.php?yunshu=gy&amp;c=ym&amp;ym=%E7%87%AD" xr:uid="{ED14872D-DD13-4F93-AA37-80CB7FB6C30C}"/>
    <hyperlink ref="E6" r:id="rId13" display="http://www.ccamc.co/cjkv_yunshu.php?yunshu=gy&amp;c=ym&amp;ym=%E6%B1%9F" xr:uid="{AAFB82B8-ABBD-45DB-B840-F69CBAAF2B1F}"/>
    <hyperlink ref="F6" r:id="rId14" display="http://www.ccamc.co/cjkv_yunshu.php?yunshu=gy&amp;c=ym&amp;ym=%E8%AC%9B" xr:uid="{7F826513-3C05-42B9-ACBC-1250C05C6C3D}"/>
    <hyperlink ref="G6" r:id="rId15" display="http://www.ccamc.co/cjkv_yunshu.php?yunshu=gy&amp;c=ym&amp;ym=%E7%B5%B3" xr:uid="{30BD3590-5D37-4ED3-9D09-CD2843BDF90C}"/>
    <hyperlink ref="H6" r:id="rId16" display="http://www.ccamc.co/cjkv_yunshu.php?yunshu=gy&amp;c=ym&amp;ym=%E8%A6%BA" xr:uid="{F557EEED-A659-49CF-A0B0-DAE4460017A2}"/>
    <hyperlink ref="E7" r:id="rId17" display="http://www.ccamc.co/cjkv_yunshu.php?yunshu=gy&amp;c=ym&amp;ym=%E6%94%AFA" xr:uid="{14C9B4C7-455A-454B-9FFD-AD346C3C7496}"/>
    <hyperlink ref="F7" r:id="rId18" display="http://www.ccamc.co/cjkv_yunshu.php?yunshu=gy&amp;c=ym&amp;ym=%E7%B4%99A" xr:uid="{770C4512-1954-4132-A986-CE764DAF1160}"/>
    <hyperlink ref="G7" r:id="rId19" display="http://www.ccamc.co/cjkv_yunshu.php?yunshu=gy&amp;c=ym&amp;ym=%E5%AF%98A" xr:uid="{79069310-EA87-4B1D-8583-2347AF0B965A}"/>
    <hyperlink ref="E8" r:id="rId20" display="http://www.ccamc.co/cjkv_yunshu.php?yunshu=gy&amp;c=ym&amp;ym=%E8%84%82A" xr:uid="{8CE09568-458C-43FA-AE34-56D1D11B84C2}"/>
    <hyperlink ref="F8" r:id="rId21" display="http://www.ccamc.co/cjkv_yunshu.php?yunshu=gy&amp;c=ym&amp;ym=%E6%97%A8A" xr:uid="{38A22D79-5AA5-4F40-8BAF-10A989482275}"/>
    <hyperlink ref="G8" r:id="rId22" display="http://www.ccamc.co/cjkv_yunshu.php?yunshu=gy&amp;c=ym&amp;ym=%E8%87%B3A" xr:uid="{7462B0C0-00E6-4FA7-85E6-73F3D95BCEBE}"/>
    <hyperlink ref="E9" r:id="rId23" display="http://www.ccamc.co/cjkv_yunshu.php?yunshu=gy&amp;c=ym&amp;ym=%E4%B9%8B" xr:uid="{A8BA41AA-9D18-4602-B6DF-27869BC2A7D5}"/>
    <hyperlink ref="F9" r:id="rId24" display="http://www.ccamc.co/cjkv_yunshu.php?yunshu=gy&amp;c=ym&amp;ym=%E6%AD%A2" xr:uid="{6F5CD018-9421-4BCE-B36E-634A89E85A3C}"/>
    <hyperlink ref="G9" r:id="rId25" display="http://www.ccamc.co/cjkv_yunshu.php?yunshu=gy&amp;c=ym&amp;ym=%E5%BF%97" xr:uid="{D405D3BF-93A2-4D66-9D14-32FE46F18064}"/>
    <hyperlink ref="E10" r:id="rId26" display="http://www.ccamc.co/cjkv_yunshu.php?yunshu=gy&amp;c=ym&amp;ym=%E5%BE%AE" xr:uid="{8386C9DD-6A94-49E0-912D-5F24321C5B24}"/>
    <hyperlink ref="F10" r:id="rId27" display="http://www.ccamc.co/cjkv_yunshu.php?yunshu=gy&amp;c=ym&amp;ym=%E5%B0%BE" xr:uid="{A3E301FB-045F-46D6-A394-0E7DD250CDD1}"/>
    <hyperlink ref="G10" r:id="rId28" display="http://www.ccamc.co/cjkv_yunshu.php?yunshu=gy&amp;c=ym&amp;ym=%E6%9C%AA" xr:uid="{9A708C50-7BD6-4A3A-984D-7D58017014E8}"/>
    <hyperlink ref="E11" r:id="rId29" display="http://www.ccamc.co/cjkv_yunshu.php?yunshu=gy&amp;c=ym&amp;ym=%E9%AD%9A" xr:uid="{D8405664-0AE7-473E-9FFC-0A23E6DE7FEB}"/>
    <hyperlink ref="F11" r:id="rId30" display="http://www.ccamc.co/cjkv_yunshu.php?yunshu=gy&amp;c=ym&amp;ym=%E8%AA%9E" xr:uid="{BA375C15-FCB0-4871-A709-FD67CCD0CD8D}"/>
    <hyperlink ref="G11" r:id="rId31" display="http://www.ccamc.co/cjkv_yunshu.php?yunshu=gy&amp;c=ym&amp;ym=%E5%BE%A1" xr:uid="{66E1FC19-D371-4DEB-A40B-7CB9EB79A7C9}"/>
    <hyperlink ref="E12" r:id="rId32" display="http://www.ccamc.co/cjkv_yunshu.php?yunshu=gy&amp;c=ym&amp;ym=%E8%99%9E" xr:uid="{F0FB889A-4A0F-43EB-BFB0-1EA03EF44EF4}"/>
    <hyperlink ref="F12" r:id="rId33" display="http://www.ccamc.co/cjkv_yunshu.php?yunshu=gy&amp;c=ym&amp;ym=%E9%BA%8C" xr:uid="{CBC92979-B4AF-4B19-8F3E-C81365367643}"/>
    <hyperlink ref="G12" r:id="rId34" display="http://www.ccamc.co/cjkv_yunshu.php?yunshu=gy&amp;c=ym&amp;ym=%E9%81%87" xr:uid="{391EDD63-C7C7-4142-AAC4-3468DB161E54}"/>
    <hyperlink ref="E13" r:id="rId35" display="http://www.ccamc.co/cjkv_yunshu.php?yunshu=gy&amp;c=ym&amp;ym=%E6%A8%A1" xr:uid="{FF37F6C1-AE5D-4942-94EE-6DE377C412D8}"/>
    <hyperlink ref="F13" r:id="rId36" display="http://www.ccamc.co/cjkv_yunshu.php?yunshu=gy&amp;c=ym&amp;ym=%E5%A7%A5" xr:uid="{E0656203-2DB8-4426-B45E-1D8B1D2FDBF2}"/>
    <hyperlink ref="G13" r:id="rId37" display="http://www.ccamc.co/cjkv_yunshu.php?yunshu=gy&amp;c=ym&amp;ym=%E6%9A%AE" xr:uid="{7101B5FF-0448-40D9-A121-DA6336A605F9}"/>
    <hyperlink ref="E14" r:id="rId38" display="http://www.ccamc.co/cjkv_yunshu.php?yunshu=gy&amp;c=ym&amp;ym=%E9%BD%8A" xr:uid="{F2E47B0D-FDE0-490B-8E09-976DC120D76C}"/>
    <hyperlink ref="F14" r:id="rId39" display="http://www.ccamc.co/cjkv_yunshu.php?yunshu=gy&amp;c=ym&amp;ym=%E8%96%BA" xr:uid="{B64603EE-5E98-4D87-9D8A-189DCD73B6C7}"/>
    <hyperlink ref="G14" r:id="rId40" display="http://www.ccamc.co/cjkv_yunshu.php?yunshu=gy&amp;c=ym&amp;ym=%E9%9C%BD" xr:uid="{FD0E3B0D-DB6B-4BBC-97F3-CFBD47D927F1}"/>
    <hyperlink ref="G15" r:id="rId41" display="http://www.ccamc.co/cjkv_yunshu.php?yunshu=gy&amp;c=ym&amp;ym=%E7%A5%ADA" xr:uid="{9E33891B-7CAC-442F-80E8-282B9E48AA7E}"/>
    <hyperlink ref="G16" r:id="rId42" display="http://www.ccamc.co/cjkv_yunshu.php?yunshu=gy&amp;c=ym&amp;ym=%E6%B3%B0" xr:uid="{6E358D74-4EAC-4A76-B26E-11209260E0E4}"/>
    <hyperlink ref="E17" r:id="rId43" display="http://www.ccamc.co/cjkv_yunshu.php?yunshu=gy&amp;c=ym&amp;ym=%E4%BD%B3" xr:uid="{C71206E9-98B6-45CC-A41A-C4C918A3D151}"/>
    <hyperlink ref="F17" r:id="rId44" display="http://www.ccamc.co/cjkv_yunshu.php?yunshu=gy&amp;c=ym&amp;ym=%E8%9F%B9" xr:uid="{07995783-527B-4D02-B9AD-E65DC7401E2A}"/>
    <hyperlink ref="G17" r:id="rId45" display="http://www.ccamc.co/cjkv_yunshu.php?yunshu=gy&amp;c=ym&amp;ym=%E5%8D%A6" xr:uid="{48C376F0-B44A-4F8B-8C7F-967AE5B416B7}"/>
    <hyperlink ref="E18" r:id="rId46" display="http://www.ccamc.co/cjkv_yunshu.php?yunshu=gy&amp;c=ym&amp;ym=%E7%9A%86" xr:uid="{F52CDB2B-9C60-42D4-BA33-F88ED4EBCF9C}"/>
    <hyperlink ref="F18" r:id="rId47" display="http://www.ccamc.co/cjkv_yunshu.php?yunshu=gy&amp;c=ym&amp;ym=%E9%A7%AD" xr:uid="{823E82FF-006C-4503-8C2D-6F1746A008CE}"/>
    <hyperlink ref="G18" r:id="rId48" display="http://www.ccamc.co/cjkv_yunshu.php?yunshu=gy&amp;c=ym&amp;ym=%E6%80%AA" xr:uid="{BE17B82B-E56F-4CE8-AC82-603300ED6AD2}"/>
    <hyperlink ref="G19" r:id="rId49" display="http://www.ccamc.co/cjkv_yunshu.php?yunshu=gy&amp;c=ym&amp;ym=%E5%A4%AC" xr:uid="{F3F3D2A5-013A-4EB0-AA62-B15CC76C9B8B}"/>
    <hyperlink ref="E20" r:id="rId50" display="http://www.ccamc.co/cjkv_yunshu.php?yunshu=gy&amp;c=ym&amp;ym=%E7%81%B0" xr:uid="{817C1C01-40E9-44FF-ACC0-EC85D1A861AF}"/>
    <hyperlink ref="F20" r:id="rId51" display="http://www.ccamc.co/cjkv_yunshu.php?yunshu=gy&amp;c=ym&amp;ym=%E8%B3%84" xr:uid="{E7818AD9-4226-4B18-BD10-4E0873398480}"/>
    <hyperlink ref="G20" r:id="rId52" display="http://www.ccamc.co/cjkv_yunshu.php?yunshu=gy&amp;c=ym&amp;ym=%E9%9A%8A" xr:uid="{D589BAAF-8FB1-4C21-9F7B-08E8CBC654E0}"/>
    <hyperlink ref="E21" r:id="rId53" display="http://www.ccamc.co/cjkv_yunshu.php?yunshu=gy&amp;c=ym&amp;ym=%E5%92%8D" xr:uid="{781EC2AF-D7FE-487C-A2F4-9382A9FEDCD4}"/>
    <hyperlink ref="F21" r:id="rId54" display="http://www.ccamc.co/cjkv_yunshu.php?yunshu=gy&amp;c=ym&amp;ym=%E6%B5%B7" xr:uid="{E76E07AA-F647-40F1-AD5B-F9BB3898F607}"/>
    <hyperlink ref="G21" r:id="rId55" display="http://www.ccamc.co/cjkv_yunshu.php?yunshu=gy&amp;c=ym&amp;ym=%E4%BB%A3" xr:uid="{BA7DCBD4-2412-47BA-A90B-778DEA512AA1}"/>
    <hyperlink ref="G22" r:id="rId56" display="http://www.ccamc.co/cjkv_yunshu.php?yunshu=gy&amp;c=ym&amp;ym=%E5%BB%A2" xr:uid="{75B60883-CA2E-4694-81C9-795C65633681}"/>
    <hyperlink ref="E23" r:id="rId57" display="http://www.ccamc.co/cjkv_yunshu.php?yunshu=gy&amp;c=ym&amp;ym=%E7%9C%9EA" xr:uid="{4D6B6EB7-A9AF-41C1-A0F1-9B88743E1D49}"/>
    <hyperlink ref="F23" r:id="rId58" display="http://www.ccamc.co/cjkv_yunshu.php?yunshu=gy&amp;c=ym&amp;ym=%E8%BB%ABA" xr:uid="{0DA4764B-5410-4A72-8EF6-8B09C24F9D94}"/>
    <hyperlink ref="G23" r:id="rId59" display="http://www.ccamc.co/cjkv_yunshu.php?yunshu=gy&amp;c=ym&amp;ym=%E9%9C%87A" xr:uid="{74110790-8678-468B-A6A4-C7CAFAB13895}"/>
    <hyperlink ref="H23" r:id="rId60" display="http://www.ccamc.co/cjkv_yunshu.php?yunshu=gy&amp;c=ym&amp;ym=%E8%B3%AAA" xr:uid="{673EBF87-E3AE-4E6B-B2A9-4E8A9A5D49B3}"/>
    <hyperlink ref="E24" r:id="rId61" display="http://www.ccamc.co/cjkv_yunshu.php?yunshu=gy&amp;c=ym&amp;ym=%E8%AB%84" xr:uid="{E2F04E35-B462-4C8D-9D35-AAFE4ECA8720}"/>
    <hyperlink ref="F24" r:id="rId62" display="http://www.ccamc.co/cjkv_yunshu.php?yunshu=gy&amp;c=ym&amp;ym=%E6%BA%96" xr:uid="{1FB4237E-D7A0-4CD3-91B2-C05AD217D824}"/>
    <hyperlink ref="G24" r:id="rId63" display="http://www.ccamc.co/cjkv_yunshu.php?yunshu=gy&amp;c=ym&amp;ym=%E7%A8%95" xr:uid="{7757BB86-DB17-4942-BA54-13AEAE290447}"/>
    <hyperlink ref="H24" r:id="rId64" display="http://www.ccamc.co/cjkv_yunshu.php?yunshu=gy&amp;c=ym&amp;ym=%E8%A1%93" xr:uid="{F6E72D04-8BEA-4F16-A455-C4F429E49FA6}"/>
    <hyperlink ref="E25" r:id="rId65" display="http://www.ccamc.co/cjkv_yunshu.php?yunshu=gy&amp;c=ym&amp;ym=%E8%87%BB" xr:uid="{C9BAF157-FD43-49F5-81B0-333A7833FBB2}"/>
    <hyperlink ref="F25" r:id="rId66" display="http://www.ccamc.co/cjkv_yunshu.php?yunshu=gy&amp;c=ym&amp;ym=%F0%A7%A4%9B" xr:uid="{CCA7F192-9D2B-433F-AEA3-CAF82093446A}"/>
    <hyperlink ref="G25" r:id="rId67" display="http://www.ccamc.co/cjkv_yunshu.php?yunshu=gy&amp;c=ym&amp;ym=%E6%AB%AC" xr:uid="{C40BD738-C46D-4ABB-AFC2-7BA9C76083DF}"/>
    <hyperlink ref="H25" r:id="rId68" display="http://www.ccamc.co/cjkv_yunshu.php?yunshu=gy&amp;c=ym&amp;ym=%E6%AB%9B" xr:uid="{F5C0DA3A-A47E-4FDB-9E65-34FE7DE81D46}"/>
    <hyperlink ref="E26" r:id="rId69" display="http://www.ccamc.co/cjkv_yunshu.php?yunshu=gy&amp;c=ym&amp;ym=%E6%96%87" xr:uid="{8737988A-C52A-493F-A88C-83DE7A01D7FC}"/>
    <hyperlink ref="F26" r:id="rId70" display="http://www.ccamc.co/cjkv_yunshu.php?yunshu=gy&amp;c=ym&amp;ym=%E5%90%BB" xr:uid="{70ED2DA1-9905-4970-AFE7-5DF37399E35C}"/>
    <hyperlink ref="G26" r:id="rId71" display="http://www.ccamc.co/cjkv_yunshu.php?yunshu=gy&amp;c=ym&amp;ym=%E5%95%8F" xr:uid="{9BA453A6-8F65-4B71-87DD-D52BB2088D26}"/>
    <hyperlink ref="H26" r:id="rId72" display="http://www.ccamc.co/cjkv_yunshu.php?yunshu=gy&amp;c=ym&amp;ym=%E7%89%A9" xr:uid="{01963963-3E29-4445-8FA3-29FAF863D074}"/>
    <hyperlink ref="E27" r:id="rId73" display="http://www.ccamc.co/cjkv_yunshu.php?yunshu=gy&amp;c=ym&amp;ym=%E6%AC%A3" xr:uid="{4B37AB79-2B07-4504-A000-0DFC33B73BD5}"/>
    <hyperlink ref="F27" r:id="rId74" display="http://www.ccamc.co/cjkv_yunshu.php?yunshu=gy&amp;c=ym&amp;ym=%E9%9A%B1" xr:uid="{50E7C07A-E931-4AE4-9C4E-62691201BB24}"/>
    <hyperlink ref="G27" r:id="rId75" display="http://www.ccamc.co/cjkv_yunshu.php?yunshu=gy&amp;c=ym&amp;ym=%E7%84%AE" xr:uid="{7ACE142C-3C5C-4CB5-B85B-A4CF1534783B}"/>
    <hyperlink ref="H27" r:id="rId76" display="http://www.ccamc.co/cjkv_yunshu.php?yunshu=gy&amp;c=ym&amp;ym=%E8%BF%84" xr:uid="{02C8810D-8EDD-4F2D-B861-B31822DDBFFD}"/>
    <hyperlink ref="E28" r:id="rId77" display="http://www.ccamc.co/cjkv_yunshu.php?yunshu=gy&amp;c=ym&amp;ym=%E5%85%83" xr:uid="{70A150F7-AF46-48BA-A442-0DA704993B3F}"/>
    <hyperlink ref="F28" r:id="rId78" display="http://www.ccamc.co/cjkv_yunshu.php?yunshu=gy&amp;c=ym&amp;ym=%E9%98%AE" xr:uid="{BBE88193-73A0-46A6-8EFF-35813580B148}"/>
    <hyperlink ref="G28" r:id="rId79" display="http://www.ccamc.co/cjkv_yunshu.php?yunshu=gy&amp;c=ym&amp;ym=%E9%A1%98" xr:uid="{2396B646-C659-4F63-BDF3-D018F6EE7E4B}"/>
    <hyperlink ref="H28" r:id="rId80" display="http://www.ccamc.co/cjkv_yunshu.php?yunshu=gy&amp;c=ym&amp;ym=%E6%9C%88" xr:uid="{B8C75CBD-0886-40DB-8752-C7959F592548}"/>
    <hyperlink ref="E29" r:id="rId81" display="http://www.ccamc.co/cjkv_yunshu.php?yunshu=gy&amp;c=ym&amp;ym=%E9%AD%82" xr:uid="{3017CDF5-AB64-4492-A52C-EB032DD96D07}"/>
    <hyperlink ref="F29" r:id="rId82" display="http://www.ccamc.co/cjkv_yunshu.php?yunshu=gy&amp;c=ym&amp;ym=%E6%B7%B7" xr:uid="{81050B81-48FF-4634-AD7B-37D44C54DD55}"/>
    <hyperlink ref="G29" r:id="rId83" display="http://www.ccamc.co/cjkv_yunshu.php?yunshu=gy&amp;c=ym&amp;ym=%E6%85%81" xr:uid="{00F75F0E-F757-4ACF-93A8-E7BFC4221E46}"/>
    <hyperlink ref="H29" r:id="rId84" display="http://www.ccamc.co/cjkv_yunshu.php?yunshu=gy&amp;c=ym&amp;ym=%E6%B2%92" xr:uid="{4F97E073-D14A-4623-8CBA-03186002BE20}"/>
    <hyperlink ref="E30" r:id="rId85" display="http://www.ccamc.co/cjkv_yunshu.php?yunshu=gy&amp;c=ym&amp;ym=%E7%97%95" xr:uid="{A6A92C46-E16C-429D-B8B1-A129EEAF3EDD}"/>
    <hyperlink ref="F30" r:id="rId86" display="http://www.ccamc.co/cjkv_yunshu.php?yunshu=gy&amp;c=ym&amp;ym=%E5%BE%88" xr:uid="{2EF55E34-917B-4C7B-8289-6925E892EE26}"/>
    <hyperlink ref="G30" r:id="rId87" display="http://www.ccamc.co/cjkv_yunshu.php?yunshu=gy&amp;c=ym&amp;ym=%E6%81%A8" xr:uid="{AD9CD6B0-F349-445A-9940-DB9D3A0689EF}"/>
    <hyperlink ref="H30" r:id="rId88" display="http://www.ccamc.co/cjkv_yunshu.php?yunshu=gy&amp;c=ym&amp;ym=%E9%BA%A7" xr:uid="{F7E5FF8D-D236-43BE-82A3-1795926D3DF8}"/>
    <hyperlink ref="E31" r:id="rId89" display="http://www.ccamc.co/cjkv_yunshu.php?yunshu=gy&amp;c=ym&amp;ym=%E5%AF%92" xr:uid="{99660673-44DF-40A0-9BE0-904D8D99B45E}"/>
    <hyperlink ref="F31" r:id="rId90" display="http://www.ccamc.co/cjkv_yunshu.php?yunshu=gy&amp;c=ym&amp;ym=%E6%97%B1" xr:uid="{1D144E9D-220B-4D2C-8FF6-5296B99F3D79}"/>
    <hyperlink ref="G31" r:id="rId91" display="http://www.ccamc.co/cjkv_yunshu.php?yunshu=gy&amp;c=ym&amp;ym=%E7%BF%B0" xr:uid="{90879668-466E-43E9-9534-B7E75C5C5540}"/>
    <hyperlink ref="H31" r:id="rId92" display="http://www.ccamc.co/cjkv_yunshu.php?yunshu=gy&amp;c=ym&amp;ym=%E6%9B%B7" xr:uid="{3DCFC555-0D3E-4FB2-BBF2-E98FBA2B9322}"/>
    <hyperlink ref="E32" r:id="rId93" display="http://www.ccamc.co/cjkv_yunshu.php?yunshu=gy&amp;c=ym&amp;ym=%E6%A1%93" xr:uid="{9C5799CC-F364-49EE-9273-3F3ED0347E62}"/>
    <hyperlink ref="F32" r:id="rId94" display="http://www.ccamc.co/cjkv_yunshu.php?yunshu=gy&amp;c=ym&amp;ym=%E7%B7%A9" xr:uid="{9D4B5565-232F-4FFA-882E-0F7F16B0B838}"/>
    <hyperlink ref="G32" r:id="rId95" display="http://www.ccamc.co/cjkv_yunshu.php?yunshu=gy&amp;c=ym&amp;ym=%E6%8F%9B" xr:uid="{47870AC4-BF91-4869-9880-431FF87D2999}"/>
    <hyperlink ref="H32" r:id="rId96" display="http://www.ccamc.co/cjkv_yunshu.php?yunshu=gy&amp;c=ym&amp;ym=%E6%9C%AB" xr:uid="{9818C9E1-F531-4608-96B0-7CEB28CAEFA8}"/>
    <hyperlink ref="E33" r:id="rId97" display="http://www.ccamc.co/cjkv_yunshu.php?yunshu=gy&amp;c=ym&amp;ym=%E5%88%AA" xr:uid="{6A8A7E75-02A1-4D32-915D-9CCA2C0982BA}"/>
    <hyperlink ref="F33" r:id="rId98" display="http://www.ccamc.co/cjkv_yunshu.php?yunshu=gy&amp;c=ym&amp;ym=%E6%BD%B8" xr:uid="{78DE242E-11CE-4347-870D-2532EC2A3B87}"/>
    <hyperlink ref="G33" r:id="rId99" display="http://www.ccamc.co/cjkv_yunshu.php?yunshu=gy&amp;c=ym&amp;ym=%E8%AB%AB" xr:uid="{2A62E1D1-A3CE-48CF-BAC9-2B4291F95E10}"/>
    <hyperlink ref="H33" r:id="rId100" display="http://www.ccamc.co/cjkv_yunshu.php?yunshu=gy&amp;c=ym&amp;ym=%E9%BB%A0" xr:uid="{C507AA14-641C-46C0-8FEF-DD6FBD6BAB20}"/>
    <hyperlink ref="E34" r:id="rId101" display="http://www.ccamc.co/cjkv_yunshu.php?yunshu=gy&amp;c=ym&amp;ym=%E5%B1%B1" xr:uid="{F3519895-72D5-410C-AA9B-EED6EFEF05CF}"/>
    <hyperlink ref="F34" r:id="rId102" display="http://www.ccamc.co/cjkv_yunshu.php?yunshu=gy&amp;c=ym&amp;ym=%E7%94%A2" xr:uid="{A72B815E-44C1-4CB0-B282-6505EBDE07B8}"/>
    <hyperlink ref="G34" r:id="rId103" display="http://www.ccamc.co/cjkv_yunshu.php?yunshu=gy&amp;c=ym&amp;ym=%E8%A5%87" xr:uid="{2CDC13EF-2E70-4952-9913-3B8F8DE114B5}"/>
    <hyperlink ref="H34" r:id="rId104" display="http://www.ccamc.co/cjkv_yunshu.php?yunshu=gy&amp;c=ym&amp;ym=%E9%8E%8B" xr:uid="{52EABB04-CC50-4E19-8F24-09BB38FF76D7}"/>
    <hyperlink ref="E35" r:id="rId105" display="http://www.ccamc.co/cjkv_yunshu.php?yunshu=gy&amp;c=ym&amp;ym=%E5%85%88" xr:uid="{BCC4B9D7-F3BE-4F94-91FD-E70C6F36710C}"/>
    <hyperlink ref="F35" r:id="rId106" display="http://www.ccamc.co/cjkv_yunshu.php?yunshu=gy&amp;c=ym&amp;ym=%E9%8A%91" xr:uid="{A053422F-458D-448E-A713-F44D9A92C921}"/>
    <hyperlink ref="G35" r:id="rId107" display="http://www.ccamc.co/cjkv_yunshu.php?yunshu=gy&amp;c=ym&amp;ym=%E9%9C%B0" xr:uid="{CFCA8715-4AAD-4CF9-BD45-37F368DE194D}"/>
    <hyperlink ref="H35" r:id="rId108" display="http://www.ccamc.co/cjkv_yunshu.php?yunshu=gy&amp;c=ym&amp;ym=%E5%B1%91" xr:uid="{948EA510-899F-4B27-9A76-3103D8BC4FA8}"/>
    <hyperlink ref="E36" r:id="rId109" display="http://www.ccamc.co/cjkv_yunshu.php?yunshu=gy&amp;c=ym&amp;ym=%E4%BB%99A" xr:uid="{6510CC93-AF1F-4B2C-BC39-14CF30DA6931}"/>
    <hyperlink ref="F36" r:id="rId110" display="http://www.ccamc.co/cjkv_yunshu.php?yunshu=gy&amp;c=ym&amp;ym=%E7%8D%AEA" xr:uid="{4D90D769-D0E0-4C87-8B52-DBCB62DA7FC6}"/>
    <hyperlink ref="G36" r:id="rId111" display="http://www.ccamc.co/cjkv_yunshu.php?yunshu=gy&amp;c=ym&amp;ym=%E7%B7%9AA" xr:uid="{E6EBE998-5497-4F19-8E81-E5B991FA7561}"/>
    <hyperlink ref="H36" r:id="rId112" display="http://www.ccamc.co/cjkv_yunshu.php?yunshu=gy&amp;c=ym&amp;ym=%E8%96%9BA" xr:uid="{A8994E12-2907-4A85-9891-9D7DCFA60E11}"/>
    <hyperlink ref="E37" r:id="rId113" display="http://www.ccamc.co/cjkv_yunshu.php?yunshu=gy&amp;c=ym&amp;ym=%E8%95%AD" xr:uid="{DACFD4C8-F595-4164-9072-BB24B5950D1E}"/>
    <hyperlink ref="F37" r:id="rId114" display="http://www.ccamc.co/cjkv_yunshu.php?yunshu=gy&amp;c=ym&amp;ym=%E7%AF%A0" xr:uid="{F76F016F-9512-4FCE-878C-EDDBEC47879B}"/>
    <hyperlink ref="G37" r:id="rId115" display="http://www.ccamc.co/cjkv_yunshu.php?yunshu=gy&amp;c=ym&amp;ym=%E5%98%AF" xr:uid="{253BC94C-57EA-46B9-9691-2F8CEF89392D}"/>
    <hyperlink ref="E38" r:id="rId116" display="http://www.ccamc.co/cjkv_yunshu.php?yunshu=gy&amp;c=ym&amp;ym=%E5%AE%B5A" xr:uid="{F35BC498-B264-432F-AF87-22E669FB8CF0}"/>
    <hyperlink ref="F38" r:id="rId117" display="http://www.ccamc.co/cjkv_yunshu.php?yunshu=gy&amp;c=ym&amp;ym=%E5%B0%8FA" xr:uid="{423DEA96-8FBF-4D3E-B7BD-2E0613596FFE}"/>
    <hyperlink ref="G38" r:id="rId118" display="http://www.ccamc.co/cjkv_yunshu.php?yunshu=gy&amp;c=ym&amp;ym=%E7%AC%91A" xr:uid="{F18A0D0E-53DA-4FDC-9A55-5CD3A917C6FE}"/>
    <hyperlink ref="E39" r:id="rId119" display="http://www.ccamc.co/cjkv_yunshu.php?yunshu=gy&amp;c=ym&amp;ym=%E8%82%B4" xr:uid="{699FE04F-4544-4A5E-B560-65E75823BEDB}"/>
    <hyperlink ref="F39" r:id="rId120" display="http://www.ccamc.co/cjkv_yunshu.php?yunshu=gy&amp;c=ym&amp;ym=%E5%B7%A7" xr:uid="{3A8FAB8E-A626-4D0B-9223-9F51E063FA16}"/>
    <hyperlink ref="G39" r:id="rId121" display="http://www.ccamc.co/cjkv_yunshu.php?yunshu=gy&amp;c=ym&amp;ym=%E6%95%88" xr:uid="{BE935A28-46CD-4362-BA11-107BA65C14DD}"/>
    <hyperlink ref="E40" r:id="rId122" display="http://www.ccamc.co/cjkv_yunshu.php?yunshu=gy&amp;c=ym&amp;ym=%E8%B1%AA" xr:uid="{B5DF784E-862C-425F-98B6-911D55D86259}"/>
    <hyperlink ref="F40" r:id="rId123" display="http://www.ccamc.co/cjkv_yunshu.php?yunshu=gy&amp;c=ym&amp;ym=%E6%99%A7" xr:uid="{DEC4B5B4-68B6-4776-8CAB-424AFABD5DC7}"/>
    <hyperlink ref="G40" r:id="rId124" display="http://www.ccamc.co/cjkv_yunshu.php?yunshu=gy&amp;c=ym&amp;ym=%E5%8F%B7" xr:uid="{7087C513-AE1C-48FA-9194-9BC1FFAD144D}"/>
    <hyperlink ref="E41" r:id="rId125" display="http://www.ccamc.co/cjkv_yunshu.php?yunshu=gy&amp;c=ym&amp;ym=%E6%AD%8C" xr:uid="{2EFC3469-A750-4BF6-A2EF-8ACEFAA470F5}"/>
    <hyperlink ref="F41" r:id="rId126" display="http://www.ccamc.co/cjkv_yunshu.php?yunshu=gy&amp;c=ym&amp;ym=%E5%93%BF" xr:uid="{22ACA4E8-FA2F-40CD-BE09-A2EFDC82A5E1}"/>
    <hyperlink ref="G41" r:id="rId127" display="http://www.ccamc.co/cjkv_yunshu.php?yunshu=gy&amp;c=ym&amp;ym=%E7%AE%87" xr:uid="{D1E83414-E436-457A-B2BF-798F94001FDB}"/>
    <hyperlink ref="E42" r:id="rId128" display="http://www.ccamc.co/cjkv_yunshu.php?yunshu=gy&amp;c=ym&amp;ym=%E6%88%88" xr:uid="{62CCCA26-8A38-478B-B928-73EB587DF539}"/>
    <hyperlink ref="F42" r:id="rId129" display="http://www.ccamc.co/cjkv_yunshu.php?yunshu=gy&amp;c=ym&amp;ym=%E6%9E%9C" xr:uid="{367F1ECF-2AE8-4DD6-90D4-CB5AD927DE9B}"/>
    <hyperlink ref="G42" r:id="rId130" display="http://www.ccamc.co/cjkv_yunshu.php?yunshu=gy&amp;c=ym&amp;ym=%E9%81%8E" xr:uid="{A421796E-8F4A-463C-B15C-ADE8A448D5B5}"/>
    <hyperlink ref="E43" r:id="rId131" display="http://www.ccamc.co/cjkv_yunshu.php?yunshu=gy&amp;c=ym&amp;ym=%E9%BA%BB" xr:uid="{623CF25A-B00F-4749-A6E3-A55F0877FF84}"/>
    <hyperlink ref="F43" r:id="rId132" display="http://www.ccamc.co/cjkv_yunshu.php?yunshu=gy&amp;c=ym&amp;ym=%E9%A6%AC" xr:uid="{9049E107-9AF8-4DEE-90BF-C7705C9CBD87}"/>
    <hyperlink ref="G43" r:id="rId133" display="http://www.ccamc.co/cjkv_yunshu.php?yunshu=gy&amp;c=ym&amp;ym=%E7%A6%A1" xr:uid="{9E359CAD-D144-4FCF-822A-A2D5678A123A}"/>
    <hyperlink ref="E44" r:id="rId134" display="http://www.ccamc.co/cjkv_yunshu.php?yunshu=gy&amp;c=ym&amp;ym=%E9%99%BD" xr:uid="{FC5A9848-8757-432C-9261-195D1E43F417}"/>
    <hyperlink ref="F44" r:id="rId135" display="http://www.ccamc.co/cjkv_yunshu.php?yunshu=gy&amp;c=ym&amp;ym=%E9%A4%8A" xr:uid="{9021F936-09AA-49E2-AA74-1ACDE79F2ADA}"/>
    <hyperlink ref="G44" r:id="rId136" display="http://www.ccamc.co/cjkv_yunshu.php?yunshu=gy&amp;c=ym&amp;ym=%E6%BC%BE" xr:uid="{44188026-766A-4D25-BCA0-60F6B097D70A}"/>
    <hyperlink ref="H44" r:id="rId137" display="http://www.ccamc.co/cjkv_yunshu.php?yunshu=gy&amp;c=ym&amp;ym=%E8%97%A5" xr:uid="{D702D791-449A-4F22-920E-2656399AB3AD}"/>
    <hyperlink ref="E45" r:id="rId138" display="http://www.ccamc.co/cjkv_yunshu.php?yunshu=gy&amp;c=ym&amp;ym=%E5%94%90" xr:uid="{90F50E21-7B18-4FF0-93EA-7E1DDAF67DD8}"/>
    <hyperlink ref="F45" r:id="rId139" display="http://www.ccamc.co/cjkv_yunshu.php?yunshu=gy&amp;c=ym&amp;ym=%E8%95%A9" xr:uid="{55B9718E-C8E1-488C-A158-33927A0C3110}"/>
    <hyperlink ref="G45" r:id="rId140" display="http://www.ccamc.co/cjkv_yunshu.php?yunshu=gy&amp;c=ym&amp;ym=%E5%AE%95" xr:uid="{B54BA586-6302-4BB3-8566-431A6D9E5C0F}"/>
    <hyperlink ref="H45" r:id="rId141" display="http://www.ccamc.co/cjkv_yunshu.php?yunshu=gy&amp;c=ym&amp;ym=%E9%90%B8" xr:uid="{002AA561-E2DC-469E-831E-C1747CCD1B09}"/>
    <hyperlink ref="E46" r:id="rId142" display="http://www.ccamc.co/cjkv_yunshu.php?yunshu=gy&amp;c=ym&amp;ym=%E5%BA%9A" xr:uid="{2930C108-D622-4F6B-B138-3749CAF6A249}"/>
    <hyperlink ref="F46" r:id="rId143" display="http://www.ccamc.co/cjkv_yunshu.php?yunshu=gy&amp;c=ym&amp;ym=%E6%A2%97" xr:uid="{9CD42F00-1387-4DA9-A903-4FD901512FB3}"/>
    <hyperlink ref="G46" r:id="rId144" display="http://www.ccamc.co/cjkv_yunshu.php?yunshu=gy&amp;c=ym&amp;ym=%E6%98%A0" xr:uid="{AD664C57-2A77-4B2D-9039-106AD05F895B}"/>
    <hyperlink ref="H46" r:id="rId145" display="http://www.ccamc.co/cjkv_yunshu.php?yunshu=gy&amp;c=ym&amp;ym=%E9%99%8C" xr:uid="{8D8DB0F9-90F3-4D38-9A19-A717C415439C}"/>
    <hyperlink ref="E47" r:id="rId146" display="http://www.ccamc.co/cjkv_yunshu.php?yunshu=gy&amp;c=ym&amp;ym=%E8%80%95" xr:uid="{3AC5ACBF-7A38-43A3-8549-D7F672257AEE}"/>
    <hyperlink ref="F47" r:id="rId147" display="http://www.ccamc.co/cjkv_yunshu.php?yunshu=gy&amp;c=ym&amp;ym=%E8%80%BF" xr:uid="{3B46B369-9BB1-4C6E-892B-DB8DA3546419}"/>
    <hyperlink ref="G47" r:id="rId148" display="http://www.ccamc.co/cjkv_yunshu.php?yunshu=gy&amp;c=ym&amp;ym=%E8%AB%8D" xr:uid="{BBAF279F-1D38-4A21-B854-22B7AC3B9658}"/>
    <hyperlink ref="H47" r:id="rId149" display="http://www.ccamc.co/cjkv_yunshu.php?yunshu=gy&amp;c=ym&amp;ym=%E9%BA%A5" xr:uid="{A7FB863F-86E3-40BC-8656-F80D5860F2F0}"/>
    <hyperlink ref="E48" r:id="rId150" display="http://www.ccamc.co/cjkv_yunshu.php?yunshu=gy&amp;c=ym&amp;ym=%E6%B8%85" xr:uid="{C01026D7-D854-4AF9-970E-69009E579631}"/>
    <hyperlink ref="F48" r:id="rId151" display="http://www.ccamc.co/cjkv_yunshu.php?yunshu=gy&amp;c=ym&amp;ym=%E9%9D%9C" xr:uid="{621FBB49-75C0-49BC-9018-1CE02F19F6E6}"/>
    <hyperlink ref="G48" r:id="rId152" display="http://www.ccamc.co/cjkv_yunshu.php?yunshu=gy&amp;c=ym&amp;ym=%E5%8B%81" xr:uid="{4187FC2C-48BB-47B0-9BC2-1669E15807C9}"/>
    <hyperlink ref="H48" r:id="rId153" display="http://www.ccamc.co/cjkv_yunshu.php?yunshu=gy&amp;c=ym&amp;ym=%E6%98%94" xr:uid="{09A1B44E-9D5D-4A79-B945-F3D4E6FD68CF}"/>
    <hyperlink ref="E49" r:id="rId154" display="http://www.ccamc.co/cjkv_yunshu.php?yunshu=gy&amp;c=ym&amp;ym=%E9%9D%92" xr:uid="{610B1756-76D5-4230-8758-B091A2F5EB5C}"/>
    <hyperlink ref="F49" r:id="rId155" display="http://www.ccamc.co/cjkv_yunshu.php?yunshu=gy&amp;c=ym&amp;ym=%E8%BF%A5" xr:uid="{15D3D695-B4D2-43B9-81E7-7C1B62C49365}"/>
    <hyperlink ref="G49" r:id="rId156" display="http://www.ccamc.co/cjkv_yunshu.php?yunshu=gy&amp;c=ym&amp;ym=%E5%BE%91" xr:uid="{11BC5CFE-37F9-4141-96C0-C9C19375A877}"/>
    <hyperlink ref="H49" r:id="rId157" display="http://www.ccamc.co/cjkv_yunshu.php?yunshu=gy&amp;c=ym&amp;ym=%E9%8C%AB" xr:uid="{A939D9F9-D17E-4B84-86B2-5DD84EFF8FDF}"/>
    <hyperlink ref="E50" r:id="rId158" display="http://www.ccamc.co/cjkv_yunshu.php?yunshu=gy&amp;c=ym&amp;ym=%E8%92%B8" xr:uid="{15F94B87-1819-4451-A6E2-607D92BCAE77}"/>
    <hyperlink ref="F50" r:id="rId159" display="http://www.ccamc.co/cjkv_yunshu.php?yunshu=gy&amp;c=ym&amp;ym=%E6%8B%AF" xr:uid="{2722DEE4-30DC-4329-8E62-BF40488F057B}"/>
    <hyperlink ref="G50" r:id="rId160" display="http://www.ccamc.co/cjkv_yunshu.php?yunshu=gy&amp;c=ym&amp;ym=%E8%AD%89" xr:uid="{D493EE68-F9EA-40E0-BD40-BC56B27BF8C4}"/>
    <hyperlink ref="H50" r:id="rId161" display="http://www.ccamc.co/cjkv_yunshu.php?yunshu=gy&amp;c=ym&amp;ym=%E8%81%B7" xr:uid="{9F5FD414-FB8F-4476-B000-8D4B71AAA18E}"/>
    <hyperlink ref="E51" r:id="rId162" display="http://www.ccamc.co/cjkv_yunshu.php?yunshu=gy&amp;c=ym&amp;ym=%E7%99%BB" xr:uid="{CC0BEAAE-3599-4DF6-8BF3-440FF8766216}"/>
    <hyperlink ref="F51" r:id="rId163" display="http://www.ccamc.co/cjkv_yunshu.php?yunshu=gy&amp;c=ym&amp;ym=%E7%AD%89" xr:uid="{7711029D-6C41-442D-978D-8C7F35229902}"/>
    <hyperlink ref="G51" r:id="rId164" display="http://www.ccamc.co/cjkv_yunshu.php?yunshu=gy&amp;c=ym&amp;ym=%E5%B6%9D" xr:uid="{9379EE86-60C6-4B2F-9989-BBE0B105BD9B}"/>
    <hyperlink ref="H51" r:id="rId165" display="http://www.ccamc.co/cjkv_yunshu.php?yunshu=gy&amp;c=ym&amp;ym=%E5%BE%B7" xr:uid="{C00DF1CE-3F9A-48CC-A5FE-5983A61DAA96}"/>
    <hyperlink ref="E52" r:id="rId166" display="http://www.ccamc.co/cjkv_yunshu.php?yunshu=gy&amp;c=ym&amp;ym=%E5%B0%A4" xr:uid="{7F6BB578-7AF8-42A0-B367-53EAEBE7A335}"/>
    <hyperlink ref="F52" r:id="rId167" display="http://www.ccamc.co/cjkv_yunshu.php?yunshu=gy&amp;c=ym&amp;ym=%E6%9C%89" xr:uid="{548E2DE3-D1B2-42A9-B17B-229E8072ACEC}"/>
    <hyperlink ref="G52" r:id="rId168" display="http://www.ccamc.co/cjkv_yunshu.php?yunshu=gy&amp;c=ym&amp;ym=%E5%AE%A5" xr:uid="{782CEEEA-69E1-4818-BD6B-2C9B266F1779}"/>
    <hyperlink ref="E53" r:id="rId169" display="http://www.ccamc.co/cjkv_yunshu.php?yunshu=gy&amp;c=ym&amp;ym=%E4%BE%AF" xr:uid="{22203309-7A39-4D7C-B37D-7536A51F9864}"/>
    <hyperlink ref="F53" r:id="rId170" display="http://www.ccamc.co/cjkv_yunshu.php?yunshu=gy&amp;c=ym&amp;ym=%E5%8E%9A" xr:uid="{7EDD7C8D-39F2-4C70-8CDD-8455C2F824C8}"/>
    <hyperlink ref="G53" r:id="rId171" display="http://www.ccamc.co/cjkv_yunshu.php?yunshu=gy&amp;c=ym&amp;ym=%E5%80%99" xr:uid="{818F10ED-561D-4F1C-BFFE-565788A660F9}"/>
    <hyperlink ref="E54" r:id="rId172" display="http://www.ccamc.co/cjkv_yunshu.php?yunshu=gy&amp;c=ym&amp;ym=%E5%B9%BD" xr:uid="{11FE6804-AF19-4F76-B7FA-A09390DB5348}"/>
    <hyperlink ref="F54" r:id="rId173" display="http://www.ccamc.co/cjkv_yunshu.php?yunshu=gy&amp;c=ym&amp;ym=%E9%BB%9D" xr:uid="{0B6B1E75-5375-4526-8144-6DE746BC0BE5}"/>
    <hyperlink ref="G54" r:id="rId174" display="http://www.ccamc.co/cjkv_yunshu.php?yunshu=gy&amp;c=ym&amp;ym=%E5%B9%BC" xr:uid="{25CD14E7-63A3-4182-92F0-76936B063382}"/>
    <hyperlink ref="E55" r:id="rId175" display="http://www.ccamc.co/cjkv_yunshu.php?yunshu=gy&amp;c=ym&amp;ym=%E4%BE%B5A" xr:uid="{76E4268C-8BB0-4D52-B49C-049F244E7903}"/>
    <hyperlink ref="F55" r:id="rId176" display="http://www.ccamc.co/cjkv_yunshu.php?yunshu=gy&amp;c=ym&amp;ym=%E5%AF%91A" xr:uid="{D2064AC0-0EB3-453B-854A-B66071FFD6AE}"/>
    <hyperlink ref="G55" r:id="rId177" display="http://www.ccamc.co/cjkv_yunshu.php?yunshu=gy&amp;c=ym&amp;ym=%E6%B2%81A" xr:uid="{866D4B37-7112-4553-8387-3294F78D6C02}"/>
    <hyperlink ref="H55" r:id="rId178" display="http://www.ccamc.co/cjkv_yunshu.php?yunshu=gy&amp;c=ym&amp;ym=%E7%B7%9DA" xr:uid="{98FBE3E3-AB95-4C95-9011-80A9F537C5B1}"/>
    <hyperlink ref="E56" r:id="rId179" display="http://www.ccamc.co/cjkv_yunshu.php?yunshu=gy&amp;c=ym&amp;ym=%E8%A6%83" xr:uid="{1313685C-4E48-41E8-87DB-A58F4DADC3E3}"/>
    <hyperlink ref="F56" r:id="rId180" display="http://www.ccamc.co/cjkv_yunshu.php?yunshu=gy&amp;c=ym&amp;ym=%E6%84%9F" xr:uid="{F6991D53-531C-4555-B3FA-0537B305C64B}"/>
    <hyperlink ref="G56" r:id="rId181" display="http://www.ccamc.co/cjkv_yunshu.php?yunshu=gy&amp;c=ym&amp;ym=%E5%8B%98" xr:uid="{990B4D72-E651-4334-889C-E5927309904D}"/>
    <hyperlink ref="H56" r:id="rId182" display="http://www.ccamc.co/cjkv_yunshu.php?yunshu=gy&amp;c=ym&amp;ym=%E5%90%88" xr:uid="{95CEE45E-D839-4D57-9405-A44013056551}"/>
    <hyperlink ref="E57" r:id="rId183" display="http://www.ccamc.co/cjkv_yunshu.php?yunshu=gy&amp;c=ym&amp;ym=%E8%AB%87" xr:uid="{09CABD15-3B62-4E98-8600-90F13DF79C31}"/>
    <hyperlink ref="F57" r:id="rId184" display="http://www.ccamc.co/cjkv_yunshu.php?yunshu=gy&amp;c=ym&amp;ym=%E6%95%A2" xr:uid="{67A5FACE-E98B-4C83-AC56-AB9177ADA9DB}"/>
    <hyperlink ref="G57" r:id="rId185" display="http://www.ccamc.co/cjkv_yunshu.php?yunshu=gy&amp;c=ym&amp;ym=%E9%97%9E" xr:uid="{BCA95A21-12C8-4BC7-88A2-81D9EF34DA64}"/>
    <hyperlink ref="H57" r:id="rId186" display="http://www.ccamc.co/cjkv_yunshu.php?yunshu=gy&amp;c=ym&amp;ym=%E7%9B%8D" xr:uid="{F97F98EA-991F-49FA-855D-3D77F32935D3}"/>
    <hyperlink ref="E58" r:id="rId187" display="http://www.ccamc.co/cjkv_yunshu.php?yunshu=gy&amp;c=ym&amp;ym=%E9%B9%BDA" xr:uid="{BF6AF7BE-4D64-47AC-8A7C-28648CD3F12B}"/>
    <hyperlink ref="F58" r:id="rId188" display="http://www.ccamc.co/cjkv_yunshu.php?yunshu=gy&amp;c=ym&amp;ym=%E7%90%B0A" xr:uid="{AFBD24FA-3667-45D1-9091-DA3C07D88AB1}"/>
    <hyperlink ref="G58" r:id="rId189" display="http://www.ccamc.co/cjkv_yunshu.php?yunshu=gy&amp;c=ym&amp;ym=%E8%B1%94A" xr:uid="{6FBC66F1-659B-4D2E-86DB-0EA4FE89C4E2}"/>
    <hyperlink ref="H58" r:id="rId190" display="http://www.ccamc.co/cjkv_yunshu.php?yunshu=gy&amp;c=ym&amp;ym=%E8%91%89A" xr:uid="{26D4302D-3AC3-4688-9389-5A19CAB4A840}"/>
    <hyperlink ref="E59" r:id="rId191" display="http://www.ccamc.co/cjkv_yunshu.php?yunshu=gy&amp;c=ym&amp;ym=%E6%B7%BB" xr:uid="{5B756752-1482-425A-A44F-64E29937AF5A}"/>
    <hyperlink ref="F59" r:id="rId192" display="http://www.ccamc.co/cjkv_yunshu.php?yunshu=gy&amp;c=ym&amp;ym=%E5%BF%9D" xr:uid="{1DE28FC1-68BF-45E8-835F-EBECF151553C}"/>
    <hyperlink ref="G59" r:id="rId193" display="http://www.ccamc.co/cjkv_yunshu.php?yunshu=gy&amp;c=ym&amp;ym=%E3%AE%87" xr:uid="{2FA5A4A5-1173-41AA-A159-3EBB88234386}"/>
    <hyperlink ref="H59" r:id="rId194" display="http://www.ccamc.co/cjkv_yunshu.php?yunshu=gy&amp;c=ym&amp;ym=%E6%80%97" xr:uid="{5FBC92B7-8AB9-4E3A-9566-BFF44E1CE1D8}"/>
    <hyperlink ref="E60" r:id="rId195" display="http://www.ccamc.co/cjkv_yunshu.php?yunshu=gy&amp;c=ym&amp;ym=%E5%92%B8" xr:uid="{DC9080C9-A717-4C71-8740-C75FE13D86B0}"/>
    <hyperlink ref="F60" r:id="rId196" display="http://www.ccamc.co/cjkv_yunshu.php?yunshu=gy&amp;c=ym&amp;ym=%E8%B1%8F" xr:uid="{353DA337-E395-4D29-8E17-CB5FACB50723}"/>
    <hyperlink ref="G60" r:id="rId197" display="http://www.ccamc.co/cjkv_yunshu.php?yunshu=gy&amp;c=ym&amp;ym=%E9%99%B7" xr:uid="{5C6D9ED8-F851-4577-9228-7C5B91666963}"/>
    <hyperlink ref="H60" r:id="rId198" display="http://www.ccamc.co/cjkv_yunshu.php?yunshu=gy&amp;c=ym&amp;ym=%E6%B4%BD" xr:uid="{E0541FFC-7DE3-4C52-A05E-C0D6B6A2AD61}"/>
    <hyperlink ref="E61" r:id="rId199" display="http://www.ccamc.co/cjkv_yunshu.php?yunshu=gy&amp;c=ym&amp;ym=%E9%8A%9C" xr:uid="{B9D89516-0FF3-46CA-957D-B93FD994F3FD}"/>
    <hyperlink ref="F61" r:id="rId200" display="http://www.ccamc.co/cjkv_yunshu.php?yunshu=gy&amp;c=ym&amp;ym=%E6%AA%BB" xr:uid="{C9ECF656-2EB6-45CF-B264-EAFFDBA48CC3}"/>
    <hyperlink ref="G61" r:id="rId201" display="http://www.ccamc.co/cjkv_yunshu.php?yunshu=gy&amp;c=ym&amp;ym=%E9%91%91" xr:uid="{4EFE4234-4A5F-4DCB-BEBD-230407BAEDDA}"/>
    <hyperlink ref="H61" r:id="rId202" display="http://www.ccamc.co/cjkv_yunshu.php?yunshu=gy&amp;c=ym&amp;ym=%E7%8B%8E" xr:uid="{897F80A8-49C2-43E9-9331-85B715FCD166}"/>
    <hyperlink ref="E62" r:id="rId203" display="http://www.ccamc.co/cjkv_yunshu.php?yunshu=gy&amp;c=ym&amp;ym=%E5%9A%B4" xr:uid="{26DB76AE-2BCF-4446-8432-C7EA34CC1CE6}"/>
    <hyperlink ref="F62" r:id="rId204" display="http://www.ccamc.co/cjkv_yunshu.php?yunshu=gy&amp;c=ym&amp;ym=%E5%84%BC" xr:uid="{FAD99167-A5F6-4EBB-806F-90E84AC048E3}"/>
    <hyperlink ref="G62" r:id="rId205" display="http://www.ccamc.co/cjkv_yunshu.php?yunshu=gy&amp;c=ym&amp;ym=%E9%87%85" xr:uid="{F41DD29D-2A95-4D59-9699-99706340D1DE}"/>
    <hyperlink ref="H62" r:id="rId206" display="http://www.ccamc.co/cjkv_yunshu.php?yunshu=gy&amp;c=ym&amp;ym=%E6%A5%AD" xr:uid="{253A4D41-3292-4BF3-84AD-047426EE6901}"/>
    <hyperlink ref="E63" r:id="rId207" display="http://www.ccamc.co/cjkv_yunshu.php?yunshu=gy&amp;c=ym&amp;ym=%E5%87%A1" xr:uid="{BE2853C6-C18B-4900-B7DC-1ED5F0780189}"/>
    <hyperlink ref="G63" r:id="rId208" display="http://www.ccamc.co/cjkv_yunshu.php?yunshu=gy&amp;c=ym&amp;ym=%E6%A2%B5" xr:uid="{EF4335B7-CAB2-4C42-B9C2-441B5BAB76DF}"/>
    <hyperlink ref="F63" r:id="rId209" display="http://www.ccamc.co/cjkv_yunshu.php?yunshu=gy&amp;c=ym&amp;ym=%E8%8C%83" xr:uid="{071A433E-9CD4-473D-91C5-7BBE766E5739}"/>
    <hyperlink ref="H63" r:id="rId210" display="http://www.ccamc.co/cjkv_yunshu.php?yunshu=gy&amp;c=ym&amp;ym=%E4%B9%8F" xr:uid="{8425D79B-3066-463A-B4DF-DDADB4A65F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C020-2270-4909-9AC3-AE6D2A9AEAEB}">
  <dimension ref="A1:Q245"/>
  <sheetViews>
    <sheetView zoomScale="90" zoomScaleNormal="90" workbookViewId="0">
      <selection activeCell="H2" sqref="H2:H245"/>
    </sheetView>
    <sheetView topLeftCell="A87" workbookViewId="1">
      <selection activeCell="B63" sqref="B63:L123"/>
    </sheetView>
  </sheetViews>
  <sheetFormatPr defaultRowHeight="25.5" outlineLevelCol="1"/>
  <cols>
    <col min="2" max="2" width="5.25" customWidth="1"/>
    <col min="3" max="3" width="5.33203125" customWidth="1"/>
    <col min="4" max="4" width="5.83203125" customWidth="1"/>
    <col min="5" max="5" width="5.83203125" bestFit="1" customWidth="1"/>
    <col min="6" max="8" width="6" customWidth="1"/>
    <col min="9" max="9" width="5.33203125" customWidth="1"/>
    <col min="12" max="12" width="12.1640625" customWidth="1" outlineLevel="1"/>
    <col min="13" max="13" width="9.1640625" customWidth="1" outlineLevel="1"/>
    <col min="14" max="14" width="7.6640625" customWidth="1" outlineLevel="1"/>
    <col min="15" max="15" width="2.33203125" bestFit="1" customWidth="1"/>
    <col min="16" max="16" width="9.1640625" customWidth="1"/>
    <col min="17" max="17" width="3.6640625" customWidth="1"/>
    <col min="18" max="18" width="9.1640625" customWidth="1"/>
    <col min="19" max="19" width="12.5" customWidth="1"/>
  </cols>
  <sheetData>
    <row r="1" spans="1:17" ht="51">
      <c r="A1" s="1" t="s">
        <v>803</v>
      </c>
      <c r="B1" s="1" t="s">
        <v>0</v>
      </c>
      <c r="C1" s="1" t="s">
        <v>802</v>
      </c>
      <c r="D1" s="1" t="s">
        <v>841</v>
      </c>
      <c r="E1" s="1" t="s">
        <v>805</v>
      </c>
      <c r="F1" s="1" t="s">
        <v>1</v>
      </c>
      <c r="G1" s="2" t="s">
        <v>4</v>
      </c>
      <c r="H1" s="1" t="s">
        <v>2</v>
      </c>
      <c r="I1" s="1" t="s">
        <v>1233</v>
      </c>
      <c r="J1" s="2" t="s">
        <v>3</v>
      </c>
      <c r="K1" s="2" t="s">
        <v>5</v>
      </c>
      <c r="L1" s="2" t="s">
        <v>750</v>
      </c>
    </row>
    <row r="2" spans="1:17">
      <c r="A2" s="3" cm="1">
        <f t="array" ref="A2" xml:space="preserve"> ROW() - ROW($1:$1)</f>
        <v>1</v>
      </c>
      <c r="B2" s="3">
        <v>1</v>
      </c>
      <c r="C2" s="3">
        <v>1</v>
      </c>
      <c r="D2" s="3" t="str">
        <f xml:space="preserve"> TEXT(目次資料表[[#This Row],[韻系列號]], "00") &amp; "-" &amp; 目次資料表[[#This Row],[韻系行號]]</f>
        <v>01-1</v>
      </c>
      <c r="E2" s="3" t="s">
        <v>6</v>
      </c>
      <c r="F2" s="5" t="s">
        <v>858</v>
      </c>
      <c r="G2" s="4" t="s">
        <v>570</v>
      </c>
      <c r="H2" s="5" t="s">
        <v>7</v>
      </c>
      <c r="I2" s="4">
        <v>1</v>
      </c>
      <c r="J2" s="4" t="s">
        <v>572</v>
      </c>
      <c r="K2" s="4" t="s">
        <v>571</v>
      </c>
      <c r="L2" s="6" t="s">
        <v>569</v>
      </c>
      <c r="N2" t="str">
        <f xml:space="preserve"> TRIM(目次資料表[[#This Row],[韻目]])</f>
        <v>東</v>
      </c>
      <c r="O2">
        <f xml:space="preserve"> LEN(N2)</f>
        <v>1</v>
      </c>
      <c r="P2" s="12" t="str">
        <f xml:space="preserve"> IF(O2=1, N2, LEFT(N2))</f>
        <v>東</v>
      </c>
      <c r="Q2">
        <f xml:space="preserve"> LEN(P2)</f>
        <v>1</v>
      </c>
    </row>
    <row r="3" spans="1:17">
      <c r="A3" s="3" cm="1">
        <f t="array" ref="A3" xml:space="preserve"> ROW() - ROW($1:$1)</f>
        <v>2</v>
      </c>
      <c r="B3" s="3">
        <v>2</v>
      </c>
      <c r="C3" s="3">
        <v>1</v>
      </c>
      <c r="D3" s="3" t="str">
        <f xml:space="preserve"> TEXT(目次資料表[[#This Row],[韻系列號]], "00") &amp; "-" &amp; 目次資料表[[#This Row],[韻系行號]]</f>
        <v>02-1</v>
      </c>
      <c r="E3" s="3" t="s">
        <v>6</v>
      </c>
      <c r="F3" s="5" t="s">
        <v>11</v>
      </c>
      <c r="G3" s="4" t="s">
        <v>570</v>
      </c>
      <c r="H3" s="5" t="s">
        <v>11</v>
      </c>
      <c r="I3" s="4">
        <v>2</v>
      </c>
      <c r="J3" s="4" t="s">
        <v>575</v>
      </c>
      <c r="K3" s="4" t="s">
        <v>574</v>
      </c>
      <c r="L3" s="6" t="s">
        <v>573</v>
      </c>
      <c r="N3" t="str">
        <f xml:space="preserve"> TRIM(目次資料表[[#This Row],[韻目]])</f>
        <v>冬</v>
      </c>
      <c r="O3">
        <f t="shared" ref="O3:O66" si="0" xml:space="preserve"> LEN(N3)</f>
        <v>1</v>
      </c>
      <c r="P3" s="12" t="str">
        <f t="shared" ref="P3:P66" si="1" xml:space="preserve"> IF(O3=1, N3, LEFT(N3))</f>
        <v>冬</v>
      </c>
      <c r="Q3">
        <f t="shared" ref="Q3:Q66" si="2" xml:space="preserve"> LEN(P3)</f>
        <v>1</v>
      </c>
    </row>
    <row r="4" spans="1:17">
      <c r="A4" s="3" cm="1">
        <f t="array" ref="A4" xml:space="preserve"> ROW() - ROW($1:$1)</f>
        <v>3</v>
      </c>
      <c r="B4" s="3">
        <v>3</v>
      </c>
      <c r="C4" s="3">
        <v>1</v>
      </c>
      <c r="D4" s="3" t="str">
        <f xml:space="preserve"> TEXT(目次資料表[[#This Row],[韻系列號]], "00") &amp; "-" &amp; 目次資料表[[#This Row],[韻系行號]]</f>
        <v>03-1</v>
      </c>
      <c r="E4" s="3" t="s">
        <v>6</v>
      </c>
      <c r="F4" s="5" t="s">
        <v>14</v>
      </c>
      <c r="G4" s="4" t="s">
        <v>570</v>
      </c>
      <c r="H4" s="5" t="s">
        <v>14</v>
      </c>
      <c r="I4" s="4">
        <v>3</v>
      </c>
      <c r="J4" s="4" t="s">
        <v>578</v>
      </c>
      <c r="K4" s="4" t="s">
        <v>577</v>
      </c>
      <c r="L4" s="6" t="s">
        <v>576</v>
      </c>
      <c r="N4" t="str">
        <f xml:space="preserve"> TRIM(目次資料表[[#This Row],[韻目]])</f>
        <v>鍾</v>
      </c>
      <c r="O4">
        <f t="shared" si="0"/>
        <v>1</v>
      </c>
      <c r="P4" s="12" t="str">
        <f t="shared" si="1"/>
        <v>鍾</v>
      </c>
      <c r="Q4">
        <f t="shared" si="2"/>
        <v>1</v>
      </c>
    </row>
    <row r="5" spans="1:17">
      <c r="A5" s="3" cm="1">
        <f t="array" ref="A5" xml:space="preserve"> ROW() - ROW($1:$1)</f>
        <v>4</v>
      </c>
      <c r="B5" s="3">
        <v>4</v>
      </c>
      <c r="C5" s="3">
        <v>1</v>
      </c>
      <c r="D5" s="3" t="str">
        <f xml:space="preserve"> TEXT(目次資料表[[#This Row],[韻系列號]], "00") &amp; "-" &amp; 目次資料表[[#This Row],[韻系行號]]</f>
        <v>04-1</v>
      </c>
      <c r="E5" s="3" t="s">
        <v>15</v>
      </c>
      <c r="F5" s="5" t="s">
        <v>15</v>
      </c>
      <c r="G5" s="4" t="s">
        <v>570</v>
      </c>
      <c r="H5" s="5" t="s">
        <v>15</v>
      </c>
      <c r="I5" s="4">
        <v>4</v>
      </c>
      <c r="J5" s="4" t="s">
        <v>581</v>
      </c>
      <c r="K5" s="4" t="s">
        <v>580</v>
      </c>
      <c r="L5" s="6" t="s">
        <v>579</v>
      </c>
      <c r="N5" t="str">
        <f xml:space="preserve"> TRIM(目次資料表[[#This Row],[韻目]])</f>
        <v>江</v>
      </c>
      <c r="O5">
        <f t="shared" si="0"/>
        <v>1</v>
      </c>
      <c r="P5" s="12" t="str">
        <f t="shared" si="1"/>
        <v>江</v>
      </c>
      <c r="Q5">
        <f t="shared" si="2"/>
        <v>1</v>
      </c>
    </row>
    <row r="6" spans="1:17">
      <c r="A6" s="3" cm="1">
        <f t="array" ref="A6" xml:space="preserve"> ROW() - ROW($1:$1)</f>
        <v>5</v>
      </c>
      <c r="B6" s="3">
        <v>5</v>
      </c>
      <c r="C6" s="3">
        <v>1</v>
      </c>
      <c r="D6" s="3" t="str">
        <f xml:space="preserve"> TEXT(目次資料表[[#This Row],[韻系列號]], "00") &amp; "-" &amp; 目次資料表[[#This Row],[韻系行號]]</f>
        <v>05-1</v>
      </c>
      <c r="E6" s="3" t="s">
        <v>17</v>
      </c>
      <c r="F6" s="5" t="s">
        <v>18</v>
      </c>
      <c r="G6" s="4" t="s">
        <v>570</v>
      </c>
      <c r="H6" s="5" t="s">
        <v>18</v>
      </c>
      <c r="I6" s="4">
        <v>5</v>
      </c>
      <c r="J6" s="4" t="s">
        <v>584</v>
      </c>
      <c r="K6" s="4" t="s">
        <v>583</v>
      </c>
      <c r="L6" s="6" t="s">
        <v>582</v>
      </c>
      <c r="N6" t="str">
        <f xml:space="preserve"> TRIM(目次資料表[[#This Row],[韻目]])</f>
        <v>支</v>
      </c>
      <c r="O6">
        <f t="shared" si="0"/>
        <v>1</v>
      </c>
      <c r="P6" s="12" t="str">
        <f t="shared" si="1"/>
        <v>支</v>
      </c>
      <c r="Q6">
        <f t="shared" si="2"/>
        <v>1</v>
      </c>
    </row>
    <row r="7" spans="1:17">
      <c r="A7" s="3" cm="1">
        <f t="array" ref="A7" xml:space="preserve"> ROW() - ROW($1:$1)</f>
        <v>6</v>
      </c>
      <c r="B7" s="3">
        <v>6</v>
      </c>
      <c r="C7" s="3">
        <v>1</v>
      </c>
      <c r="D7" s="3" t="str">
        <f xml:space="preserve"> TEXT(目次資料表[[#This Row],[韻系列號]], "00") &amp; "-" &amp; 目次資料表[[#This Row],[韻系行號]]</f>
        <v>06-1</v>
      </c>
      <c r="E7" s="3" t="s">
        <v>17</v>
      </c>
      <c r="F7" s="5" t="s">
        <v>20</v>
      </c>
      <c r="G7" s="4" t="s">
        <v>570</v>
      </c>
      <c r="H7" s="5" t="s">
        <v>20</v>
      </c>
      <c r="I7" s="4">
        <v>6</v>
      </c>
      <c r="J7" s="4" t="s">
        <v>588</v>
      </c>
      <c r="K7" s="4" t="s">
        <v>585</v>
      </c>
      <c r="L7" s="6" t="s">
        <v>586</v>
      </c>
      <c r="N7" t="str">
        <f xml:space="preserve"> TRIM(目次資料表[[#This Row],[韻目]])</f>
        <v>脂</v>
      </c>
      <c r="O7">
        <f t="shared" si="0"/>
        <v>1</v>
      </c>
      <c r="P7" s="12" t="str">
        <f t="shared" si="1"/>
        <v>脂</v>
      </c>
      <c r="Q7">
        <f t="shared" si="2"/>
        <v>1</v>
      </c>
    </row>
    <row r="8" spans="1:17">
      <c r="A8" s="3" cm="1">
        <f t="array" ref="A8" xml:space="preserve"> ROW() - ROW($1:$1)</f>
        <v>7</v>
      </c>
      <c r="B8" s="3">
        <v>7</v>
      </c>
      <c r="C8" s="3">
        <v>1</v>
      </c>
      <c r="D8" s="3" t="str">
        <f xml:space="preserve"> TEXT(目次資料表[[#This Row],[韻系列號]], "00") &amp; "-" &amp; 目次資料表[[#This Row],[韻系行號]]</f>
        <v>07-1</v>
      </c>
      <c r="E8" s="3" t="s">
        <v>17</v>
      </c>
      <c r="F8" s="5" t="s">
        <v>22</v>
      </c>
      <c r="G8" s="4" t="s">
        <v>570</v>
      </c>
      <c r="H8" s="5" t="s">
        <v>22</v>
      </c>
      <c r="I8" s="4">
        <v>7</v>
      </c>
      <c r="J8" s="4" t="s">
        <v>592</v>
      </c>
      <c r="K8" s="4" t="s">
        <v>587</v>
      </c>
      <c r="L8" s="6" t="s">
        <v>590</v>
      </c>
      <c r="N8" t="str">
        <f xml:space="preserve"> TRIM(目次資料表[[#This Row],[韻目]])</f>
        <v>之</v>
      </c>
      <c r="O8">
        <f t="shared" si="0"/>
        <v>1</v>
      </c>
      <c r="P8" s="12" t="str">
        <f t="shared" si="1"/>
        <v>之</v>
      </c>
      <c r="Q8">
        <f t="shared" si="2"/>
        <v>1</v>
      </c>
    </row>
    <row r="9" spans="1:17">
      <c r="A9" s="3" cm="1">
        <f t="array" ref="A9" xml:space="preserve"> ROW() - ROW($1:$1)</f>
        <v>8</v>
      </c>
      <c r="B9" s="3">
        <v>8</v>
      </c>
      <c r="C9" s="3">
        <v>1</v>
      </c>
      <c r="D9" s="3" t="str">
        <f xml:space="preserve"> TEXT(目次資料表[[#This Row],[韻系列號]], "00") &amp; "-" &amp; 目次資料表[[#This Row],[韻系行號]]</f>
        <v>08-1</v>
      </c>
      <c r="E9" s="3" t="s">
        <v>17</v>
      </c>
      <c r="F9" s="5" t="s">
        <v>24</v>
      </c>
      <c r="G9" s="4" t="s">
        <v>570</v>
      </c>
      <c r="H9" s="5" t="s">
        <v>24</v>
      </c>
      <c r="I9" s="4">
        <v>8</v>
      </c>
      <c r="J9" s="4" t="s">
        <v>595</v>
      </c>
      <c r="K9" s="4" t="s">
        <v>589</v>
      </c>
      <c r="L9" s="6" t="s">
        <v>593</v>
      </c>
      <c r="N9" t="str">
        <f xml:space="preserve"> TRIM(目次資料表[[#This Row],[韻目]])</f>
        <v>微</v>
      </c>
      <c r="O9">
        <f t="shared" si="0"/>
        <v>1</v>
      </c>
      <c r="P9" s="12" t="str">
        <f t="shared" si="1"/>
        <v>微</v>
      </c>
      <c r="Q9">
        <f t="shared" si="2"/>
        <v>1</v>
      </c>
    </row>
    <row r="10" spans="1:17">
      <c r="A10" s="3" cm="1">
        <f t="array" ref="A10" xml:space="preserve"> ROW() - ROW($1:$1)</f>
        <v>9</v>
      </c>
      <c r="B10" s="3">
        <v>9</v>
      </c>
      <c r="C10" s="3">
        <v>1</v>
      </c>
      <c r="D10" s="3" t="str">
        <f xml:space="preserve"> TEXT(目次資料表[[#This Row],[韻系列號]], "00") &amp; "-" &amp; 目次資料表[[#This Row],[韻系行號]]</f>
        <v>09-1</v>
      </c>
      <c r="E10" s="3" t="s">
        <v>26</v>
      </c>
      <c r="F10" s="5" t="s">
        <v>27</v>
      </c>
      <c r="G10" s="4" t="s">
        <v>570</v>
      </c>
      <c r="H10" s="5" t="s">
        <v>27</v>
      </c>
      <c r="I10" s="4">
        <v>9</v>
      </c>
      <c r="J10" s="4" t="s">
        <v>598</v>
      </c>
      <c r="K10" s="4" t="s">
        <v>591</v>
      </c>
      <c r="L10" s="6" t="s">
        <v>596</v>
      </c>
      <c r="N10" t="str">
        <f xml:space="preserve"> TRIM(目次資料表[[#This Row],[韻目]])</f>
        <v>魚</v>
      </c>
      <c r="O10">
        <f t="shared" si="0"/>
        <v>1</v>
      </c>
      <c r="P10" s="12" t="str">
        <f t="shared" si="1"/>
        <v>魚</v>
      </c>
      <c r="Q10">
        <f t="shared" si="2"/>
        <v>1</v>
      </c>
    </row>
    <row r="11" spans="1:17">
      <c r="A11" s="3" cm="1">
        <f t="array" ref="A11" xml:space="preserve"> ROW() - ROW($1:$1)</f>
        <v>10</v>
      </c>
      <c r="B11" s="3">
        <v>10</v>
      </c>
      <c r="C11" s="3">
        <v>1</v>
      </c>
      <c r="D11" s="3" t="str">
        <f xml:space="preserve"> TEXT(目次資料表[[#This Row],[韻系列號]], "00") &amp; "-" &amp; 目次資料表[[#This Row],[韻系行號]]</f>
        <v>10-1</v>
      </c>
      <c r="E11" s="3" t="s">
        <v>26</v>
      </c>
      <c r="F11" s="5" t="s">
        <v>29</v>
      </c>
      <c r="G11" s="4" t="s">
        <v>570</v>
      </c>
      <c r="H11" s="5" t="s">
        <v>29</v>
      </c>
      <c r="I11" s="4">
        <v>10</v>
      </c>
      <c r="J11" s="4" t="s">
        <v>601</v>
      </c>
      <c r="K11" s="4" t="s">
        <v>594</v>
      </c>
      <c r="L11" s="6" t="s">
        <v>599</v>
      </c>
      <c r="N11" t="str">
        <f xml:space="preserve"> TRIM(目次資料表[[#This Row],[韻目]])</f>
        <v>虞</v>
      </c>
      <c r="O11">
        <f t="shared" si="0"/>
        <v>1</v>
      </c>
      <c r="P11" s="12" t="str">
        <f t="shared" si="1"/>
        <v>虞</v>
      </c>
      <c r="Q11">
        <f t="shared" si="2"/>
        <v>1</v>
      </c>
    </row>
    <row r="12" spans="1:17">
      <c r="A12" s="3" cm="1">
        <f t="array" ref="A12" xml:space="preserve"> ROW() - ROW($1:$1)</f>
        <v>11</v>
      </c>
      <c r="B12" s="3">
        <v>11</v>
      </c>
      <c r="C12" s="3">
        <v>1</v>
      </c>
      <c r="D12" s="3" t="str">
        <f xml:space="preserve"> TEXT(目次資料表[[#This Row],[韻系列號]], "00") &amp; "-" &amp; 目次資料表[[#This Row],[韻系行號]]</f>
        <v>11-1</v>
      </c>
      <c r="E12" s="3" t="s">
        <v>26</v>
      </c>
      <c r="F12" s="5" t="s">
        <v>31</v>
      </c>
      <c r="G12" s="4" t="s">
        <v>570</v>
      </c>
      <c r="H12" s="5" t="s">
        <v>31</v>
      </c>
      <c r="I12" s="4">
        <v>11</v>
      </c>
      <c r="J12" s="4" t="s">
        <v>604</v>
      </c>
      <c r="K12" s="4" t="s">
        <v>597</v>
      </c>
      <c r="L12" s="6" t="s">
        <v>602</v>
      </c>
      <c r="N12" t="str">
        <f xml:space="preserve"> TRIM(目次資料表[[#This Row],[韻目]])</f>
        <v>模</v>
      </c>
      <c r="O12">
        <f t="shared" si="0"/>
        <v>1</v>
      </c>
      <c r="P12" s="12" t="str">
        <f t="shared" si="1"/>
        <v>模</v>
      </c>
      <c r="Q12">
        <f t="shared" si="2"/>
        <v>1</v>
      </c>
    </row>
    <row r="13" spans="1:17">
      <c r="A13" s="3" cm="1">
        <f t="array" ref="A13" xml:space="preserve"> ROW() - ROW($1:$1)</f>
        <v>12</v>
      </c>
      <c r="B13" s="3">
        <v>12</v>
      </c>
      <c r="C13" s="3">
        <v>1</v>
      </c>
      <c r="D13" s="3" t="str">
        <f xml:space="preserve"> TEXT(目次資料表[[#This Row],[韻系列號]], "00") &amp; "-" &amp; 目次資料表[[#This Row],[韻系行號]]</f>
        <v>12-1</v>
      </c>
      <c r="E13" s="3" t="s">
        <v>33</v>
      </c>
      <c r="F13" s="5" t="s">
        <v>34</v>
      </c>
      <c r="G13" s="4" t="s">
        <v>570</v>
      </c>
      <c r="H13" s="5" t="s">
        <v>34</v>
      </c>
      <c r="I13" s="4">
        <v>12</v>
      </c>
      <c r="J13" s="4" t="s">
        <v>607</v>
      </c>
      <c r="K13" s="4" t="s">
        <v>600</v>
      </c>
      <c r="L13" s="6" t="s">
        <v>605</v>
      </c>
      <c r="N13" t="str">
        <f xml:space="preserve"> TRIM(目次資料表[[#This Row],[韻目]])</f>
        <v>齊</v>
      </c>
      <c r="O13">
        <f t="shared" si="0"/>
        <v>1</v>
      </c>
      <c r="P13" s="12" t="str">
        <f t="shared" si="1"/>
        <v>齊</v>
      </c>
      <c r="Q13">
        <f t="shared" si="2"/>
        <v>1</v>
      </c>
    </row>
    <row r="14" spans="1:17">
      <c r="A14" s="3" cm="1">
        <f t="array" ref="A14" xml:space="preserve"> ROW() - ROW($1:$1)</f>
        <v>13</v>
      </c>
      <c r="B14" s="3">
        <v>13</v>
      </c>
      <c r="C14" s="3">
        <v>1</v>
      </c>
      <c r="D14" s="3" t="str">
        <f xml:space="preserve"> TEXT(目次資料表[[#This Row],[韻系列號]], "00") &amp; "-" &amp; 目次資料表[[#This Row],[韻系行號]]</f>
        <v>13-1</v>
      </c>
      <c r="E14" s="3" t="s">
        <v>33</v>
      </c>
      <c r="F14" s="5" t="s">
        <v>36</v>
      </c>
      <c r="G14" s="4" t="s">
        <v>570</v>
      </c>
      <c r="H14" s="5" t="s">
        <v>469</v>
      </c>
      <c r="I14" s="4"/>
      <c r="J14" s="4" t="s">
        <v>469</v>
      </c>
      <c r="K14" s="4" t="s">
        <v>469</v>
      </c>
      <c r="L14" s="6" t="s">
        <v>469</v>
      </c>
      <c r="N14" t="str">
        <f xml:space="preserve"> TRIM(目次資料表[[#This Row],[韻目]])</f>
        <v/>
      </c>
      <c r="O14">
        <f t="shared" si="0"/>
        <v>0</v>
      </c>
      <c r="P14" s="12" t="str">
        <f t="shared" si="1"/>
        <v/>
      </c>
      <c r="Q14">
        <f t="shared" si="2"/>
        <v>0</v>
      </c>
    </row>
    <row r="15" spans="1:17">
      <c r="A15" s="3" cm="1">
        <f t="array" ref="A15" xml:space="preserve"> ROW() - ROW($1:$1)</f>
        <v>14</v>
      </c>
      <c r="B15" s="3">
        <v>14</v>
      </c>
      <c r="C15" s="3">
        <v>1</v>
      </c>
      <c r="D15" s="3" t="str">
        <f xml:space="preserve"> TEXT(目次資料表[[#This Row],[韻系列號]], "00") &amp; "-" &amp; 目次資料表[[#This Row],[韻系行號]]</f>
        <v>14-1</v>
      </c>
      <c r="E15" s="3" t="s">
        <v>33</v>
      </c>
      <c r="F15" s="5" t="s">
        <v>37</v>
      </c>
      <c r="G15" s="4" t="s">
        <v>570</v>
      </c>
      <c r="H15" s="5" t="s">
        <v>469</v>
      </c>
      <c r="I15" s="4"/>
      <c r="J15" s="4" t="s">
        <v>469</v>
      </c>
      <c r="K15" s="4" t="s">
        <v>469</v>
      </c>
      <c r="L15" s="6" t="s">
        <v>469</v>
      </c>
      <c r="N15" t="str">
        <f xml:space="preserve"> TRIM(目次資料表[[#This Row],[韻目]])</f>
        <v/>
      </c>
      <c r="O15">
        <f t="shared" si="0"/>
        <v>0</v>
      </c>
      <c r="P15" s="12" t="str">
        <f t="shared" si="1"/>
        <v/>
      </c>
      <c r="Q15">
        <f t="shared" si="2"/>
        <v>0</v>
      </c>
    </row>
    <row r="16" spans="1:17">
      <c r="A16" s="3" cm="1">
        <f t="array" ref="A16" xml:space="preserve"> ROW() - ROW($1:$1)</f>
        <v>15</v>
      </c>
      <c r="B16" s="3">
        <v>15</v>
      </c>
      <c r="C16" s="3">
        <v>1</v>
      </c>
      <c r="D16" s="3" t="str">
        <f xml:space="preserve"> TEXT(目次資料表[[#This Row],[韻系列號]], "00") &amp; "-" &amp; 目次資料表[[#This Row],[韻系行號]]</f>
        <v>15-1</v>
      </c>
      <c r="E16" s="3" t="s">
        <v>33</v>
      </c>
      <c r="F16" s="5" t="s">
        <v>38</v>
      </c>
      <c r="G16" s="4" t="s">
        <v>570</v>
      </c>
      <c r="H16" s="5" t="s">
        <v>38</v>
      </c>
      <c r="I16" s="4">
        <v>13</v>
      </c>
      <c r="J16" s="4" t="s">
        <v>611</v>
      </c>
      <c r="K16" s="4" t="s">
        <v>603</v>
      </c>
      <c r="L16" s="6" t="s">
        <v>609</v>
      </c>
      <c r="N16" t="str">
        <f xml:space="preserve"> TRIM(目次資料表[[#This Row],[韻目]])</f>
        <v>佳</v>
      </c>
      <c r="O16">
        <f t="shared" si="0"/>
        <v>1</v>
      </c>
      <c r="P16" s="12" t="str">
        <f t="shared" si="1"/>
        <v>佳</v>
      </c>
      <c r="Q16">
        <f t="shared" si="2"/>
        <v>1</v>
      </c>
    </row>
    <row r="17" spans="1:17">
      <c r="A17" s="3" cm="1">
        <f t="array" ref="A17" xml:space="preserve"> ROW() - ROW($1:$1)</f>
        <v>16</v>
      </c>
      <c r="B17" s="3">
        <v>16</v>
      </c>
      <c r="C17" s="3">
        <v>1</v>
      </c>
      <c r="D17" s="3" t="str">
        <f xml:space="preserve"> TEXT(目次資料表[[#This Row],[韻系列號]], "00") &amp; "-" &amp; 目次資料表[[#This Row],[韻系行號]]</f>
        <v>16-1</v>
      </c>
      <c r="E17" s="3" t="s">
        <v>33</v>
      </c>
      <c r="F17" s="5" t="s">
        <v>42</v>
      </c>
      <c r="G17" s="4" t="s">
        <v>570</v>
      </c>
      <c r="H17" s="5" t="s">
        <v>42</v>
      </c>
      <c r="I17" s="4">
        <v>14</v>
      </c>
      <c r="J17" s="4" t="s">
        <v>615</v>
      </c>
      <c r="K17" s="4" t="s">
        <v>606</v>
      </c>
      <c r="L17" s="6" t="s">
        <v>613</v>
      </c>
      <c r="N17" t="str">
        <f xml:space="preserve"> TRIM(目次資料表[[#This Row],[韻目]])</f>
        <v>皆</v>
      </c>
      <c r="O17">
        <f t="shared" si="0"/>
        <v>1</v>
      </c>
      <c r="P17" s="12" t="str">
        <f t="shared" si="1"/>
        <v>皆</v>
      </c>
      <c r="Q17">
        <f t="shared" si="2"/>
        <v>1</v>
      </c>
    </row>
    <row r="18" spans="1:17">
      <c r="A18" s="3" cm="1">
        <f t="array" ref="A18" xml:space="preserve"> ROW() - ROW($1:$1)</f>
        <v>17</v>
      </c>
      <c r="B18" s="3">
        <v>17</v>
      </c>
      <c r="C18" s="3">
        <v>1</v>
      </c>
      <c r="D18" s="3" t="str">
        <f xml:space="preserve"> TEXT(目次資料表[[#This Row],[韻系列號]], "00") &amp; "-" &amp; 目次資料表[[#This Row],[韻系行號]]</f>
        <v>17-1</v>
      </c>
      <c r="E18" s="3" t="s">
        <v>33</v>
      </c>
      <c r="F18" s="5" t="s">
        <v>46</v>
      </c>
      <c r="G18" s="4" t="s">
        <v>570</v>
      </c>
      <c r="H18" s="5" t="s">
        <v>469</v>
      </c>
      <c r="I18" s="4"/>
      <c r="J18" s="4" t="s">
        <v>469</v>
      </c>
      <c r="K18" s="4" t="s">
        <v>469</v>
      </c>
      <c r="L18" s="6" t="s">
        <v>469</v>
      </c>
      <c r="N18" t="str">
        <f xml:space="preserve"> TRIM(目次資料表[[#This Row],[韻目]])</f>
        <v/>
      </c>
      <c r="O18">
        <f t="shared" si="0"/>
        <v>0</v>
      </c>
      <c r="P18" s="12" t="str">
        <f t="shared" si="1"/>
        <v/>
      </c>
      <c r="Q18">
        <f t="shared" si="2"/>
        <v>0</v>
      </c>
    </row>
    <row r="19" spans="1:17">
      <c r="A19" s="3" cm="1">
        <f t="array" ref="A19" xml:space="preserve"> ROW() - ROW($1:$1)</f>
        <v>18</v>
      </c>
      <c r="B19" s="3">
        <v>18</v>
      </c>
      <c r="C19" s="3">
        <v>1</v>
      </c>
      <c r="D19" s="3" t="str">
        <f xml:space="preserve"> TEXT(目次資料表[[#This Row],[韻系列號]], "00") &amp; "-" &amp; 目次資料表[[#This Row],[韻系行號]]</f>
        <v>18-1</v>
      </c>
      <c r="E19" s="3" t="s">
        <v>33</v>
      </c>
      <c r="F19" s="5" t="s">
        <v>47</v>
      </c>
      <c r="G19" s="4" t="s">
        <v>570</v>
      </c>
      <c r="H19" s="5" t="s">
        <v>47</v>
      </c>
      <c r="I19" s="4">
        <v>15</v>
      </c>
      <c r="J19" s="4" t="s">
        <v>619</v>
      </c>
      <c r="K19" s="4" t="s">
        <v>822</v>
      </c>
      <c r="L19" s="6" t="s">
        <v>617</v>
      </c>
      <c r="N19" t="str">
        <f xml:space="preserve"> TRIM(目次資料表[[#This Row],[韻目]])</f>
        <v>灰</v>
      </c>
      <c r="O19">
        <f t="shared" si="0"/>
        <v>1</v>
      </c>
      <c r="P19" s="12" t="str">
        <f t="shared" si="1"/>
        <v>灰</v>
      </c>
      <c r="Q19">
        <f t="shared" si="2"/>
        <v>1</v>
      </c>
    </row>
    <row r="20" spans="1:17">
      <c r="A20" s="3" cm="1">
        <f t="array" ref="A20" xml:space="preserve"> ROW() - ROW($1:$1)</f>
        <v>19</v>
      </c>
      <c r="B20" s="3">
        <v>19</v>
      </c>
      <c r="C20" s="3">
        <v>1</v>
      </c>
      <c r="D20" s="3" t="str">
        <f xml:space="preserve"> TEXT(目次資料表[[#This Row],[韻系列號]], "00") &amp; "-" &amp; 目次資料表[[#This Row],[韻系行號]]</f>
        <v>19-1</v>
      </c>
      <c r="E20" s="3" t="s">
        <v>33</v>
      </c>
      <c r="F20" s="5" t="s">
        <v>51</v>
      </c>
      <c r="G20" s="4" t="s">
        <v>570</v>
      </c>
      <c r="H20" s="5" t="s">
        <v>51</v>
      </c>
      <c r="I20" s="4">
        <v>16</v>
      </c>
      <c r="J20" s="4" t="s">
        <v>623</v>
      </c>
      <c r="K20" s="4" t="s">
        <v>825</v>
      </c>
      <c r="L20" s="6" t="s">
        <v>621</v>
      </c>
      <c r="N20" t="str">
        <f xml:space="preserve"> TRIM(目次資料表[[#This Row],[韻目]])</f>
        <v>咍</v>
      </c>
      <c r="O20">
        <f t="shared" si="0"/>
        <v>1</v>
      </c>
      <c r="P20" s="12" t="str">
        <f t="shared" si="1"/>
        <v>咍</v>
      </c>
      <c r="Q20">
        <f t="shared" si="2"/>
        <v>1</v>
      </c>
    </row>
    <row r="21" spans="1:17">
      <c r="A21" s="3" cm="1">
        <f t="array" ref="A21" xml:space="preserve"> ROW() - ROW($1:$1)</f>
        <v>20</v>
      </c>
      <c r="B21" s="3">
        <v>20</v>
      </c>
      <c r="C21" s="3">
        <v>1</v>
      </c>
      <c r="D21" s="3" t="str">
        <f xml:space="preserve"> TEXT(目次資料表[[#This Row],[韻系列號]], "00") &amp; "-" &amp; 目次資料表[[#This Row],[韻系行號]]</f>
        <v>20-1</v>
      </c>
      <c r="E21" s="3" t="s">
        <v>33</v>
      </c>
      <c r="F21" s="5" t="s">
        <v>55</v>
      </c>
      <c r="G21" s="4" t="s">
        <v>570</v>
      </c>
      <c r="H21" s="5" t="s">
        <v>469</v>
      </c>
      <c r="I21" s="4"/>
      <c r="J21" s="4" t="s">
        <v>469</v>
      </c>
      <c r="K21" s="4" t="s">
        <v>469</v>
      </c>
      <c r="L21" s="6" t="s">
        <v>469</v>
      </c>
      <c r="N21" t="str">
        <f xml:space="preserve"> TRIM(目次資料表[[#This Row],[韻目]])</f>
        <v/>
      </c>
      <c r="O21">
        <f t="shared" si="0"/>
        <v>0</v>
      </c>
      <c r="P21" s="12" t="str">
        <f t="shared" si="1"/>
        <v/>
      </c>
      <c r="Q21">
        <f t="shared" si="2"/>
        <v>0</v>
      </c>
    </row>
    <row r="22" spans="1:17">
      <c r="A22" s="3" cm="1">
        <f t="array" ref="A22" xml:space="preserve"> ROW() - ROW($1:$1)</f>
        <v>21</v>
      </c>
      <c r="B22" s="3">
        <v>21</v>
      </c>
      <c r="C22" s="3">
        <v>1</v>
      </c>
      <c r="D22" s="3" t="str">
        <f xml:space="preserve"> TEXT(目次資料表[[#This Row],[韻系列號]], "00") &amp; "-" &amp; 目次資料表[[#This Row],[韻系行號]]</f>
        <v>21-1</v>
      </c>
      <c r="E22" s="3" t="s">
        <v>56</v>
      </c>
      <c r="F22" s="5" t="s">
        <v>57</v>
      </c>
      <c r="G22" s="4" t="s">
        <v>570</v>
      </c>
      <c r="H22" s="5" t="s">
        <v>57</v>
      </c>
      <c r="I22" s="4">
        <v>17</v>
      </c>
      <c r="J22" s="4" t="s">
        <v>627</v>
      </c>
      <c r="K22" s="4" t="s">
        <v>828</v>
      </c>
      <c r="L22" s="6" t="s">
        <v>625</v>
      </c>
      <c r="N22" t="str">
        <f xml:space="preserve"> TRIM(目次資料表[[#This Row],[韻目]])</f>
        <v>眞</v>
      </c>
      <c r="O22">
        <f t="shared" si="0"/>
        <v>1</v>
      </c>
      <c r="P22" s="12" t="str">
        <f t="shared" si="1"/>
        <v>眞</v>
      </c>
      <c r="Q22">
        <f t="shared" si="2"/>
        <v>1</v>
      </c>
    </row>
    <row r="23" spans="1:17">
      <c r="A23" s="3" cm="1">
        <f t="array" ref="A23" xml:space="preserve"> ROW() - ROW($1:$1)</f>
        <v>22</v>
      </c>
      <c r="B23" s="3">
        <v>22</v>
      </c>
      <c r="C23" s="3">
        <v>1</v>
      </c>
      <c r="D23" s="3" t="str">
        <f xml:space="preserve"> TEXT(目次資料表[[#This Row],[韻系列號]], "00") &amp; "-" &amp; 目次資料表[[#This Row],[韻系行號]]</f>
        <v>22-1</v>
      </c>
      <c r="E23" s="3" t="s">
        <v>56</v>
      </c>
      <c r="F23" s="5" t="s">
        <v>63</v>
      </c>
      <c r="G23" s="4" t="s">
        <v>570</v>
      </c>
      <c r="H23" s="5" t="s">
        <v>63</v>
      </c>
      <c r="I23" s="4">
        <v>18</v>
      </c>
      <c r="J23" s="4" t="s">
        <v>633</v>
      </c>
      <c r="K23" s="4" t="s">
        <v>610</v>
      </c>
      <c r="L23" s="6" t="s">
        <v>631</v>
      </c>
      <c r="N23" t="str">
        <f xml:space="preserve"> TRIM(目次資料表[[#This Row],[韻目]])</f>
        <v>諄</v>
      </c>
      <c r="O23">
        <f t="shared" si="0"/>
        <v>1</v>
      </c>
      <c r="P23" s="12" t="str">
        <f t="shared" si="1"/>
        <v>諄</v>
      </c>
      <c r="Q23">
        <f t="shared" si="2"/>
        <v>1</v>
      </c>
    </row>
    <row r="24" spans="1:17">
      <c r="A24" s="3" cm="1">
        <f t="array" ref="A24" xml:space="preserve"> ROW() - ROW($1:$1)</f>
        <v>23</v>
      </c>
      <c r="B24" s="3">
        <v>23</v>
      </c>
      <c r="C24" s="3">
        <v>1</v>
      </c>
      <c r="D24" s="3" t="str">
        <f xml:space="preserve"> TEXT(目次資料表[[#This Row],[韻系列號]], "00") &amp; "-" &amp; 目次資料表[[#This Row],[韻系行號]]</f>
        <v>23-1</v>
      </c>
      <c r="E24" s="3" t="s">
        <v>56</v>
      </c>
      <c r="F24" s="5" t="s">
        <v>56</v>
      </c>
      <c r="G24" s="4" t="s">
        <v>570</v>
      </c>
      <c r="H24" s="5" t="s">
        <v>56</v>
      </c>
      <c r="I24" s="4">
        <v>19</v>
      </c>
      <c r="J24" s="4" t="s">
        <v>637</v>
      </c>
      <c r="K24" s="4" t="s">
        <v>614</v>
      </c>
      <c r="L24" s="6" t="s">
        <v>635</v>
      </c>
      <c r="N24" t="str">
        <f xml:space="preserve"> TRIM(目次資料表[[#This Row],[韻目]])</f>
        <v>臻</v>
      </c>
      <c r="O24">
        <f t="shared" si="0"/>
        <v>1</v>
      </c>
      <c r="P24" s="12" t="str">
        <f t="shared" si="1"/>
        <v>臻</v>
      </c>
      <c r="Q24">
        <f t="shared" si="2"/>
        <v>1</v>
      </c>
    </row>
    <row r="25" spans="1:17">
      <c r="A25" s="3" cm="1">
        <f t="array" ref="A25" xml:space="preserve"> ROW() - ROW($1:$1)</f>
        <v>24</v>
      </c>
      <c r="B25" s="3">
        <v>24</v>
      </c>
      <c r="C25" s="3">
        <v>1</v>
      </c>
      <c r="D25" s="3" t="str">
        <f xml:space="preserve"> TEXT(目次資料表[[#This Row],[韻系列號]], "00") &amp; "-" &amp; 目次資料表[[#This Row],[韻系行號]]</f>
        <v>24-1</v>
      </c>
      <c r="E25" s="3" t="s">
        <v>56</v>
      </c>
      <c r="F25" s="5" t="s">
        <v>70</v>
      </c>
      <c r="G25" s="4" t="s">
        <v>570</v>
      </c>
      <c r="H25" s="5" t="s">
        <v>70</v>
      </c>
      <c r="I25" s="4">
        <v>20</v>
      </c>
      <c r="J25" s="4" t="s">
        <v>641</v>
      </c>
      <c r="K25" s="4" t="s">
        <v>833</v>
      </c>
      <c r="L25" s="6" t="s">
        <v>639</v>
      </c>
      <c r="N25" t="str">
        <f xml:space="preserve"> TRIM(目次資料表[[#This Row],[韻目]])</f>
        <v>文</v>
      </c>
      <c r="O25">
        <f t="shared" si="0"/>
        <v>1</v>
      </c>
      <c r="P25" s="12" t="str">
        <f t="shared" si="1"/>
        <v>文</v>
      </c>
      <c r="Q25">
        <f t="shared" si="2"/>
        <v>1</v>
      </c>
    </row>
    <row r="26" spans="1:17">
      <c r="A26" s="3" cm="1">
        <f t="array" ref="A26" xml:space="preserve"> ROW() - ROW($1:$1)</f>
        <v>25</v>
      </c>
      <c r="B26" s="3">
        <v>25</v>
      </c>
      <c r="C26" s="3">
        <v>1</v>
      </c>
      <c r="D26" s="3" t="str">
        <f xml:space="preserve"> TEXT(目次資料表[[#This Row],[韻系列號]], "00") &amp; "-" &amp; 目次資料表[[#This Row],[韻系行號]]</f>
        <v>25-1</v>
      </c>
      <c r="E26" s="3" t="s">
        <v>56</v>
      </c>
      <c r="F26" s="5" t="s">
        <v>74</v>
      </c>
      <c r="G26" s="4" t="s">
        <v>570</v>
      </c>
      <c r="H26" s="5" t="s">
        <v>74</v>
      </c>
      <c r="I26" s="4">
        <v>21</v>
      </c>
      <c r="J26" s="4" t="s">
        <v>645</v>
      </c>
      <c r="K26" s="4" t="s">
        <v>618</v>
      </c>
      <c r="L26" s="6" t="s">
        <v>643</v>
      </c>
      <c r="N26" t="str">
        <f xml:space="preserve"> TRIM(目次資料表[[#This Row],[韻目]])</f>
        <v>欣</v>
      </c>
      <c r="O26">
        <f t="shared" si="0"/>
        <v>1</v>
      </c>
      <c r="P26" s="12" t="str">
        <f t="shared" si="1"/>
        <v>欣</v>
      </c>
      <c r="Q26">
        <f t="shared" si="2"/>
        <v>1</v>
      </c>
    </row>
    <row r="27" spans="1:17">
      <c r="A27" s="3" cm="1">
        <f t="array" ref="A27" xml:space="preserve"> ROW() - ROW($1:$1)</f>
        <v>26</v>
      </c>
      <c r="B27" s="3">
        <v>26</v>
      </c>
      <c r="C27" s="3">
        <v>1</v>
      </c>
      <c r="D27" s="3" t="str">
        <f xml:space="preserve"> TEXT(目次資料表[[#This Row],[韻系列號]], "00") &amp; "-" &amp; 目次資料表[[#This Row],[韻系行號]]</f>
        <v>26-1</v>
      </c>
      <c r="E27" s="3" t="s">
        <v>56</v>
      </c>
      <c r="F27" s="5" t="s">
        <v>77</v>
      </c>
      <c r="G27" s="4" t="s">
        <v>570</v>
      </c>
      <c r="H27" s="5" t="s">
        <v>77</v>
      </c>
      <c r="I27" s="4">
        <v>22</v>
      </c>
      <c r="J27" s="4" t="s">
        <v>648</v>
      </c>
      <c r="K27" s="4" t="s">
        <v>622</v>
      </c>
      <c r="L27" s="6" t="s">
        <v>647</v>
      </c>
      <c r="N27" t="str">
        <f xml:space="preserve"> TRIM(目次資料表[[#This Row],[韻目]])</f>
        <v>元</v>
      </c>
      <c r="O27">
        <f t="shared" si="0"/>
        <v>1</v>
      </c>
      <c r="P27" s="12" t="str">
        <f t="shared" si="1"/>
        <v>元</v>
      </c>
      <c r="Q27">
        <f t="shared" si="2"/>
        <v>1</v>
      </c>
    </row>
    <row r="28" spans="1:17">
      <c r="A28" s="3" cm="1">
        <f t="array" ref="A28" xml:space="preserve"> ROW() - ROW($1:$1)</f>
        <v>27</v>
      </c>
      <c r="B28" s="3">
        <v>27</v>
      </c>
      <c r="C28" s="3">
        <v>1</v>
      </c>
      <c r="D28" s="3" t="str">
        <f xml:space="preserve"> TEXT(目次資料表[[#This Row],[韻系列號]], "00") &amp; "-" &amp; 目次資料表[[#This Row],[韻系行號]]</f>
        <v>27-1</v>
      </c>
      <c r="E28" s="3" t="s">
        <v>56</v>
      </c>
      <c r="F28" s="5" t="s">
        <v>81</v>
      </c>
      <c r="G28" s="4" t="s">
        <v>570</v>
      </c>
      <c r="H28" s="5" t="s">
        <v>81</v>
      </c>
      <c r="I28" s="4">
        <v>23</v>
      </c>
      <c r="J28" s="4" t="s">
        <v>651</v>
      </c>
      <c r="K28" s="4" t="s">
        <v>838</v>
      </c>
      <c r="L28" s="6" t="s">
        <v>650</v>
      </c>
      <c r="N28" t="str">
        <f xml:space="preserve"> TRIM(目次資料表[[#This Row],[韻目]])</f>
        <v>魂</v>
      </c>
      <c r="O28">
        <f t="shared" si="0"/>
        <v>1</v>
      </c>
      <c r="P28" s="12" t="str">
        <f t="shared" si="1"/>
        <v>魂</v>
      </c>
      <c r="Q28">
        <f t="shared" si="2"/>
        <v>1</v>
      </c>
    </row>
    <row r="29" spans="1:17">
      <c r="A29" s="3" cm="1">
        <f t="array" ref="A29" xml:space="preserve"> ROW() - ROW($1:$1)</f>
        <v>28</v>
      </c>
      <c r="B29" s="3">
        <v>28</v>
      </c>
      <c r="C29" s="3">
        <v>1</v>
      </c>
      <c r="D29" s="3" t="str">
        <f xml:space="preserve"> TEXT(目次資料表[[#This Row],[韻系列號]], "00") &amp; "-" &amp; 目次資料表[[#This Row],[韻系行號]]</f>
        <v>28-1</v>
      </c>
      <c r="E29" s="3" t="s">
        <v>56</v>
      </c>
      <c r="F29" s="5" t="s">
        <v>85</v>
      </c>
      <c r="G29" s="4" t="s">
        <v>570</v>
      </c>
      <c r="H29" s="5" t="s">
        <v>85</v>
      </c>
      <c r="I29" s="4">
        <v>24</v>
      </c>
      <c r="J29" s="4" t="s">
        <v>654</v>
      </c>
      <c r="K29" s="4" t="s">
        <v>626</v>
      </c>
      <c r="L29" s="6" t="s">
        <v>653</v>
      </c>
      <c r="N29" t="str">
        <f xml:space="preserve"> TRIM(目次資料表[[#This Row],[韻目]])</f>
        <v>痕</v>
      </c>
      <c r="O29">
        <f t="shared" si="0"/>
        <v>1</v>
      </c>
      <c r="P29" s="12" t="str">
        <f t="shared" si="1"/>
        <v>痕</v>
      </c>
      <c r="Q29">
        <f t="shared" si="2"/>
        <v>1</v>
      </c>
    </row>
    <row r="30" spans="1:17">
      <c r="A30" s="3" cm="1">
        <f t="array" ref="A30" xml:space="preserve"> ROW() - ROW($1:$1)</f>
        <v>29</v>
      </c>
      <c r="B30" s="3">
        <v>29</v>
      </c>
      <c r="C30" s="3">
        <v>1</v>
      </c>
      <c r="D30" s="3" t="str">
        <f xml:space="preserve"> TEXT(目次資料表[[#This Row],[韻系列號]], "00") &amp; "-" &amp; 目次資料表[[#This Row],[韻系行號]]</f>
        <v>29-1</v>
      </c>
      <c r="E30" s="3" t="s">
        <v>89</v>
      </c>
      <c r="F30" s="5" t="s">
        <v>90</v>
      </c>
      <c r="G30" s="4" t="s">
        <v>570</v>
      </c>
      <c r="H30" s="5" t="s">
        <v>90</v>
      </c>
      <c r="I30" s="4">
        <v>25</v>
      </c>
      <c r="J30" s="4" t="s">
        <v>657</v>
      </c>
      <c r="K30" s="4" t="s">
        <v>629</v>
      </c>
      <c r="L30" s="6" t="s">
        <v>656</v>
      </c>
      <c r="N30" t="str">
        <f xml:space="preserve"> TRIM(目次資料表[[#This Row],[韻目]])</f>
        <v>寒</v>
      </c>
      <c r="O30">
        <f t="shared" si="0"/>
        <v>1</v>
      </c>
      <c r="P30" s="12" t="str">
        <f t="shared" si="1"/>
        <v>寒</v>
      </c>
      <c r="Q30">
        <f t="shared" si="2"/>
        <v>1</v>
      </c>
    </row>
    <row r="31" spans="1:17">
      <c r="A31" s="3" cm="1">
        <f t="array" ref="A31" xml:space="preserve"> ROW() - ROW($1:$1)</f>
        <v>30</v>
      </c>
      <c r="B31" s="3">
        <v>30</v>
      </c>
      <c r="C31" s="3">
        <v>1</v>
      </c>
      <c r="D31" s="3" t="str">
        <f xml:space="preserve"> TEXT(目次資料表[[#This Row],[韻系列號]], "00") &amp; "-" &amp; 目次資料表[[#This Row],[韻系行號]]</f>
        <v>30-1</v>
      </c>
      <c r="E31" s="3" t="s">
        <v>89</v>
      </c>
      <c r="F31" s="5" t="s">
        <v>94</v>
      </c>
      <c r="G31" s="4" t="s">
        <v>570</v>
      </c>
      <c r="H31" s="5" t="s">
        <v>94</v>
      </c>
      <c r="I31" s="4">
        <v>26</v>
      </c>
      <c r="J31" s="4" t="s">
        <v>660</v>
      </c>
      <c r="K31" s="4" t="s">
        <v>632</v>
      </c>
      <c r="L31" s="6" t="s">
        <v>659</v>
      </c>
      <c r="N31" t="str">
        <f xml:space="preserve"> TRIM(目次資料表[[#This Row],[韻目]])</f>
        <v>桓</v>
      </c>
      <c r="O31">
        <f t="shared" si="0"/>
        <v>1</v>
      </c>
      <c r="P31" s="12" t="str">
        <f t="shared" si="1"/>
        <v>桓</v>
      </c>
      <c r="Q31">
        <f t="shared" si="2"/>
        <v>1</v>
      </c>
    </row>
    <row r="32" spans="1:17">
      <c r="A32" s="3" cm="1">
        <f t="array" ref="A32" xml:space="preserve"> ROW() - ROW($1:$1)</f>
        <v>31</v>
      </c>
      <c r="B32" s="3">
        <v>31</v>
      </c>
      <c r="C32" s="3">
        <v>1</v>
      </c>
      <c r="D32" s="3" t="str">
        <f xml:space="preserve"> TEXT(目次資料表[[#This Row],[韻系列號]], "00") &amp; "-" &amp; 目次資料表[[#This Row],[韻系行號]]</f>
        <v>31-1</v>
      </c>
      <c r="E32" s="3" t="s">
        <v>89</v>
      </c>
      <c r="F32" s="5" t="s">
        <v>98</v>
      </c>
      <c r="G32" s="4" t="s">
        <v>570</v>
      </c>
      <c r="H32" s="5" t="s">
        <v>98</v>
      </c>
      <c r="I32" s="4">
        <v>27</v>
      </c>
      <c r="J32" s="4" t="s">
        <v>663</v>
      </c>
      <c r="K32" s="4" t="s">
        <v>636</v>
      </c>
      <c r="L32" s="6" t="s">
        <v>662</v>
      </c>
      <c r="N32" t="str">
        <f xml:space="preserve"> TRIM(目次資料表[[#This Row],[韻目]])</f>
        <v>刪</v>
      </c>
      <c r="O32">
        <f t="shared" si="0"/>
        <v>1</v>
      </c>
      <c r="P32" s="12" t="str">
        <f t="shared" si="1"/>
        <v>刪</v>
      </c>
      <c r="Q32">
        <f t="shared" si="2"/>
        <v>1</v>
      </c>
    </row>
    <row r="33" spans="1:17">
      <c r="A33" s="3" cm="1">
        <f t="array" ref="A33" xml:space="preserve"> ROW() - ROW($1:$1)</f>
        <v>32</v>
      </c>
      <c r="B33" s="3">
        <v>32</v>
      </c>
      <c r="C33" s="3">
        <v>1</v>
      </c>
      <c r="D33" s="3" t="str">
        <f xml:space="preserve"> TEXT(目次資料表[[#This Row],[韻系列號]], "00") &amp; "-" &amp; 目次資料表[[#This Row],[韻系行號]]</f>
        <v>32-1</v>
      </c>
      <c r="E33" s="3" t="s">
        <v>89</v>
      </c>
      <c r="F33" s="5" t="s">
        <v>89</v>
      </c>
      <c r="G33" s="4" t="s">
        <v>570</v>
      </c>
      <c r="H33" s="5" t="s">
        <v>89</v>
      </c>
      <c r="I33" s="4">
        <v>28</v>
      </c>
      <c r="J33" s="4" t="s">
        <v>666</v>
      </c>
      <c r="K33" s="4" t="s">
        <v>640</v>
      </c>
      <c r="L33" s="6" t="s">
        <v>665</v>
      </c>
      <c r="N33" t="str">
        <f xml:space="preserve"> TRIM(目次資料表[[#This Row],[韻目]])</f>
        <v>山</v>
      </c>
      <c r="O33">
        <f t="shared" si="0"/>
        <v>1</v>
      </c>
      <c r="P33" s="12" t="str">
        <f t="shared" si="1"/>
        <v>山</v>
      </c>
      <c r="Q33">
        <f t="shared" si="2"/>
        <v>1</v>
      </c>
    </row>
    <row r="34" spans="1:17">
      <c r="A34" s="3" cm="1">
        <f t="array" ref="A34" xml:space="preserve"> ROW() - ROW($1:$1)</f>
        <v>33</v>
      </c>
      <c r="B34" s="3">
        <v>33</v>
      </c>
      <c r="C34" s="3">
        <v>1</v>
      </c>
      <c r="D34" s="3" t="str">
        <f xml:space="preserve"> TEXT(目次資料表[[#This Row],[韻系列號]], "00") &amp; "-" &amp; 目次資料表[[#This Row],[韻系行號]]</f>
        <v>33-1</v>
      </c>
      <c r="E34" s="3" t="s">
        <v>89</v>
      </c>
      <c r="F34" s="5" t="s">
        <v>105</v>
      </c>
      <c r="G34" s="4" t="s">
        <v>570</v>
      </c>
      <c r="H34" s="5" t="s">
        <v>105</v>
      </c>
      <c r="I34" s="4">
        <v>1</v>
      </c>
      <c r="J34" s="4" t="s">
        <v>669</v>
      </c>
      <c r="K34" s="4" t="s">
        <v>571</v>
      </c>
      <c r="L34" s="6" t="s">
        <v>668</v>
      </c>
      <c r="N34" t="str">
        <f xml:space="preserve"> TRIM(目次資料表[[#This Row],[韻目]])</f>
        <v>先</v>
      </c>
      <c r="O34">
        <f t="shared" si="0"/>
        <v>1</v>
      </c>
      <c r="P34" s="12" t="str">
        <f t="shared" si="1"/>
        <v>先</v>
      </c>
      <c r="Q34">
        <f t="shared" si="2"/>
        <v>1</v>
      </c>
    </row>
    <row r="35" spans="1:17">
      <c r="A35" s="3" cm="1">
        <f t="array" ref="A35" xml:space="preserve"> ROW() - ROW($1:$1)</f>
        <v>34</v>
      </c>
      <c r="B35" s="3">
        <v>34</v>
      </c>
      <c r="C35" s="3">
        <v>1</v>
      </c>
      <c r="D35" s="3" t="str">
        <f xml:space="preserve"> TEXT(目次資料表[[#This Row],[韻系列號]], "00") &amp; "-" &amp; 目次資料表[[#This Row],[韻系行號]]</f>
        <v>34-1</v>
      </c>
      <c r="E35" s="3" t="s">
        <v>89</v>
      </c>
      <c r="F35" s="5" t="s">
        <v>109</v>
      </c>
      <c r="G35" s="4" t="s">
        <v>570</v>
      </c>
      <c r="H35" s="5" t="s">
        <v>109</v>
      </c>
      <c r="I35" s="4">
        <v>2</v>
      </c>
      <c r="J35" s="4" t="s">
        <v>672</v>
      </c>
      <c r="K35" s="4" t="s">
        <v>574</v>
      </c>
      <c r="L35" s="6" t="s">
        <v>671</v>
      </c>
      <c r="N35" t="str">
        <f xml:space="preserve"> TRIM(目次資料表[[#This Row],[韻目]])</f>
        <v>仙</v>
      </c>
      <c r="O35">
        <f t="shared" si="0"/>
        <v>1</v>
      </c>
      <c r="P35" s="12" t="str">
        <f t="shared" si="1"/>
        <v>仙</v>
      </c>
      <c r="Q35">
        <f t="shared" si="2"/>
        <v>1</v>
      </c>
    </row>
    <row r="36" spans="1:17">
      <c r="A36" s="3" cm="1">
        <f t="array" ref="A36" xml:space="preserve"> ROW() - ROW($1:$1)</f>
        <v>35</v>
      </c>
      <c r="B36" s="3">
        <v>35</v>
      </c>
      <c r="C36" s="3">
        <v>1</v>
      </c>
      <c r="D36" s="3" t="str">
        <f xml:space="preserve"> TEXT(目次資料表[[#This Row],[韻系列號]], "00") &amp; "-" &amp; 目次資料表[[#This Row],[韻系行號]]</f>
        <v>35-1</v>
      </c>
      <c r="E36" s="3" t="s">
        <v>115</v>
      </c>
      <c r="F36" s="5" t="s">
        <v>116</v>
      </c>
      <c r="G36" s="4" t="s">
        <v>570</v>
      </c>
      <c r="H36" s="5" t="s">
        <v>116</v>
      </c>
      <c r="I36" s="4">
        <v>3</v>
      </c>
      <c r="J36" s="4" t="s">
        <v>676</v>
      </c>
      <c r="K36" s="4" t="s">
        <v>577</v>
      </c>
      <c r="L36" s="6" t="s">
        <v>675</v>
      </c>
      <c r="N36" t="str">
        <f xml:space="preserve"> TRIM(目次資料表[[#This Row],[韻目]])</f>
        <v>蕭</v>
      </c>
      <c r="O36">
        <f t="shared" si="0"/>
        <v>1</v>
      </c>
      <c r="P36" s="12" t="str">
        <f t="shared" si="1"/>
        <v>蕭</v>
      </c>
      <c r="Q36">
        <f t="shared" si="2"/>
        <v>1</v>
      </c>
    </row>
    <row r="37" spans="1:17">
      <c r="A37" s="3" cm="1">
        <f t="array" ref="A37" xml:space="preserve"> ROW() - ROW($1:$1)</f>
        <v>36</v>
      </c>
      <c r="B37" s="3">
        <v>36</v>
      </c>
      <c r="C37" s="3">
        <v>1</v>
      </c>
      <c r="D37" s="3" t="str">
        <f xml:space="preserve"> TEXT(目次資料表[[#This Row],[韻系列號]], "00") &amp; "-" &amp; 目次資料表[[#This Row],[韻系行號]]</f>
        <v>36-1</v>
      </c>
      <c r="E37" s="3" t="s">
        <v>115</v>
      </c>
      <c r="F37" s="5" t="s">
        <v>120</v>
      </c>
      <c r="G37" s="4" t="s">
        <v>570</v>
      </c>
      <c r="H37" s="5" t="s">
        <v>120</v>
      </c>
      <c r="I37" s="4">
        <v>4</v>
      </c>
      <c r="J37" s="4" t="s">
        <v>679</v>
      </c>
      <c r="K37" s="4" t="s">
        <v>580</v>
      </c>
      <c r="L37" s="6" t="s">
        <v>678</v>
      </c>
      <c r="N37" t="str">
        <f xml:space="preserve"> TRIM(目次資料表[[#This Row],[韻目]])</f>
        <v>宵</v>
      </c>
      <c r="O37">
        <f t="shared" si="0"/>
        <v>1</v>
      </c>
      <c r="P37" s="12" t="str">
        <f t="shared" si="1"/>
        <v>宵</v>
      </c>
      <c r="Q37">
        <f t="shared" si="2"/>
        <v>1</v>
      </c>
    </row>
    <row r="38" spans="1:17">
      <c r="A38" s="3" cm="1">
        <f t="array" ref="A38" xml:space="preserve"> ROW() - ROW($1:$1)</f>
        <v>37</v>
      </c>
      <c r="B38" s="3">
        <v>37</v>
      </c>
      <c r="C38" s="3">
        <v>1</v>
      </c>
      <c r="D38" s="3" t="str">
        <f xml:space="preserve"> TEXT(目次資料表[[#This Row],[韻系列號]], "00") &amp; "-" &amp; 目次資料表[[#This Row],[韻系行號]]</f>
        <v>37-1</v>
      </c>
      <c r="E38" s="3" t="s">
        <v>115</v>
      </c>
      <c r="F38" s="5" t="s">
        <v>126</v>
      </c>
      <c r="G38" s="4" t="s">
        <v>570</v>
      </c>
      <c r="H38" s="5" t="s">
        <v>126</v>
      </c>
      <c r="I38" s="4">
        <v>5</v>
      </c>
      <c r="J38" s="4" t="s">
        <v>683</v>
      </c>
      <c r="K38" s="4" t="s">
        <v>583</v>
      </c>
      <c r="L38" s="6" t="s">
        <v>682</v>
      </c>
      <c r="N38" t="str">
        <f xml:space="preserve"> TRIM(目次資料表[[#This Row],[韻目]])</f>
        <v>肴</v>
      </c>
      <c r="O38">
        <f t="shared" si="0"/>
        <v>1</v>
      </c>
      <c r="P38" s="12" t="str">
        <f t="shared" si="1"/>
        <v>肴</v>
      </c>
      <c r="Q38">
        <f t="shared" si="2"/>
        <v>1</v>
      </c>
    </row>
    <row r="39" spans="1:17">
      <c r="A39" s="3" cm="1">
        <f t="array" ref="A39" xml:space="preserve"> ROW() - ROW($1:$1)</f>
        <v>38</v>
      </c>
      <c r="B39" s="3">
        <v>38</v>
      </c>
      <c r="C39" s="3">
        <v>1</v>
      </c>
      <c r="D39" s="3" t="str">
        <f xml:space="preserve"> TEXT(目次資料表[[#This Row],[韻系列號]], "00") &amp; "-" &amp; 目次資料表[[#This Row],[韻系行號]]</f>
        <v>38-1</v>
      </c>
      <c r="E39" s="3" t="s">
        <v>115</v>
      </c>
      <c r="F39" s="5" t="s">
        <v>130</v>
      </c>
      <c r="G39" s="4" t="s">
        <v>570</v>
      </c>
      <c r="H39" s="5" t="s">
        <v>130</v>
      </c>
      <c r="I39" s="4">
        <v>6</v>
      </c>
      <c r="J39" s="4" t="s">
        <v>686</v>
      </c>
      <c r="K39" s="4" t="s">
        <v>585</v>
      </c>
      <c r="L39" s="6" t="s">
        <v>685</v>
      </c>
      <c r="N39" t="str">
        <f xml:space="preserve"> TRIM(目次資料表[[#This Row],[韻目]])</f>
        <v>豪</v>
      </c>
      <c r="O39">
        <f t="shared" si="0"/>
        <v>1</v>
      </c>
      <c r="P39" s="12" t="str">
        <f t="shared" si="1"/>
        <v>豪</v>
      </c>
      <c r="Q39">
        <f t="shared" si="2"/>
        <v>1</v>
      </c>
    </row>
    <row r="40" spans="1:17">
      <c r="A40" s="3" cm="1">
        <f t="array" ref="A40" xml:space="preserve"> ROW() - ROW($1:$1)</f>
        <v>39</v>
      </c>
      <c r="B40" s="3">
        <v>39</v>
      </c>
      <c r="C40" s="3">
        <v>1</v>
      </c>
      <c r="D40" s="3" t="str">
        <f xml:space="preserve"> TEXT(目次資料表[[#This Row],[韻系列號]], "00") &amp; "-" &amp; 目次資料表[[#This Row],[韻系行號]]</f>
        <v>39-1</v>
      </c>
      <c r="E40" s="3" t="s">
        <v>134</v>
      </c>
      <c r="F40" s="5" t="s">
        <v>135</v>
      </c>
      <c r="G40" s="4" t="s">
        <v>570</v>
      </c>
      <c r="H40" s="5" t="s">
        <v>135</v>
      </c>
      <c r="I40" s="4">
        <v>7</v>
      </c>
      <c r="J40" s="4" t="s">
        <v>689</v>
      </c>
      <c r="K40" s="4" t="s">
        <v>587</v>
      </c>
      <c r="L40" s="6" t="s">
        <v>688</v>
      </c>
      <c r="N40" t="str">
        <f xml:space="preserve"> TRIM(目次資料表[[#This Row],[韻目]])</f>
        <v>歌</v>
      </c>
      <c r="O40">
        <f t="shared" si="0"/>
        <v>1</v>
      </c>
      <c r="P40" s="12" t="str">
        <f t="shared" si="1"/>
        <v>歌</v>
      </c>
      <c r="Q40">
        <f t="shared" si="2"/>
        <v>1</v>
      </c>
    </row>
    <row r="41" spans="1:17">
      <c r="A41" s="3" cm="1">
        <f t="array" ref="A41" xml:space="preserve"> ROW() - ROW($1:$1)</f>
        <v>40</v>
      </c>
      <c r="B41" s="3">
        <v>40</v>
      </c>
      <c r="C41" s="3">
        <v>1</v>
      </c>
      <c r="D41" s="3" t="str">
        <f xml:space="preserve"> TEXT(目次資料表[[#This Row],[韻系列號]], "00") &amp; "-" &amp; 目次資料表[[#This Row],[韻系行號]]</f>
        <v>40-1</v>
      </c>
      <c r="E41" s="3" t="s">
        <v>134</v>
      </c>
      <c r="F41" s="5" t="s">
        <v>139</v>
      </c>
      <c r="G41" s="4" t="s">
        <v>570</v>
      </c>
      <c r="H41" s="5" t="s">
        <v>139</v>
      </c>
      <c r="I41" s="4">
        <v>8</v>
      </c>
      <c r="J41" s="4" t="s">
        <v>692</v>
      </c>
      <c r="K41" s="4" t="s">
        <v>589</v>
      </c>
      <c r="L41" s="6" t="s">
        <v>691</v>
      </c>
      <c r="N41" t="str">
        <f xml:space="preserve"> TRIM(目次資料表[[#This Row],[韻目]])</f>
        <v>戈</v>
      </c>
      <c r="O41">
        <f t="shared" si="0"/>
        <v>1</v>
      </c>
      <c r="P41" s="12" t="str">
        <f t="shared" si="1"/>
        <v>戈</v>
      </c>
      <c r="Q41">
        <f t="shared" si="2"/>
        <v>1</v>
      </c>
    </row>
    <row r="42" spans="1:17">
      <c r="A42" s="3" cm="1">
        <f t="array" ref="A42" xml:space="preserve"> ROW() - ROW($1:$1)</f>
        <v>41</v>
      </c>
      <c r="B42" s="3">
        <v>41</v>
      </c>
      <c r="C42" s="3">
        <v>1</v>
      </c>
      <c r="D42" s="3" t="str">
        <f xml:space="preserve"> TEXT(目次資料表[[#This Row],[韻系列號]], "00") &amp; "-" &amp; 目次資料表[[#This Row],[韻系行號]]</f>
        <v>41-1</v>
      </c>
      <c r="E42" s="3" t="s">
        <v>143</v>
      </c>
      <c r="F42" s="5" t="s">
        <v>144</v>
      </c>
      <c r="G42" s="4" t="s">
        <v>570</v>
      </c>
      <c r="H42" s="5" t="s">
        <v>144</v>
      </c>
      <c r="I42" s="4">
        <v>9</v>
      </c>
      <c r="J42" s="4" t="s">
        <v>695</v>
      </c>
      <c r="K42" s="4" t="s">
        <v>591</v>
      </c>
      <c r="L42" s="6" t="s">
        <v>694</v>
      </c>
      <c r="N42" t="str">
        <f xml:space="preserve"> TRIM(目次資料表[[#This Row],[韻目]])</f>
        <v>麻</v>
      </c>
      <c r="O42">
        <f t="shared" si="0"/>
        <v>1</v>
      </c>
      <c r="P42" s="12" t="str">
        <f t="shared" si="1"/>
        <v>麻</v>
      </c>
      <c r="Q42">
        <f t="shared" si="2"/>
        <v>1</v>
      </c>
    </row>
    <row r="43" spans="1:17">
      <c r="A43" s="3" cm="1">
        <f t="array" ref="A43" xml:space="preserve"> ROW() - ROW($1:$1)</f>
        <v>42</v>
      </c>
      <c r="B43" s="3">
        <v>42</v>
      </c>
      <c r="C43" s="3">
        <v>1</v>
      </c>
      <c r="D43" s="3" t="str">
        <f xml:space="preserve"> TEXT(目次資料表[[#This Row],[韻系列號]], "00") &amp; "-" &amp; 目次資料表[[#This Row],[韻系行號]]</f>
        <v>42-1</v>
      </c>
      <c r="E43" s="3" t="s">
        <v>148</v>
      </c>
      <c r="F43" s="5" t="s">
        <v>149</v>
      </c>
      <c r="G43" s="4" t="s">
        <v>570</v>
      </c>
      <c r="H43" s="5" t="s">
        <v>149</v>
      </c>
      <c r="I43" s="4">
        <v>10</v>
      </c>
      <c r="J43" s="4" t="s">
        <v>698</v>
      </c>
      <c r="K43" s="4" t="s">
        <v>594</v>
      </c>
      <c r="L43" s="6" t="s">
        <v>697</v>
      </c>
      <c r="N43" t="str">
        <f xml:space="preserve"> TRIM(目次資料表[[#This Row],[韻目]])</f>
        <v>陽</v>
      </c>
      <c r="O43">
        <f t="shared" si="0"/>
        <v>1</v>
      </c>
      <c r="P43" s="12" t="str">
        <f t="shared" si="1"/>
        <v>陽</v>
      </c>
      <c r="Q43">
        <f t="shared" si="2"/>
        <v>1</v>
      </c>
    </row>
    <row r="44" spans="1:17">
      <c r="A44" s="3" cm="1">
        <f t="array" ref="A44" xml:space="preserve"> ROW() - ROW($1:$1)</f>
        <v>43</v>
      </c>
      <c r="B44" s="3">
        <v>43</v>
      </c>
      <c r="C44" s="3">
        <v>1</v>
      </c>
      <c r="D44" s="3" t="str">
        <f xml:space="preserve"> TEXT(目次資料表[[#This Row],[韻系列號]], "00") &amp; "-" &amp; 目次資料表[[#This Row],[韻系行號]]</f>
        <v>43-1</v>
      </c>
      <c r="E44" s="3" t="s">
        <v>148</v>
      </c>
      <c r="F44" s="5" t="s">
        <v>153</v>
      </c>
      <c r="G44" s="4" t="s">
        <v>570</v>
      </c>
      <c r="H44" s="5" t="s">
        <v>153</v>
      </c>
      <c r="I44" s="4">
        <v>11</v>
      </c>
      <c r="J44" s="4" t="s">
        <v>701</v>
      </c>
      <c r="K44" s="4" t="s">
        <v>597</v>
      </c>
      <c r="L44" s="6" t="s">
        <v>700</v>
      </c>
      <c r="N44" t="str">
        <f xml:space="preserve"> TRIM(目次資料表[[#This Row],[韻目]])</f>
        <v>唐</v>
      </c>
      <c r="O44">
        <f t="shared" si="0"/>
        <v>1</v>
      </c>
      <c r="P44" s="12" t="str">
        <f t="shared" si="1"/>
        <v>唐</v>
      </c>
      <c r="Q44">
        <f t="shared" si="2"/>
        <v>1</v>
      </c>
    </row>
    <row r="45" spans="1:17">
      <c r="A45" s="3" cm="1">
        <f t="array" ref="A45" xml:space="preserve"> ROW() - ROW($1:$1)</f>
        <v>44</v>
      </c>
      <c r="B45" s="3">
        <v>44</v>
      </c>
      <c r="C45" s="3">
        <v>1</v>
      </c>
      <c r="D45" s="3" t="str">
        <f xml:space="preserve"> TEXT(目次資料表[[#This Row],[韻系列號]], "00") &amp; "-" &amp; 目次資料表[[#This Row],[韻系行號]]</f>
        <v>44-1</v>
      </c>
      <c r="E45" s="3" t="s">
        <v>157</v>
      </c>
      <c r="F45" s="5" t="s">
        <v>158</v>
      </c>
      <c r="G45" s="4" t="s">
        <v>570</v>
      </c>
      <c r="H45" s="5" t="s">
        <v>158</v>
      </c>
      <c r="I45" s="4">
        <v>12</v>
      </c>
      <c r="J45" s="4" t="s">
        <v>704</v>
      </c>
      <c r="K45" s="4" t="s">
        <v>600</v>
      </c>
      <c r="L45" s="6" t="s">
        <v>703</v>
      </c>
      <c r="N45" t="str">
        <f xml:space="preserve"> TRIM(目次資料表[[#This Row],[韻目]])</f>
        <v>庚</v>
      </c>
      <c r="O45">
        <f t="shared" si="0"/>
        <v>1</v>
      </c>
      <c r="P45" s="12" t="str">
        <f t="shared" si="1"/>
        <v>庚</v>
      </c>
      <c r="Q45">
        <f t="shared" si="2"/>
        <v>1</v>
      </c>
    </row>
    <row r="46" spans="1:17">
      <c r="A46" s="3" cm="1">
        <f t="array" ref="A46" xml:space="preserve"> ROW() - ROW($1:$1)</f>
        <v>45</v>
      </c>
      <c r="B46" s="3">
        <v>45</v>
      </c>
      <c r="C46" s="3">
        <v>1</v>
      </c>
      <c r="D46" s="3" t="str">
        <f xml:space="preserve"> TEXT(目次資料表[[#This Row],[韻系列號]], "00") &amp; "-" &amp; 目次資料表[[#This Row],[韻系行號]]</f>
        <v>45-1</v>
      </c>
      <c r="E46" s="3" t="s">
        <v>157</v>
      </c>
      <c r="F46" s="5" t="s">
        <v>162</v>
      </c>
      <c r="G46" s="4" t="s">
        <v>570</v>
      </c>
      <c r="H46" s="5" t="s">
        <v>162</v>
      </c>
      <c r="I46" s="4">
        <v>13</v>
      </c>
      <c r="J46" s="4" t="s">
        <v>707</v>
      </c>
      <c r="K46" s="4" t="s">
        <v>603</v>
      </c>
      <c r="L46" s="6" t="s">
        <v>706</v>
      </c>
      <c r="N46" t="str">
        <f xml:space="preserve"> TRIM(目次資料表[[#This Row],[韻目]])</f>
        <v>耕</v>
      </c>
      <c r="O46">
        <f t="shared" si="0"/>
        <v>1</v>
      </c>
      <c r="P46" s="12" t="str">
        <f t="shared" si="1"/>
        <v>耕</v>
      </c>
      <c r="Q46">
        <f t="shared" si="2"/>
        <v>1</v>
      </c>
    </row>
    <row r="47" spans="1:17">
      <c r="A47" s="3" cm="1">
        <f t="array" ref="A47" xml:space="preserve"> ROW() - ROW($1:$1)</f>
        <v>46</v>
      </c>
      <c r="B47" s="3">
        <v>46</v>
      </c>
      <c r="C47" s="3">
        <v>1</v>
      </c>
      <c r="D47" s="3" t="str">
        <f xml:space="preserve"> TEXT(目次資料表[[#This Row],[韻系列號]], "00") &amp; "-" &amp; 目次資料表[[#This Row],[韻系行號]]</f>
        <v>46-1</v>
      </c>
      <c r="E47" s="3" t="s">
        <v>157</v>
      </c>
      <c r="F47" s="5" t="s">
        <v>166</v>
      </c>
      <c r="G47" s="4" t="s">
        <v>570</v>
      </c>
      <c r="H47" s="5" t="s">
        <v>166</v>
      </c>
      <c r="I47" s="4">
        <v>14</v>
      </c>
      <c r="J47" s="4" t="s">
        <v>710</v>
      </c>
      <c r="K47" s="4" t="s">
        <v>606</v>
      </c>
      <c r="L47" s="6" t="s">
        <v>709</v>
      </c>
      <c r="N47" t="str">
        <f xml:space="preserve"> TRIM(目次資料表[[#This Row],[韻目]])</f>
        <v>清</v>
      </c>
      <c r="O47">
        <f t="shared" si="0"/>
        <v>1</v>
      </c>
      <c r="P47" s="12" t="str">
        <f t="shared" si="1"/>
        <v>清</v>
      </c>
      <c r="Q47">
        <f t="shared" si="2"/>
        <v>1</v>
      </c>
    </row>
    <row r="48" spans="1:17">
      <c r="A48" s="3" cm="1">
        <f t="array" ref="A48" xml:space="preserve"> ROW() - ROW($1:$1)</f>
        <v>47</v>
      </c>
      <c r="B48" s="3">
        <v>47</v>
      </c>
      <c r="C48" s="3">
        <v>1</v>
      </c>
      <c r="D48" s="3" t="str">
        <f xml:space="preserve"> TEXT(目次資料表[[#This Row],[韻系列號]], "00") &amp; "-" &amp; 目次資料表[[#This Row],[韻系行號]]</f>
        <v>47-1</v>
      </c>
      <c r="E48" s="3" t="s">
        <v>157</v>
      </c>
      <c r="F48" s="5" t="s">
        <v>170</v>
      </c>
      <c r="G48" s="4" t="s">
        <v>570</v>
      </c>
      <c r="H48" s="5" t="s">
        <v>170</v>
      </c>
      <c r="I48" s="4">
        <v>15</v>
      </c>
      <c r="J48" s="4" t="s">
        <v>713</v>
      </c>
      <c r="K48" s="4" t="s">
        <v>822</v>
      </c>
      <c r="L48" s="6" t="s">
        <v>712</v>
      </c>
      <c r="N48" t="str">
        <f xml:space="preserve"> TRIM(目次資料表[[#This Row],[韻目]])</f>
        <v>青</v>
      </c>
      <c r="O48">
        <f t="shared" si="0"/>
        <v>1</v>
      </c>
      <c r="P48" s="12" t="str">
        <f t="shared" si="1"/>
        <v>青</v>
      </c>
      <c r="Q48">
        <f t="shared" si="2"/>
        <v>1</v>
      </c>
    </row>
    <row r="49" spans="1:17">
      <c r="A49" s="3" cm="1">
        <f t="array" ref="A49" xml:space="preserve"> ROW() - ROW($1:$1)</f>
        <v>48</v>
      </c>
      <c r="B49" s="3">
        <v>48</v>
      </c>
      <c r="C49" s="3">
        <v>1</v>
      </c>
      <c r="D49" s="3" t="str">
        <f xml:space="preserve"> TEXT(目次資料表[[#This Row],[韻系列號]], "00") &amp; "-" &amp; 目次資料表[[#This Row],[韻系行號]]</f>
        <v>48-1</v>
      </c>
      <c r="E49" s="3" t="s">
        <v>174</v>
      </c>
      <c r="F49" s="5" t="s">
        <v>175</v>
      </c>
      <c r="G49" s="4" t="s">
        <v>570</v>
      </c>
      <c r="H49" s="5" t="s">
        <v>175</v>
      </c>
      <c r="I49" s="4">
        <v>16</v>
      </c>
      <c r="J49" s="4" t="s">
        <v>716</v>
      </c>
      <c r="K49" s="4" t="s">
        <v>825</v>
      </c>
      <c r="L49" s="6" t="s">
        <v>715</v>
      </c>
      <c r="N49" t="str">
        <f xml:space="preserve"> TRIM(目次資料表[[#This Row],[韻目]])</f>
        <v>蒸</v>
      </c>
      <c r="O49">
        <f t="shared" si="0"/>
        <v>1</v>
      </c>
      <c r="P49" s="12" t="str">
        <f t="shared" si="1"/>
        <v>蒸</v>
      </c>
      <c r="Q49">
        <f t="shared" si="2"/>
        <v>1</v>
      </c>
    </row>
    <row r="50" spans="1:17">
      <c r="A50" s="3" cm="1">
        <f t="array" ref="A50" xml:space="preserve"> ROW() - ROW($1:$1)</f>
        <v>49</v>
      </c>
      <c r="B50" s="3">
        <v>49</v>
      </c>
      <c r="C50" s="3">
        <v>1</v>
      </c>
      <c r="D50" s="3" t="str">
        <f xml:space="preserve"> TEXT(目次資料表[[#This Row],[韻系列號]], "00") &amp; "-" &amp; 目次資料表[[#This Row],[韻系行號]]</f>
        <v>49-1</v>
      </c>
      <c r="E50" s="3" t="s">
        <v>174</v>
      </c>
      <c r="F50" s="5" t="s">
        <v>179</v>
      </c>
      <c r="G50" s="4" t="s">
        <v>570</v>
      </c>
      <c r="H50" s="5" t="s">
        <v>179</v>
      </c>
      <c r="I50" s="4">
        <v>17</v>
      </c>
      <c r="J50" s="4" t="s">
        <v>719</v>
      </c>
      <c r="K50" s="4" t="s">
        <v>828</v>
      </c>
      <c r="L50" s="6" t="s">
        <v>718</v>
      </c>
      <c r="N50" t="str">
        <f xml:space="preserve"> TRIM(目次資料表[[#This Row],[韻目]])</f>
        <v>登</v>
      </c>
      <c r="O50">
        <f t="shared" si="0"/>
        <v>1</v>
      </c>
      <c r="P50" s="12" t="str">
        <f t="shared" si="1"/>
        <v>登</v>
      </c>
      <c r="Q50">
        <f t="shared" si="2"/>
        <v>1</v>
      </c>
    </row>
    <row r="51" spans="1:17">
      <c r="A51" s="3" cm="1">
        <f t="array" ref="A51" xml:space="preserve"> ROW() - ROW($1:$1)</f>
        <v>50</v>
      </c>
      <c r="B51" s="3">
        <v>50</v>
      </c>
      <c r="C51" s="3">
        <v>1</v>
      </c>
      <c r="D51" s="3" t="str">
        <f xml:space="preserve"> TEXT(目次資料表[[#This Row],[韻系列號]], "00") &amp; "-" &amp; 目次資料表[[#This Row],[韻系行號]]</f>
        <v>50-1</v>
      </c>
      <c r="E51" s="3" t="s">
        <v>183</v>
      </c>
      <c r="F51" s="5" t="s">
        <v>184</v>
      </c>
      <c r="G51" s="4" t="s">
        <v>570</v>
      </c>
      <c r="H51" s="5" t="s">
        <v>184</v>
      </c>
      <c r="I51" s="4">
        <v>18</v>
      </c>
      <c r="J51" s="4" t="s">
        <v>722</v>
      </c>
      <c r="K51" s="4" t="s">
        <v>610</v>
      </c>
      <c r="L51" s="6" t="s">
        <v>721</v>
      </c>
      <c r="N51" t="str">
        <f xml:space="preserve"> TRIM(目次資料表[[#This Row],[韻目]])</f>
        <v>尤</v>
      </c>
      <c r="O51">
        <f t="shared" si="0"/>
        <v>1</v>
      </c>
      <c r="P51" s="12" t="str">
        <f t="shared" si="1"/>
        <v>尤</v>
      </c>
      <c r="Q51">
        <f t="shared" si="2"/>
        <v>1</v>
      </c>
    </row>
    <row r="52" spans="1:17">
      <c r="A52" s="3" cm="1">
        <f t="array" ref="A52" xml:space="preserve"> ROW() - ROW($1:$1)</f>
        <v>51</v>
      </c>
      <c r="B52" s="3">
        <v>51</v>
      </c>
      <c r="C52" s="3">
        <v>1</v>
      </c>
      <c r="D52" s="3" t="str">
        <f xml:space="preserve"> TEXT(目次資料表[[#This Row],[韻系列號]], "00") &amp; "-" &amp; 目次資料表[[#This Row],[韻系行號]]</f>
        <v>51-1</v>
      </c>
      <c r="E52" s="3" t="s">
        <v>183</v>
      </c>
      <c r="F52" s="5" t="s">
        <v>188</v>
      </c>
      <c r="G52" s="4" t="s">
        <v>570</v>
      </c>
      <c r="H52" s="5" t="s">
        <v>188</v>
      </c>
      <c r="I52" s="4">
        <v>19</v>
      </c>
      <c r="J52" s="4" t="s">
        <v>725</v>
      </c>
      <c r="K52" s="4" t="s">
        <v>614</v>
      </c>
      <c r="L52" s="6" t="s">
        <v>724</v>
      </c>
      <c r="N52" t="str">
        <f xml:space="preserve"> TRIM(目次資料表[[#This Row],[韻目]])</f>
        <v>侯</v>
      </c>
      <c r="O52">
        <f t="shared" si="0"/>
        <v>1</v>
      </c>
      <c r="P52" s="12" t="str">
        <f t="shared" si="1"/>
        <v>侯</v>
      </c>
      <c r="Q52">
        <f t="shared" si="2"/>
        <v>1</v>
      </c>
    </row>
    <row r="53" spans="1:17">
      <c r="A53" s="3" cm="1">
        <f t="array" ref="A53" xml:space="preserve"> ROW() - ROW($1:$1)</f>
        <v>52</v>
      </c>
      <c r="B53" s="3">
        <v>52</v>
      </c>
      <c r="C53" s="3">
        <v>1</v>
      </c>
      <c r="D53" s="3" t="str">
        <f xml:space="preserve"> TEXT(目次資料表[[#This Row],[韻系列號]], "00") &amp; "-" &amp; 目次資料表[[#This Row],[韻系行號]]</f>
        <v>52-1</v>
      </c>
      <c r="E53" s="3" t="s">
        <v>183</v>
      </c>
      <c r="F53" s="5" t="s">
        <v>192</v>
      </c>
      <c r="G53" s="4" t="s">
        <v>570</v>
      </c>
      <c r="H53" s="5" t="s">
        <v>192</v>
      </c>
      <c r="I53" s="4">
        <v>20</v>
      </c>
      <c r="J53" s="4" t="s">
        <v>728</v>
      </c>
      <c r="K53" s="4" t="s">
        <v>833</v>
      </c>
      <c r="L53" s="6" t="s">
        <v>727</v>
      </c>
      <c r="N53" t="str">
        <f xml:space="preserve"> TRIM(目次資料表[[#This Row],[韻目]])</f>
        <v>幽</v>
      </c>
      <c r="O53">
        <f t="shared" si="0"/>
        <v>1</v>
      </c>
      <c r="P53" s="12" t="str">
        <f t="shared" si="1"/>
        <v>幽</v>
      </c>
      <c r="Q53">
        <f t="shared" si="2"/>
        <v>1</v>
      </c>
    </row>
    <row r="54" spans="1:17">
      <c r="A54" s="3" cm="1">
        <f t="array" ref="A54" xml:space="preserve"> ROW() - ROW($1:$1)</f>
        <v>53</v>
      </c>
      <c r="B54" s="3">
        <v>53</v>
      </c>
      <c r="C54" s="3">
        <v>1</v>
      </c>
      <c r="D54" s="3" t="str">
        <f xml:space="preserve"> TEXT(目次資料表[[#This Row],[韻系列號]], "00") &amp; "-" &amp; 目次資料表[[#This Row],[韻系行號]]</f>
        <v>53-1</v>
      </c>
      <c r="E54" s="3" t="s">
        <v>196</v>
      </c>
      <c r="F54" s="5" t="s">
        <v>197</v>
      </c>
      <c r="G54" s="4" t="s">
        <v>570</v>
      </c>
      <c r="H54" s="5" t="s">
        <v>197</v>
      </c>
      <c r="I54" s="4">
        <v>21</v>
      </c>
      <c r="J54" s="4" t="s">
        <v>731</v>
      </c>
      <c r="K54" s="4" t="s">
        <v>618</v>
      </c>
      <c r="L54" s="6" t="s">
        <v>730</v>
      </c>
      <c r="N54" t="str">
        <f xml:space="preserve"> TRIM(目次資料表[[#This Row],[韻目]])</f>
        <v>侵</v>
      </c>
      <c r="O54">
        <f t="shared" si="0"/>
        <v>1</v>
      </c>
      <c r="P54" s="12" t="str">
        <f t="shared" si="1"/>
        <v>侵</v>
      </c>
      <c r="Q54">
        <f t="shared" si="2"/>
        <v>1</v>
      </c>
    </row>
    <row r="55" spans="1:17">
      <c r="A55" s="3" cm="1">
        <f t="array" ref="A55" xml:space="preserve"> ROW() - ROW($1:$1)</f>
        <v>54</v>
      </c>
      <c r="B55" s="3">
        <v>54</v>
      </c>
      <c r="C55" s="3">
        <v>1</v>
      </c>
      <c r="D55" s="3" t="str">
        <f xml:space="preserve"> TEXT(目次資料表[[#This Row],[韻系列號]], "00") &amp; "-" &amp; 目次資料表[[#This Row],[韻系行號]]</f>
        <v>54-1</v>
      </c>
      <c r="E55" s="3" t="s">
        <v>203</v>
      </c>
      <c r="F55" s="5" t="s">
        <v>204</v>
      </c>
      <c r="G55" s="4" t="s">
        <v>570</v>
      </c>
      <c r="H55" s="5" t="s">
        <v>204</v>
      </c>
      <c r="I55" s="4">
        <v>22</v>
      </c>
      <c r="J55" s="4" t="s">
        <v>735</v>
      </c>
      <c r="K55" s="4" t="s">
        <v>622</v>
      </c>
      <c r="L55" s="6" t="s">
        <v>734</v>
      </c>
      <c r="N55" t="str">
        <f xml:space="preserve"> TRIM(目次資料表[[#This Row],[韻目]])</f>
        <v>覃</v>
      </c>
      <c r="O55">
        <f t="shared" si="0"/>
        <v>1</v>
      </c>
      <c r="P55" s="12" t="str">
        <f t="shared" si="1"/>
        <v>覃</v>
      </c>
      <c r="Q55">
        <f t="shared" si="2"/>
        <v>1</v>
      </c>
    </row>
    <row r="56" spans="1:17">
      <c r="A56" s="3" cm="1">
        <f t="array" ref="A56" xml:space="preserve"> ROW() - ROW($1:$1)</f>
        <v>55</v>
      </c>
      <c r="B56" s="3">
        <v>55</v>
      </c>
      <c r="C56" s="3">
        <v>1</v>
      </c>
      <c r="D56" s="3" t="str">
        <f xml:space="preserve"> TEXT(目次資料表[[#This Row],[韻系列號]], "00") &amp; "-" &amp; 目次資料表[[#This Row],[韻系行號]]</f>
        <v>55-1</v>
      </c>
      <c r="E56" s="3" t="s">
        <v>203</v>
      </c>
      <c r="F56" s="5" t="s">
        <v>208</v>
      </c>
      <c r="G56" s="4" t="s">
        <v>570</v>
      </c>
      <c r="H56" s="5" t="s">
        <v>208</v>
      </c>
      <c r="I56" s="4">
        <v>23</v>
      </c>
      <c r="J56" s="4" t="s">
        <v>737</v>
      </c>
      <c r="K56" s="4" t="s">
        <v>838</v>
      </c>
      <c r="L56" s="6" t="s">
        <v>736</v>
      </c>
      <c r="N56" t="str">
        <f xml:space="preserve"> TRIM(目次資料表[[#This Row],[韻目]])</f>
        <v>談</v>
      </c>
      <c r="O56">
        <f t="shared" si="0"/>
        <v>1</v>
      </c>
      <c r="P56" s="12" t="str">
        <f t="shared" si="1"/>
        <v>談</v>
      </c>
      <c r="Q56">
        <f t="shared" si="2"/>
        <v>1</v>
      </c>
    </row>
    <row r="57" spans="1:17">
      <c r="A57" s="3" cm="1">
        <f t="array" ref="A57" xml:space="preserve"> ROW() - ROW($1:$1)</f>
        <v>56</v>
      </c>
      <c r="B57" s="3">
        <v>56</v>
      </c>
      <c r="C57" s="3">
        <v>1</v>
      </c>
      <c r="D57" s="3" t="str">
        <f xml:space="preserve"> TEXT(目次資料表[[#This Row],[韻系列號]], "00") &amp; "-" &amp; 目次資料表[[#This Row],[韻系行號]]</f>
        <v>56-1</v>
      </c>
      <c r="E57" s="3" t="s">
        <v>203</v>
      </c>
      <c r="F57" s="5" t="s">
        <v>211</v>
      </c>
      <c r="G57" s="4" t="s">
        <v>570</v>
      </c>
      <c r="H57" s="5" t="s">
        <v>211</v>
      </c>
      <c r="I57" s="4">
        <v>24</v>
      </c>
      <c r="J57" s="4" t="s">
        <v>739</v>
      </c>
      <c r="K57" s="4" t="s">
        <v>626</v>
      </c>
      <c r="L57" s="6" t="s">
        <v>738</v>
      </c>
      <c r="N57" t="str">
        <f xml:space="preserve"> TRIM(目次資料表[[#This Row],[韻目]])</f>
        <v>鹽</v>
      </c>
      <c r="O57">
        <f t="shared" si="0"/>
        <v>1</v>
      </c>
      <c r="P57" s="12" t="str">
        <f t="shared" si="1"/>
        <v>鹽</v>
      </c>
      <c r="Q57">
        <f t="shared" si="2"/>
        <v>1</v>
      </c>
    </row>
    <row r="58" spans="1:17">
      <c r="A58" s="3" cm="1">
        <f t="array" ref="A58" xml:space="preserve"> ROW() - ROW($1:$1)</f>
        <v>57</v>
      </c>
      <c r="B58" s="3">
        <v>57</v>
      </c>
      <c r="C58" s="3">
        <v>1</v>
      </c>
      <c r="D58" s="3" t="str">
        <f xml:space="preserve"> TEXT(目次資料表[[#This Row],[韻系列號]], "00") &amp; "-" &amp; 目次資料表[[#This Row],[韻系行號]]</f>
        <v>57-1</v>
      </c>
      <c r="E58" s="3" t="s">
        <v>203</v>
      </c>
      <c r="F58" s="5" t="s">
        <v>214</v>
      </c>
      <c r="G58" s="4" t="s">
        <v>570</v>
      </c>
      <c r="H58" s="5" t="s">
        <v>214</v>
      </c>
      <c r="I58" s="4">
        <v>25</v>
      </c>
      <c r="J58" s="4" t="s">
        <v>741</v>
      </c>
      <c r="K58" s="4" t="s">
        <v>629</v>
      </c>
      <c r="L58" s="6" t="s">
        <v>740</v>
      </c>
      <c r="N58" t="str">
        <f xml:space="preserve"> TRIM(目次資料表[[#This Row],[韻目]])</f>
        <v>添</v>
      </c>
      <c r="O58">
        <f t="shared" si="0"/>
        <v>1</v>
      </c>
      <c r="P58" s="12" t="str">
        <f t="shared" si="1"/>
        <v>添</v>
      </c>
      <c r="Q58">
        <f t="shared" si="2"/>
        <v>1</v>
      </c>
    </row>
    <row r="59" spans="1:17">
      <c r="A59" s="3" cm="1">
        <f t="array" ref="A59" xml:space="preserve"> ROW() - ROW($1:$1)</f>
        <v>58</v>
      </c>
      <c r="B59" s="3">
        <v>58</v>
      </c>
      <c r="C59" s="3">
        <v>1</v>
      </c>
      <c r="D59" s="3" t="str">
        <f xml:space="preserve"> TEXT(目次資料表[[#This Row],[韻系列號]], "00") &amp; "-" &amp; 目次資料表[[#This Row],[韻系行號]]</f>
        <v>58-1</v>
      </c>
      <c r="E59" s="3" t="s">
        <v>203</v>
      </c>
      <c r="F59" s="5" t="s">
        <v>203</v>
      </c>
      <c r="G59" s="4" t="s">
        <v>570</v>
      </c>
      <c r="H59" s="5" t="s">
        <v>203</v>
      </c>
      <c r="I59" s="4">
        <v>26</v>
      </c>
      <c r="J59" s="4" t="s">
        <v>743</v>
      </c>
      <c r="K59" s="4" t="s">
        <v>632</v>
      </c>
      <c r="L59" s="6" t="s">
        <v>742</v>
      </c>
      <c r="N59" t="str">
        <f xml:space="preserve"> TRIM(目次資料表[[#This Row],[韻目]])</f>
        <v>咸</v>
      </c>
      <c r="O59">
        <f t="shared" si="0"/>
        <v>1</v>
      </c>
      <c r="P59" s="12" t="str">
        <f t="shared" si="1"/>
        <v>咸</v>
      </c>
      <c r="Q59">
        <f t="shared" si="2"/>
        <v>1</v>
      </c>
    </row>
    <row r="60" spans="1:17">
      <c r="A60" s="3" cm="1">
        <f t="array" ref="A60" xml:space="preserve"> ROW() - ROW($1:$1)</f>
        <v>59</v>
      </c>
      <c r="B60" s="3">
        <v>59</v>
      </c>
      <c r="C60" s="3">
        <v>1</v>
      </c>
      <c r="D60" s="3" t="str">
        <f xml:space="preserve"> TEXT(目次資料表[[#This Row],[韻系列號]], "00") &amp; "-" &amp; 目次資料表[[#This Row],[韻系行號]]</f>
        <v>59-1</v>
      </c>
      <c r="E60" s="3" t="s">
        <v>203</v>
      </c>
      <c r="F60" s="5" t="s">
        <v>219</v>
      </c>
      <c r="G60" s="4" t="s">
        <v>570</v>
      </c>
      <c r="H60" s="5" t="s">
        <v>219</v>
      </c>
      <c r="I60" s="4">
        <v>27</v>
      </c>
      <c r="J60" s="4" t="s">
        <v>745</v>
      </c>
      <c r="K60" s="4" t="s">
        <v>636</v>
      </c>
      <c r="L60" s="6" t="s">
        <v>744</v>
      </c>
      <c r="N60" t="str">
        <f xml:space="preserve"> TRIM(目次資料表[[#This Row],[韻目]])</f>
        <v>銜</v>
      </c>
      <c r="O60">
        <f t="shared" si="0"/>
        <v>1</v>
      </c>
      <c r="P60" s="12" t="str">
        <f t="shared" si="1"/>
        <v>銜</v>
      </c>
      <c r="Q60">
        <f t="shared" si="2"/>
        <v>1</v>
      </c>
    </row>
    <row r="61" spans="1:17">
      <c r="A61" s="3" cm="1">
        <f t="array" ref="A61" xml:space="preserve"> ROW() - ROW($1:$1)</f>
        <v>60</v>
      </c>
      <c r="B61" s="3">
        <v>60</v>
      </c>
      <c r="C61" s="3">
        <v>1</v>
      </c>
      <c r="D61" s="3" t="str">
        <f xml:space="preserve"> TEXT(目次資料表[[#This Row],[韻系列號]], "00") &amp; "-" &amp; 目次資料表[[#This Row],[韻系行號]]</f>
        <v>60-1</v>
      </c>
      <c r="E61" s="3" t="s">
        <v>203</v>
      </c>
      <c r="F61" s="5" t="s">
        <v>222</v>
      </c>
      <c r="G61" s="4" t="s">
        <v>570</v>
      </c>
      <c r="H61" s="5" t="s">
        <v>222</v>
      </c>
      <c r="I61" s="4">
        <v>28</v>
      </c>
      <c r="J61" s="4" t="s">
        <v>747</v>
      </c>
      <c r="K61" s="4" t="s">
        <v>640</v>
      </c>
      <c r="L61" s="6" t="s">
        <v>746</v>
      </c>
      <c r="N61" t="str">
        <f xml:space="preserve"> TRIM(目次資料表[[#This Row],[韻目]])</f>
        <v>嚴</v>
      </c>
      <c r="O61">
        <f t="shared" si="0"/>
        <v>1</v>
      </c>
      <c r="P61" s="12" t="str">
        <f t="shared" si="1"/>
        <v>嚴</v>
      </c>
      <c r="Q61">
        <f t="shared" si="2"/>
        <v>1</v>
      </c>
    </row>
    <row r="62" spans="1:17">
      <c r="A62" s="3" cm="1">
        <f t="array" ref="A62" xml:space="preserve"> ROW() - ROW($1:$1)</f>
        <v>61</v>
      </c>
      <c r="B62" s="3">
        <v>61</v>
      </c>
      <c r="C62" s="3">
        <v>1</v>
      </c>
      <c r="D62" s="3" t="str">
        <f xml:space="preserve"> TEXT(目次資料表[[#This Row],[韻系列號]], "00") &amp; "-" &amp; 目次資料表[[#This Row],[韻系行號]]</f>
        <v>61-1</v>
      </c>
      <c r="E62" s="3" t="s">
        <v>203</v>
      </c>
      <c r="F62" s="5" t="s">
        <v>224</v>
      </c>
      <c r="G62" s="4" t="s">
        <v>570</v>
      </c>
      <c r="H62" s="5" t="s">
        <v>224</v>
      </c>
      <c r="I62" s="4">
        <v>29</v>
      </c>
      <c r="J62" s="4" t="s">
        <v>749</v>
      </c>
      <c r="K62" s="4" t="s">
        <v>644</v>
      </c>
      <c r="L62" s="6" t="s">
        <v>748</v>
      </c>
      <c r="N62" t="str">
        <f xml:space="preserve"> TRIM(目次資料表[[#This Row],[韻目]])</f>
        <v>凡</v>
      </c>
      <c r="O62">
        <f t="shared" si="0"/>
        <v>1</v>
      </c>
      <c r="P62" s="12" t="str">
        <f t="shared" si="1"/>
        <v>凡</v>
      </c>
      <c r="Q62">
        <f t="shared" si="2"/>
        <v>1</v>
      </c>
    </row>
    <row r="63" spans="1:17">
      <c r="A63" s="3" cm="1">
        <f t="array" ref="A63" xml:space="preserve"> ROW() - ROW($1:$1)</f>
        <v>62</v>
      </c>
      <c r="B63" s="3">
        <v>1</v>
      </c>
      <c r="C63" s="3">
        <v>2</v>
      </c>
      <c r="D63" s="3" t="s">
        <v>751</v>
      </c>
      <c r="E63" s="3" t="s">
        <v>6</v>
      </c>
      <c r="F63" s="5" t="s">
        <v>7</v>
      </c>
      <c r="G63" s="4" t="s">
        <v>9</v>
      </c>
      <c r="H63" s="5" t="s">
        <v>877</v>
      </c>
      <c r="I63" s="4">
        <v>1</v>
      </c>
      <c r="J63" s="4" t="s">
        <v>10</v>
      </c>
      <c r="K63" s="4" t="s">
        <v>751</v>
      </c>
      <c r="L63" s="6" t="s">
        <v>8</v>
      </c>
      <c r="N63" t="str">
        <f xml:space="preserve"> TRIM(目次資料表[[#This Row],[韻目]])</f>
        <v>董</v>
      </c>
      <c r="O63">
        <f t="shared" si="0"/>
        <v>1</v>
      </c>
      <c r="P63" s="12" t="str">
        <f t="shared" si="1"/>
        <v>董</v>
      </c>
      <c r="Q63">
        <f t="shared" si="2"/>
        <v>1</v>
      </c>
    </row>
    <row r="64" spans="1:17">
      <c r="A64" s="3" cm="1">
        <f t="array" ref="A64" xml:space="preserve"> ROW() - ROW($1:$1)</f>
        <v>63</v>
      </c>
      <c r="B64" s="3">
        <v>2</v>
      </c>
      <c r="C64" s="3">
        <v>2</v>
      </c>
      <c r="D64" s="3" t="s">
        <v>752</v>
      </c>
      <c r="E64" s="3" t="s">
        <v>6</v>
      </c>
      <c r="F64" s="5" t="s">
        <v>11</v>
      </c>
      <c r="G64" s="4" t="s">
        <v>469</v>
      </c>
      <c r="H64" s="5" t="s">
        <v>469</v>
      </c>
      <c r="I64" s="4"/>
      <c r="J64" s="4"/>
      <c r="K64" s="4"/>
      <c r="L64" s="6"/>
      <c r="N64" t="str">
        <f xml:space="preserve"> TRIM(目次資料表[[#This Row],[韻目]])</f>
        <v/>
      </c>
      <c r="O64">
        <f t="shared" si="0"/>
        <v>0</v>
      </c>
      <c r="P64" s="12" t="str">
        <f t="shared" si="1"/>
        <v/>
      </c>
      <c r="Q64">
        <f t="shared" si="2"/>
        <v>0</v>
      </c>
    </row>
    <row r="65" spans="1:17">
      <c r="A65" s="3" cm="1">
        <f t="array" ref="A65" xml:space="preserve"> ROW() - ROW($1:$1)</f>
        <v>64</v>
      </c>
      <c r="B65" s="3">
        <v>3</v>
      </c>
      <c r="C65" s="3">
        <v>2</v>
      </c>
      <c r="D65" s="3" t="s">
        <v>753</v>
      </c>
      <c r="E65" s="3" t="s">
        <v>6</v>
      </c>
      <c r="F65" s="5" t="s">
        <v>14</v>
      </c>
      <c r="G65" s="4" t="s">
        <v>9</v>
      </c>
      <c r="H65" s="5" t="s">
        <v>878</v>
      </c>
      <c r="I65" s="4">
        <v>2</v>
      </c>
      <c r="J65" s="4" t="s">
        <v>1205</v>
      </c>
      <c r="K65" s="4" t="s">
        <v>752</v>
      </c>
      <c r="L65" s="6" t="s">
        <v>12</v>
      </c>
      <c r="N65" t="str">
        <f xml:space="preserve"> TRIM(目次資料表[[#This Row],[韻目]])</f>
        <v>腫</v>
      </c>
      <c r="O65">
        <f t="shared" si="0"/>
        <v>1</v>
      </c>
      <c r="P65" s="12" t="str">
        <f t="shared" si="1"/>
        <v>腫</v>
      </c>
      <c r="Q65">
        <f t="shared" si="2"/>
        <v>1</v>
      </c>
    </row>
    <row r="66" spans="1:17">
      <c r="A66" s="3" cm="1">
        <f t="array" ref="A66" xml:space="preserve"> ROW() - ROW($1:$1)</f>
        <v>65</v>
      </c>
      <c r="B66" s="3">
        <v>4</v>
      </c>
      <c r="C66" s="3">
        <v>2</v>
      </c>
      <c r="D66" s="3" t="s">
        <v>754</v>
      </c>
      <c r="E66" s="3" t="s">
        <v>15</v>
      </c>
      <c r="F66" s="5" t="s">
        <v>15</v>
      </c>
      <c r="G66" s="4" t="s">
        <v>9</v>
      </c>
      <c r="H66" s="5" t="s">
        <v>879</v>
      </c>
      <c r="I66" s="4">
        <v>3</v>
      </c>
      <c r="J66" s="4" t="s">
        <v>1199</v>
      </c>
      <c r="K66" s="4" t="s">
        <v>753</v>
      </c>
      <c r="L66" s="6" t="s">
        <v>16</v>
      </c>
      <c r="N66" t="str">
        <f xml:space="preserve"> TRIM(目次資料表[[#This Row],[韻目]])</f>
        <v>講</v>
      </c>
      <c r="O66">
        <f t="shared" si="0"/>
        <v>1</v>
      </c>
      <c r="P66" s="12" t="str">
        <f t="shared" si="1"/>
        <v>講</v>
      </c>
      <c r="Q66">
        <f t="shared" si="2"/>
        <v>1</v>
      </c>
    </row>
    <row r="67" spans="1:17">
      <c r="A67" s="3" cm="1">
        <f t="array" ref="A67" xml:space="preserve"> ROW() - ROW($1:$1)</f>
        <v>66</v>
      </c>
      <c r="B67" s="3">
        <v>5</v>
      </c>
      <c r="C67" s="3">
        <v>2</v>
      </c>
      <c r="D67" s="3" t="s">
        <v>755</v>
      </c>
      <c r="E67" s="3" t="s">
        <v>17</v>
      </c>
      <c r="F67" s="5" t="s">
        <v>18</v>
      </c>
      <c r="G67" s="4" t="s">
        <v>9</v>
      </c>
      <c r="H67" s="5" t="s">
        <v>859</v>
      </c>
      <c r="I67" s="4">
        <v>4</v>
      </c>
      <c r="J67" s="4" t="s">
        <v>1195</v>
      </c>
      <c r="K67" s="4" t="s">
        <v>754</v>
      </c>
      <c r="L67" s="6" t="s">
        <v>19</v>
      </c>
      <c r="N67" t="str">
        <f xml:space="preserve"> TRIM(目次資料表[[#This Row],[韻目]])</f>
        <v>紙</v>
      </c>
      <c r="O67">
        <f t="shared" ref="O67:O130" si="3" xml:space="preserve"> LEN(N67)</f>
        <v>1</v>
      </c>
      <c r="P67" s="12" t="str">
        <f t="shared" ref="P67:P130" si="4" xml:space="preserve"> IF(O67=1, N67, LEFT(N67))</f>
        <v>紙</v>
      </c>
      <c r="Q67">
        <f t="shared" ref="Q67:Q130" si="5" xml:space="preserve"> LEN(P67)</f>
        <v>1</v>
      </c>
    </row>
    <row r="68" spans="1:17">
      <c r="A68" s="3" cm="1">
        <f t="array" ref="A68" xml:space="preserve"> ROW() - ROW($1:$1)</f>
        <v>67</v>
      </c>
      <c r="B68" s="3">
        <v>6</v>
      </c>
      <c r="C68" s="3">
        <v>2</v>
      </c>
      <c r="D68" s="3" t="s">
        <v>756</v>
      </c>
      <c r="E68" s="3" t="s">
        <v>17</v>
      </c>
      <c r="F68" s="5" t="s">
        <v>20</v>
      </c>
      <c r="G68" s="4" t="s">
        <v>9</v>
      </c>
      <c r="H68" s="5" t="s">
        <v>860</v>
      </c>
      <c r="I68" s="4">
        <v>5</v>
      </c>
      <c r="J68" s="4" t="s">
        <v>1235</v>
      </c>
      <c r="K68" s="4" t="s">
        <v>755</v>
      </c>
      <c r="L68" s="6" t="s">
        <v>21</v>
      </c>
      <c r="N68" t="str">
        <f xml:space="preserve"> TRIM(目次資料表[[#This Row],[韻目]])</f>
        <v>旨</v>
      </c>
      <c r="O68">
        <f t="shared" si="3"/>
        <v>1</v>
      </c>
      <c r="P68" s="12" t="str">
        <f t="shared" si="4"/>
        <v>旨</v>
      </c>
      <c r="Q68">
        <f t="shared" si="5"/>
        <v>1</v>
      </c>
    </row>
    <row r="69" spans="1:17">
      <c r="A69" s="3" cm="1">
        <f t="array" ref="A69" xml:space="preserve"> ROW() - ROW($1:$1)</f>
        <v>68</v>
      </c>
      <c r="B69" s="3">
        <v>7</v>
      </c>
      <c r="C69" s="3">
        <v>2</v>
      </c>
      <c r="D69" s="3" t="s">
        <v>757</v>
      </c>
      <c r="E69" s="3" t="s">
        <v>17</v>
      </c>
      <c r="F69" s="5" t="s">
        <v>22</v>
      </c>
      <c r="G69" s="4" t="s">
        <v>9</v>
      </c>
      <c r="H69" s="5" t="s">
        <v>17</v>
      </c>
      <c r="I69" s="4">
        <v>6</v>
      </c>
      <c r="J69" s="4" t="s">
        <v>1191</v>
      </c>
      <c r="K69" s="4" t="s">
        <v>756</v>
      </c>
      <c r="L69" s="6" t="s">
        <v>23</v>
      </c>
      <c r="N69" t="str">
        <f xml:space="preserve"> TRIM(目次資料表[[#This Row],[韻目]])</f>
        <v>止</v>
      </c>
      <c r="O69">
        <f t="shared" si="3"/>
        <v>1</v>
      </c>
      <c r="P69" s="12" t="str">
        <f t="shared" si="4"/>
        <v>止</v>
      </c>
      <c r="Q69">
        <f t="shared" si="5"/>
        <v>1</v>
      </c>
    </row>
    <row r="70" spans="1:17">
      <c r="A70" s="3" cm="1">
        <f t="array" ref="A70" xml:space="preserve"> ROW() - ROW($1:$1)</f>
        <v>69</v>
      </c>
      <c r="B70" s="3">
        <v>8</v>
      </c>
      <c r="C70" s="3">
        <v>2</v>
      </c>
      <c r="D70" s="3" t="s">
        <v>758</v>
      </c>
      <c r="E70" s="3" t="s">
        <v>17</v>
      </c>
      <c r="F70" s="5" t="s">
        <v>24</v>
      </c>
      <c r="G70" s="4" t="s">
        <v>9</v>
      </c>
      <c r="H70" s="5" t="s">
        <v>880</v>
      </c>
      <c r="I70" s="4">
        <v>7</v>
      </c>
      <c r="J70" s="4" t="s">
        <v>1236</v>
      </c>
      <c r="K70" s="4" t="s">
        <v>757</v>
      </c>
      <c r="L70" s="6" t="s">
        <v>25</v>
      </c>
      <c r="N70" t="str">
        <f xml:space="preserve"> TRIM(目次資料表[[#This Row],[韻目]])</f>
        <v>尾</v>
      </c>
      <c r="O70">
        <f t="shared" si="3"/>
        <v>1</v>
      </c>
      <c r="P70" s="12" t="str">
        <f t="shared" si="4"/>
        <v>尾</v>
      </c>
      <c r="Q70">
        <f t="shared" si="5"/>
        <v>1</v>
      </c>
    </row>
    <row r="71" spans="1:17">
      <c r="A71" s="3" cm="1">
        <f t="array" ref="A71" xml:space="preserve"> ROW() - ROW($1:$1)</f>
        <v>70</v>
      </c>
      <c r="B71" s="3">
        <v>9</v>
      </c>
      <c r="C71" s="3">
        <v>2</v>
      </c>
      <c r="D71" s="3" t="s">
        <v>759</v>
      </c>
      <c r="E71" s="3" t="s">
        <v>26</v>
      </c>
      <c r="F71" s="5" t="s">
        <v>27</v>
      </c>
      <c r="G71" s="4" t="s">
        <v>9</v>
      </c>
      <c r="H71" s="5" t="s">
        <v>881</v>
      </c>
      <c r="I71" s="4">
        <v>8</v>
      </c>
      <c r="J71" s="4" t="s">
        <v>1187</v>
      </c>
      <c r="K71" s="4" t="s">
        <v>758</v>
      </c>
      <c r="L71" s="6" t="s">
        <v>28</v>
      </c>
      <c r="N71" t="str">
        <f xml:space="preserve"> TRIM(目次資料表[[#This Row],[韻目]])</f>
        <v>語</v>
      </c>
      <c r="O71">
        <f t="shared" si="3"/>
        <v>1</v>
      </c>
      <c r="P71" s="12" t="str">
        <f t="shared" si="4"/>
        <v>語</v>
      </c>
      <c r="Q71">
        <f t="shared" si="5"/>
        <v>1</v>
      </c>
    </row>
    <row r="72" spans="1:17">
      <c r="A72" s="3" cm="1">
        <f t="array" ref="A72" xml:space="preserve"> ROW() - ROW($1:$1)</f>
        <v>71</v>
      </c>
      <c r="B72" s="3">
        <v>10</v>
      </c>
      <c r="C72" s="3">
        <v>2</v>
      </c>
      <c r="D72" s="3" t="s">
        <v>760</v>
      </c>
      <c r="E72" s="3" t="s">
        <v>26</v>
      </c>
      <c r="F72" s="5" t="s">
        <v>29</v>
      </c>
      <c r="G72" s="4" t="s">
        <v>9</v>
      </c>
      <c r="H72" s="5" t="s">
        <v>882</v>
      </c>
      <c r="I72" s="4">
        <v>9</v>
      </c>
      <c r="J72" s="4" t="s">
        <v>1183</v>
      </c>
      <c r="K72" s="4" t="s">
        <v>759</v>
      </c>
      <c r="L72" s="6" t="s">
        <v>30</v>
      </c>
      <c r="N72" t="str">
        <f xml:space="preserve"> TRIM(目次資料表[[#This Row],[韻目]])</f>
        <v>麌</v>
      </c>
      <c r="O72">
        <f t="shared" si="3"/>
        <v>1</v>
      </c>
      <c r="P72" s="12" t="str">
        <f t="shared" si="4"/>
        <v>麌</v>
      </c>
      <c r="Q72">
        <f t="shared" si="5"/>
        <v>1</v>
      </c>
    </row>
    <row r="73" spans="1:17">
      <c r="A73" s="3" cm="1">
        <f t="array" ref="A73" xml:space="preserve"> ROW() - ROW($1:$1)</f>
        <v>72</v>
      </c>
      <c r="B73" s="3">
        <v>11</v>
      </c>
      <c r="C73" s="3">
        <v>2</v>
      </c>
      <c r="D73" s="3" t="s">
        <v>761</v>
      </c>
      <c r="E73" s="3" t="s">
        <v>26</v>
      </c>
      <c r="F73" s="5" t="s">
        <v>31</v>
      </c>
      <c r="G73" s="4" t="s">
        <v>9</v>
      </c>
      <c r="H73" s="5" t="s">
        <v>883</v>
      </c>
      <c r="I73" s="4">
        <v>10</v>
      </c>
      <c r="J73" s="4" t="s">
        <v>1179</v>
      </c>
      <c r="K73" s="4" t="s">
        <v>760</v>
      </c>
      <c r="L73" s="6" t="s">
        <v>32</v>
      </c>
      <c r="N73" t="str">
        <f xml:space="preserve"> TRIM(目次資料表[[#This Row],[韻目]])</f>
        <v>姥</v>
      </c>
      <c r="O73">
        <f t="shared" si="3"/>
        <v>1</v>
      </c>
      <c r="P73" s="12" t="str">
        <f t="shared" si="4"/>
        <v>姥</v>
      </c>
      <c r="Q73">
        <f t="shared" si="5"/>
        <v>1</v>
      </c>
    </row>
    <row r="74" spans="1:17">
      <c r="A74" s="3" cm="1">
        <f t="array" ref="A74" xml:space="preserve"> ROW() - ROW($1:$1)</f>
        <v>73</v>
      </c>
      <c r="B74" s="3">
        <v>12</v>
      </c>
      <c r="C74" s="3">
        <v>2</v>
      </c>
      <c r="D74" s="3" t="s">
        <v>762</v>
      </c>
      <c r="E74" s="3" t="s">
        <v>33</v>
      </c>
      <c r="F74" s="5" t="s">
        <v>34</v>
      </c>
      <c r="G74" s="4" t="s">
        <v>9</v>
      </c>
      <c r="H74" s="5" t="s">
        <v>884</v>
      </c>
      <c r="I74" s="4">
        <v>11</v>
      </c>
      <c r="J74" s="4" t="s">
        <v>1175</v>
      </c>
      <c r="K74" s="4" t="s">
        <v>761</v>
      </c>
      <c r="L74" s="6" t="s">
        <v>35</v>
      </c>
      <c r="N74" t="str">
        <f xml:space="preserve"> TRIM(目次資料表[[#This Row],[韻目]])</f>
        <v>薺</v>
      </c>
      <c r="O74">
        <f t="shared" si="3"/>
        <v>1</v>
      </c>
      <c r="P74" s="12" t="str">
        <f t="shared" si="4"/>
        <v>薺</v>
      </c>
      <c r="Q74">
        <f t="shared" si="5"/>
        <v>1</v>
      </c>
    </row>
    <row r="75" spans="1:17">
      <c r="A75" s="3" cm="1">
        <f t="array" ref="A75" xml:space="preserve"> ROW() - ROW($1:$1)</f>
        <v>74</v>
      </c>
      <c r="B75" s="3">
        <v>13</v>
      </c>
      <c r="C75" s="3">
        <v>2</v>
      </c>
      <c r="D75" s="3" t="s">
        <v>763</v>
      </c>
      <c r="E75" s="3" t="s">
        <v>33</v>
      </c>
      <c r="F75" s="5" t="s">
        <v>36</v>
      </c>
      <c r="G75" s="4" t="s">
        <v>469</v>
      </c>
      <c r="H75" s="5" t="s">
        <v>469</v>
      </c>
      <c r="I75" s="4"/>
      <c r="J75" s="4" t="s">
        <v>469</v>
      </c>
      <c r="K75" s="4" t="s">
        <v>469</v>
      </c>
      <c r="L75" s="6" t="s">
        <v>469</v>
      </c>
      <c r="N75" t="str">
        <f xml:space="preserve"> TRIM(目次資料表[[#This Row],[韻目]])</f>
        <v/>
      </c>
      <c r="O75">
        <f t="shared" si="3"/>
        <v>0</v>
      </c>
      <c r="P75" s="12" t="str">
        <f t="shared" si="4"/>
        <v/>
      </c>
      <c r="Q75">
        <f t="shared" si="5"/>
        <v>0</v>
      </c>
    </row>
    <row r="76" spans="1:17">
      <c r="A76" s="3" cm="1">
        <f t="array" ref="A76" xml:space="preserve"> ROW() - ROW($1:$1)</f>
        <v>75</v>
      </c>
      <c r="B76" s="3">
        <v>14</v>
      </c>
      <c r="C76" s="3">
        <v>2</v>
      </c>
      <c r="D76" s="3" t="s">
        <v>764</v>
      </c>
      <c r="E76" s="3" t="s">
        <v>33</v>
      </c>
      <c r="F76" s="5" t="s">
        <v>37</v>
      </c>
      <c r="G76" s="4" t="s">
        <v>469</v>
      </c>
      <c r="H76" s="5" t="s">
        <v>469</v>
      </c>
      <c r="I76" s="4"/>
      <c r="J76" s="4" t="s">
        <v>469</v>
      </c>
      <c r="K76" s="4" t="s">
        <v>469</v>
      </c>
      <c r="L76" s="6" t="s">
        <v>469</v>
      </c>
      <c r="N76" t="str">
        <f xml:space="preserve"> TRIM(目次資料表[[#This Row],[韻目]])</f>
        <v/>
      </c>
      <c r="O76">
        <f t="shared" si="3"/>
        <v>0</v>
      </c>
      <c r="P76" s="12" t="str">
        <f t="shared" si="4"/>
        <v/>
      </c>
      <c r="Q76">
        <f t="shared" si="5"/>
        <v>0</v>
      </c>
    </row>
    <row r="77" spans="1:17">
      <c r="A77" s="3" cm="1">
        <f t="array" ref="A77" xml:space="preserve"> ROW() - ROW($1:$1)</f>
        <v>76</v>
      </c>
      <c r="B77" s="3">
        <v>15</v>
      </c>
      <c r="C77" s="3">
        <v>2</v>
      </c>
      <c r="D77" s="3" t="s">
        <v>823</v>
      </c>
      <c r="E77" s="3" t="s">
        <v>33</v>
      </c>
      <c r="F77" s="5" t="s">
        <v>38</v>
      </c>
      <c r="G77" s="4" t="s">
        <v>9</v>
      </c>
      <c r="H77" s="5" t="s">
        <v>33</v>
      </c>
      <c r="I77" s="4">
        <v>12</v>
      </c>
      <c r="J77" s="4" t="s">
        <v>1237</v>
      </c>
      <c r="K77" s="4" t="s">
        <v>762</v>
      </c>
      <c r="L77" s="6" t="s">
        <v>40</v>
      </c>
      <c r="N77" t="str">
        <f xml:space="preserve"> TRIM(目次資料表[[#This Row],[韻目]])</f>
        <v>蟹</v>
      </c>
      <c r="O77">
        <f t="shared" si="3"/>
        <v>1</v>
      </c>
      <c r="P77" s="12" t="str">
        <f t="shared" si="4"/>
        <v>蟹</v>
      </c>
      <c r="Q77">
        <f t="shared" si="5"/>
        <v>1</v>
      </c>
    </row>
    <row r="78" spans="1:17">
      <c r="A78" s="3" cm="1">
        <f t="array" ref="A78" xml:space="preserve"> ROW() - ROW($1:$1)</f>
        <v>77</v>
      </c>
      <c r="B78" s="3">
        <v>16</v>
      </c>
      <c r="C78" s="3">
        <v>2</v>
      </c>
      <c r="D78" s="3" t="s">
        <v>826</v>
      </c>
      <c r="E78" s="3" t="s">
        <v>33</v>
      </c>
      <c r="F78" s="5" t="s">
        <v>42</v>
      </c>
      <c r="G78" s="4" t="s">
        <v>9</v>
      </c>
      <c r="H78" s="5" t="s">
        <v>885</v>
      </c>
      <c r="I78" s="4">
        <v>13</v>
      </c>
      <c r="J78" s="4" t="s">
        <v>1238</v>
      </c>
      <c r="K78" s="4" t="s">
        <v>763</v>
      </c>
      <c r="L78" s="6" t="s">
        <v>44</v>
      </c>
      <c r="N78" t="str">
        <f xml:space="preserve"> TRIM(目次資料表[[#This Row],[韻目]])</f>
        <v>駭</v>
      </c>
      <c r="O78">
        <f t="shared" si="3"/>
        <v>1</v>
      </c>
      <c r="P78" s="12" t="str">
        <f t="shared" si="4"/>
        <v>駭</v>
      </c>
      <c r="Q78">
        <f t="shared" si="5"/>
        <v>1</v>
      </c>
    </row>
    <row r="79" spans="1:17">
      <c r="A79" s="3" cm="1">
        <f t="array" ref="A79" xml:space="preserve"> ROW() - ROW($1:$1)</f>
        <v>78</v>
      </c>
      <c r="B79" s="3">
        <v>17</v>
      </c>
      <c r="C79" s="3">
        <v>2</v>
      </c>
      <c r="D79" s="3" t="s">
        <v>829</v>
      </c>
      <c r="E79" s="3" t="s">
        <v>33</v>
      </c>
      <c r="F79" s="5" t="s">
        <v>46</v>
      </c>
      <c r="G79" s="4" t="s">
        <v>469</v>
      </c>
      <c r="H79" s="5" t="s">
        <v>469</v>
      </c>
      <c r="I79" s="4"/>
      <c r="J79" s="4" t="s">
        <v>469</v>
      </c>
      <c r="K79" s="4" t="s">
        <v>469</v>
      </c>
      <c r="L79" s="6" t="s">
        <v>469</v>
      </c>
      <c r="N79" t="str">
        <f xml:space="preserve"> TRIM(目次資料表[[#This Row],[韻目]])</f>
        <v/>
      </c>
      <c r="O79">
        <f t="shared" si="3"/>
        <v>0</v>
      </c>
      <c r="P79" s="12" t="str">
        <f t="shared" si="4"/>
        <v/>
      </c>
      <c r="Q79">
        <f t="shared" si="5"/>
        <v>0</v>
      </c>
    </row>
    <row r="80" spans="1:17">
      <c r="A80" s="3" cm="1">
        <f t="array" ref="A80" xml:space="preserve"> ROW() - ROW($1:$1)</f>
        <v>79</v>
      </c>
      <c r="B80" s="3">
        <v>18</v>
      </c>
      <c r="C80" s="3">
        <v>2</v>
      </c>
      <c r="D80" s="3" t="s">
        <v>765</v>
      </c>
      <c r="E80" s="3" t="s">
        <v>33</v>
      </c>
      <c r="F80" s="5" t="s">
        <v>47</v>
      </c>
      <c r="G80" s="4" t="s">
        <v>9</v>
      </c>
      <c r="H80" s="5" t="s">
        <v>886</v>
      </c>
      <c r="I80" s="4">
        <v>14</v>
      </c>
      <c r="J80" s="4" t="s">
        <v>1239</v>
      </c>
      <c r="K80" s="4" t="s">
        <v>764</v>
      </c>
      <c r="L80" s="6" t="s">
        <v>49</v>
      </c>
      <c r="N80" t="str">
        <f xml:space="preserve"> TRIM(目次資料表[[#This Row],[韻目]])</f>
        <v>賄</v>
      </c>
      <c r="O80">
        <f t="shared" si="3"/>
        <v>1</v>
      </c>
      <c r="P80" s="12" t="str">
        <f t="shared" si="4"/>
        <v>賄</v>
      </c>
      <c r="Q80">
        <f t="shared" si="5"/>
        <v>1</v>
      </c>
    </row>
    <row r="81" spans="1:17">
      <c r="A81" s="3" cm="1">
        <f t="array" ref="A81" xml:space="preserve"> ROW() - ROW($1:$1)</f>
        <v>80</v>
      </c>
      <c r="B81" s="3">
        <v>19</v>
      </c>
      <c r="C81" s="3">
        <v>2</v>
      </c>
      <c r="D81" s="3" t="s">
        <v>766</v>
      </c>
      <c r="E81" s="3" t="s">
        <v>33</v>
      </c>
      <c r="F81" s="5" t="s">
        <v>51</v>
      </c>
      <c r="G81" s="4" t="s">
        <v>9</v>
      </c>
      <c r="H81" s="5" t="s">
        <v>887</v>
      </c>
      <c r="I81" s="4">
        <v>15</v>
      </c>
      <c r="J81" s="4" t="s">
        <v>1240</v>
      </c>
      <c r="K81" s="4" t="s">
        <v>823</v>
      </c>
      <c r="L81" s="6" t="s">
        <v>53</v>
      </c>
      <c r="N81" t="str">
        <f xml:space="preserve"> TRIM(目次資料表[[#This Row],[韻目]])</f>
        <v>海</v>
      </c>
      <c r="O81">
        <f t="shared" si="3"/>
        <v>1</v>
      </c>
      <c r="P81" s="12" t="str">
        <f t="shared" si="4"/>
        <v>海</v>
      </c>
      <c r="Q81">
        <f t="shared" si="5"/>
        <v>1</v>
      </c>
    </row>
    <row r="82" spans="1:17">
      <c r="A82" s="3" cm="1">
        <f t="array" ref="A82" xml:space="preserve"> ROW() - ROW($1:$1)</f>
        <v>81</v>
      </c>
      <c r="B82" s="3">
        <v>20</v>
      </c>
      <c r="C82" s="3">
        <v>2</v>
      </c>
      <c r="D82" s="3" t="s">
        <v>834</v>
      </c>
      <c r="E82" s="3" t="s">
        <v>33</v>
      </c>
      <c r="F82" s="5" t="s">
        <v>55</v>
      </c>
      <c r="G82" s="4" t="s">
        <v>469</v>
      </c>
      <c r="H82" s="5" t="s">
        <v>469</v>
      </c>
      <c r="I82" s="4"/>
      <c r="J82" s="4" t="s">
        <v>469</v>
      </c>
      <c r="K82" s="4" t="s">
        <v>469</v>
      </c>
      <c r="L82" s="6" t="s">
        <v>469</v>
      </c>
      <c r="N82" t="str">
        <f xml:space="preserve"> TRIM(目次資料表[[#This Row],[韻目]])</f>
        <v/>
      </c>
      <c r="O82">
        <f t="shared" si="3"/>
        <v>0</v>
      </c>
      <c r="P82" s="12" t="str">
        <f t="shared" si="4"/>
        <v/>
      </c>
      <c r="Q82">
        <f t="shared" si="5"/>
        <v>0</v>
      </c>
    </row>
    <row r="83" spans="1:17">
      <c r="A83" s="3" cm="1">
        <f t="array" ref="A83" xml:space="preserve"> ROW() - ROW($1:$1)</f>
        <v>82</v>
      </c>
      <c r="B83" s="3">
        <v>21</v>
      </c>
      <c r="C83" s="3">
        <v>2</v>
      </c>
      <c r="D83" s="3" t="s">
        <v>767</v>
      </c>
      <c r="E83" s="3" t="s">
        <v>56</v>
      </c>
      <c r="F83" s="5" t="s">
        <v>57</v>
      </c>
      <c r="G83" s="4" t="s">
        <v>9</v>
      </c>
      <c r="H83" s="5" t="s">
        <v>861</v>
      </c>
      <c r="I83" s="4">
        <v>16</v>
      </c>
      <c r="J83" s="4" t="s">
        <v>1241</v>
      </c>
      <c r="K83" s="4" t="s">
        <v>826</v>
      </c>
      <c r="L83" s="6" t="s">
        <v>59</v>
      </c>
      <c r="N83" t="str">
        <f xml:space="preserve"> TRIM(目次資料表[[#This Row],[韻目]])</f>
        <v>軫</v>
      </c>
      <c r="O83">
        <f t="shared" si="3"/>
        <v>1</v>
      </c>
      <c r="P83" s="12" t="str">
        <f t="shared" si="4"/>
        <v>軫</v>
      </c>
      <c r="Q83">
        <f t="shared" si="5"/>
        <v>1</v>
      </c>
    </row>
    <row r="84" spans="1:17">
      <c r="A84" s="3" cm="1">
        <f t="array" ref="A84" xml:space="preserve"> ROW() - ROW($1:$1)</f>
        <v>83</v>
      </c>
      <c r="B84" s="3">
        <v>22</v>
      </c>
      <c r="C84" s="3">
        <v>2</v>
      </c>
      <c r="D84" s="3" t="s">
        <v>768</v>
      </c>
      <c r="E84" s="3" t="s">
        <v>56</v>
      </c>
      <c r="F84" s="5" t="s">
        <v>63</v>
      </c>
      <c r="G84" s="4" t="s">
        <v>9</v>
      </c>
      <c r="H84" s="5" t="s">
        <v>985</v>
      </c>
      <c r="I84" s="4">
        <v>17</v>
      </c>
      <c r="J84" s="4" t="s">
        <v>1242</v>
      </c>
      <c r="K84" s="4" t="s">
        <v>829</v>
      </c>
      <c r="L84" s="6" t="s">
        <v>65</v>
      </c>
      <c r="N84" t="str">
        <f xml:space="preserve"> TRIM(目次資料表[[#This Row],[韻目]])</f>
        <v>準</v>
      </c>
      <c r="O84">
        <f t="shared" si="3"/>
        <v>1</v>
      </c>
      <c r="P84" s="12" t="str">
        <f t="shared" si="4"/>
        <v>準</v>
      </c>
      <c r="Q84">
        <f t="shared" si="5"/>
        <v>1</v>
      </c>
    </row>
    <row r="85" spans="1:17">
      <c r="A85" s="3" cm="1">
        <f t="array" ref="A85" xml:space="preserve"> ROW() - ROW($1:$1)</f>
        <v>84</v>
      </c>
      <c r="B85" s="3">
        <v>23</v>
      </c>
      <c r="C85" s="3">
        <v>2</v>
      </c>
      <c r="D85" s="3" t="s">
        <v>839</v>
      </c>
      <c r="E85" s="3" t="s">
        <v>56</v>
      </c>
      <c r="F85" s="5" t="s">
        <v>56</v>
      </c>
      <c r="G85" s="4" t="s">
        <v>9</v>
      </c>
      <c r="H85" s="5" t="s">
        <v>67</v>
      </c>
      <c r="I85" s="4">
        <v>18</v>
      </c>
      <c r="J85" s="4" t="s">
        <v>1243</v>
      </c>
      <c r="K85" s="4" t="s">
        <v>765</v>
      </c>
      <c r="L85" s="6" t="s">
        <v>68</v>
      </c>
      <c r="N85" t="str">
        <f xml:space="preserve"> TRIM(目次資料表[[#This Row],[韻目]])</f>
        <v>𧤛</v>
      </c>
      <c r="O85">
        <f t="shared" si="3"/>
        <v>2</v>
      </c>
      <c r="P85" s="12" t="str">
        <f t="shared" si="4"/>
        <v>𧤛</v>
      </c>
      <c r="Q85">
        <f t="shared" si="5"/>
        <v>2</v>
      </c>
    </row>
    <row r="86" spans="1:17">
      <c r="A86" s="3" cm="1">
        <f t="array" ref="A86" xml:space="preserve"> ROW() - ROW($1:$1)</f>
        <v>85</v>
      </c>
      <c r="B86" s="3">
        <v>24</v>
      </c>
      <c r="C86" s="3">
        <v>2</v>
      </c>
      <c r="D86" s="3" t="s">
        <v>769</v>
      </c>
      <c r="E86" s="3" t="s">
        <v>56</v>
      </c>
      <c r="F86" s="5" t="s">
        <v>70</v>
      </c>
      <c r="G86" s="4" t="s">
        <v>9</v>
      </c>
      <c r="H86" s="5" t="s">
        <v>888</v>
      </c>
      <c r="I86" s="4">
        <v>19</v>
      </c>
      <c r="J86" s="4" t="s">
        <v>1244</v>
      </c>
      <c r="K86" s="4" t="s">
        <v>766</v>
      </c>
      <c r="L86" s="6" t="s">
        <v>72</v>
      </c>
      <c r="N86" t="str">
        <f xml:space="preserve"> TRIM(目次資料表[[#This Row],[韻目]])</f>
        <v>吻</v>
      </c>
      <c r="O86">
        <f t="shared" si="3"/>
        <v>1</v>
      </c>
      <c r="P86" s="12" t="str">
        <f t="shared" si="4"/>
        <v>吻</v>
      </c>
      <c r="Q86">
        <f t="shared" si="5"/>
        <v>1</v>
      </c>
    </row>
    <row r="87" spans="1:17">
      <c r="A87" s="3" cm="1">
        <f t="array" ref="A87" xml:space="preserve"> ROW() - ROW($1:$1)</f>
        <v>86</v>
      </c>
      <c r="B87" s="3">
        <v>25</v>
      </c>
      <c r="C87" s="3">
        <v>2</v>
      </c>
      <c r="D87" s="3" t="s">
        <v>770</v>
      </c>
      <c r="E87" s="3" t="s">
        <v>56</v>
      </c>
      <c r="F87" s="5" t="s">
        <v>74</v>
      </c>
      <c r="G87" s="4" t="s">
        <v>9</v>
      </c>
      <c r="H87" s="5" t="s">
        <v>889</v>
      </c>
      <c r="I87" s="4">
        <v>20</v>
      </c>
      <c r="J87" s="4" t="s">
        <v>1245</v>
      </c>
      <c r="K87" s="4" t="s">
        <v>834</v>
      </c>
      <c r="L87" s="6" t="s">
        <v>68</v>
      </c>
      <c r="N87" t="str">
        <f xml:space="preserve"> TRIM(目次資料表[[#This Row],[韻目]])</f>
        <v>隱</v>
      </c>
      <c r="O87">
        <f t="shared" si="3"/>
        <v>1</v>
      </c>
      <c r="P87" s="12" t="str">
        <f t="shared" si="4"/>
        <v>隱</v>
      </c>
      <c r="Q87">
        <f t="shared" si="5"/>
        <v>1</v>
      </c>
    </row>
    <row r="88" spans="1:17">
      <c r="A88" s="3" cm="1">
        <f t="array" ref="A88" xml:space="preserve"> ROW() - ROW($1:$1)</f>
        <v>87</v>
      </c>
      <c r="B88" s="3">
        <v>26</v>
      </c>
      <c r="C88" s="3">
        <v>2</v>
      </c>
      <c r="D88" s="3" t="s">
        <v>771</v>
      </c>
      <c r="E88" s="3" t="s">
        <v>56</v>
      </c>
      <c r="F88" s="5" t="s">
        <v>77</v>
      </c>
      <c r="G88" s="4" t="s">
        <v>9</v>
      </c>
      <c r="H88" s="5" t="s">
        <v>890</v>
      </c>
      <c r="I88" s="4">
        <v>21</v>
      </c>
      <c r="J88" s="4" t="s">
        <v>1246</v>
      </c>
      <c r="K88" s="4" t="s">
        <v>767</v>
      </c>
      <c r="L88" s="6" t="s">
        <v>79</v>
      </c>
      <c r="N88" t="str">
        <f xml:space="preserve"> TRIM(目次資料表[[#This Row],[韻目]])</f>
        <v>阮</v>
      </c>
      <c r="O88">
        <f t="shared" si="3"/>
        <v>1</v>
      </c>
      <c r="P88" s="12" t="str">
        <f t="shared" si="4"/>
        <v>阮</v>
      </c>
      <c r="Q88">
        <f t="shared" si="5"/>
        <v>1</v>
      </c>
    </row>
    <row r="89" spans="1:17">
      <c r="A89" s="3" cm="1">
        <f t="array" ref="A89" xml:space="preserve"> ROW() - ROW($1:$1)</f>
        <v>88</v>
      </c>
      <c r="B89" s="3">
        <v>27</v>
      </c>
      <c r="C89" s="3">
        <v>2</v>
      </c>
      <c r="D89" s="3" t="s">
        <v>772</v>
      </c>
      <c r="E89" s="3" t="s">
        <v>56</v>
      </c>
      <c r="F89" s="5" t="s">
        <v>81</v>
      </c>
      <c r="G89" s="4" t="s">
        <v>9</v>
      </c>
      <c r="H89" s="5" t="s">
        <v>891</v>
      </c>
      <c r="I89" s="4">
        <v>22</v>
      </c>
      <c r="J89" s="4" t="s">
        <v>1247</v>
      </c>
      <c r="K89" s="4" t="s">
        <v>768</v>
      </c>
      <c r="L89" s="6" t="s">
        <v>83</v>
      </c>
      <c r="N89" t="str">
        <f xml:space="preserve"> TRIM(目次資料表[[#This Row],[韻目]])</f>
        <v>混</v>
      </c>
      <c r="O89">
        <f t="shared" si="3"/>
        <v>1</v>
      </c>
      <c r="P89" s="12" t="str">
        <f t="shared" si="4"/>
        <v>混</v>
      </c>
      <c r="Q89">
        <f t="shared" si="5"/>
        <v>1</v>
      </c>
    </row>
    <row r="90" spans="1:17">
      <c r="A90" s="3" cm="1">
        <f t="array" ref="A90" xml:space="preserve"> ROW() - ROW($1:$1)</f>
        <v>89</v>
      </c>
      <c r="B90" s="3">
        <v>28</v>
      </c>
      <c r="C90" s="3">
        <v>2</v>
      </c>
      <c r="D90" s="3" t="s">
        <v>773</v>
      </c>
      <c r="E90" s="3" t="s">
        <v>56</v>
      </c>
      <c r="F90" s="5" t="s">
        <v>85</v>
      </c>
      <c r="G90" s="4" t="s">
        <v>9</v>
      </c>
      <c r="H90" s="5" t="s">
        <v>892</v>
      </c>
      <c r="I90" s="4">
        <v>23</v>
      </c>
      <c r="J90" s="4" t="s">
        <v>1248</v>
      </c>
      <c r="K90" s="4" t="s">
        <v>839</v>
      </c>
      <c r="L90" s="6" t="s">
        <v>87</v>
      </c>
      <c r="N90" t="str">
        <f xml:space="preserve"> TRIM(目次資料表[[#This Row],[韻目]])</f>
        <v>很</v>
      </c>
      <c r="O90">
        <f t="shared" si="3"/>
        <v>1</v>
      </c>
      <c r="P90" s="12" t="str">
        <f t="shared" si="4"/>
        <v>很</v>
      </c>
      <c r="Q90">
        <f t="shared" si="5"/>
        <v>1</v>
      </c>
    </row>
    <row r="91" spans="1:17">
      <c r="A91" s="3" cm="1">
        <f t="array" ref="A91" xml:space="preserve"> ROW() - ROW($1:$1)</f>
        <v>90</v>
      </c>
      <c r="B91" s="3">
        <v>29</v>
      </c>
      <c r="C91" s="3">
        <v>2</v>
      </c>
      <c r="D91" s="3" t="s">
        <v>774</v>
      </c>
      <c r="E91" s="3" t="s">
        <v>89</v>
      </c>
      <c r="F91" s="5" t="s">
        <v>90</v>
      </c>
      <c r="G91" s="4" t="s">
        <v>9</v>
      </c>
      <c r="H91" s="5" t="s">
        <v>893</v>
      </c>
      <c r="I91" s="4">
        <v>24</v>
      </c>
      <c r="J91" s="4" t="s">
        <v>1249</v>
      </c>
      <c r="K91" s="4" t="s">
        <v>769</v>
      </c>
      <c r="L91" s="6" t="s">
        <v>92</v>
      </c>
      <c r="N91" t="str">
        <f xml:space="preserve"> TRIM(目次資料表[[#This Row],[韻目]])</f>
        <v>旱</v>
      </c>
      <c r="O91">
        <f t="shared" si="3"/>
        <v>1</v>
      </c>
      <c r="P91" s="12" t="str">
        <f t="shared" si="4"/>
        <v>旱</v>
      </c>
      <c r="Q91">
        <f t="shared" si="5"/>
        <v>1</v>
      </c>
    </row>
    <row r="92" spans="1:17">
      <c r="A92" s="3" cm="1">
        <f t="array" ref="A92" xml:space="preserve"> ROW() - ROW($1:$1)</f>
        <v>91</v>
      </c>
      <c r="B92" s="3">
        <v>30</v>
      </c>
      <c r="C92" s="3">
        <v>2</v>
      </c>
      <c r="D92" s="3" t="s">
        <v>775</v>
      </c>
      <c r="E92" s="3" t="s">
        <v>89</v>
      </c>
      <c r="F92" s="5" t="s">
        <v>94</v>
      </c>
      <c r="G92" s="4" t="s">
        <v>9</v>
      </c>
      <c r="H92" s="5" t="s">
        <v>894</v>
      </c>
      <c r="I92" s="4">
        <v>25</v>
      </c>
      <c r="J92" s="4" t="s">
        <v>1250</v>
      </c>
      <c r="K92" s="4" t="s">
        <v>770</v>
      </c>
      <c r="L92" s="6" t="s">
        <v>96</v>
      </c>
      <c r="N92" t="str">
        <f xml:space="preserve"> TRIM(目次資料表[[#This Row],[韻目]])</f>
        <v>緩</v>
      </c>
      <c r="O92">
        <f t="shared" si="3"/>
        <v>1</v>
      </c>
      <c r="P92" s="12" t="str">
        <f t="shared" si="4"/>
        <v>緩</v>
      </c>
      <c r="Q92">
        <f t="shared" si="5"/>
        <v>1</v>
      </c>
    </row>
    <row r="93" spans="1:17">
      <c r="A93" s="3" cm="1">
        <f t="array" ref="A93" xml:space="preserve"> ROW() - ROW($1:$1)</f>
        <v>92</v>
      </c>
      <c r="B93" s="3">
        <v>31</v>
      </c>
      <c r="C93" s="3">
        <v>2</v>
      </c>
      <c r="D93" s="3" t="s">
        <v>776</v>
      </c>
      <c r="E93" s="3" t="s">
        <v>89</v>
      </c>
      <c r="F93" s="5" t="s">
        <v>98</v>
      </c>
      <c r="G93" s="4" t="s">
        <v>9</v>
      </c>
      <c r="H93" s="5" t="s">
        <v>895</v>
      </c>
      <c r="I93" s="4">
        <v>26</v>
      </c>
      <c r="J93" s="4" t="s">
        <v>1251</v>
      </c>
      <c r="K93" s="4" t="s">
        <v>771</v>
      </c>
      <c r="L93" s="6" t="s">
        <v>100</v>
      </c>
      <c r="N93" t="str">
        <f xml:space="preserve"> TRIM(目次資料表[[#This Row],[韻目]])</f>
        <v>潸</v>
      </c>
      <c r="O93">
        <f t="shared" si="3"/>
        <v>1</v>
      </c>
      <c r="P93" s="12" t="str">
        <f t="shared" si="4"/>
        <v>潸</v>
      </c>
      <c r="Q93">
        <f t="shared" si="5"/>
        <v>1</v>
      </c>
    </row>
    <row r="94" spans="1:17">
      <c r="A94" s="3" cm="1">
        <f t="array" ref="A94" xml:space="preserve"> ROW() - ROW($1:$1)</f>
        <v>93</v>
      </c>
      <c r="B94" s="3">
        <v>32</v>
      </c>
      <c r="C94" s="3">
        <v>2</v>
      </c>
      <c r="D94" s="3" t="s">
        <v>777</v>
      </c>
      <c r="E94" s="3" t="s">
        <v>89</v>
      </c>
      <c r="F94" s="5" t="s">
        <v>89</v>
      </c>
      <c r="G94" s="4" t="s">
        <v>9</v>
      </c>
      <c r="H94" s="5" t="s">
        <v>896</v>
      </c>
      <c r="I94" s="4">
        <v>27</v>
      </c>
      <c r="J94" s="4" t="s">
        <v>1252</v>
      </c>
      <c r="K94" s="4" t="s">
        <v>772</v>
      </c>
      <c r="L94" s="6" t="s">
        <v>103</v>
      </c>
      <c r="N94" t="str">
        <f xml:space="preserve"> TRIM(目次資料表[[#This Row],[韻目]])</f>
        <v>產</v>
      </c>
      <c r="O94">
        <f t="shared" si="3"/>
        <v>1</v>
      </c>
      <c r="P94" s="12" t="str">
        <f t="shared" si="4"/>
        <v>產</v>
      </c>
      <c r="Q94">
        <f t="shared" si="5"/>
        <v>1</v>
      </c>
    </row>
    <row r="95" spans="1:17">
      <c r="A95" s="3" cm="1">
        <f t="array" ref="A95" xml:space="preserve"> ROW() - ROW($1:$1)</f>
        <v>94</v>
      </c>
      <c r="B95" s="3">
        <v>33</v>
      </c>
      <c r="C95" s="3">
        <v>2</v>
      </c>
      <c r="D95" s="3" t="s">
        <v>778</v>
      </c>
      <c r="E95" s="3" t="s">
        <v>89</v>
      </c>
      <c r="F95" s="5" t="s">
        <v>105</v>
      </c>
      <c r="G95" s="4" t="s">
        <v>9</v>
      </c>
      <c r="H95" s="5" t="s">
        <v>897</v>
      </c>
      <c r="I95" s="4">
        <v>28</v>
      </c>
      <c r="J95" s="4" t="s">
        <v>1253</v>
      </c>
      <c r="K95" s="4" t="s">
        <v>773</v>
      </c>
      <c r="L95" s="6" t="s">
        <v>107</v>
      </c>
      <c r="N95" t="str">
        <f xml:space="preserve"> TRIM(目次資料表[[#This Row],[韻目]])</f>
        <v>銑</v>
      </c>
      <c r="O95">
        <f t="shared" si="3"/>
        <v>1</v>
      </c>
      <c r="P95" s="12" t="str">
        <f t="shared" si="4"/>
        <v>銑</v>
      </c>
      <c r="Q95">
        <f t="shared" si="5"/>
        <v>1</v>
      </c>
    </row>
    <row r="96" spans="1:17">
      <c r="A96" s="3" cm="1">
        <f t="array" ref="A96" xml:space="preserve"> ROW() - ROW($1:$1)</f>
        <v>95</v>
      </c>
      <c r="B96" s="3">
        <v>34</v>
      </c>
      <c r="C96" s="3">
        <v>2</v>
      </c>
      <c r="D96" s="3" t="s">
        <v>779</v>
      </c>
      <c r="E96" s="3" t="s">
        <v>89</v>
      </c>
      <c r="F96" s="5" t="s">
        <v>109</v>
      </c>
      <c r="G96" s="4" t="s">
        <v>9</v>
      </c>
      <c r="H96" s="5" t="s">
        <v>862</v>
      </c>
      <c r="I96" s="4">
        <v>29</v>
      </c>
      <c r="J96" s="4" t="s">
        <v>1254</v>
      </c>
      <c r="K96" s="4" t="s">
        <v>774</v>
      </c>
      <c r="L96" s="6" t="s">
        <v>111</v>
      </c>
      <c r="N96" t="str">
        <f xml:space="preserve"> TRIM(目次資料表[[#This Row],[韻目]])</f>
        <v>獮</v>
      </c>
      <c r="O96">
        <f t="shared" si="3"/>
        <v>1</v>
      </c>
      <c r="P96" s="12" t="str">
        <f t="shared" si="4"/>
        <v>獮</v>
      </c>
      <c r="Q96">
        <f t="shared" si="5"/>
        <v>1</v>
      </c>
    </row>
    <row r="97" spans="1:17">
      <c r="A97" s="3" cm="1">
        <f t="array" ref="A97" xml:space="preserve"> ROW() - ROW($1:$1)</f>
        <v>96</v>
      </c>
      <c r="B97" s="3">
        <v>35</v>
      </c>
      <c r="C97" s="3">
        <v>2</v>
      </c>
      <c r="D97" s="3" t="s">
        <v>780</v>
      </c>
      <c r="E97" s="3" t="s">
        <v>115</v>
      </c>
      <c r="F97" s="5" t="s">
        <v>116</v>
      </c>
      <c r="G97" s="4" t="s">
        <v>9</v>
      </c>
      <c r="H97" s="5" t="s">
        <v>986</v>
      </c>
      <c r="I97" s="4">
        <v>30</v>
      </c>
      <c r="J97" s="4" t="s">
        <v>1255</v>
      </c>
      <c r="K97" s="4" t="s">
        <v>775</v>
      </c>
      <c r="L97" s="6" t="s">
        <v>118</v>
      </c>
      <c r="N97" t="str">
        <f xml:space="preserve"> TRIM(目次資料表[[#This Row],[韻目]])</f>
        <v>篠</v>
      </c>
      <c r="O97">
        <f t="shared" si="3"/>
        <v>1</v>
      </c>
      <c r="P97" s="12" t="str">
        <f t="shared" si="4"/>
        <v>篠</v>
      </c>
      <c r="Q97">
        <f t="shared" si="5"/>
        <v>1</v>
      </c>
    </row>
    <row r="98" spans="1:17">
      <c r="A98" s="3" cm="1">
        <f t="array" ref="A98" xml:space="preserve"> ROW() - ROW($1:$1)</f>
        <v>97</v>
      </c>
      <c r="B98" s="3">
        <v>36</v>
      </c>
      <c r="C98" s="3">
        <v>2</v>
      </c>
      <c r="D98" s="3" t="s">
        <v>781</v>
      </c>
      <c r="E98" s="3" t="s">
        <v>115</v>
      </c>
      <c r="F98" s="5" t="s">
        <v>120</v>
      </c>
      <c r="G98" s="4" t="s">
        <v>9</v>
      </c>
      <c r="H98" s="5" t="s">
        <v>863</v>
      </c>
      <c r="I98" s="4">
        <v>31</v>
      </c>
      <c r="J98" s="4" t="s">
        <v>1256</v>
      </c>
      <c r="K98" s="4" t="s">
        <v>776</v>
      </c>
      <c r="L98" s="6" t="s">
        <v>122</v>
      </c>
      <c r="N98" t="str">
        <f xml:space="preserve"> TRIM(目次資料表[[#This Row],[韻目]])</f>
        <v>小</v>
      </c>
      <c r="O98">
        <f t="shared" si="3"/>
        <v>1</v>
      </c>
      <c r="P98" s="12" t="str">
        <f t="shared" si="4"/>
        <v>小</v>
      </c>
      <c r="Q98">
        <f t="shared" si="5"/>
        <v>1</v>
      </c>
    </row>
    <row r="99" spans="1:17">
      <c r="A99" s="3" cm="1">
        <f t="array" ref="A99" xml:space="preserve"> ROW() - ROW($1:$1)</f>
        <v>98</v>
      </c>
      <c r="B99" s="3">
        <v>37</v>
      </c>
      <c r="C99" s="3">
        <v>2</v>
      </c>
      <c r="D99" s="3" t="s">
        <v>782</v>
      </c>
      <c r="E99" s="3" t="s">
        <v>115</v>
      </c>
      <c r="F99" s="5" t="s">
        <v>126</v>
      </c>
      <c r="G99" s="4" t="s">
        <v>9</v>
      </c>
      <c r="H99" s="5" t="s">
        <v>987</v>
      </c>
      <c r="I99" s="4">
        <v>32</v>
      </c>
      <c r="J99" s="4" t="s">
        <v>1257</v>
      </c>
      <c r="K99" s="4" t="s">
        <v>777</v>
      </c>
      <c r="L99" s="6" t="s">
        <v>128</v>
      </c>
      <c r="N99" t="str">
        <f xml:space="preserve"> TRIM(目次資料表[[#This Row],[韻目]])</f>
        <v>巧</v>
      </c>
      <c r="O99">
        <f t="shared" si="3"/>
        <v>1</v>
      </c>
      <c r="P99" s="12" t="str">
        <f t="shared" si="4"/>
        <v>巧</v>
      </c>
      <c r="Q99">
        <f t="shared" si="5"/>
        <v>1</v>
      </c>
    </row>
    <row r="100" spans="1:17">
      <c r="A100" s="3" cm="1">
        <f t="array" ref="A100" xml:space="preserve"> ROW() - ROW($1:$1)</f>
        <v>99</v>
      </c>
      <c r="B100" s="3">
        <v>38</v>
      </c>
      <c r="C100" s="3">
        <v>2</v>
      </c>
      <c r="D100" s="3" t="s">
        <v>783</v>
      </c>
      <c r="E100" s="3" t="s">
        <v>115</v>
      </c>
      <c r="F100" s="5" t="s">
        <v>130</v>
      </c>
      <c r="G100" s="4" t="s">
        <v>9</v>
      </c>
      <c r="H100" s="5" t="s">
        <v>898</v>
      </c>
      <c r="I100" s="4">
        <v>33</v>
      </c>
      <c r="J100" s="4" t="s">
        <v>1258</v>
      </c>
      <c r="K100" s="4" t="s">
        <v>778</v>
      </c>
      <c r="L100" s="6" t="s">
        <v>132</v>
      </c>
      <c r="N100" t="str">
        <f xml:space="preserve"> TRIM(目次資料表[[#This Row],[韻目]])</f>
        <v>晧</v>
      </c>
      <c r="O100">
        <f t="shared" si="3"/>
        <v>1</v>
      </c>
      <c r="P100" s="12" t="str">
        <f t="shared" si="4"/>
        <v>晧</v>
      </c>
      <c r="Q100">
        <f t="shared" si="5"/>
        <v>1</v>
      </c>
    </row>
    <row r="101" spans="1:17">
      <c r="A101" s="3" cm="1">
        <f t="array" ref="A101" xml:space="preserve"> ROW() - ROW($1:$1)</f>
        <v>100</v>
      </c>
      <c r="B101" s="3">
        <v>39</v>
      </c>
      <c r="C101" s="3">
        <v>2</v>
      </c>
      <c r="D101" s="3" t="s">
        <v>784</v>
      </c>
      <c r="E101" s="3" t="s">
        <v>134</v>
      </c>
      <c r="F101" s="5" t="s">
        <v>135</v>
      </c>
      <c r="G101" s="4" t="s">
        <v>9</v>
      </c>
      <c r="H101" s="5" t="s">
        <v>899</v>
      </c>
      <c r="I101" s="4">
        <v>34</v>
      </c>
      <c r="J101" s="4" t="s">
        <v>1259</v>
      </c>
      <c r="K101" s="4" t="s">
        <v>779</v>
      </c>
      <c r="L101" s="6" t="s">
        <v>137</v>
      </c>
      <c r="N101" t="str">
        <f xml:space="preserve"> TRIM(目次資料表[[#This Row],[韻目]])</f>
        <v>哿</v>
      </c>
      <c r="O101">
        <f t="shared" si="3"/>
        <v>1</v>
      </c>
      <c r="P101" s="12" t="str">
        <f t="shared" si="4"/>
        <v>哿</v>
      </c>
      <c r="Q101">
        <f t="shared" si="5"/>
        <v>1</v>
      </c>
    </row>
    <row r="102" spans="1:17">
      <c r="A102" s="3" cm="1">
        <f t="array" ref="A102" xml:space="preserve"> ROW() - ROW($1:$1)</f>
        <v>101</v>
      </c>
      <c r="B102" s="3">
        <v>40</v>
      </c>
      <c r="C102" s="3">
        <v>2</v>
      </c>
      <c r="D102" s="3" t="s">
        <v>785</v>
      </c>
      <c r="E102" s="3" t="s">
        <v>134</v>
      </c>
      <c r="F102" s="5" t="s">
        <v>139</v>
      </c>
      <c r="G102" s="4" t="s">
        <v>9</v>
      </c>
      <c r="H102" s="5" t="s">
        <v>134</v>
      </c>
      <c r="I102" s="4">
        <v>35</v>
      </c>
      <c r="J102" s="4" t="s">
        <v>1260</v>
      </c>
      <c r="K102" s="4" t="s">
        <v>780</v>
      </c>
      <c r="L102" s="6" t="s">
        <v>141</v>
      </c>
      <c r="N102" t="str">
        <f xml:space="preserve"> TRIM(目次資料表[[#This Row],[韻目]])</f>
        <v>果</v>
      </c>
      <c r="O102">
        <f t="shared" si="3"/>
        <v>1</v>
      </c>
      <c r="P102" s="12" t="str">
        <f t="shared" si="4"/>
        <v>果</v>
      </c>
      <c r="Q102">
        <f t="shared" si="5"/>
        <v>1</v>
      </c>
    </row>
    <row r="103" spans="1:17">
      <c r="A103" s="3" cm="1">
        <f t="array" ref="A103" xml:space="preserve"> ROW() - ROW($1:$1)</f>
        <v>102</v>
      </c>
      <c r="B103" s="3">
        <v>41</v>
      </c>
      <c r="C103" s="3">
        <v>2</v>
      </c>
      <c r="D103" s="3" t="s">
        <v>786</v>
      </c>
      <c r="E103" s="3" t="s">
        <v>143</v>
      </c>
      <c r="F103" s="5" t="s">
        <v>144</v>
      </c>
      <c r="G103" s="4" t="s">
        <v>9</v>
      </c>
      <c r="H103" s="5" t="s">
        <v>900</v>
      </c>
      <c r="I103" s="4">
        <v>36</v>
      </c>
      <c r="J103" s="4" t="s">
        <v>1261</v>
      </c>
      <c r="K103" s="4" t="s">
        <v>781</v>
      </c>
      <c r="L103" s="6" t="s">
        <v>146</v>
      </c>
      <c r="N103" t="str">
        <f xml:space="preserve"> TRIM(目次資料表[[#This Row],[韻目]])</f>
        <v>馬</v>
      </c>
      <c r="O103">
        <f t="shared" si="3"/>
        <v>1</v>
      </c>
      <c r="P103" s="12" t="str">
        <f t="shared" si="4"/>
        <v>馬</v>
      </c>
      <c r="Q103">
        <f t="shared" si="5"/>
        <v>1</v>
      </c>
    </row>
    <row r="104" spans="1:17">
      <c r="A104" s="3" cm="1">
        <f t="array" ref="A104" xml:space="preserve"> ROW() - ROW($1:$1)</f>
        <v>103</v>
      </c>
      <c r="B104" s="3">
        <v>42</v>
      </c>
      <c r="C104" s="3">
        <v>2</v>
      </c>
      <c r="D104" s="3" t="s">
        <v>787</v>
      </c>
      <c r="E104" s="3" t="s">
        <v>148</v>
      </c>
      <c r="F104" s="5" t="s">
        <v>149</v>
      </c>
      <c r="G104" s="4" t="s">
        <v>9</v>
      </c>
      <c r="H104" s="5" t="s">
        <v>901</v>
      </c>
      <c r="I104" s="4">
        <v>37</v>
      </c>
      <c r="J104" s="4" t="s">
        <v>1262</v>
      </c>
      <c r="K104" s="4" t="s">
        <v>782</v>
      </c>
      <c r="L104" s="6" t="s">
        <v>151</v>
      </c>
      <c r="N104" t="str">
        <f xml:space="preserve"> TRIM(目次資料表[[#This Row],[韻目]])</f>
        <v>養</v>
      </c>
      <c r="O104">
        <f t="shared" si="3"/>
        <v>1</v>
      </c>
      <c r="P104" s="12" t="str">
        <f t="shared" si="4"/>
        <v>養</v>
      </c>
      <c r="Q104">
        <f t="shared" si="5"/>
        <v>1</v>
      </c>
    </row>
    <row r="105" spans="1:17">
      <c r="A105" s="3" cm="1">
        <f t="array" ref="A105" xml:space="preserve"> ROW() - ROW($1:$1)</f>
        <v>104</v>
      </c>
      <c r="B105" s="3">
        <v>43</v>
      </c>
      <c r="C105" s="3">
        <v>2</v>
      </c>
      <c r="D105" s="3" t="s">
        <v>788</v>
      </c>
      <c r="E105" s="3" t="s">
        <v>148</v>
      </c>
      <c r="F105" s="5" t="s">
        <v>153</v>
      </c>
      <c r="G105" s="4" t="s">
        <v>9</v>
      </c>
      <c r="H105" s="5" t="s">
        <v>902</v>
      </c>
      <c r="I105" s="4">
        <v>38</v>
      </c>
      <c r="J105" s="4" t="s">
        <v>1263</v>
      </c>
      <c r="K105" s="4" t="s">
        <v>783</v>
      </c>
      <c r="L105" s="6" t="s">
        <v>155</v>
      </c>
      <c r="N105" t="str">
        <f xml:space="preserve"> TRIM(目次資料表[[#This Row],[韻目]])</f>
        <v>蕩</v>
      </c>
      <c r="O105">
        <f t="shared" si="3"/>
        <v>1</v>
      </c>
      <c r="P105" s="12" t="str">
        <f t="shared" si="4"/>
        <v>蕩</v>
      </c>
      <c r="Q105">
        <f t="shared" si="5"/>
        <v>1</v>
      </c>
    </row>
    <row r="106" spans="1:17">
      <c r="A106" s="3" cm="1">
        <f t="array" ref="A106" xml:space="preserve"> ROW() - ROW($1:$1)</f>
        <v>105</v>
      </c>
      <c r="B106" s="3">
        <v>44</v>
      </c>
      <c r="C106" s="3">
        <v>2</v>
      </c>
      <c r="D106" s="3" t="s">
        <v>789</v>
      </c>
      <c r="E106" s="3" t="s">
        <v>157</v>
      </c>
      <c r="F106" s="5" t="s">
        <v>158</v>
      </c>
      <c r="G106" s="4" t="s">
        <v>9</v>
      </c>
      <c r="H106" s="5" t="s">
        <v>157</v>
      </c>
      <c r="I106" s="4">
        <v>39</v>
      </c>
      <c r="J106" s="4" t="s">
        <v>1264</v>
      </c>
      <c r="K106" s="4" t="s">
        <v>784</v>
      </c>
      <c r="L106" s="6" t="s">
        <v>160</v>
      </c>
      <c r="N106" t="str">
        <f xml:space="preserve"> TRIM(目次資料表[[#This Row],[韻目]])</f>
        <v>梗</v>
      </c>
      <c r="O106">
        <f t="shared" si="3"/>
        <v>1</v>
      </c>
      <c r="P106" s="12" t="str">
        <f t="shared" si="4"/>
        <v>梗</v>
      </c>
      <c r="Q106">
        <f t="shared" si="5"/>
        <v>1</v>
      </c>
    </row>
    <row r="107" spans="1:17">
      <c r="A107" s="3" cm="1">
        <f t="array" ref="A107" xml:space="preserve"> ROW() - ROW($1:$1)</f>
        <v>106</v>
      </c>
      <c r="B107" s="3">
        <v>45</v>
      </c>
      <c r="C107" s="3">
        <v>2</v>
      </c>
      <c r="D107" s="3" t="s">
        <v>790</v>
      </c>
      <c r="E107" s="3" t="s">
        <v>157</v>
      </c>
      <c r="F107" s="5" t="s">
        <v>162</v>
      </c>
      <c r="G107" s="4" t="s">
        <v>9</v>
      </c>
      <c r="H107" s="5" t="s">
        <v>903</v>
      </c>
      <c r="I107" s="4">
        <v>40</v>
      </c>
      <c r="J107" s="4" t="s">
        <v>1265</v>
      </c>
      <c r="K107" s="4" t="s">
        <v>785</v>
      </c>
      <c r="L107" s="6" t="s">
        <v>164</v>
      </c>
      <c r="N107" t="str">
        <f xml:space="preserve"> TRIM(目次資料表[[#This Row],[韻目]])</f>
        <v>耿</v>
      </c>
      <c r="O107">
        <f t="shared" si="3"/>
        <v>1</v>
      </c>
      <c r="P107" s="12" t="str">
        <f t="shared" si="4"/>
        <v>耿</v>
      </c>
      <c r="Q107">
        <f t="shared" si="5"/>
        <v>1</v>
      </c>
    </row>
    <row r="108" spans="1:17">
      <c r="A108" s="3" cm="1">
        <f t="array" ref="A108" xml:space="preserve"> ROW() - ROW($1:$1)</f>
        <v>107</v>
      </c>
      <c r="B108" s="3">
        <v>46</v>
      </c>
      <c r="C108" s="3">
        <v>2</v>
      </c>
      <c r="D108" s="3" t="s">
        <v>791</v>
      </c>
      <c r="E108" s="3" t="s">
        <v>157</v>
      </c>
      <c r="F108" s="5" t="s">
        <v>166</v>
      </c>
      <c r="G108" s="4" t="s">
        <v>9</v>
      </c>
      <c r="H108" s="5" t="s">
        <v>904</v>
      </c>
      <c r="I108" s="4">
        <v>41</v>
      </c>
      <c r="J108" s="4" t="s">
        <v>1266</v>
      </c>
      <c r="K108" s="4" t="s">
        <v>786</v>
      </c>
      <c r="L108" s="6" t="s">
        <v>168</v>
      </c>
      <c r="N108" t="str">
        <f xml:space="preserve"> TRIM(目次資料表[[#This Row],[韻目]])</f>
        <v>靜</v>
      </c>
      <c r="O108">
        <f t="shared" si="3"/>
        <v>1</v>
      </c>
      <c r="P108" s="12" t="str">
        <f t="shared" si="4"/>
        <v>靜</v>
      </c>
      <c r="Q108">
        <f t="shared" si="5"/>
        <v>1</v>
      </c>
    </row>
    <row r="109" spans="1:17">
      <c r="A109" s="3" cm="1">
        <f t="array" ref="A109" xml:space="preserve"> ROW() - ROW($1:$1)</f>
        <v>108</v>
      </c>
      <c r="B109" s="3">
        <v>47</v>
      </c>
      <c r="C109" s="3">
        <v>2</v>
      </c>
      <c r="D109" s="3" t="s">
        <v>792</v>
      </c>
      <c r="E109" s="3" t="s">
        <v>157</v>
      </c>
      <c r="F109" s="5" t="s">
        <v>170</v>
      </c>
      <c r="G109" s="4" t="s">
        <v>9</v>
      </c>
      <c r="H109" s="5" t="s">
        <v>905</v>
      </c>
      <c r="I109" s="4">
        <v>42</v>
      </c>
      <c r="J109" s="4" t="s">
        <v>1267</v>
      </c>
      <c r="K109" s="4" t="s">
        <v>787</v>
      </c>
      <c r="L109" s="6" t="s">
        <v>172</v>
      </c>
      <c r="N109" t="str">
        <f xml:space="preserve"> TRIM(目次資料表[[#This Row],[韻目]])</f>
        <v>迥</v>
      </c>
      <c r="O109">
        <f t="shared" si="3"/>
        <v>1</v>
      </c>
      <c r="P109" s="12" t="str">
        <f t="shared" si="4"/>
        <v>迥</v>
      </c>
      <c r="Q109">
        <f t="shared" si="5"/>
        <v>1</v>
      </c>
    </row>
    <row r="110" spans="1:17">
      <c r="A110" s="3" cm="1">
        <f t="array" ref="A110" xml:space="preserve"> ROW() - ROW($1:$1)</f>
        <v>109</v>
      </c>
      <c r="B110" s="3">
        <v>48</v>
      </c>
      <c r="C110" s="3">
        <v>2</v>
      </c>
      <c r="D110" s="3" t="s">
        <v>793</v>
      </c>
      <c r="E110" s="3" t="s">
        <v>174</v>
      </c>
      <c r="F110" s="5" t="s">
        <v>175</v>
      </c>
      <c r="G110" s="4" t="s">
        <v>9</v>
      </c>
      <c r="H110" s="5" t="s">
        <v>906</v>
      </c>
      <c r="I110" s="4">
        <v>43</v>
      </c>
      <c r="J110" s="4" t="s">
        <v>1268</v>
      </c>
      <c r="K110" s="4" t="s">
        <v>788</v>
      </c>
      <c r="L110" s="6" t="s">
        <v>177</v>
      </c>
      <c r="N110" t="str">
        <f xml:space="preserve"> TRIM(目次資料表[[#This Row],[韻目]])</f>
        <v>拯</v>
      </c>
      <c r="O110">
        <f t="shared" si="3"/>
        <v>1</v>
      </c>
      <c r="P110" s="12" t="str">
        <f t="shared" si="4"/>
        <v>拯</v>
      </c>
      <c r="Q110">
        <f t="shared" si="5"/>
        <v>1</v>
      </c>
    </row>
    <row r="111" spans="1:17">
      <c r="A111" s="3" cm="1">
        <f t="array" ref="A111" xml:space="preserve"> ROW() - ROW($1:$1)</f>
        <v>110</v>
      </c>
      <c r="B111" s="3">
        <v>49</v>
      </c>
      <c r="C111" s="3">
        <v>2</v>
      </c>
      <c r="D111" s="3" t="s">
        <v>794</v>
      </c>
      <c r="E111" s="3" t="s">
        <v>174</v>
      </c>
      <c r="F111" s="5" t="s">
        <v>179</v>
      </c>
      <c r="G111" s="4" t="s">
        <v>9</v>
      </c>
      <c r="H111" s="5" t="s">
        <v>806</v>
      </c>
      <c r="I111" s="4">
        <v>44</v>
      </c>
      <c r="J111" s="4" t="s">
        <v>1269</v>
      </c>
      <c r="K111" s="4" t="s">
        <v>789</v>
      </c>
      <c r="L111" s="6" t="s">
        <v>181</v>
      </c>
      <c r="N111" t="str">
        <f xml:space="preserve"> TRIM(目次資料表[[#This Row],[韻目]])</f>
        <v>等</v>
      </c>
      <c r="O111">
        <f t="shared" si="3"/>
        <v>1</v>
      </c>
      <c r="P111" s="12" t="str">
        <f t="shared" si="4"/>
        <v>等</v>
      </c>
      <c r="Q111">
        <f t="shared" si="5"/>
        <v>1</v>
      </c>
    </row>
    <row r="112" spans="1:17">
      <c r="A112" s="3" cm="1">
        <f t="array" ref="A112" xml:space="preserve"> ROW() - ROW($1:$1)</f>
        <v>111</v>
      </c>
      <c r="B112" s="3">
        <v>50</v>
      </c>
      <c r="C112" s="3">
        <v>2</v>
      </c>
      <c r="D112" s="3" t="s">
        <v>795</v>
      </c>
      <c r="E112" s="3" t="s">
        <v>183</v>
      </c>
      <c r="F112" s="5" t="s">
        <v>184</v>
      </c>
      <c r="G112" s="4" t="s">
        <v>9</v>
      </c>
      <c r="H112" s="5" t="s">
        <v>907</v>
      </c>
      <c r="I112" s="4">
        <v>45</v>
      </c>
      <c r="J112" s="4" t="s">
        <v>1270</v>
      </c>
      <c r="K112" s="4" t="s">
        <v>790</v>
      </c>
      <c r="L112" s="6" t="s">
        <v>186</v>
      </c>
      <c r="N112" t="str">
        <f xml:space="preserve"> TRIM(目次資料表[[#This Row],[韻目]])</f>
        <v>有</v>
      </c>
      <c r="O112">
        <f t="shared" si="3"/>
        <v>1</v>
      </c>
      <c r="P112" s="12" t="str">
        <f t="shared" si="4"/>
        <v>有</v>
      </c>
      <c r="Q112">
        <f t="shared" si="5"/>
        <v>1</v>
      </c>
    </row>
    <row r="113" spans="1:17">
      <c r="A113" s="3" cm="1">
        <f t="array" ref="A113" xml:space="preserve"> ROW() - ROW($1:$1)</f>
        <v>112</v>
      </c>
      <c r="B113" s="3">
        <v>51</v>
      </c>
      <c r="C113" s="3">
        <v>2</v>
      </c>
      <c r="D113" s="3" t="s">
        <v>796</v>
      </c>
      <c r="E113" s="3" t="s">
        <v>183</v>
      </c>
      <c r="F113" s="5" t="s">
        <v>188</v>
      </c>
      <c r="G113" s="4" t="s">
        <v>9</v>
      </c>
      <c r="H113" s="5" t="s">
        <v>908</v>
      </c>
      <c r="I113" s="4">
        <v>46</v>
      </c>
      <c r="J113" s="4" t="s">
        <v>1271</v>
      </c>
      <c r="K113" s="4" t="s">
        <v>791</v>
      </c>
      <c r="L113" s="6" t="s">
        <v>190</v>
      </c>
      <c r="N113" t="str">
        <f xml:space="preserve"> TRIM(目次資料表[[#This Row],[韻目]])</f>
        <v>厚</v>
      </c>
      <c r="O113">
        <f t="shared" si="3"/>
        <v>1</v>
      </c>
      <c r="P113" s="12" t="str">
        <f t="shared" si="4"/>
        <v>厚</v>
      </c>
      <c r="Q113">
        <f t="shared" si="5"/>
        <v>1</v>
      </c>
    </row>
    <row r="114" spans="1:17">
      <c r="A114" s="3" cm="1">
        <f t="array" ref="A114" xml:space="preserve"> ROW() - ROW($1:$1)</f>
        <v>113</v>
      </c>
      <c r="B114" s="3">
        <v>52</v>
      </c>
      <c r="C114" s="3">
        <v>2</v>
      </c>
      <c r="D114" s="3" t="s">
        <v>797</v>
      </c>
      <c r="E114" s="3" t="s">
        <v>183</v>
      </c>
      <c r="F114" s="5" t="s">
        <v>192</v>
      </c>
      <c r="G114" s="4" t="s">
        <v>9</v>
      </c>
      <c r="H114" s="5" t="s">
        <v>909</v>
      </c>
      <c r="I114" s="4">
        <v>47</v>
      </c>
      <c r="J114" s="4" t="s">
        <v>1272</v>
      </c>
      <c r="K114" s="4" t="s">
        <v>792</v>
      </c>
      <c r="L114" s="6" t="s">
        <v>194</v>
      </c>
      <c r="N114" t="str">
        <f xml:space="preserve"> TRIM(目次資料表[[#This Row],[韻目]])</f>
        <v>黝</v>
      </c>
      <c r="O114">
        <f t="shared" si="3"/>
        <v>1</v>
      </c>
      <c r="P114" s="12" t="str">
        <f t="shared" si="4"/>
        <v>黝</v>
      </c>
      <c r="Q114">
        <f t="shared" si="5"/>
        <v>1</v>
      </c>
    </row>
    <row r="115" spans="1:17">
      <c r="A115" s="3" cm="1">
        <f t="array" ref="A115" xml:space="preserve"> ROW() - ROW($1:$1)</f>
        <v>114</v>
      </c>
      <c r="B115" s="3">
        <v>53</v>
      </c>
      <c r="C115" s="3">
        <v>2</v>
      </c>
      <c r="D115" s="3" t="s">
        <v>798</v>
      </c>
      <c r="E115" s="3" t="s">
        <v>196</v>
      </c>
      <c r="F115" s="5" t="s">
        <v>197</v>
      </c>
      <c r="G115" s="4" t="s">
        <v>9</v>
      </c>
      <c r="H115" s="5" t="s">
        <v>864</v>
      </c>
      <c r="I115" s="4">
        <v>48</v>
      </c>
      <c r="J115" s="4" t="s">
        <v>1273</v>
      </c>
      <c r="K115" s="4" t="s">
        <v>793</v>
      </c>
      <c r="L115" s="6" t="s">
        <v>199</v>
      </c>
      <c r="N115" t="str">
        <f xml:space="preserve"> TRIM(目次資料表[[#This Row],[韻目]])</f>
        <v>寑</v>
      </c>
      <c r="O115">
        <f t="shared" si="3"/>
        <v>1</v>
      </c>
      <c r="P115" s="12" t="str">
        <f t="shared" si="4"/>
        <v>寑</v>
      </c>
      <c r="Q115">
        <f t="shared" si="5"/>
        <v>1</v>
      </c>
    </row>
    <row r="116" spans="1:17">
      <c r="A116" s="3" cm="1">
        <f t="array" ref="A116" xml:space="preserve"> ROW() - ROW($1:$1)</f>
        <v>115</v>
      </c>
      <c r="B116" s="3">
        <v>54</v>
      </c>
      <c r="C116" s="3">
        <v>2</v>
      </c>
      <c r="D116" s="3" t="s">
        <v>799</v>
      </c>
      <c r="E116" s="3" t="s">
        <v>203</v>
      </c>
      <c r="F116" s="5" t="s">
        <v>204</v>
      </c>
      <c r="G116" s="4" t="s">
        <v>9</v>
      </c>
      <c r="H116" s="5" t="s">
        <v>988</v>
      </c>
      <c r="I116" s="4">
        <v>49</v>
      </c>
      <c r="J116" s="4" t="s">
        <v>1274</v>
      </c>
      <c r="K116" s="4" t="s">
        <v>794</v>
      </c>
      <c r="L116" s="6" t="s">
        <v>206</v>
      </c>
      <c r="N116" t="str">
        <f xml:space="preserve"> TRIM(目次資料表[[#This Row],[韻目]])</f>
        <v>感</v>
      </c>
      <c r="O116">
        <f t="shared" si="3"/>
        <v>1</v>
      </c>
      <c r="P116" s="12" t="str">
        <f t="shared" si="4"/>
        <v>感</v>
      </c>
      <c r="Q116">
        <f t="shared" si="5"/>
        <v>1</v>
      </c>
    </row>
    <row r="117" spans="1:17">
      <c r="A117" s="3" cm="1">
        <f t="array" ref="A117" xml:space="preserve"> ROW() - ROW($1:$1)</f>
        <v>116</v>
      </c>
      <c r="B117" s="3">
        <v>55</v>
      </c>
      <c r="C117" s="3">
        <v>2</v>
      </c>
      <c r="D117" s="3" t="s">
        <v>800</v>
      </c>
      <c r="E117" s="3" t="s">
        <v>203</v>
      </c>
      <c r="F117" s="5" t="s">
        <v>208</v>
      </c>
      <c r="G117" s="4" t="s">
        <v>9</v>
      </c>
      <c r="H117" s="5" t="s">
        <v>910</v>
      </c>
      <c r="I117" s="4">
        <v>50</v>
      </c>
      <c r="J117" s="4" t="s">
        <v>1275</v>
      </c>
      <c r="K117" s="4" t="s">
        <v>795</v>
      </c>
      <c r="L117" s="6" t="s">
        <v>209</v>
      </c>
      <c r="N117" t="str">
        <f xml:space="preserve"> TRIM(目次資料表[[#This Row],[韻目]])</f>
        <v>敢</v>
      </c>
      <c r="O117">
        <f t="shared" si="3"/>
        <v>1</v>
      </c>
      <c r="P117" s="12" t="str">
        <f t="shared" si="4"/>
        <v>敢</v>
      </c>
      <c r="Q117">
        <f t="shared" si="5"/>
        <v>1</v>
      </c>
    </row>
    <row r="118" spans="1:17">
      <c r="A118" s="3" cm="1">
        <f t="array" ref="A118" xml:space="preserve"> ROW() - ROW($1:$1)</f>
        <v>117</v>
      </c>
      <c r="B118" s="3">
        <v>56</v>
      </c>
      <c r="C118" s="3">
        <v>2</v>
      </c>
      <c r="D118" s="3" t="s">
        <v>801</v>
      </c>
      <c r="E118" s="3" t="s">
        <v>203</v>
      </c>
      <c r="F118" s="5" t="s">
        <v>211</v>
      </c>
      <c r="G118" s="4" t="s">
        <v>9</v>
      </c>
      <c r="H118" s="5" t="s">
        <v>865</v>
      </c>
      <c r="I118" s="4">
        <v>51</v>
      </c>
      <c r="J118" s="4" t="s">
        <v>1276</v>
      </c>
      <c r="K118" s="4" t="s">
        <v>796</v>
      </c>
      <c r="L118" s="6" t="s">
        <v>212</v>
      </c>
      <c r="N118" t="str">
        <f xml:space="preserve"> TRIM(目次資料表[[#This Row],[韻目]])</f>
        <v>琰</v>
      </c>
      <c r="O118">
        <f t="shared" si="3"/>
        <v>1</v>
      </c>
      <c r="P118" s="12" t="str">
        <f t="shared" si="4"/>
        <v>琰</v>
      </c>
      <c r="Q118">
        <f t="shared" si="5"/>
        <v>1</v>
      </c>
    </row>
    <row r="119" spans="1:17">
      <c r="A119" s="3" cm="1">
        <f t="array" ref="A119" xml:space="preserve"> ROW() - ROW($1:$1)</f>
        <v>118</v>
      </c>
      <c r="B119" s="3">
        <v>57</v>
      </c>
      <c r="C119" s="3">
        <v>2</v>
      </c>
      <c r="D119" s="3" t="s">
        <v>1277</v>
      </c>
      <c r="E119" s="3" t="s">
        <v>203</v>
      </c>
      <c r="F119" s="5" t="s">
        <v>214</v>
      </c>
      <c r="G119" s="4" t="s">
        <v>9</v>
      </c>
      <c r="H119" s="5" t="s">
        <v>989</v>
      </c>
      <c r="I119" s="4">
        <v>52</v>
      </c>
      <c r="J119" s="4" t="s">
        <v>1278</v>
      </c>
      <c r="K119" s="4" t="s">
        <v>797</v>
      </c>
      <c r="L119" s="6" t="s">
        <v>215</v>
      </c>
      <c r="N119" t="str">
        <f xml:space="preserve"> TRIM(目次資料表[[#This Row],[韻目]])</f>
        <v>忝</v>
      </c>
      <c r="O119">
        <f t="shared" si="3"/>
        <v>1</v>
      </c>
      <c r="P119" s="12" t="str">
        <f t="shared" si="4"/>
        <v>忝</v>
      </c>
      <c r="Q119">
        <f t="shared" si="5"/>
        <v>1</v>
      </c>
    </row>
    <row r="120" spans="1:17">
      <c r="A120" s="3" cm="1">
        <f t="array" ref="A120" xml:space="preserve"> ROW() - ROW($1:$1)</f>
        <v>119</v>
      </c>
      <c r="B120" s="3">
        <v>58</v>
      </c>
      <c r="C120" s="3">
        <v>2</v>
      </c>
      <c r="D120" s="3" t="s">
        <v>1279</v>
      </c>
      <c r="E120" s="3" t="s">
        <v>203</v>
      </c>
      <c r="F120" s="5" t="s">
        <v>203</v>
      </c>
      <c r="G120" s="4" t="s">
        <v>9</v>
      </c>
      <c r="H120" s="5" t="s">
        <v>911</v>
      </c>
      <c r="I120" s="4">
        <v>53</v>
      </c>
      <c r="J120" s="4" t="s">
        <v>1280</v>
      </c>
      <c r="K120" s="4" t="s">
        <v>798</v>
      </c>
      <c r="L120" s="6" t="s">
        <v>217</v>
      </c>
      <c r="N120" t="str">
        <f xml:space="preserve"> TRIM(目次資料表[[#This Row],[韻目]])</f>
        <v>豏</v>
      </c>
      <c r="O120">
        <f t="shared" si="3"/>
        <v>1</v>
      </c>
      <c r="P120" s="12" t="str">
        <f t="shared" si="4"/>
        <v>豏</v>
      </c>
      <c r="Q120">
        <f t="shared" si="5"/>
        <v>1</v>
      </c>
    </row>
    <row r="121" spans="1:17">
      <c r="A121" s="3" cm="1">
        <f t="array" ref="A121" xml:space="preserve"> ROW() - ROW($1:$1)</f>
        <v>120</v>
      </c>
      <c r="B121" s="3">
        <v>59</v>
      </c>
      <c r="C121" s="3">
        <v>2</v>
      </c>
      <c r="D121" s="3" t="s">
        <v>1281</v>
      </c>
      <c r="E121" s="3" t="s">
        <v>203</v>
      </c>
      <c r="F121" s="5" t="s">
        <v>219</v>
      </c>
      <c r="G121" s="4" t="s">
        <v>9</v>
      </c>
      <c r="H121" s="5" t="s">
        <v>912</v>
      </c>
      <c r="I121" s="4">
        <v>54</v>
      </c>
      <c r="J121" s="4" t="s">
        <v>1282</v>
      </c>
      <c r="K121" s="4" t="s">
        <v>799</v>
      </c>
      <c r="L121" s="6" t="s">
        <v>220</v>
      </c>
      <c r="N121" t="str">
        <f xml:space="preserve"> TRIM(目次資料表[[#This Row],[韻目]])</f>
        <v>檻</v>
      </c>
      <c r="O121">
        <f t="shared" si="3"/>
        <v>1</v>
      </c>
      <c r="P121" s="12" t="str">
        <f t="shared" si="4"/>
        <v>檻</v>
      </c>
      <c r="Q121">
        <f t="shared" si="5"/>
        <v>1</v>
      </c>
    </row>
    <row r="122" spans="1:17">
      <c r="A122" s="3" cm="1">
        <f t="array" ref="A122" xml:space="preserve"> ROW() - ROW($1:$1)</f>
        <v>121</v>
      </c>
      <c r="B122" s="3">
        <v>60</v>
      </c>
      <c r="C122" s="3">
        <v>2</v>
      </c>
      <c r="D122" s="3" t="s">
        <v>1283</v>
      </c>
      <c r="E122" s="3" t="s">
        <v>203</v>
      </c>
      <c r="F122" s="5" t="s">
        <v>222</v>
      </c>
      <c r="G122" s="4" t="s">
        <v>9</v>
      </c>
      <c r="H122" s="5" t="s">
        <v>913</v>
      </c>
      <c r="I122" s="4">
        <v>55</v>
      </c>
      <c r="J122" s="4" t="s">
        <v>1284</v>
      </c>
      <c r="K122" s="4" t="s">
        <v>800</v>
      </c>
      <c r="L122" s="6" t="s">
        <v>223</v>
      </c>
      <c r="N122" t="str">
        <f xml:space="preserve"> TRIM(目次資料表[[#This Row],[韻目]])</f>
        <v>儼</v>
      </c>
      <c r="O122">
        <f t="shared" si="3"/>
        <v>1</v>
      </c>
      <c r="P122" s="12" t="str">
        <f t="shared" si="4"/>
        <v>儼</v>
      </c>
      <c r="Q122">
        <f t="shared" si="5"/>
        <v>1</v>
      </c>
    </row>
    <row r="123" spans="1:17">
      <c r="A123" s="3" cm="1">
        <f t="array" ref="A123" xml:space="preserve"> ROW() - ROW($1:$1)</f>
        <v>122</v>
      </c>
      <c r="B123" s="3">
        <v>61</v>
      </c>
      <c r="C123" s="3">
        <v>2</v>
      </c>
      <c r="D123" s="3" t="s">
        <v>1285</v>
      </c>
      <c r="E123" s="3" t="s">
        <v>203</v>
      </c>
      <c r="F123" s="5" t="s">
        <v>224</v>
      </c>
      <c r="G123" s="4" t="s">
        <v>226</v>
      </c>
      <c r="H123" s="5" t="s">
        <v>914</v>
      </c>
      <c r="I123" s="4">
        <v>56</v>
      </c>
      <c r="J123" s="4" t="s">
        <v>1286</v>
      </c>
      <c r="K123" s="4" t="s">
        <v>424</v>
      </c>
      <c r="L123" s="6" t="s">
        <v>225</v>
      </c>
      <c r="N123" t="str">
        <f xml:space="preserve"> TRIM(目次資料表[[#This Row],[韻目]])</f>
        <v>梵</v>
      </c>
      <c r="O123">
        <f t="shared" si="3"/>
        <v>1</v>
      </c>
      <c r="P123" s="12" t="str">
        <f t="shared" si="4"/>
        <v>梵</v>
      </c>
      <c r="Q123">
        <f t="shared" si="5"/>
        <v>1</v>
      </c>
    </row>
    <row r="124" spans="1:17">
      <c r="A124" s="3" cm="1">
        <f t="array" ref="A124" xml:space="preserve"> ROW() - ROW($1:$1)</f>
        <v>123</v>
      </c>
      <c r="B124" s="3">
        <v>1</v>
      </c>
      <c r="C124" s="3">
        <v>3</v>
      </c>
      <c r="D124" s="3" t="str">
        <f xml:space="preserve"> TEXT(目次資料表[[#This Row],[韻系列號]], "00") &amp; "-" &amp; 目次資料表[[#This Row],[韻系行號]]</f>
        <v>01-3</v>
      </c>
      <c r="E124" s="3" t="s">
        <v>6</v>
      </c>
      <c r="F124" s="5" t="s">
        <v>7</v>
      </c>
      <c r="G124" s="4" t="s">
        <v>226</v>
      </c>
      <c r="H124" s="5" t="s">
        <v>915</v>
      </c>
      <c r="I124" s="4">
        <v>1</v>
      </c>
      <c r="J124" s="4" t="s">
        <v>231</v>
      </c>
      <c r="K124" s="4" t="s">
        <v>230</v>
      </c>
      <c r="L124" s="6" t="s">
        <v>229</v>
      </c>
      <c r="N124" t="str">
        <f xml:space="preserve"> TRIM(目次資料表[[#This Row],[韻目]])</f>
        <v>送</v>
      </c>
      <c r="O124">
        <f t="shared" si="3"/>
        <v>1</v>
      </c>
      <c r="P124" s="12" t="str">
        <f t="shared" si="4"/>
        <v>送</v>
      </c>
      <c r="Q124">
        <f t="shared" si="5"/>
        <v>1</v>
      </c>
    </row>
    <row r="125" spans="1:17">
      <c r="A125" s="3" cm="1">
        <f t="array" ref="A125" xml:space="preserve"> ROW() - ROW($1:$1)</f>
        <v>124</v>
      </c>
      <c r="B125" s="3">
        <v>2</v>
      </c>
      <c r="C125" s="3">
        <v>3</v>
      </c>
      <c r="D125" s="3" t="str">
        <f xml:space="preserve"> TEXT(目次資料表[[#This Row],[韻系列號]], "00") &amp; "-" &amp; 目次資料表[[#This Row],[韻系行號]]</f>
        <v>02-3</v>
      </c>
      <c r="E125" s="3" t="s">
        <v>6</v>
      </c>
      <c r="F125" s="5" t="s">
        <v>11</v>
      </c>
      <c r="G125" s="4" t="s">
        <v>226</v>
      </c>
      <c r="H125" s="5" t="s">
        <v>916</v>
      </c>
      <c r="I125" s="4">
        <v>2</v>
      </c>
      <c r="J125" s="4" t="s">
        <v>234</v>
      </c>
      <c r="K125" s="4" t="s">
        <v>233</v>
      </c>
      <c r="L125" s="6" t="s">
        <v>232</v>
      </c>
      <c r="N125" t="str">
        <f xml:space="preserve"> TRIM(目次資料表[[#This Row],[韻目]])</f>
        <v>宋</v>
      </c>
      <c r="O125">
        <f t="shared" si="3"/>
        <v>1</v>
      </c>
      <c r="P125" s="12" t="str">
        <f t="shared" si="4"/>
        <v>宋</v>
      </c>
      <c r="Q125">
        <f t="shared" si="5"/>
        <v>1</v>
      </c>
    </row>
    <row r="126" spans="1:17">
      <c r="A126" s="3" cm="1">
        <f t="array" ref="A126" xml:space="preserve"> ROW() - ROW($1:$1)</f>
        <v>125</v>
      </c>
      <c r="B126" s="3">
        <v>3</v>
      </c>
      <c r="C126" s="3">
        <v>3</v>
      </c>
      <c r="D126" s="3" t="str">
        <f xml:space="preserve"> TEXT(目次資料表[[#This Row],[韻系列號]], "00") &amp; "-" &amp; 目次資料表[[#This Row],[韻系行號]]</f>
        <v>03-3</v>
      </c>
      <c r="E126" s="3" t="s">
        <v>6</v>
      </c>
      <c r="F126" s="5" t="s">
        <v>14</v>
      </c>
      <c r="G126" s="4" t="s">
        <v>226</v>
      </c>
      <c r="H126" s="5" t="s">
        <v>917</v>
      </c>
      <c r="I126" s="4">
        <v>3</v>
      </c>
      <c r="J126" s="4" t="s">
        <v>237</v>
      </c>
      <c r="K126" s="4" t="s">
        <v>236</v>
      </c>
      <c r="L126" s="6" t="s">
        <v>235</v>
      </c>
      <c r="N126" t="str">
        <f xml:space="preserve"> TRIM(目次資料表[[#This Row],[韻目]])</f>
        <v>用</v>
      </c>
      <c r="O126">
        <f t="shared" si="3"/>
        <v>1</v>
      </c>
      <c r="P126" s="12" t="str">
        <f t="shared" si="4"/>
        <v>用</v>
      </c>
      <c r="Q126">
        <f t="shared" si="5"/>
        <v>1</v>
      </c>
    </row>
    <row r="127" spans="1:17">
      <c r="A127" s="3" cm="1">
        <f t="array" ref="A127" xml:space="preserve"> ROW() - ROW($1:$1)</f>
        <v>126</v>
      </c>
      <c r="B127" s="3">
        <v>4</v>
      </c>
      <c r="C127" s="3">
        <v>3</v>
      </c>
      <c r="D127" s="3" t="str">
        <f xml:space="preserve"> TEXT(目次資料表[[#This Row],[韻系列號]], "00") &amp; "-" &amp; 目次資料表[[#This Row],[韻系行號]]</f>
        <v>04-3</v>
      </c>
      <c r="E127" s="3" t="s">
        <v>15</v>
      </c>
      <c r="F127" s="5" t="s">
        <v>15</v>
      </c>
      <c r="G127" s="4" t="s">
        <v>226</v>
      </c>
      <c r="H127" s="5" t="s">
        <v>918</v>
      </c>
      <c r="I127" s="4">
        <v>4</v>
      </c>
      <c r="J127" s="4" t="s">
        <v>240</v>
      </c>
      <c r="K127" s="4" t="s">
        <v>239</v>
      </c>
      <c r="L127" s="6" t="s">
        <v>238</v>
      </c>
      <c r="N127" t="str">
        <f xml:space="preserve"> TRIM(目次資料表[[#This Row],[韻目]])</f>
        <v>絳</v>
      </c>
      <c r="O127">
        <f t="shared" si="3"/>
        <v>1</v>
      </c>
      <c r="P127" s="12" t="str">
        <f t="shared" si="4"/>
        <v>絳</v>
      </c>
      <c r="Q127">
        <f t="shared" si="5"/>
        <v>1</v>
      </c>
    </row>
    <row r="128" spans="1:17">
      <c r="A128" s="3" cm="1">
        <f t="array" ref="A128" xml:space="preserve"> ROW() - ROW($1:$1)</f>
        <v>127</v>
      </c>
      <c r="B128" s="3">
        <v>5</v>
      </c>
      <c r="C128" s="3">
        <v>3</v>
      </c>
      <c r="D128" s="3" t="str">
        <f xml:space="preserve"> TEXT(目次資料表[[#This Row],[韻系列號]], "00") &amp; "-" &amp; 目次資料表[[#This Row],[韻系行號]]</f>
        <v>05-3</v>
      </c>
      <c r="E128" s="3" t="s">
        <v>17</v>
      </c>
      <c r="F128" s="5" t="s">
        <v>18</v>
      </c>
      <c r="G128" s="4" t="s">
        <v>226</v>
      </c>
      <c r="H128" s="5" t="s">
        <v>866</v>
      </c>
      <c r="I128" s="4">
        <v>5</v>
      </c>
      <c r="J128" s="4" t="s">
        <v>243</v>
      </c>
      <c r="K128" s="4" t="s">
        <v>242</v>
      </c>
      <c r="L128" s="6" t="s">
        <v>241</v>
      </c>
      <c r="N128" t="str">
        <f xml:space="preserve"> TRIM(目次資料表[[#This Row],[韻目]])</f>
        <v>寘</v>
      </c>
      <c r="O128">
        <f t="shared" si="3"/>
        <v>1</v>
      </c>
      <c r="P128" s="12" t="str">
        <f t="shared" si="4"/>
        <v>寘</v>
      </c>
      <c r="Q128">
        <f t="shared" si="5"/>
        <v>1</v>
      </c>
    </row>
    <row r="129" spans="1:17">
      <c r="A129" s="3" cm="1">
        <f t="array" ref="A129" xml:space="preserve"> ROW() - ROW($1:$1)</f>
        <v>128</v>
      </c>
      <c r="B129" s="3">
        <v>6</v>
      </c>
      <c r="C129" s="3">
        <v>3</v>
      </c>
      <c r="D129" s="3" t="str">
        <f xml:space="preserve"> TEXT(目次資料表[[#This Row],[韻系列號]], "00") &amp; "-" &amp; 目次資料表[[#This Row],[韻系行號]]</f>
        <v>06-3</v>
      </c>
      <c r="E129" s="3" t="s">
        <v>17</v>
      </c>
      <c r="F129" s="5" t="s">
        <v>20</v>
      </c>
      <c r="G129" s="4" t="s">
        <v>226</v>
      </c>
      <c r="H129" s="5" t="s">
        <v>867</v>
      </c>
      <c r="I129" s="4">
        <v>6</v>
      </c>
      <c r="J129" s="4" t="s">
        <v>247</v>
      </c>
      <c r="K129" s="4" t="s">
        <v>244</v>
      </c>
      <c r="L129" s="6" t="s">
        <v>245</v>
      </c>
      <c r="N129" t="str">
        <f xml:space="preserve"> TRIM(目次資料表[[#This Row],[韻目]])</f>
        <v>至</v>
      </c>
      <c r="O129">
        <f t="shared" si="3"/>
        <v>1</v>
      </c>
      <c r="P129" s="12" t="str">
        <f t="shared" si="4"/>
        <v>至</v>
      </c>
      <c r="Q129">
        <f t="shared" si="5"/>
        <v>1</v>
      </c>
    </row>
    <row r="130" spans="1:17">
      <c r="A130" s="3" cm="1">
        <f t="array" ref="A130" xml:space="preserve"> ROW() - ROW($1:$1)</f>
        <v>129</v>
      </c>
      <c r="B130" s="3">
        <v>7</v>
      </c>
      <c r="C130" s="3">
        <v>3</v>
      </c>
      <c r="D130" s="3" t="str">
        <f xml:space="preserve"> TEXT(目次資料表[[#This Row],[韻系列號]], "00") &amp; "-" &amp; 目次資料表[[#This Row],[韻系行號]]</f>
        <v>07-3</v>
      </c>
      <c r="E130" s="3" t="s">
        <v>17</v>
      </c>
      <c r="F130" s="5" t="s">
        <v>22</v>
      </c>
      <c r="G130" s="4" t="s">
        <v>226</v>
      </c>
      <c r="H130" s="5" t="s">
        <v>990</v>
      </c>
      <c r="I130" s="4">
        <v>7</v>
      </c>
      <c r="J130" s="4" t="s">
        <v>251</v>
      </c>
      <c r="K130" s="4" t="s">
        <v>246</v>
      </c>
      <c r="L130" s="6" t="s">
        <v>249</v>
      </c>
      <c r="N130" t="str">
        <f xml:space="preserve"> TRIM(目次資料表[[#This Row],[韻目]])</f>
        <v>志</v>
      </c>
      <c r="O130">
        <f t="shared" si="3"/>
        <v>1</v>
      </c>
      <c r="P130" s="12" t="str">
        <f t="shared" si="4"/>
        <v>志</v>
      </c>
      <c r="Q130">
        <f t="shared" si="5"/>
        <v>1</v>
      </c>
    </row>
    <row r="131" spans="1:17">
      <c r="A131" s="3" cm="1">
        <f t="array" ref="A131" xml:space="preserve"> ROW() - ROW($1:$1)</f>
        <v>130</v>
      </c>
      <c r="B131" s="3">
        <v>8</v>
      </c>
      <c r="C131" s="3">
        <v>3</v>
      </c>
      <c r="D131" s="3" t="str">
        <f xml:space="preserve"> TEXT(目次資料表[[#This Row],[韻系列號]], "00") &amp; "-" &amp; 目次資料表[[#This Row],[韻系行號]]</f>
        <v>08-3</v>
      </c>
      <c r="E131" s="3" t="s">
        <v>17</v>
      </c>
      <c r="F131" s="5" t="s">
        <v>24</v>
      </c>
      <c r="G131" s="4" t="s">
        <v>226</v>
      </c>
      <c r="H131" s="5" t="s">
        <v>919</v>
      </c>
      <c r="I131" s="4">
        <v>8</v>
      </c>
      <c r="J131" s="4" t="s">
        <v>254</v>
      </c>
      <c r="K131" s="4" t="s">
        <v>248</v>
      </c>
      <c r="L131" s="6" t="s">
        <v>252</v>
      </c>
      <c r="N131" t="str">
        <f xml:space="preserve"> TRIM(目次資料表[[#This Row],[韻目]])</f>
        <v>未</v>
      </c>
      <c r="O131">
        <f t="shared" ref="O131:O194" si="6" xml:space="preserve"> LEN(N131)</f>
        <v>1</v>
      </c>
      <c r="P131" s="12" t="str">
        <f t="shared" ref="P131:P194" si="7" xml:space="preserve"> IF(O131=1, N131, LEFT(N131))</f>
        <v>未</v>
      </c>
      <c r="Q131">
        <f t="shared" ref="Q131:Q194" si="8" xml:space="preserve"> LEN(P131)</f>
        <v>1</v>
      </c>
    </row>
    <row r="132" spans="1:17">
      <c r="A132" s="3" cm="1">
        <f t="array" ref="A132" xml:space="preserve"> ROW() - ROW($1:$1)</f>
        <v>131</v>
      </c>
      <c r="B132" s="3">
        <v>9</v>
      </c>
      <c r="C132" s="3">
        <v>3</v>
      </c>
      <c r="D132" s="3" t="str">
        <f xml:space="preserve"> TEXT(目次資料表[[#This Row],[韻系列號]], "00") &amp; "-" &amp; 目次資料表[[#This Row],[韻系行號]]</f>
        <v>09-3</v>
      </c>
      <c r="E132" s="3" t="s">
        <v>26</v>
      </c>
      <c r="F132" s="5" t="s">
        <v>27</v>
      </c>
      <c r="G132" s="4" t="s">
        <v>226</v>
      </c>
      <c r="H132" s="5" t="s">
        <v>920</v>
      </c>
      <c r="I132" s="4">
        <v>9</v>
      </c>
      <c r="J132" s="4" t="s">
        <v>257</v>
      </c>
      <c r="K132" s="4" t="s">
        <v>250</v>
      </c>
      <c r="L132" s="6" t="s">
        <v>255</v>
      </c>
      <c r="N132" t="str">
        <f xml:space="preserve"> TRIM(目次資料表[[#This Row],[韻目]])</f>
        <v>御</v>
      </c>
      <c r="O132">
        <f t="shared" si="6"/>
        <v>1</v>
      </c>
      <c r="P132" s="12" t="str">
        <f t="shared" si="7"/>
        <v>御</v>
      </c>
      <c r="Q132">
        <f t="shared" si="8"/>
        <v>1</v>
      </c>
    </row>
    <row r="133" spans="1:17">
      <c r="A133" s="3" cm="1">
        <f t="array" ref="A133" xml:space="preserve"> ROW() - ROW($1:$1)</f>
        <v>132</v>
      </c>
      <c r="B133" s="3">
        <v>10</v>
      </c>
      <c r="C133" s="3">
        <v>3</v>
      </c>
      <c r="D133" s="3" t="str">
        <f xml:space="preserve"> TEXT(目次資料表[[#This Row],[韻系列號]], "00") &amp; "-" &amp; 目次資料表[[#This Row],[韻系行號]]</f>
        <v>10-3</v>
      </c>
      <c r="E133" s="3" t="s">
        <v>26</v>
      </c>
      <c r="F133" s="5" t="s">
        <v>29</v>
      </c>
      <c r="G133" s="4" t="s">
        <v>226</v>
      </c>
      <c r="H133" s="5" t="s">
        <v>26</v>
      </c>
      <c r="I133" s="4">
        <v>10</v>
      </c>
      <c r="J133" s="4" t="s">
        <v>260</v>
      </c>
      <c r="K133" s="4" t="s">
        <v>253</v>
      </c>
      <c r="L133" s="6" t="s">
        <v>258</v>
      </c>
      <c r="N133" t="str">
        <f xml:space="preserve"> TRIM(目次資料表[[#This Row],[韻目]])</f>
        <v>遇</v>
      </c>
      <c r="O133">
        <f t="shared" si="6"/>
        <v>1</v>
      </c>
      <c r="P133" s="12" t="str">
        <f t="shared" si="7"/>
        <v>遇</v>
      </c>
      <c r="Q133">
        <f t="shared" si="8"/>
        <v>1</v>
      </c>
    </row>
    <row r="134" spans="1:17">
      <c r="A134" s="3" cm="1">
        <f t="array" ref="A134" xml:space="preserve"> ROW() - ROW($1:$1)</f>
        <v>133</v>
      </c>
      <c r="B134" s="3">
        <v>11</v>
      </c>
      <c r="C134" s="3">
        <v>3</v>
      </c>
      <c r="D134" s="3" t="str">
        <f xml:space="preserve"> TEXT(目次資料表[[#This Row],[韻系列號]], "00") &amp; "-" &amp; 目次資料表[[#This Row],[韻系行號]]</f>
        <v>11-3</v>
      </c>
      <c r="E134" s="3" t="s">
        <v>26</v>
      </c>
      <c r="F134" s="5" t="s">
        <v>31</v>
      </c>
      <c r="G134" s="4" t="s">
        <v>226</v>
      </c>
      <c r="H134" s="5" t="s">
        <v>921</v>
      </c>
      <c r="I134" s="4">
        <v>11</v>
      </c>
      <c r="J134" s="4" t="s">
        <v>263</v>
      </c>
      <c r="K134" s="4" t="s">
        <v>256</v>
      </c>
      <c r="L134" s="6" t="s">
        <v>261</v>
      </c>
      <c r="N134" t="str">
        <f xml:space="preserve"> TRIM(目次資料表[[#This Row],[韻目]])</f>
        <v>暮</v>
      </c>
      <c r="O134">
        <f t="shared" si="6"/>
        <v>1</v>
      </c>
      <c r="P134" s="12" t="str">
        <f t="shared" si="7"/>
        <v>暮</v>
      </c>
      <c r="Q134">
        <f t="shared" si="8"/>
        <v>1</v>
      </c>
    </row>
    <row r="135" spans="1:17">
      <c r="A135" s="3" cm="1">
        <f t="array" ref="A135" xml:space="preserve"> ROW() - ROW($1:$1)</f>
        <v>134</v>
      </c>
      <c r="B135" s="3">
        <v>12</v>
      </c>
      <c r="C135" s="3">
        <v>3</v>
      </c>
      <c r="D135" s="3" t="str">
        <f xml:space="preserve"> TEXT(目次資料表[[#This Row],[韻系列號]], "00") &amp; "-" &amp; 目次資料表[[#This Row],[韻系行號]]</f>
        <v>12-3</v>
      </c>
      <c r="E135" s="3" t="s">
        <v>33</v>
      </c>
      <c r="F135" s="5" t="s">
        <v>34</v>
      </c>
      <c r="G135" s="4" t="s">
        <v>226</v>
      </c>
      <c r="H135" s="5" t="s">
        <v>922</v>
      </c>
      <c r="I135" s="4">
        <v>12</v>
      </c>
      <c r="J135" s="4" t="s">
        <v>266</v>
      </c>
      <c r="K135" s="4" t="s">
        <v>259</v>
      </c>
      <c r="L135" s="6" t="s">
        <v>264</v>
      </c>
      <c r="N135" t="str">
        <f xml:space="preserve"> TRIM(目次資料表[[#This Row],[韻目]])</f>
        <v>霽</v>
      </c>
      <c r="O135">
        <f t="shared" si="6"/>
        <v>1</v>
      </c>
      <c r="P135" s="12" t="str">
        <f t="shared" si="7"/>
        <v>霽</v>
      </c>
      <c r="Q135">
        <f t="shared" si="8"/>
        <v>1</v>
      </c>
    </row>
    <row r="136" spans="1:17">
      <c r="A136" s="3" cm="1">
        <f t="array" ref="A136" xml:space="preserve"> ROW() - ROW($1:$1)</f>
        <v>135</v>
      </c>
      <c r="B136" s="3">
        <v>13</v>
      </c>
      <c r="C136" s="3">
        <v>3</v>
      </c>
      <c r="D136" s="3" t="str">
        <f xml:space="preserve"> TEXT(目次資料表[[#This Row],[韻系列號]], "00") &amp; "-" &amp; 目次資料表[[#This Row],[韻系行號]]</f>
        <v>13-3</v>
      </c>
      <c r="E136" s="3" t="s">
        <v>33</v>
      </c>
      <c r="F136" s="5" t="s">
        <v>36</v>
      </c>
      <c r="G136" s="4" t="s">
        <v>226</v>
      </c>
      <c r="H136" s="5" t="s">
        <v>36</v>
      </c>
      <c r="I136" s="4">
        <v>13</v>
      </c>
      <c r="J136" s="4" t="s">
        <v>270</v>
      </c>
      <c r="K136" s="4" t="s">
        <v>262</v>
      </c>
      <c r="L136" s="6" t="s">
        <v>268</v>
      </c>
      <c r="N136" t="str">
        <f xml:space="preserve"> TRIM(目次資料表[[#This Row],[韻目]])</f>
        <v>祭</v>
      </c>
      <c r="O136">
        <f t="shared" si="6"/>
        <v>1</v>
      </c>
      <c r="P136" s="12" t="str">
        <f t="shared" si="7"/>
        <v>祭</v>
      </c>
      <c r="Q136">
        <f t="shared" si="8"/>
        <v>1</v>
      </c>
    </row>
    <row r="137" spans="1:17">
      <c r="A137" s="3" cm="1">
        <f t="array" ref="A137" xml:space="preserve"> ROW() - ROW($1:$1)</f>
        <v>136</v>
      </c>
      <c r="B137" s="3">
        <v>14</v>
      </c>
      <c r="C137" s="3">
        <v>3</v>
      </c>
      <c r="D137" s="3" t="str">
        <f xml:space="preserve"> TEXT(目次資料表[[#This Row],[韻系列號]], "00") &amp; "-" &amp; 目次資料表[[#This Row],[韻系行號]]</f>
        <v>14-3</v>
      </c>
      <c r="E137" s="3" t="s">
        <v>33</v>
      </c>
      <c r="F137" s="5" t="s">
        <v>37</v>
      </c>
      <c r="G137" s="4" t="s">
        <v>226</v>
      </c>
      <c r="H137" s="5" t="s">
        <v>37</v>
      </c>
      <c r="I137" s="4">
        <v>14</v>
      </c>
      <c r="J137" s="4" t="s">
        <v>276</v>
      </c>
      <c r="K137" s="4" t="s">
        <v>265</v>
      </c>
      <c r="L137" s="6" t="s">
        <v>274</v>
      </c>
      <c r="N137" t="str">
        <f xml:space="preserve"> TRIM(目次資料表[[#This Row],[韻目]])</f>
        <v>泰</v>
      </c>
      <c r="O137">
        <f t="shared" si="6"/>
        <v>1</v>
      </c>
      <c r="P137" s="12" t="str">
        <f t="shared" si="7"/>
        <v>泰</v>
      </c>
      <c r="Q137">
        <f t="shared" si="8"/>
        <v>1</v>
      </c>
    </row>
    <row r="138" spans="1:17">
      <c r="A138" s="3" cm="1">
        <f t="array" ref="A138" xml:space="preserve"> ROW() - ROW($1:$1)</f>
        <v>137</v>
      </c>
      <c r="B138" s="3">
        <v>15</v>
      </c>
      <c r="C138" s="3">
        <v>3</v>
      </c>
      <c r="D138" s="3" t="str">
        <f xml:space="preserve"> TEXT(目次資料表[[#This Row],[韻系列號]], "00") &amp; "-" &amp; 目次資料表[[#This Row],[韻系行號]]</f>
        <v>15-3</v>
      </c>
      <c r="E138" s="3" t="s">
        <v>33</v>
      </c>
      <c r="F138" s="5" t="s">
        <v>38</v>
      </c>
      <c r="G138" s="4" t="s">
        <v>226</v>
      </c>
      <c r="H138" s="5" t="s">
        <v>923</v>
      </c>
      <c r="I138" s="4">
        <v>15</v>
      </c>
      <c r="J138" s="4" t="s">
        <v>280</v>
      </c>
      <c r="K138" s="4" t="s">
        <v>269</v>
      </c>
      <c r="L138" s="6" t="s">
        <v>278</v>
      </c>
      <c r="N138" t="str">
        <f xml:space="preserve"> TRIM(目次資料表[[#This Row],[韻目]])</f>
        <v>卦</v>
      </c>
      <c r="O138">
        <f t="shared" si="6"/>
        <v>1</v>
      </c>
      <c r="P138" s="12" t="str">
        <f t="shared" si="7"/>
        <v>卦</v>
      </c>
      <c r="Q138">
        <f t="shared" si="8"/>
        <v>1</v>
      </c>
    </row>
    <row r="139" spans="1:17">
      <c r="A139" s="3" cm="1">
        <f t="array" ref="A139" xml:space="preserve"> ROW() - ROW($1:$1)</f>
        <v>138</v>
      </c>
      <c r="B139" s="3">
        <v>16</v>
      </c>
      <c r="C139" s="3">
        <v>3</v>
      </c>
      <c r="D139" s="3" t="str">
        <f xml:space="preserve"> TEXT(目次資料表[[#This Row],[韻系列號]], "00") &amp; "-" &amp; 目次資料表[[#This Row],[韻系行號]]</f>
        <v>16-3</v>
      </c>
      <c r="E139" s="3" t="s">
        <v>33</v>
      </c>
      <c r="F139" s="5" t="s">
        <v>42</v>
      </c>
      <c r="G139" s="4" t="s">
        <v>226</v>
      </c>
      <c r="H139" s="5" t="s">
        <v>924</v>
      </c>
      <c r="I139" s="4">
        <v>16</v>
      </c>
      <c r="J139" s="4" t="s">
        <v>284</v>
      </c>
      <c r="K139" s="4" t="s">
        <v>272</v>
      </c>
      <c r="L139" s="6" t="s">
        <v>282</v>
      </c>
      <c r="N139" t="str">
        <f xml:space="preserve"> TRIM(目次資料表[[#This Row],[韻目]])</f>
        <v>怪</v>
      </c>
      <c r="O139">
        <f t="shared" si="6"/>
        <v>1</v>
      </c>
      <c r="P139" s="12" t="str">
        <f t="shared" si="7"/>
        <v>怪</v>
      </c>
      <c r="Q139">
        <f t="shared" si="8"/>
        <v>1</v>
      </c>
    </row>
    <row r="140" spans="1:17">
      <c r="A140" s="3" cm="1">
        <f t="array" ref="A140" xml:space="preserve"> ROW() - ROW($1:$1)</f>
        <v>139</v>
      </c>
      <c r="B140" s="3">
        <v>17</v>
      </c>
      <c r="C140" s="3">
        <v>3</v>
      </c>
      <c r="D140" s="3" t="str">
        <f xml:space="preserve"> TEXT(目次資料表[[#This Row],[韻系列號]], "00") &amp; "-" &amp; 目次資料表[[#This Row],[韻系行號]]</f>
        <v>17-3</v>
      </c>
      <c r="E140" s="3" t="s">
        <v>33</v>
      </c>
      <c r="F140" s="5" t="s">
        <v>46</v>
      </c>
      <c r="G140" s="4" t="s">
        <v>226</v>
      </c>
      <c r="H140" s="5" t="s">
        <v>46</v>
      </c>
      <c r="I140" s="4">
        <v>17</v>
      </c>
      <c r="J140" s="4" t="s">
        <v>288</v>
      </c>
      <c r="K140" s="4" t="s">
        <v>275</v>
      </c>
      <c r="L140" s="6" t="s">
        <v>286</v>
      </c>
      <c r="N140" t="str">
        <f xml:space="preserve"> TRIM(目次資料表[[#This Row],[韻目]])</f>
        <v>夬</v>
      </c>
      <c r="O140">
        <f t="shared" si="6"/>
        <v>1</v>
      </c>
      <c r="P140" s="12" t="str">
        <f t="shared" si="7"/>
        <v>夬</v>
      </c>
      <c r="Q140">
        <f t="shared" si="8"/>
        <v>1</v>
      </c>
    </row>
    <row r="141" spans="1:17">
      <c r="A141" s="3" cm="1">
        <f t="array" ref="A141" xml:space="preserve"> ROW() - ROW($1:$1)</f>
        <v>140</v>
      </c>
      <c r="B141" s="3">
        <v>18</v>
      </c>
      <c r="C141" s="3">
        <v>3</v>
      </c>
      <c r="D141" s="3" t="str">
        <f xml:space="preserve"> TEXT(目次資料表[[#This Row],[韻系列號]], "00") &amp; "-" &amp; 目次資料表[[#This Row],[韻系行號]]</f>
        <v>18-3</v>
      </c>
      <c r="E141" s="3" t="s">
        <v>33</v>
      </c>
      <c r="F141" s="5" t="s">
        <v>47</v>
      </c>
      <c r="G141" s="4" t="s">
        <v>226</v>
      </c>
      <c r="H141" s="5" t="s">
        <v>925</v>
      </c>
      <c r="I141" s="4">
        <v>18</v>
      </c>
      <c r="J141" s="4" t="s">
        <v>292</v>
      </c>
      <c r="K141" s="4" t="s">
        <v>279</v>
      </c>
      <c r="L141" s="6" t="s">
        <v>290</v>
      </c>
      <c r="N141" t="str">
        <f xml:space="preserve"> TRIM(目次資料表[[#This Row],[韻目]])</f>
        <v>隊</v>
      </c>
      <c r="O141">
        <f t="shared" si="6"/>
        <v>1</v>
      </c>
      <c r="P141" s="12" t="str">
        <f t="shared" si="7"/>
        <v>隊</v>
      </c>
      <c r="Q141">
        <f t="shared" si="8"/>
        <v>1</v>
      </c>
    </row>
    <row r="142" spans="1:17">
      <c r="A142" s="3" cm="1">
        <f t="array" ref="A142" xml:space="preserve"> ROW() - ROW($1:$1)</f>
        <v>141</v>
      </c>
      <c r="B142" s="3">
        <v>19</v>
      </c>
      <c r="C142" s="3">
        <v>3</v>
      </c>
      <c r="D142" s="3" t="str">
        <f xml:space="preserve"> TEXT(目次資料表[[#This Row],[韻系列號]], "00") &amp; "-" &amp; 目次資料表[[#This Row],[韻系行號]]</f>
        <v>19-3</v>
      </c>
      <c r="E142" s="3" t="s">
        <v>33</v>
      </c>
      <c r="F142" s="5" t="s">
        <v>51</v>
      </c>
      <c r="G142" s="4" t="s">
        <v>226</v>
      </c>
      <c r="H142" s="5" t="s">
        <v>926</v>
      </c>
      <c r="I142" s="4">
        <v>19</v>
      </c>
      <c r="J142" s="4" t="s">
        <v>296</v>
      </c>
      <c r="K142" s="4" t="s">
        <v>283</v>
      </c>
      <c r="L142" s="6" t="s">
        <v>294</v>
      </c>
      <c r="N142" t="str">
        <f xml:space="preserve"> TRIM(目次資料表[[#This Row],[韻目]])</f>
        <v>代</v>
      </c>
      <c r="O142">
        <f t="shared" si="6"/>
        <v>1</v>
      </c>
      <c r="P142" s="12" t="str">
        <f t="shared" si="7"/>
        <v>代</v>
      </c>
      <c r="Q142">
        <f t="shared" si="8"/>
        <v>1</v>
      </c>
    </row>
    <row r="143" spans="1:17">
      <c r="A143" s="3" cm="1">
        <f t="array" ref="A143" xml:space="preserve"> ROW() - ROW($1:$1)</f>
        <v>142</v>
      </c>
      <c r="B143" s="3">
        <v>20</v>
      </c>
      <c r="C143" s="3">
        <v>3</v>
      </c>
      <c r="D143" s="3" t="str">
        <f xml:space="preserve"> TEXT(目次資料表[[#This Row],[韻系列號]], "00") &amp; "-" &amp; 目次資料表[[#This Row],[韻系行號]]</f>
        <v>20-3</v>
      </c>
      <c r="E143" s="3" t="s">
        <v>33</v>
      </c>
      <c r="F143" s="5" t="s">
        <v>55</v>
      </c>
      <c r="G143" s="4" t="s">
        <v>226</v>
      </c>
      <c r="H143" s="5" t="s">
        <v>55</v>
      </c>
      <c r="I143" s="4">
        <v>20</v>
      </c>
      <c r="J143" s="4" t="s">
        <v>300</v>
      </c>
      <c r="K143" s="4" t="s">
        <v>287</v>
      </c>
      <c r="L143" s="6" t="s">
        <v>298</v>
      </c>
      <c r="N143" t="str">
        <f xml:space="preserve"> TRIM(目次資料表[[#This Row],[韻目]])</f>
        <v>廢</v>
      </c>
      <c r="O143">
        <f t="shared" si="6"/>
        <v>1</v>
      </c>
      <c r="P143" s="12" t="str">
        <f t="shared" si="7"/>
        <v>廢</v>
      </c>
      <c r="Q143">
        <f t="shared" si="8"/>
        <v>1</v>
      </c>
    </row>
    <row r="144" spans="1:17">
      <c r="A144" s="3" cm="1">
        <f t="array" ref="A144" xml:space="preserve"> ROW() - ROW($1:$1)</f>
        <v>143</v>
      </c>
      <c r="B144" s="3">
        <v>21</v>
      </c>
      <c r="C144" s="3">
        <v>3</v>
      </c>
      <c r="D144" s="3" t="str">
        <f xml:space="preserve"> TEXT(目次資料表[[#This Row],[韻系列號]], "00") &amp; "-" &amp; 目次資料表[[#This Row],[韻系行號]]</f>
        <v>21-3</v>
      </c>
      <c r="E144" s="3" t="s">
        <v>56</v>
      </c>
      <c r="F144" s="5" t="s">
        <v>57</v>
      </c>
      <c r="G144" s="4" t="s">
        <v>226</v>
      </c>
      <c r="H144" s="5" t="s">
        <v>868</v>
      </c>
      <c r="I144" s="4">
        <v>21</v>
      </c>
      <c r="J144" s="4" t="s">
        <v>304</v>
      </c>
      <c r="K144" s="4" t="s">
        <v>291</v>
      </c>
      <c r="L144" s="6" t="s">
        <v>302</v>
      </c>
      <c r="N144" t="str">
        <f xml:space="preserve"> TRIM(目次資料表[[#This Row],[韻目]])</f>
        <v>震</v>
      </c>
      <c r="O144">
        <f t="shared" si="6"/>
        <v>1</v>
      </c>
      <c r="P144" s="12" t="str">
        <f t="shared" si="7"/>
        <v>震</v>
      </c>
      <c r="Q144">
        <f t="shared" si="8"/>
        <v>1</v>
      </c>
    </row>
    <row r="145" spans="1:17">
      <c r="A145" s="3" cm="1">
        <f t="array" ref="A145" xml:space="preserve"> ROW() - ROW($1:$1)</f>
        <v>144</v>
      </c>
      <c r="B145" s="3">
        <v>22</v>
      </c>
      <c r="C145" s="3">
        <v>3</v>
      </c>
      <c r="D145" s="3" t="str">
        <f xml:space="preserve"> TEXT(目次資料表[[#This Row],[韻系列號]], "00") &amp; "-" &amp; 目次資料表[[#This Row],[韻系行號]]</f>
        <v>22-3</v>
      </c>
      <c r="E145" s="3" t="s">
        <v>56</v>
      </c>
      <c r="F145" s="5" t="s">
        <v>63</v>
      </c>
      <c r="G145" s="4" t="s">
        <v>226</v>
      </c>
      <c r="H145" s="5" t="s">
        <v>991</v>
      </c>
      <c r="I145" s="4">
        <v>22</v>
      </c>
      <c r="J145" s="4" t="s">
        <v>310</v>
      </c>
      <c r="K145" s="4" t="s">
        <v>295</v>
      </c>
      <c r="L145" s="6" t="s">
        <v>308</v>
      </c>
      <c r="N145" t="str">
        <f xml:space="preserve"> TRIM(目次資料表[[#This Row],[韻目]])</f>
        <v>稕</v>
      </c>
      <c r="O145">
        <f t="shared" si="6"/>
        <v>1</v>
      </c>
      <c r="P145" s="12" t="str">
        <f t="shared" si="7"/>
        <v>稕</v>
      </c>
      <c r="Q145">
        <f t="shared" si="8"/>
        <v>1</v>
      </c>
    </row>
    <row r="146" spans="1:17">
      <c r="A146" s="3" cm="1">
        <f t="array" ref="A146" xml:space="preserve"> ROW() - ROW($1:$1)</f>
        <v>145</v>
      </c>
      <c r="B146" s="3">
        <v>23</v>
      </c>
      <c r="C146" s="3">
        <v>3</v>
      </c>
      <c r="D146" s="3" t="str">
        <f xml:space="preserve"> TEXT(目次資料表[[#This Row],[韻系列號]], "00") &amp; "-" &amp; 目次資料表[[#This Row],[韻系行號]]</f>
        <v>23-3</v>
      </c>
      <c r="E146" s="3" t="s">
        <v>56</v>
      </c>
      <c r="F146" s="5" t="s">
        <v>56</v>
      </c>
      <c r="G146" s="4" t="s">
        <v>226</v>
      </c>
      <c r="H146" s="5" t="s">
        <v>927</v>
      </c>
      <c r="I146" s="4">
        <v>21</v>
      </c>
      <c r="J146" s="4" t="s">
        <v>313</v>
      </c>
      <c r="K146" s="4" t="s">
        <v>291</v>
      </c>
      <c r="L146" s="6" t="s">
        <v>302</v>
      </c>
      <c r="N146" t="str">
        <f xml:space="preserve"> TRIM(目次資料表[[#This Row],[韻目]])</f>
        <v>櫬</v>
      </c>
      <c r="O146">
        <f t="shared" si="6"/>
        <v>1</v>
      </c>
      <c r="P146" s="12" t="str">
        <f t="shared" si="7"/>
        <v>櫬</v>
      </c>
      <c r="Q146">
        <f t="shared" si="8"/>
        <v>1</v>
      </c>
    </row>
    <row r="147" spans="1:17">
      <c r="A147" s="3" cm="1">
        <f t="array" ref="A147" xml:space="preserve"> ROW() - ROW($1:$1)</f>
        <v>146</v>
      </c>
      <c r="B147" s="3">
        <v>24</v>
      </c>
      <c r="C147" s="3">
        <v>3</v>
      </c>
      <c r="D147" s="3" t="str">
        <f xml:space="preserve"> TEXT(目次資料表[[#This Row],[韻系列號]], "00") &amp; "-" &amp; 目次資料表[[#This Row],[韻系行號]]</f>
        <v>24-3</v>
      </c>
      <c r="E147" s="3" t="s">
        <v>56</v>
      </c>
      <c r="F147" s="5" t="s">
        <v>70</v>
      </c>
      <c r="G147" s="4" t="s">
        <v>226</v>
      </c>
      <c r="H147" s="5" t="s">
        <v>928</v>
      </c>
      <c r="I147" s="4">
        <v>23</v>
      </c>
      <c r="J147" s="4" t="s">
        <v>317</v>
      </c>
      <c r="K147" s="4" t="s">
        <v>299</v>
      </c>
      <c r="L147" s="6" t="s">
        <v>315</v>
      </c>
      <c r="N147" t="str">
        <f xml:space="preserve"> TRIM(目次資料表[[#This Row],[韻目]])</f>
        <v>問</v>
      </c>
      <c r="O147">
        <f t="shared" si="6"/>
        <v>1</v>
      </c>
      <c r="P147" s="12" t="str">
        <f t="shared" si="7"/>
        <v>問</v>
      </c>
      <c r="Q147">
        <f t="shared" si="8"/>
        <v>1</v>
      </c>
    </row>
    <row r="148" spans="1:17">
      <c r="A148" s="3" cm="1">
        <f t="array" ref="A148" xml:space="preserve"> ROW() - ROW($1:$1)</f>
        <v>147</v>
      </c>
      <c r="B148" s="3">
        <v>25</v>
      </c>
      <c r="C148" s="3">
        <v>3</v>
      </c>
      <c r="D148" s="3" t="str">
        <f xml:space="preserve"> TEXT(目次資料表[[#This Row],[韻系列號]], "00") &amp; "-" &amp; 目次資料表[[#This Row],[韻系行號]]</f>
        <v>25-3</v>
      </c>
      <c r="E148" s="3" t="s">
        <v>56</v>
      </c>
      <c r="F148" s="5" t="s">
        <v>74</v>
      </c>
      <c r="G148" s="4" t="s">
        <v>226</v>
      </c>
      <c r="H148" s="5" t="s">
        <v>929</v>
      </c>
      <c r="I148" s="4">
        <v>24</v>
      </c>
      <c r="J148" s="4" t="s">
        <v>321</v>
      </c>
      <c r="K148" s="4" t="s">
        <v>303</v>
      </c>
      <c r="L148" s="6" t="s">
        <v>319</v>
      </c>
      <c r="N148" t="str">
        <f xml:space="preserve"> TRIM(目次資料表[[#This Row],[韻目]])</f>
        <v>焮</v>
      </c>
      <c r="O148">
        <f t="shared" si="6"/>
        <v>1</v>
      </c>
      <c r="P148" s="12" t="str">
        <f t="shared" si="7"/>
        <v>焮</v>
      </c>
      <c r="Q148">
        <f t="shared" si="8"/>
        <v>1</v>
      </c>
    </row>
    <row r="149" spans="1:17">
      <c r="A149" s="3" cm="1">
        <f t="array" ref="A149" xml:space="preserve"> ROW() - ROW($1:$1)</f>
        <v>148</v>
      </c>
      <c r="B149" s="3">
        <v>26</v>
      </c>
      <c r="C149" s="3">
        <v>3</v>
      </c>
      <c r="D149" s="3" t="str">
        <f xml:space="preserve"> TEXT(目次資料表[[#This Row],[韻系列號]], "00") &amp; "-" &amp; 目次資料表[[#This Row],[韻系行號]]</f>
        <v>26-3</v>
      </c>
      <c r="E149" s="3" t="s">
        <v>56</v>
      </c>
      <c r="F149" s="5" t="s">
        <v>77</v>
      </c>
      <c r="G149" s="4" t="s">
        <v>226</v>
      </c>
      <c r="H149" s="5" t="s">
        <v>930</v>
      </c>
      <c r="I149" s="4">
        <v>25</v>
      </c>
      <c r="J149" s="4" t="s">
        <v>325</v>
      </c>
      <c r="K149" s="4" t="s">
        <v>306</v>
      </c>
      <c r="L149" s="6" t="s">
        <v>323</v>
      </c>
      <c r="N149" t="str">
        <f xml:space="preserve"> TRIM(目次資料表[[#This Row],[韻目]])</f>
        <v>願</v>
      </c>
      <c r="O149">
        <f t="shared" si="6"/>
        <v>1</v>
      </c>
      <c r="P149" s="12" t="str">
        <f t="shared" si="7"/>
        <v>願</v>
      </c>
      <c r="Q149">
        <f t="shared" si="8"/>
        <v>1</v>
      </c>
    </row>
    <row r="150" spans="1:17">
      <c r="A150" s="3" cm="1">
        <f t="array" ref="A150" xml:space="preserve"> ROW() - ROW($1:$1)</f>
        <v>149</v>
      </c>
      <c r="B150" s="3">
        <v>27</v>
      </c>
      <c r="C150" s="3">
        <v>3</v>
      </c>
      <c r="D150" s="3" t="str">
        <f xml:space="preserve"> TEXT(目次資料表[[#This Row],[韻系列號]], "00") &amp; "-" &amp; 目次資料表[[#This Row],[韻系行號]]</f>
        <v>27-3</v>
      </c>
      <c r="E150" s="3" t="s">
        <v>56</v>
      </c>
      <c r="F150" s="5" t="s">
        <v>81</v>
      </c>
      <c r="G150" s="4" t="s">
        <v>226</v>
      </c>
      <c r="H150" s="5" t="s">
        <v>931</v>
      </c>
      <c r="I150" s="4">
        <v>26</v>
      </c>
      <c r="J150" s="4" t="s">
        <v>329</v>
      </c>
      <c r="K150" s="4" t="s">
        <v>309</v>
      </c>
      <c r="L150" s="6" t="s">
        <v>327</v>
      </c>
      <c r="N150" t="str">
        <f xml:space="preserve"> TRIM(目次資料表[[#This Row],[韻目]])</f>
        <v>慁</v>
      </c>
      <c r="O150">
        <f t="shared" si="6"/>
        <v>1</v>
      </c>
      <c r="P150" s="12" t="str">
        <f t="shared" si="7"/>
        <v>慁</v>
      </c>
      <c r="Q150">
        <f t="shared" si="8"/>
        <v>1</v>
      </c>
    </row>
    <row r="151" spans="1:17">
      <c r="A151" s="3" cm="1">
        <f t="array" ref="A151" xml:space="preserve"> ROW() - ROW($1:$1)</f>
        <v>150</v>
      </c>
      <c r="B151" s="3">
        <v>28</v>
      </c>
      <c r="C151" s="3">
        <v>3</v>
      </c>
      <c r="D151" s="3" t="str">
        <f xml:space="preserve"> TEXT(目次資料表[[#This Row],[韻系列號]], "00") &amp; "-" &amp; 目次資料表[[#This Row],[韻系行號]]</f>
        <v>28-3</v>
      </c>
      <c r="E151" s="3" t="s">
        <v>56</v>
      </c>
      <c r="F151" s="5" t="s">
        <v>85</v>
      </c>
      <c r="G151" s="4" t="s">
        <v>226</v>
      </c>
      <c r="H151" s="5" t="s">
        <v>932</v>
      </c>
      <c r="I151" s="4">
        <v>27</v>
      </c>
      <c r="J151" s="4" t="s">
        <v>333</v>
      </c>
      <c r="K151" s="4" t="s">
        <v>312</v>
      </c>
      <c r="L151" s="6" t="s">
        <v>331</v>
      </c>
      <c r="N151" t="str">
        <f xml:space="preserve"> TRIM(目次資料表[[#This Row],[韻目]])</f>
        <v>恨</v>
      </c>
      <c r="O151">
        <f t="shared" si="6"/>
        <v>1</v>
      </c>
      <c r="P151" s="12" t="str">
        <f t="shared" si="7"/>
        <v>恨</v>
      </c>
      <c r="Q151">
        <f t="shared" si="8"/>
        <v>1</v>
      </c>
    </row>
    <row r="152" spans="1:17">
      <c r="A152" s="3" cm="1">
        <f t="array" ref="A152" xml:space="preserve"> ROW() - ROW($1:$1)</f>
        <v>151</v>
      </c>
      <c r="B152" s="3">
        <v>29</v>
      </c>
      <c r="C152" s="3">
        <v>3</v>
      </c>
      <c r="D152" s="3" t="str">
        <f xml:space="preserve"> TEXT(目次資料表[[#This Row],[韻系列號]], "00") &amp; "-" &amp; 目次資料表[[#This Row],[韻系行號]]</f>
        <v>29-3</v>
      </c>
      <c r="E152" s="3" t="s">
        <v>89</v>
      </c>
      <c r="F152" s="5" t="s">
        <v>90</v>
      </c>
      <c r="G152" s="4" t="s">
        <v>226</v>
      </c>
      <c r="H152" s="5" t="s">
        <v>933</v>
      </c>
      <c r="I152" s="4">
        <v>28</v>
      </c>
      <c r="J152" s="4" t="s">
        <v>337</v>
      </c>
      <c r="K152" s="4" t="s">
        <v>316</v>
      </c>
      <c r="L152" s="6" t="s">
        <v>335</v>
      </c>
      <c r="N152" t="str">
        <f xml:space="preserve"> TRIM(目次資料表[[#This Row],[韻目]])</f>
        <v>翰</v>
      </c>
      <c r="O152">
        <f t="shared" si="6"/>
        <v>1</v>
      </c>
      <c r="P152" s="12" t="str">
        <f t="shared" si="7"/>
        <v>翰</v>
      </c>
      <c r="Q152">
        <f t="shared" si="8"/>
        <v>1</v>
      </c>
    </row>
    <row r="153" spans="1:17">
      <c r="A153" s="3" cm="1">
        <f t="array" ref="A153" xml:space="preserve"> ROW() - ROW($1:$1)</f>
        <v>152</v>
      </c>
      <c r="B153" s="3">
        <v>30</v>
      </c>
      <c r="C153" s="3">
        <v>3</v>
      </c>
      <c r="D153" s="3" t="str">
        <f xml:space="preserve"> TEXT(目次資料表[[#This Row],[韻系列號]], "00") &amp; "-" &amp; 目次資料表[[#This Row],[韻系行號]]</f>
        <v>30-3</v>
      </c>
      <c r="E153" s="3" t="s">
        <v>89</v>
      </c>
      <c r="F153" s="5" t="s">
        <v>94</v>
      </c>
      <c r="G153" s="4" t="s">
        <v>226</v>
      </c>
      <c r="H153" s="5" t="s">
        <v>934</v>
      </c>
      <c r="I153" s="4">
        <v>29</v>
      </c>
      <c r="J153" s="4" t="s">
        <v>341</v>
      </c>
      <c r="K153" s="4" t="s">
        <v>320</v>
      </c>
      <c r="L153" s="6" t="s">
        <v>339</v>
      </c>
      <c r="N153" t="str">
        <f xml:space="preserve"> TRIM(目次資料表[[#This Row],[韻目]])</f>
        <v>換</v>
      </c>
      <c r="O153">
        <f t="shared" si="6"/>
        <v>1</v>
      </c>
      <c r="P153" s="12" t="str">
        <f t="shared" si="7"/>
        <v>換</v>
      </c>
      <c r="Q153">
        <f t="shared" si="8"/>
        <v>1</v>
      </c>
    </row>
    <row r="154" spans="1:17">
      <c r="A154" s="3" cm="1">
        <f t="array" ref="A154" xml:space="preserve"> ROW() - ROW($1:$1)</f>
        <v>153</v>
      </c>
      <c r="B154" s="3">
        <v>31</v>
      </c>
      <c r="C154" s="3">
        <v>3</v>
      </c>
      <c r="D154" s="3" t="str">
        <f xml:space="preserve"> TEXT(目次資料表[[#This Row],[韻系列號]], "00") &amp; "-" &amp; 目次資料表[[#This Row],[韻系行號]]</f>
        <v>31-3</v>
      </c>
      <c r="E154" s="3" t="s">
        <v>89</v>
      </c>
      <c r="F154" s="5" t="s">
        <v>98</v>
      </c>
      <c r="G154" s="4" t="s">
        <v>226</v>
      </c>
      <c r="H154" s="5" t="s">
        <v>935</v>
      </c>
      <c r="I154" s="4">
        <v>30</v>
      </c>
      <c r="J154" s="4" t="s">
        <v>345</v>
      </c>
      <c r="K154" s="4" t="s">
        <v>324</v>
      </c>
      <c r="L154" s="6" t="s">
        <v>343</v>
      </c>
      <c r="N154" t="str">
        <f xml:space="preserve"> TRIM(目次資料表[[#This Row],[韻目]])</f>
        <v>諫</v>
      </c>
      <c r="O154">
        <f t="shared" si="6"/>
        <v>1</v>
      </c>
      <c r="P154" s="12" t="str">
        <f t="shared" si="7"/>
        <v>諫</v>
      </c>
      <c r="Q154">
        <f t="shared" si="8"/>
        <v>1</v>
      </c>
    </row>
    <row r="155" spans="1:17">
      <c r="A155" s="3" cm="1">
        <f t="array" ref="A155" xml:space="preserve"> ROW() - ROW($1:$1)</f>
        <v>154</v>
      </c>
      <c r="B155" s="3">
        <v>32</v>
      </c>
      <c r="C155" s="3">
        <v>3</v>
      </c>
      <c r="D155" s="3" t="str">
        <f xml:space="preserve"> TEXT(目次資料表[[#This Row],[韻系列號]], "00") &amp; "-" &amp; 目次資料表[[#This Row],[韻系行號]]</f>
        <v>32-3</v>
      </c>
      <c r="E155" s="3" t="s">
        <v>89</v>
      </c>
      <c r="F155" s="5" t="s">
        <v>89</v>
      </c>
      <c r="G155" s="4" t="s">
        <v>226</v>
      </c>
      <c r="H155" s="5" t="s">
        <v>936</v>
      </c>
      <c r="I155" s="4">
        <v>31</v>
      </c>
      <c r="J155" s="4" t="s">
        <v>349</v>
      </c>
      <c r="K155" s="4" t="s">
        <v>328</v>
      </c>
      <c r="L155" s="6" t="s">
        <v>347</v>
      </c>
      <c r="N155" t="str">
        <f xml:space="preserve"> TRIM(目次資料表[[#This Row],[韻目]])</f>
        <v>襇</v>
      </c>
      <c r="O155">
        <f t="shared" si="6"/>
        <v>1</v>
      </c>
      <c r="P155" s="12" t="str">
        <f t="shared" si="7"/>
        <v>襇</v>
      </c>
      <c r="Q155">
        <f t="shared" si="8"/>
        <v>1</v>
      </c>
    </row>
    <row r="156" spans="1:17">
      <c r="A156" s="3" cm="1">
        <f t="array" ref="A156" xml:space="preserve"> ROW() - ROW($1:$1)</f>
        <v>155</v>
      </c>
      <c r="B156" s="3">
        <v>33</v>
      </c>
      <c r="C156" s="3">
        <v>3</v>
      </c>
      <c r="D156" s="3" t="str">
        <f xml:space="preserve"> TEXT(目次資料表[[#This Row],[韻系列號]], "00") &amp; "-" &amp; 目次資料表[[#This Row],[韻系行號]]</f>
        <v>33-3</v>
      </c>
      <c r="E156" s="3" t="s">
        <v>89</v>
      </c>
      <c r="F156" s="5" t="s">
        <v>105</v>
      </c>
      <c r="G156" s="4" t="s">
        <v>226</v>
      </c>
      <c r="H156" s="5" t="s">
        <v>937</v>
      </c>
      <c r="I156" s="4">
        <v>32</v>
      </c>
      <c r="J156" s="4" t="s">
        <v>353</v>
      </c>
      <c r="K156" s="4" t="s">
        <v>332</v>
      </c>
      <c r="L156" s="6" t="s">
        <v>351</v>
      </c>
      <c r="N156" t="str">
        <f xml:space="preserve"> TRIM(目次資料表[[#This Row],[韻目]])</f>
        <v>霰</v>
      </c>
      <c r="O156">
        <f t="shared" si="6"/>
        <v>1</v>
      </c>
      <c r="P156" s="12" t="str">
        <f t="shared" si="7"/>
        <v>霰</v>
      </c>
      <c r="Q156">
        <f t="shared" si="8"/>
        <v>1</v>
      </c>
    </row>
    <row r="157" spans="1:17">
      <c r="A157" s="3" cm="1">
        <f t="array" ref="A157" xml:space="preserve"> ROW() - ROW($1:$1)</f>
        <v>156</v>
      </c>
      <c r="B157" s="3">
        <v>34</v>
      </c>
      <c r="C157" s="3">
        <v>3</v>
      </c>
      <c r="D157" s="3" t="str">
        <f xml:space="preserve"> TEXT(目次資料表[[#This Row],[韻系列號]], "00") &amp; "-" &amp; 目次資料表[[#This Row],[韻系行號]]</f>
        <v>34-3</v>
      </c>
      <c r="E157" s="3" t="s">
        <v>89</v>
      </c>
      <c r="F157" s="5" t="s">
        <v>109</v>
      </c>
      <c r="G157" s="4" t="s">
        <v>226</v>
      </c>
      <c r="H157" s="5" t="s">
        <v>869</v>
      </c>
      <c r="I157" s="4">
        <v>33</v>
      </c>
      <c r="J157" s="4" t="s">
        <v>357</v>
      </c>
      <c r="K157" s="4" t="s">
        <v>336</v>
      </c>
      <c r="L157" s="6" t="s">
        <v>355</v>
      </c>
      <c r="N157" t="str">
        <f xml:space="preserve"> TRIM(目次資料表[[#This Row],[韻目]])</f>
        <v>線</v>
      </c>
      <c r="O157">
        <f t="shared" si="6"/>
        <v>1</v>
      </c>
      <c r="P157" s="12" t="str">
        <f t="shared" si="7"/>
        <v>線</v>
      </c>
      <c r="Q157">
        <f t="shared" si="8"/>
        <v>1</v>
      </c>
    </row>
    <row r="158" spans="1:17">
      <c r="A158" s="3" cm="1">
        <f t="array" ref="A158" xml:space="preserve"> ROW() - ROW($1:$1)</f>
        <v>157</v>
      </c>
      <c r="B158" s="3">
        <v>35</v>
      </c>
      <c r="C158" s="3">
        <v>3</v>
      </c>
      <c r="D158" s="3" t="str">
        <f xml:space="preserve"> TEXT(目次資料表[[#This Row],[韻系列號]], "00") &amp; "-" &amp; 目次資料表[[#This Row],[韻系行號]]</f>
        <v>35-3</v>
      </c>
      <c r="E158" s="3" t="s">
        <v>115</v>
      </c>
      <c r="F158" s="5" t="s">
        <v>116</v>
      </c>
      <c r="G158" s="4" t="s">
        <v>226</v>
      </c>
      <c r="H158" s="5" t="s">
        <v>992</v>
      </c>
      <c r="I158" s="4">
        <v>34</v>
      </c>
      <c r="J158" s="4" t="s">
        <v>363</v>
      </c>
      <c r="K158" s="4" t="s">
        <v>340</v>
      </c>
      <c r="L158" s="6" t="s">
        <v>361</v>
      </c>
      <c r="N158" t="str">
        <f xml:space="preserve"> TRIM(目次資料表[[#This Row],[韻目]])</f>
        <v>嘯</v>
      </c>
      <c r="O158">
        <f t="shared" si="6"/>
        <v>1</v>
      </c>
      <c r="P158" s="12" t="str">
        <f t="shared" si="7"/>
        <v>嘯</v>
      </c>
      <c r="Q158">
        <f t="shared" si="8"/>
        <v>1</v>
      </c>
    </row>
    <row r="159" spans="1:17">
      <c r="A159" s="3" cm="1">
        <f t="array" ref="A159" xml:space="preserve"> ROW() - ROW($1:$1)</f>
        <v>158</v>
      </c>
      <c r="B159" s="3">
        <v>36</v>
      </c>
      <c r="C159" s="3">
        <v>3</v>
      </c>
      <c r="D159" s="3" t="str">
        <f xml:space="preserve"> TEXT(目次資料表[[#This Row],[韻系列號]], "00") &amp; "-" &amp; 目次資料表[[#This Row],[韻系行號]]</f>
        <v>36-3</v>
      </c>
      <c r="E159" s="3" t="s">
        <v>115</v>
      </c>
      <c r="F159" s="5" t="s">
        <v>120</v>
      </c>
      <c r="G159" s="4" t="s">
        <v>226</v>
      </c>
      <c r="H159" s="5" t="s">
        <v>870</v>
      </c>
      <c r="I159" s="4">
        <v>35</v>
      </c>
      <c r="J159" s="4" t="s">
        <v>367</v>
      </c>
      <c r="K159" s="4" t="s">
        <v>344</v>
      </c>
      <c r="L159" s="6" t="s">
        <v>365</v>
      </c>
      <c r="N159" t="str">
        <f xml:space="preserve"> TRIM(目次資料表[[#This Row],[韻目]])</f>
        <v>笑</v>
      </c>
      <c r="O159">
        <f t="shared" si="6"/>
        <v>1</v>
      </c>
      <c r="P159" s="12" t="str">
        <f t="shared" si="7"/>
        <v>笑</v>
      </c>
      <c r="Q159">
        <f t="shared" si="8"/>
        <v>1</v>
      </c>
    </row>
    <row r="160" spans="1:17">
      <c r="A160" s="3" cm="1">
        <f t="array" ref="A160" xml:space="preserve"> ROW() - ROW($1:$1)</f>
        <v>159</v>
      </c>
      <c r="B160" s="3">
        <v>37</v>
      </c>
      <c r="C160" s="3">
        <v>3</v>
      </c>
      <c r="D160" s="3" t="str">
        <f xml:space="preserve"> TEXT(目次資料表[[#This Row],[韻系列號]], "00") &amp; "-" &amp; 目次資料表[[#This Row],[韻系行號]]</f>
        <v>37-3</v>
      </c>
      <c r="E160" s="3" t="s">
        <v>115</v>
      </c>
      <c r="F160" s="5" t="s">
        <v>126</v>
      </c>
      <c r="G160" s="4" t="s">
        <v>226</v>
      </c>
      <c r="H160" s="5" t="s">
        <v>115</v>
      </c>
      <c r="I160" s="4">
        <v>36</v>
      </c>
      <c r="J160" s="4" t="s">
        <v>373</v>
      </c>
      <c r="K160" s="4" t="s">
        <v>348</v>
      </c>
      <c r="L160" s="6" t="s">
        <v>371</v>
      </c>
      <c r="N160" t="str">
        <f xml:space="preserve"> TRIM(目次資料表[[#This Row],[韻目]])</f>
        <v>效</v>
      </c>
      <c r="O160">
        <f t="shared" si="6"/>
        <v>1</v>
      </c>
      <c r="P160" s="12" t="str">
        <f t="shared" si="7"/>
        <v>效</v>
      </c>
      <c r="Q160">
        <f t="shared" si="8"/>
        <v>1</v>
      </c>
    </row>
    <row r="161" spans="1:17">
      <c r="A161" s="3" cm="1">
        <f t="array" ref="A161" xml:space="preserve"> ROW() - ROW($1:$1)</f>
        <v>160</v>
      </c>
      <c r="B161" s="3">
        <v>38</v>
      </c>
      <c r="C161" s="3">
        <v>3</v>
      </c>
      <c r="D161" s="3" t="str">
        <f xml:space="preserve"> TEXT(目次資料表[[#This Row],[韻系列號]], "00") &amp; "-" &amp; 目次資料表[[#This Row],[韻系行號]]</f>
        <v>38-3</v>
      </c>
      <c r="E161" s="3" t="s">
        <v>115</v>
      </c>
      <c r="F161" s="5" t="s">
        <v>130</v>
      </c>
      <c r="G161" s="4" t="s">
        <v>226</v>
      </c>
      <c r="H161" s="5" t="s">
        <v>938</v>
      </c>
      <c r="I161" s="4">
        <v>37</v>
      </c>
      <c r="J161" s="4" t="s">
        <v>377</v>
      </c>
      <c r="K161" s="4" t="s">
        <v>352</v>
      </c>
      <c r="L161" s="6" t="s">
        <v>375</v>
      </c>
      <c r="N161" t="str">
        <f xml:space="preserve"> TRIM(目次資料表[[#This Row],[韻目]])</f>
        <v>号</v>
      </c>
      <c r="O161">
        <f t="shared" si="6"/>
        <v>1</v>
      </c>
      <c r="P161" s="12" t="str">
        <f t="shared" si="7"/>
        <v>号</v>
      </c>
      <c r="Q161">
        <f t="shared" si="8"/>
        <v>1</v>
      </c>
    </row>
    <row r="162" spans="1:17">
      <c r="A162" s="3" cm="1">
        <f t="array" ref="A162" xml:space="preserve"> ROW() - ROW($1:$1)</f>
        <v>161</v>
      </c>
      <c r="B162" s="3">
        <v>39</v>
      </c>
      <c r="C162" s="3">
        <v>3</v>
      </c>
      <c r="D162" s="3" t="str">
        <f xml:space="preserve"> TEXT(目次資料表[[#This Row],[韻系列號]], "00") &amp; "-" &amp; 目次資料表[[#This Row],[韻系行號]]</f>
        <v>39-3</v>
      </c>
      <c r="E162" s="3" t="s">
        <v>134</v>
      </c>
      <c r="F162" s="5" t="s">
        <v>135</v>
      </c>
      <c r="G162" s="4" t="s">
        <v>226</v>
      </c>
      <c r="H162" s="5" t="s">
        <v>939</v>
      </c>
      <c r="I162" s="4">
        <v>38</v>
      </c>
      <c r="J162" s="4" t="s">
        <v>381</v>
      </c>
      <c r="K162" s="4" t="s">
        <v>356</v>
      </c>
      <c r="L162" s="6" t="s">
        <v>379</v>
      </c>
      <c r="N162" t="str">
        <f xml:space="preserve"> TRIM(目次資料表[[#This Row],[韻目]])</f>
        <v>箇</v>
      </c>
      <c r="O162">
        <f t="shared" si="6"/>
        <v>1</v>
      </c>
      <c r="P162" s="12" t="str">
        <f t="shared" si="7"/>
        <v>箇</v>
      </c>
      <c r="Q162">
        <f t="shared" si="8"/>
        <v>1</v>
      </c>
    </row>
    <row r="163" spans="1:17">
      <c r="A163" s="3" cm="1">
        <f t="array" ref="A163" xml:space="preserve"> ROW() - ROW($1:$1)</f>
        <v>162</v>
      </c>
      <c r="B163" s="3">
        <v>40</v>
      </c>
      <c r="C163" s="3">
        <v>3</v>
      </c>
      <c r="D163" s="3" t="str">
        <f xml:space="preserve"> TEXT(目次資料表[[#This Row],[韻系列號]], "00") &amp; "-" &amp; 目次資料表[[#This Row],[韻系行號]]</f>
        <v>40-3</v>
      </c>
      <c r="E163" s="3" t="s">
        <v>134</v>
      </c>
      <c r="F163" s="5" t="s">
        <v>139</v>
      </c>
      <c r="G163" s="4" t="s">
        <v>226</v>
      </c>
      <c r="H163" s="5" t="s">
        <v>940</v>
      </c>
      <c r="I163" s="4">
        <v>39</v>
      </c>
      <c r="J163" s="4" t="s">
        <v>385</v>
      </c>
      <c r="K163" s="4" t="s">
        <v>359</v>
      </c>
      <c r="L163" s="6" t="s">
        <v>383</v>
      </c>
      <c r="N163" t="str">
        <f xml:space="preserve"> TRIM(目次資料表[[#This Row],[韻目]])</f>
        <v>過</v>
      </c>
      <c r="O163">
        <f t="shared" si="6"/>
        <v>1</v>
      </c>
      <c r="P163" s="12" t="str">
        <f t="shared" si="7"/>
        <v>過</v>
      </c>
      <c r="Q163">
        <f t="shared" si="8"/>
        <v>1</v>
      </c>
    </row>
    <row r="164" spans="1:17">
      <c r="A164" s="3" cm="1">
        <f t="array" ref="A164" xml:space="preserve"> ROW() - ROW($1:$1)</f>
        <v>163</v>
      </c>
      <c r="B164" s="3">
        <v>41</v>
      </c>
      <c r="C164" s="3">
        <v>3</v>
      </c>
      <c r="D164" s="3" t="str">
        <f xml:space="preserve"> TEXT(目次資料表[[#This Row],[韻系列號]], "00") &amp; "-" &amp; 目次資料表[[#This Row],[韻系行號]]</f>
        <v>41-3</v>
      </c>
      <c r="E164" s="3" t="s">
        <v>143</v>
      </c>
      <c r="F164" s="5" t="s">
        <v>144</v>
      </c>
      <c r="G164" s="4" t="s">
        <v>226</v>
      </c>
      <c r="H164" s="5" t="s">
        <v>941</v>
      </c>
      <c r="I164" s="4">
        <v>40</v>
      </c>
      <c r="J164" s="4" t="s">
        <v>389</v>
      </c>
      <c r="K164" s="4" t="s">
        <v>362</v>
      </c>
      <c r="L164" s="6" t="s">
        <v>387</v>
      </c>
      <c r="N164" t="str">
        <f xml:space="preserve"> TRIM(目次資料表[[#This Row],[韻目]])</f>
        <v>禡</v>
      </c>
      <c r="O164">
        <f t="shared" si="6"/>
        <v>1</v>
      </c>
      <c r="P164" s="12" t="str">
        <f t="shared" si="7"/>
        <v>禡</v>
      </c>
      <c r="Q164">
        <f t="shared" si="8"/>
        <v>1</v>
      </c>
    </row>
    <row r="165" spans="1:17">
      <c r="A165" s="3" cm="1">
        <f t="array" ref="A165" xml:space="preserve"> ROW() - ROW($1:$1)</f>
        <v>164</v>
      </c>
      <c r="B165" s="3">
        <v>42</v>
      </c>
      <c r="C165" s="3">
        <v>3</v>
      </c>
      <c r="D165" s="3" t="str">
        <f xml:space="preserve"> TEXT(目次資料表[[#This Row],[韻系列號]], "00") &amp; "-" &amp; 目次資料表[[#This Row],[韻系行號]]</f>
        <v>42-3</v>
      </c>
      <c r="E165" s="3" t="s">
        <v>148</v>
      </c>
      <c r="F165" s="5" t="s">
        <v>149</v>
      </c>
      <c r="G165" s="4" t="s">
        <v>226</v>
      </c>
      <c r="H165" s="5" t="s">
        <v>942</v>
      </c>
      <c r="I165" s="4">
        <v>41</v>
      </c>
      <c r="J165" s="4" t="s">
        <v>393</v>
      </c>
      <c r="K165" s="4" t="s">
        <v>366</v>
      </c>
      <c r="L165" s="6" t="s">
        <v>391</v>
      </c>
      <c r="N165" t="str">
        <f xml:space="preserve"> TRIM(目次資料表[[#This Row],[韻目]])</f>
        <v>漾</v>
      </c>
      <c r="O165">
        <f t="shared" si="6"/>
        <v>1</v>
      </c>
      <c r="P165" s="12" t="str">
        <f t="shared" si="7"/>
        <v>漾</v>
      </c>
      <c r="Q165">
        <f t="shared" si="8"/>
        <v>1</v>
      </c>
    </row>
    <row r="166" spans="1:17">
      <c r="A166" s="3" cm="1">
        <f t="array" ref="A166" xml:space="preserve"> ROW() - ROW($1:$1)</f>
        <v>165</v>
      </c>
      <c r="B166" s="3">
        <v>43</v>
      </c>
      <c r="C166" s="3">
        <v>3</v>
      </c>
      <c r="D166" s="3" t="str">
        <f xml:space="preserve"> TEXT(目次資料表[[#This Row],[韻系列號]], "00") &amp; "-" &amp; 目次資料表[[#This Row],[韻系行號]]</f>
        <v>43-3</v>
      </c>
      <c r="E166" s="3" t="s">
        <v>148</v>
      </c>
      <c r="F166" s="5" t="s">
        <v>153</v>
      </c>
      <c r="G166" s="4" t="s">
        <v>226</v>
      </c>
      <c r="H166" s="5" t="s">
        <v>148</v>
      </c>
      <c r="I166" s="4">
        <v>42</v>
      </c>
      <c r="J166" s="4" t="s">
        <v>397</v>
      </c>
      <c r="K166" s="4" t="s">
        <v>369</v>
      </c>
      <c r="L166" s="6" t="s">
        <v>395</v>
      </c>
      <c r="N166" t="str">
        <f xml:space="preserve"> TRIM(目次資料表[[#This Row],[韻目]])</f>
        <v>宕</v>
      </c>
      <c r="O166">
        <f t="shared" si="6"/>
        <v>1</v>
      </c>
      <c r="P166" s="12" t="str">
        <f t="shared" si="7"/>
        <v>宕</v>
      </c>
      <c r="Q166">
        <f t="shared" si="8"/>
        <v>1</v>
      </c>
    </row>
    <row r="167" spans="1:17">
      <c r="A167" s="3" cm="1">
        <f t="array" ref="A167" xml:space="preserve"> ROW() - ROW($1:$1)</f>
        <v>166</v>
      </c>
      <c r="B167" s="3">
        <v>44</v>
      </c>
      <c r="C167" s="3">
        <v>3</v>
      </c>
      <c r="D167" s="3" t="str">
        <f xml:space="preserve"> TEXT(目次資料表[[#This Row],[韻系列號]], "00") &amp; "-" &amp; 目次資料表[[#This Row],[韻系行號]]</f>
        <v>44-3</v>
      </c>
      <c r="E167" s="3" t="s">
        <v>157</v>
      </c>
      <c r="F167" s="5" t="s">
        <v>158</v>
      </c>
      <c r="G167" s="4" t="s">
        <v>226</v>
      </c>
      <c r="H167" s="5" t="s">
        <v>943</v>
      </c>
      <c r="I167" s="4">
        <v>43</v>
      </c>
      <c r="J167" s="4" t="s">
        <v>401</v>
      </c>
      <c r="K167" s="4" t="s">
        <v>372</v>
      </c>
      <c r="L167" s="6" t="s">
        <v>399</v>
      </c>
      <c r="N167" t="str">
        <f xml:space="preserve"> TRIM(目次資料表[[#This Row],[韻目]])</f>
        <v>映</v>
      </c>
      <c r="O167">
        <f t="shared" si="6"/>
        <v>1</v>
      </c>
      <c r="P167" s="12" t="str">
        <f t="shared" si="7"/>
        <v>映</v>
      </c>
      <c r="Q167">
        <f t="shared" si="8"/>
        <v>1</v>
      </c>
    </row>
    <row r="168" spans="1:17">
      <c r="A168" s="3" cm="1">
        <f t="array" ref="A168" xml:space="preserve"> ROW() - ROW($1:$1)</f>
        <v>167</v>
      </c>
      <c r="B168" s="3">
        <v>45</v>
      </c>
      <c r="C168" s="3">
        <v>3</v>
      </c>
      <c r="D168" s="3" t="str">
        <f xml:space="preserve"> TEXT(目次資料表[[#This Row],[韻系列號]], "00") &amp; "-" &amp; 目次資料表[[#This Row],[韻系行號]]</f>
        <v>45-3</v>
      </c>
      <c r="E168" s="3" t="s">
        <v>157</v>
      </c>
      <c r="F168" s="5" t="s">
        <v>162</v>
      </c>
      <c r="G168" s="4" t="s">
        <v>226</v>
      </c>
      <c r="H168" s="5" t="s">
        <v>944</v>
      </c>
      <c r="I168" s="4">
        <v>44</v>
      </c>
      <c r="J168" s="4" t="s">
        <v>405</v>
      </c>
      <c r="K168" s="4" t="s">
        <v>376</v>
      </c>
      <c r="L168" s="6" t="s">
        <v>403</v>
      </c>
      <c r="N168" t="str">
        <f xml:space="preserve"> TRIM(目次資料表[[#This Row],[韻目]])</f>
        <v>諍</v>
      </c>
      <c r="O168">
        <f t="shared" si="6"/>
        <v>1</v>
      </c>
      <c r="P168" s="12" t="str">
        <f t="shared" si="7"/>
        <v>諍</v>
      </c>
      <c r="Q168">
        <f t="shared" si="8"/>
        <v>1</v>
      </c>
    </row>
    <row r="169" spans="1:17">
      <c r="A169" s="3" cm="1">
        <f t="array" ref="A169" xml:space="preserve"> ROW() - ROW($1:$1)</f>
        <v>168</v>
      </c>
      <c r="B169" s="3">
        <v>46</v>
      </c>
      <c r="C169" s="3">
        <v>3</v>
      </c>
      <c r="D169" s="3" t="str">
        <f xml:space="preserve"> TEXT(目次資料表[[#This Row],[韻系列號]], "00") &amp; "-" &amp; 目次資料表[[#This Row],[韻系行號]]</f>
        <v>46-3</v>
      </c>
      <c r="E169" s="3" t="s">
        <v>157</v>
      </c>
      <c r="F169" s="5" t="s">
        <v>166</v>
      </c>
      <c r="G169" s="4" t="s">
        <v>226</v>
      </c>
      <c r="H169" s="5" t="s">
        <v>945</v>
      </c>
      <c r="I169" s="4">
        <v>45</v>
      </c>
      <c r="J169" s="4" t="s">
        <v>409</v>
      </c>
      <c r="K169" s="4" t="s">
        <v>380</v>
      </c>
      <c r="L169" s="6" t="s">
        <v>407</v>
      </c>
      <c r="N169" t="str">
        <f xml:space="preserve"> TRIM(目次資料表[[#This Row],[韻目]])</f>
        <v>勁</v>
      </c>
      <c r="O169">
        <f t="shared" si="6"/>
        <v>1</v>
      </c>
      <c r="P169" s="12" t="str">
        <f t="shared" si="7"/>
        <v>勁</v>
      </c>
      <c r="Q169">
        <f t="shared" si="8"/>
        <v>1</v>
      </c>
    </row>
    <row r="170" spans="1:17">
      <c r="A170" s="3" cm="1">
        <f t="array" ref="A170" xml:space="preserve"> ROW() - ROW($1:$1)</f>
        <v>169</v>
      </c>
      <c r="B170" s="3">
        <v>47</v>
      </c>
      <c r="C170" s="3">
        <v>3</v>
      </c>
      <c r="D170" s="3" t="str">
        <f xml:space="preserve"> TEXT(目次資料表[[#This Row],[韻系列號]], "00") &amp; "-" &amp; 目次資料表[[#This Row],[韻系行號]]</f>
        <v>47-3</v>
      </c>
      <c r="E170" s="3" t="s">
        <v>157</v>
      </c>
      <c r="F170" s="5" t="s">
        <v>170</v>
      </c>
      <c r="G170" s="4" t="s">
        <v>226</v>
      </c>
      <c r="H170" s="5" t="s">
        <v>946</v>
      </c>
      <c r="I170" s="4">
        <v>46</v>
      </c>
      <c r="J170" s="4" t="s">
        <v>413</v>
      </c>
      <c r="K170" s="4" t="s">
        <v>384</v>
      </c>
      <c r="L170" s="6" t="s">
        <v>411</v>
      </c>
      <c r="N170" t="str">
        <f xml:space="preserve"> TRIM(目次資料表[[#This Row],[韻目]])</f>
        <v>徑</v>
      </c>
      <c r="O170">
        <f t="shared" si="6"/>
        <v>1</v>
      </c>
      <c r="P170" s="12" t="str">
        <f t="shared" si="7"/>
        <v>徑</v>
      </c>
      <c r="Q170">
        <f t="shared" si="8"/>
        <v>1</v>
      </c>
    </row>
    <row r="171" spans="1:17">
      <c r="A171" s="3" cm="1">
        <f t="array" ref="A171" xml:space="preserve"> ROW() - ROW($1:$1)</f>
        <v>170</v>
      </c>
      <c r="B171" s="3">
        <v>48</v>
      </c>
      <c r="C171" s="3">
        <v>3</v>
      </c>
      <c r="D171" s="3" t="str">
        <f xml:space="preserve"> TEXT(目次資料表[[#This Row],[韻系列號]], "00") &amp; "-" &amp; 目次資料表[[#This Row],[韻系行號]]</f>
        <v>48-3</v>
      </c>
      <c r="E171" s="3" t="s">
        <v>174</v>
      </c>
      <c r="F171" s="5" t="s">
        <v>175</v>
      </c>
      <c r="G171" s="4" t="s">
        <v>226</v>
      </c>
      <c r="H171" s="5" t="s">
        <v>947</v>
      </c>
      <c r="I171" s="4">
        <v>47</v>
      </c>
      <c r="J171" s="4" t="s">
        <v>417</v>
      </c>
      <c r="K171" s="4" t="s">
        <v>388</v>
      </c>
      <c r="L171" s="6" t="s">
        <v>415</v>
      </c>
      <c r="N171" t="str">
        <f xml:space="preserve"> TRIM(目次資料表[[#This Row],[韻目]])</f>
        <v>證</v>
      </c>
      <c r="O171">
        <f t="shared" si="6"/>
        <v>1</v>
      </c>
      <c r="P171" s="12" t="str">
        <f t="shared" si="7"/>
        <v>證</v>
      </c>
      <c r="Q171">
        <f t="shared" si="8"/>
        <v>1</v>
      </c>
    </row>
    <row r="172" spans="1:17">
      <c r="A172" s="3" cm="1">
        <f t="array" ref="A172" xml:space="preserve"> ROW() - ROW($1:$1)</f>
        <v>171</v>
      </c>
      <c r="B172" s="3">
        <v>49</v>
      </c>
      <c r="C172" s="3">
        <v>3</v>
      </c>
      <c r="D172" s="3" t="str">
        <f xml:space="preserve"> TEXT(目次資料表[[#This Row],[韻系列號]], "00") &amp; "-" &amp; 目次資料表[[#This Row],[韻系行號]]</f>
        <v>49-3</v>
      </c>
      <c r="E172" s="3" t="s">
        <v>174</v>
      </c>
      <c r="F172" s="5" t="s">
        <v>179</v>
      </c>
      <c r="G172" s="4" t="s">
        <v>226</v>
      </c>
      <c r="H172" s="5" t="s">
        <v>948</v>
      </c>
      <c r="I172" s="4">
        <v>48</v>
      </c>
      <c r="J172" s="4" t="s">
        <v>421</v>
      </c>
      <c r="K172" s="4" t="s">
        <v>392</v>
      </c>
      <c r="L172" s="6" t="s">
        <v>419</v>
      </c>
      <c r="N172" t="str">
        <f xml:space="preserve"> TRIM(目次資料表[[#This Row],[韻目]])</f>
        <v>嶝</v>
      </c>
      <c r="O172">
        <f t="shared" si="6"/>
        <v>1</v>
      </c>
      <c r="P172" s="12" t="str">
        <f t="shared" si="7"/>
        <v>嶝</v>
      </c>
      <c r="Q172">
        <f t="shared" si="8"/>
        <v>1</v>
      </c>
    </row>
    <row r="173" spans="1:17">
      <c r="A173" s="3" cm="1">
        <f t="array" ref="A173" xml:space="preserve"> ROW() - ROW($1:$1)</f>
        <v>172</v>
      </c>
      <c r="B173" s="3">
        <v>50</v>
      </c>
      <c r="C173" s="3">
        <v>3</v>
      </c>
      <c r="D173" s="3" t="str">
        <f xml:space="preserve"> TEXT(目次資料表[[#This Row],[韻系列號]], "00") &amp; "-" &amp; 目次資料表[[#This Row],[韻系行號]]</f>
        <v>50-3</v>
      </c>
      <c r="E173" s="3" t="s">
        <v>183</v>
      </c>
      <c r="F173" s="5" t="s">
        <v>184</v>
      </c>
      <c r="G173" s="4" t="s">
        <v>226</v>
      </c>
      <c r="H173" s="5" t="s">
        <v>949</v>
      </c>
      <c r="I173" s="4">
        <v>49</v>
      </c>
      <c r="J173" s="4" t="s">
        <v>425</v>
      </c>
      <c r="K173" s="4" t="s">
        <v>396</v>
      </c>
      <c r="L173" s="6" t="s">
        <v>423</v>
      </c>
      <c r="N173" t="str">
        <f xml:space="preserve"> TRIM(目次資料表[[#This Row],[韻目]])</f>
        <v>宥</v>
      </c>
      <c r="O173">
        <f t="shared" si="6"/>
        <v>1</v>
      </c>
      <c r="P173" s="12" t="str">
        <f t="shared" si="7"/>
        <v>宥</v>
      </c>
      <c r="Q173">
        <f t="shared" si="8"/>
        <v>1</v>
      </c>
    </row>
    <row r="174" spans="1:17">
      <c r="A174" s="3" cm="1">
        <f t="array" ref="A174" xml:space="preserve"> ROW() - ROW($1:$1)</f>
        <v>173</v>
      </c>
      <c r="B174" s="3">
        <v>51</v>
      </c>
      <c r="C174" s="3">
        <v>3</v>
      </c>
      <c r="D174" s="3" t="str">
        <f xml:space="preserve"> TEXT(目次資料表[[#This Row],[韻系列號]], "00") &amp; "-" &amp; 目次資料表[[#This Row],[韻系行號]]</f>
        <v>51-3</v>
      </c>
      <c r="E174" s="3" t="s">
        <v>183</v>
      </c>
      <c r="F174" s="5" t="s">
        <v>188</v>
      </c>
      <c r="G174" s="4" t="s">
        <v>226</v>
      </c>
      <c r="H174" s="5" t="s">
        <v>950</v>
      </c>
      <c r="I174" s="4">
        <v>50</v>
      </c>
      <c r="J174" s="4" t="s">
        <v>429</v>
      </c>
      <c r="K174" s="4" t="s">
        <v>400</v>
      </c>
      <c r="L174" s="6" t="s">
        <v>427</v>
      </c>
      <c r="N174" t="str">
        <f xml:space="preserve"> TRIM(目次資料表[[#This Row],[韻目]])</f>
        <v>候</v>
      </c>
      <c r="O174">
        <f t="shared" si="6"/>
        <v>1</v>
      </c>
      <c r="P174" s="12" t="str">
        <f t="shared" si="7"/>
        <v>候</v>
      </c>
      <c r="Q174">
        <f t="shared" si="8"/>
        <v>1</v>
      </c>
    </row>
    <row r="175" spans="1:17">
      <c r="A175" s="3" cm="1">
        <f t="array" ref="A175" xml:space="preserve"> ROW() - ROW($1:$1)</f>
        <v>174</v>
      </c>
      <c r="B175" s="3">
        <v>52</v>
      </c>
      <c r="C175" s="3">
        <v>3</v>
      </c>
      <c r="D175" s="3" t="str">
        <f xml:space="preserve"> TEXT(目次資料表[[#This Row],[韻系列號]], "00") &amp; "-" &amp; 目次資料表[[#This Row],[韻系行號]]</f>
        <v>52-3</v>
      </c>
      <c r="E175" s="3" t="s">
        <v>183</v>
      </c>
      <c r="F175" s="5" t="s">
        <v>192</v>
      </c>
      <c r="G175" s="4" t="s">
        <v>226</v>
      </c>
      <c r="H175" s="5" t="s">
        <v>951</v>
      </c>
      <c r="I175" s="4">
        <v>51</v>
      </c>
      <c r="J175" s="4" t="s">
        <v>433</v>
      </c>
      <c r="K175" s="4" t="s">
        <v>404</v>
      </c>
      <c r="L175" s="6" t="s">
        <v>431</v>
      </c>
      <c r="N175" t="str">
        <f xml:space="preserve"> TRIM(目次資料表[[#This Row],[韻目]])</f>
        <v>幼</v>
      </c>
      <c r="O175">
        <f t="shared" si="6"/>
        <v>1</v>
      </c>
      <c r="P175" s="12" t="str">
        <f t="shared" si="7"/>
        <v>幼</v>
      </c>
      <c r="Q175">
        <f t="shared" si="8"/>
        <v>1</v>
      </c>
    </row>
    <row r="176" spans="1:17">
      <c r="A176" s="3" cm="1">
        <f t="array" ref="A176" xml:space="preserve"> ROW() - ROW($1:$1)</f>
        <v>175</v>
      </c>
      <c r="B176" s="3">
        <v>53</v>
      </c>
      <c r="C176" s="3">
        <v>3</v>
      </c>
      <c r="D176" s="3" t="str">
        <f xml:space="preserve"> TEXT(目次資料表[[#This Row],[韻系列號]], "00") &amp; "-" &amp; 目次資料表[[#This Row],[韻系行號]]</f>
        <v>53-3</v>
      </c>
      <c r="E176" s="3" t="s">
        <v>196</v>
      </c>
      <c r="F176" s="5" t="s">
        <v>197</v>
      </c>
      <c r="G176" s="4" t="s">
        <v>226</v>
      </c>
      <c r="H176" s="5" t="s">
        <v>871</v>
      </c>
      <c r="I176" s="4">
        <v>52</v>
      </c>
      <c r="J176" s="4" t="s">
        <v>437</v>
      </c>
      <c r="K176" s="4" t="s">
        <v>408</v>
      </c>
      <c r="L176" s="6" t="s">
        <v>435</v>
      </c>
      <c r="N176" t="str">
        <f xml:space="preserve"> TRIM(目次資料表[[#This Row],[韻目]])</f>
        <v>沁</v>
      </c>
      <c r="O176">
        <f t="shared" si="6"/>
        <v>1</v>
      </c>
      <c r="P176" s="12" t="str">
        <f t="shared" si="7"/>
        <v>沁</v>
      </c>
      <c r="Q176">
        <f t="shared" si="8"/>
        <v>1</v>
      </c>
    </row>
    <row r="177" spans="1:17">
      <c r="A177" s="3" cm="1">
        <f t="array" ref="A177" xml:space="preserve"> ROW() - ROW($1:$1)</f>
        <v>176</v>
      </c>
      <c r="B177" s="3">
        <v>54</v>
      </c>
      <c r="C177" s="3">
        <v>3</v>
      </c>
      <c r="D177" s="3" t="str">
        <f xml:space="preserve"> TEXT(目次資料表[[#This Row],[韻系列號]], "00") &amp; "-" &amp; 目次資料表[[#This Row],[韻系行號]]</f>
        <v>54-3</v>
      </c>
      <c r="E177" s="3" t="s">
        <v>203</v>
      </c>
      <c r="F177" s="5" t="s">
        <v>204</v>
      </c>
      <c r="G177" s="4" t="s">
        <v>226</v>
      </c>
      <c r="H177" s="5" t="s">
        <v>993</v>
      </c>
      <c r="I177" s="4">
        <v>53</v>
      </c>
      <c r="J177" s="4" t="s">
        <v>441</v>
      </c>
      <c r="K177" s="4" t="s">
        <v>412</v>
      </c>
      <c r="L177" s="6" t="s">
        <v>440</v>
      </c>
      <c r="N177" t="str">
        <f xml:space="preserve"> TRIM(目次資料表[[#This Row],[韻目]])</f>
        <v>勘</v>
      </c>
      <c r="O177">
        <f t="shared" si="6"/>
        <v>1</v>
      </c>
      <c r="P177" s="12" t="str">
        <f t="shared" si="7"/>
        <v>勘</v>
      </c>
      <c r="Q177">
        <f t="shared" si="8"/>
        <v>1</v>
      </c>
    </row>
    <row r="178" spans="1:17">
      <c r="A178" s="3" cm="1">
        <f t="array" ref="A178" xml:space="preserve"> ROW() - ROW($1:$1)</f>
        <v>177</v>
      </c>
      <c r="B178" s="3">
        <v>55</v>
      </c>
      <c r="C178" s="3">
        <v>3</v>
      </c>
      <c r="D178" s="3" t="str">
        <f xml:space="preserve"> TEXT(目次資料表[[#This Row],[韻系列號]], "00") &amp; "-" &amp; 目次資料表[[#This Row],[韻系行號]]</f>
        <v>55-3</v>
      </c>
      <c r="E178" s="3" t="s">
        <v>203</v>
      </c>
      <c r="F178" s="5" t="s">
        <v>208</v>
      </c>
      <c r="G178" s="4" t="s">
        <v>226</v>
      </c>
      <c r="H178" s="5" t="s">
        <v>952</v>
      </c>
      <c r="I178" s="4">
        <v>54</v>
      </c>
      <c r="J178" s="4" t="s">
        <v>443</v>
      </c>
      <c r="K178" s="4" t="s">
        <v>416</v>
      </c>
      <c r="L178" s="6" t="s">
        <v>442</v>
      </c>
      <c r="N178" t="str">
        <f xml:space="preserve"> TRIM(目次資料表[[#This Row],[韻目]])</f>
        <v>闞</v>
      </c>
      <c r="O178">
        <f t="shared" si="6"/>
        <v>1</v>
      </c>
      <c r="P178" s="12" t="str">
        <f t="shared" si="7"/>
        <v>闞</v>
      </c>
      <c r="Q178">
        <f t="shared" si="8"/>
        <v>1</v>
      </c>
    </row>
    <row r="179" spans="1:17">
      <c r="A179" s="3" cm="1">
        <f t="array" ref="A179" xml:space="preserve"> ROW() - ROW($1:$1)</f>
        <v>178</v>
      </c>
      <c r="B179" s="3">
        <v>56</v>
      </c>
      <c r="C179" s="3">
        <v>3</v>
      </c>
      <c r="D179" s="3" t="str">
        <f xml:space="preserve"> TEXT(目次資料表[[#This Row],[韻系列號]], "00") &amp; "-" &amp; 目次資料表[[#This Row],[韻系行號]]</f>
        <v>56-3</v>
      </c>
      <c r="E179" s="3" t="s">
        <v>203</v>
      </c>
      <c r="F179" s="5" t="s">
        <v>211</v>
      </c>
      <c r="G179" s="4" t="s">
        <v>226</v>
      </c>
      <c r="H179" s="5" t="s">
        <v>872</v>
      </c>
      <c r="I179" s="4">
        <v>55</v>
      </c>
      <c r="J179" s="4" t="s">
        <v>445</v>
      </c>
      <c r="K179" s="4" t="s">
        <v>420</v>
      </c>
      <c r="L179" s="6" t="s">
        <v>444</v>
      </c>
      <c r="N179" t="str">
        <f xml:space="preserve"> TRIM(目次資料表[[#This Row],[韻目]])</f>
        <v>豔</v>
      </c>
      <c r="O179">
        <f t="shared" si="6"/>
        <v>1</v>
      </c>
      <c r="P179" s="12" t="str">
        <f t="shared" si="7"/>
        <v>豔</v>
      </c>
      <c r="Q179">
        <f t="shared" si="8"/>
        <v>1</v>
      </c>
    </row>
    <row r="180" spans="1:17">
      <c r="A180" s="3" cm="1">
        <f t="array" ref="A180" xml:space="preserve"> ROW() - ROW($1:$1)</f>
        <v>179</v>
      </c>
      <c r="B180" s="3">
        <v>57</v>
      </c>
      <c r="C180" s="3">
        <v>3</v>
      </c>
      <c r="D180" s="3" t="str">
        <f xml:space="preserve"> TEXT(目次資料表[[#This Row],[韻系列號]], "00") &amp; "-" &amp; 目次資料表[[#This Row],[韻系行號]]</f>
        <v>57-3</v>
      </c>
      <c r="E180" s="3" t="s">
        <v>203</v>
      </c>
      <c r="F180" s="5" t="s">
        <v>214</v>
      </c>
      <c r="G180" s="4" t="s">
        <v>226</v>
      </c>
      <c r="H180" s="5" t="s">
        <v>994</v>
      </c>
      <c r="I180" s="4">
        <v>56</v>
      </c>
      <c r="J180" s="4" t="s">
        <v>447</v>
      </c>
      <c r="K180" s="4" t="s">
        <v>424</v>
      </c>
      <c r="L180" s="6" t="s">
        <v>446</v>
      </c>
      <c r="N180" t="str">
        <f xml:space="preserve"> TRIM(目次資料表[[#This Row],[韻目]])</f>
        <v>㮇</v>
      </c>
      <c r="O180">
        <f t="shared" si="6"/>
        <v>1</v>
      </c>
      <c r="P180" s="12" t="str">
        <f t="shared" si="7"/>
        <v>㮇</v>
      </c>
      <c r="Q180">
        <f t="shared" si="8"/>
        <v>1</v>
      </c>
    </row>
    <row r="181" spans="1:17">
      <c r="A181" s="3" cm="1">
        <f t="array" ref="A181" xml:space="preserve"> ROW() - ROW($1:$1)</f>
        <v>180</v>
      </c>
      <c r="B181" s="3">
        <v>58</v>
      </c>
      <c r="C181" s="3">
        <v>3</v>
      </c>
      <c r="D181" s="3" t="str">
        <f xml:space="preserve"> TEXT(目次資料表[[#This Row],[韻系列號]], "00") &amp; "-" &amp; 目次資料表[[#This Row],[韻系行號]]</f>
        <v>58-3</v>
      </c>
      <c r="E181" s="3" t="s">
        <v>203</v>
      </c>
      <c r="F181" s="5" t="s">
        <v>203</v>
      </c>
      <c r="G181" s="4" t="s">
        <v>226</v>
      </c>
      <c r="H181" s="5" t="s">
        <v>953</v>
      </c>
      <c r="I181" s="4">
        <v>58</v>
      </c>
      <c r="J181" s="4" t="s">
        <v>449</v>
      </c>
      <c r="K181" s="4" t="s">
        <v>432</v>
      </c>
      <c r="L181" s="6" t="s">
        <v>448</v>
      </c>
      <c r="N181" t="str">
        <f xml:space="preserve"> TRIM(目次資料表[[#This Row],[韻目]])</f>
        <v>陷</v>
      </c>
      <c r="O181">
        <f t="shared" si="6"/>
        <v>1</v>
      </c>
      <c r="P181" s="12" t="str">
        <f t="shared" si="7"/>
        <v>陷</v>
      </c>
      <c r="Q181">
        <f t="shared" si="8"/>
        <v>1</v>
      </c>
    </row>
    <row r="182" spans="1:17">
      <c r="A182" s="3" cm="1">
        <f t="array" ref="A182" xml:space="preserve"> ROW() - ROW($1:$1)</f>
        <v>181</v>
      </c>
      <c r="B182" s="3">
        <v>59</v>
      </c>
      <c r="C182" s="3">
        <v>3</v>
      </c>
      <c r="D182" s="3" t="str">
        <f xml:space="preserve"> TEXT(目次資料表[[#This Row],[韻系列號]], "00") &amp; "-" &amp; 目次資料表[[#This Row],[韻系行號]]</f>
        <v>59-3</v>
      </c>
      <c r="E182" s="3" t="s">
        <v>203</v>
      </c>
      <c r="F182" s="5" t="s">
        <v>219</v>
      </c>
      <c r="G182" s="4" t="s">
        <v>226</v>
      </c>
      <c r="H182" s="5" t="s">
        <v>954</v>
      </c>
      <c r="I182" s="4">
        <v>59</v>
      </c>
      <c r="J182" s="4" t="s">
        <v>451</v>
      </c>
      <c r="K182" s="4" t="s">
        <v>436</v>
      </c>
      <c r="L182" s="6" t="s">
        <v>450</v>
      </c>
      <c r="N182" t="str">
        <f xml:space="preserve"> TRIM(目次資料表[[#This Row],[韻目]])</f>
        <v>鑑</v>
      </c>
      <c r="O182">
        <f t="shared" si="6"/>
        <v>1</v>
      </c>
      <c r="P182" s="12" t="str">
        <f t="shared" si="7"/>
        <v>鑑</v>
      </c>
      <c r="Q182">
        <f t="shared" si="8"/>
        <v>1</v>
      </c>
    </row>
    <row r="183" spans="1:17">
      <c r="A183" s="3" cm="1">
        <f t="array" ref="A183" xml:space="preserve"> ROW() - ROW($1:$1)</f>
        <v>182</v>
      </c>
      <c r="B183" s="3">
        <v>60</v>
      </c>
      <c r="C183" s="3">
        <v>3</v>
      </c>
      <c r="D183" s="3" t="str">
        <f xml:space="preserve"> TEXT(目次資料表[[#This Row],[韻系列號]], "00") &amp; "-" &amp; 目次資料表[[#This Row],[韻系行號]]</f>
        <v>60-3</v>
      </c>
      <c r="E183" s="3" t="s">
        <v>203</v>
      </c>
      <c r="F183" s="5" t="s">
        <v>222</v>
      </c>
      <c r="G183" s="4" t="s">
        <v>226</v>
      </c>
      <c r="H183" s="5" t="s">
        <v>955</v>
      </c>
      <c r="I183" s="4">
        <v>57</v>
      </c>
      <c r="J183" s="4" t="s">
        <v>453</v>
      </c>
      <c r="K183" s="4" t="s">
        <v>428</v>
      </c>
      <c r="L183" s="6" t="s">
        <v>452</v>
      </c>
      <c r="N183" t="str">
        <f xml:space="preserve"> TRIM(目次資料表[[#This Row],[韻目]])</f>
        <v>釅</v>
      </c>
      <c r="O183">
        <f t="shared" si="6"/>
        <v>1</v>
      </c>
      <c r="P183" s="12" t="str">
        <f t="shared" si="7"/>
        <v>釅</v>
      </c>
      <c r="Q183">
        <f t="shared" si="8"/>
        <v>1</v>
      </c>
    </row>
    <row r="184" spans="1:17">
      <c r="A184" s="3" cm="1">
        <f t="array" ref="A184" xml:space="preserve"> ROW() - ROW($1:$1)</f>
        <v>183</v>
      </c>
      <c r="B184" s="3">
        <v>61</v>
      </c>
      <c r="C184" s="3">
        <v>3</v>
      </c>
      <c r="D184" s="3" t="str">
        <f xml:space="preserve"> TEXT(目次資料表[[#This Row],[韻系列號]], "00") &amp; "-" &amp; 目次資料表[[#This Row],[韻系行號]]</f>
        <v>61-3</v>
      </c>
      <c r="E184" s="3" t="s">
        <v>203</v>
      </c>
      <c r="F184" s="5" t="s">
        <v>224</v>
      </c>
      <c r="G184" s="4" t="s">
        <v>226</v>
      </c>
      <c r="H184" s="5" t="s">
        <v>956</v>
      </c>
      <c r="I184" s="4">
        <v>55</v>
      </c>
      <c r="J184" s="4" t="s">
        <v>455</v>
      </c>
      <c r="K184" s="4" t="s">
        <v>800</v>
      </c>
      <c r="L184" s="6" t="s">
        <v>454</v>
      </c>
      <c r="N184" t="str">
        <f xml:space="preserve"> TRIM(目次資料表[[#This Row],[韻目]])</f>
        <v>范</v>
      </c>
      <c r="O184">
        <f t="shared" si="6"/>
        <v>1</v>
      </c>
      <c r="P184" s="12" t="str">
        <f t="shared" si="7"/>
        <v>范</v>
      </c>
      <c r="Q184">
        <f t="shared" si="8"/>
        <v>1</v>
      </c>
    </row>
    <row r="185" spans="1:17">
      <c r="A185" s="3" cm="1">
        <f t="array" ref="A185" xml:space="preserve"> ROW() - ROW($1:$1)</f>
        <v>184</v>
      </c>
      <c r="B185" s="3">
        <v>1</v>
      </c>
      <c r="C185" s="3">
        <v>4</v>
      </c>
      <c r="D185" s="3" t="str">
        <f xml:space="preserve"> TEXT(目次資料表[[#This Row],[韻系列號]], "00") &amp; "-" &amp; 目次資料表[[#This Row],[韻系行號]]</f>
        <v>01-4</v>
      </c>
      <c r="E185" s="3" t="s">
        <v>6</v>
      </c>
      <c r="F185" s="5" t="s">
        <v>7</v>
      </c>
      <c r="G185" s="4" t="s">
        <v>457</v>
      </c>
      <c r="H185" s="5" t="s">
        <v>957</v>
      </c>
      <c r="I185" s="4">
        <v>1</v>
      </c>
      <c r="J185" s="4" t="s">
        <v>459</v>
      </c>
      <c r="K185" s="4" t="s">
        <v>458</v>
      </c>
      <c r="L185" s="6" t="s">
        <v>456</v>
      </c>
      <c r="N185" t="str">
        <f xml:space="preserve"> TRIM(目次資料表[[#This Row],[韻目]])</f>
        <v>屋</v>
      </c>
      <c r="O185">
        <f t="shared" si="6"/>
        <v>1</v>
      </c>
      <c r="P185" s="12" t="str">
        <f t="shared" si="7"/>
        <v>屋</v>
      </c>
      <c r="Q185">
        <f t="shared" si="8"/>
        <v>1</v>
      </c>
    </row>
    <row r="186" spans="1:17">
      <c r="A186" s="3" cm="1">
        <f t="array" ref="A186" xml:space="preserve"> ROW() - ROW($1:$1)</f>
        <v>185</v>
      </c>
      <c r="B186" s="3">
        <v>2</v>
      </c>
      <c r="C186" s="3">
        <v>4</v>
      </c>
      <c r="D186" s="3" t="str">
        <f xml:space="preserve"> TEXT(目次資料表[[#This Row],[韻系列號]], "00") &amp; "-" &amp; 目次資料表[[#This Row],[韻系行號]]</f>
        <v>02-4</v>
      </c>
      <c r="E186" s="3" t="s">
        <v>6</v>
      </c>
      <c r="F186" s="5" t="s">
        <v>11</v>
      </c>
      <c r="G186" s="4" t="s">
        <v>457</v>
      </c>
      <c r="H186" s="5" t="s">
        <v>958</v>
      </c>
      <c r="I186" s="4">
        <v>2</v>
      </c>
      <c r="J186" s="4" t="s">
        <v>462</v>
      </c>
      <c r="K186" s="4" t="s">
        <v>461</v>
      </c>
      <c r="L186" s="6" t="s">
        <v>460</v>
      </c>
      <c r="N186" t="str">
        <f xml:space="preserve"> TRIM(目次資料表[[#This Row],[韻目]])</f>
        <v>沃</v>
      </c>
      <c r="O186">
        <f t="shared" si="6"/>
        <v>1</v>
      </c>
      <c r="P186" s="12" t="str">
        <f t="shared" si="7"/>
        <v>沃</v>
      </c>
      <c r="Q186">
        <f t="shared" si="8"/>
        <v>1</v>
      </c>
    </row>
    <row r="187" spans="1:17">
      <c r="A187" s="3" cm="1">
        <f t="array" ref="A187" xml:space="preserve"> ROW() - ROW($1:$1)</f>
        <v>186</v>
      </c>
      <c r="B187" s="3">
        <v>3</v>
      </c>
      <c r="C187" s="3">
        <v>4</v>
      </c>
      <c r="D187" s="3" t="str">
        <f xml:space="preserve"> TEXT(目次資料表[[#This Row],[韻系列號]], "00") &amp; "-" &amp; 目次資料表[[#This Row],[韻系行號]]</f>
        <v>03-4</v>
      </c>
      <c r="E187" s="3" t="s">
        <v>6</v>
      </c>
      <c r="F187" s="5" t="s">
        <v>14</v>
      </c>
      <c r="G187" s="4" t="s">
        <v>457</v>
      </c>
      <c r="H187" s="5" t="s">
        <v>959</v>
      </c>
      <c r="I187" s="4">
        <v>3</v>
      </c>
      <c r="J187" s="4" t="s">
        <v>465</v>
      </c>
      <c r="K187" s="4" t="s">
        <v>464</v>
      </c>
      <c r="L187" s="6" t="s">
        <v>463</v>
      </c>
      <c r="N187" t="str">
        <f xml:space="preserve"> TRIM(目次資料表[[#This Row],[韻目]])</f>
        <v>燭</v>
      </c>
      <c r="O187">
        <f t="shared" si="6"/>
        <v>1</v>
      </c>
      <c r="P187" s="12" t="str">
        <f t="shared" si="7"/>
        <v>燭</v>
      </c>
      <c r="Q187">
        <f t="shared" si="8"/>
        <v>1</v>
      </c>
    </row>
    <row r="188" spans="1:17">
      <c r="A188" s="3" cm="1">
        <f t="array" ref="A188" xml:space="preserve"> ROW() - ROW($1:$1)</f>
        <v>187</v>
      </c>
      <c r="B188" s="3">
        <v>4</v>
      </c>
      <c r="C188" s="3">
        <v>4</v>
      </c>
      <c r="D188" s="3" t="str">
        <f xml:space="preserve"> TEXT(目次資料表[[#This Row],[韻系列號]], "00") &amp; "-" &amp; 目次資料表[[#This Row],[韻系行號]]</f>
        <v>04-4</v>
      </c>
      <c r="E188" s="3" t="s">
        <v>15</v>
      </c>
      <c r="F188" s="5" t="s">
        <v>15</v>
      </c>
      <c r="G188" s="4" t="s">
        <v>457</v>
      </c>
      <c r="H188" s="5" t="s">
        <v>960</v>
      </c>
      <c r="I188" s="4">
        <v>4</v>
      </c>
      <c r="J188" s="4" t="s">
        <v>468</v>
      </c>
      <c r="K188" s="4" t="s">
        <v>467</v>
      </c>
      <c r="L188" s="6" t="s">
        <v>466</v>
      </c>
      <c r="N188" t="str">
        <f xml:space="preserve"> TRIM(目次資料表[[#This Row],[韻目]])</f>
        <v>覺</v>
      </c>
      <c r="O188">
        <f t="shared" si="6"/>
        <v>1</v>
      </c>
      <c r="P188" s="12" t="str">
        <f t="shared" si="7"/>
        <v>覺</v>
      </c>
      <c r="Q188">
        <f t="shared" si="8"/>
        <v>1</v>
      </c>
    </row>
    <row r="189" spans="1:17">
      <c r="A189" s="3" cm="1">
        <f t="array" ref="A189" xml:space="preserve"> ROW() - ROW($1:$1)</f>
        <v>188</v>
      </c>
      <c r="B189" s="3">
        <v>5</v>
      </c>
      <c r="C189" s="3">
        <v>4</v>
      </c>
      <c r="D189" s="3" t="str">
        <f xml:space="preserve"> TEXT(目次資料表[[#This Row],[韻系列號]], "00") &amp; "-" &amp; 目次資料表[[#This Row],[韻系行號]]</f>
        <v>05-4</v>
      </c>
      <c r="E189" s="3" t="s">
        <v>17</v>
      </c>
      <c r="F189" s="5" t="s">
        <v>18</v>
      </c>
      <c r="G189" s="4" t="s">
        <v>457</v>
      </c>
      <c r="H189" s="5" t="s">
        <v>469</v>
      </c>
      <c r="I189" s="4"/>
      <c r="J189" s="4" t="s">
        <v>469</v>
      </c>
      <c r="K189" s="4" t="s">
        <v>469</v>
      </c>
      <c r="L189" s="6" t="s">
        <v>469</v>
      </c>
      <c r="N189" t="str">
        <f xml:space="preserve"> TRIM(目次資料表[[#This Row],[韻目]])</f>
        <v/>
      </c>
      <c r="O189">
        <f t="shared" si="6"/>
        <v>0</v>
      </c>
      <c r="P189" s="12" t="str">
        <f t="shared" si="7"/>
        <v/>
      </c>
      <c r="Q189">
        <f t="shared" si="8"/>
        <v>0</v>
      </c>
    </row>
    <row r="190" spans="1:17">
      <c r="A190" s="3" cm="1">
        <f t="array" ref="A190" xml:space="preserve"> ROW() - ROW($1:$1)</f>
        <v>189</v>
      </c>
      <c r="B190" s="3">
        <v>6</v>
      </c>
      <c r="C190" s="3">
        <v>4</v>
      </c>
      <c r="D190" s="3" t="str">
        <f xml:space="preserve"> TEXT(目次資料表[[#This Row],[韻系列號]], "00") &amp; "-" &amp; 目次資料表[[#This Row],[韻系行號]]</f>
        <v>06-4</v>
      </c>
      <c r="E190" s="3" t="s">
        <v>17</v>
      </c>
      <c r="F190" s="5" t="s">
        <v>20</v>
      </c>
      <c r="G190" s="4" t="s">
        <v>457</v>
      </c>
      <c r="H190" s="5" t="s">
        <v>469</v>
      </c>
      <c r="I190" s="4"/>
      <c r="J190" s="4" t="s">
        <v>469</v>
      </c>
      <c r="K190" s="4" t="s">
        <v>469</v>
      </c>
      <c r="L190" s="6" t="s">
        <v>469</v>
      </c>
      <c r="N190" t="str">
        <f xml:space="preserve"> TRIM(目次資料表[[#This Row],[韻目]])</f>
        <v/>
      </c>
      <c r="O190">
        <f t="shared" si="6"/>
        <v>0</v>
      </c>
      <c r="P190" s="12" t="str">
        <f t="shared" si="7"/>
        <v/>
      </c>
      <c r="Q190">
        <f t="shared" si="8"/>
        <v>0</v>
      </c>
    </row>
    <row r="191" spans="1:17">
      <c r="A191" s="3" cm="1">
        <f t="array" ref="A191" xml:space="preserve"> ROW() - ROW($1:$1)</f>
        <v>190</v>
      </c>
      <c r="B191" s="3">
        <v>7</v>
      </c>
      <c r="C191" s="3">
        <v>4</v>
      </c>
      <c r="D191" s="3" t="str">
        <f xml:space="preserve"> TEXT(目次資料表[[#This Row],[韻系列號]], "00") &amp; "-" &amp; 目次資料表[[#This Row],[韻系行號]]</f>
        <v>07-4</v>
      </c>
      <c r="E191" s="3" t="s">
        <v>17</v>
      </c>
      <c r="F191" s="5" t="s">
        <v>22</v>
      </c>
      <c r="G191" s="4" t="s">
        <v>457</v>
      </c>
      <c r="H191" s="5" t="s">
        <v>469</v>
      </c>
      <c r="I191" s="4"/>
      <c r="J191" s="4" t="s">
        <v>469</v>
      </c>
      <c r="K191" s="4" t="s">
        <v>469</v>
      </c>
      <c r="L191" s="6" t="s">
        <v>469</v>
      </c>
      <c r="N191" t="str">
        <f xml:space="preserve"> TRIM(目次資料表[[#This Row],[韻目]])</f>
        <v/>
      </c>
      <c r="O191">
        <f t="shared" si="6"/>
        <v>0</v>
      </c>
      <c r="P191" s="12" t="str">
        <f t="shared" si="7"/>
        <v/>
      </c>
      <c r="Q191">
        <f t="shared" si="8"/>
        <v>0</v>
      </c>
    </row>
    <row r="192" spans="1:17">
      <c r="A192" s="3" cm="1">
        <f t="array" ref="A192" xml:space="preserve"> ROW() - ROW($1:$1)</f>
        <v>191</v>
      </c>
      <c r="B192" s="3">
        <v>8</v>
      </c>
      <c r="C192" s="3">
        <v>4</v>
      </c>
      <c r="D192" s="3" t="str">
        <f xml:space="preserve"> TEXT(目次資料表[[#This Row],[韻系列號]], "00") &amp; "-" &amp; 目次資料表[[#This Row],[韻系行號]]</f>
        <v>08-4</v>
      </c>
      <c r="E192" s="3" t="s">
        <v>17</v>
      </c>
      <c r="F192" s="5" t="s">
        <v>24</v>
      </c>
      <c r="G192" s="4" t="s">
        <v>457</v>
      </c>
      <c r="H192" s="5" t="s">
        <v>469</v>
      </c>
      <c r="I192" s="4"/>
      <c r="J192" s="4" t="s">
        <v>469</v>
      </c>
      <c r="K192" s="4" t="s">
        <v>469</v>
      </c>
      <c r="L192" s="6" t="s">
        <v>469</v>
      </c>
      <c r="N192" t="str">
        <f xml:space="preserve"> TRIM(目次資料表[[#This Row],[韻目]])</f>
        <v/>
      </c>
      <c r="O192">
        <f t="shared" si="6"/>
        <v>0</v>
      </c>
      <c r="P192" s="12" t="str">
        <f t="shared" si="7"/>
        <v/>
      </c>
      <c r="Q192">
        <f t="shared" si="8"/>
        <v>0</v>
      </c>
    </row>
    <row r="193" spans="1:17">
      <c r="A193" s="3" cm="1">
        <f t="array" ref="A193" xml:space="preserve"> ROW() - ROW($1:$1)</f>
        <v>192</v>
      </c>
      <c r="B193" s="3">
        <v>9</v>
      </c>
      <c r="C193" s="3">
        <v>4</v>
      </c>
      <c r="D193" s="3" t="str">
        <f xml:space="preserve"> TEXT(目次資料表[[#This Row],[韻系列號]], "00") &amp; "-" &amp; 目次資料表[[#This Row],[韻系行號]]</f>
        <v>09-4</v>
      </c>
      <c r="E193" s="3" t="s">
        <v>26</v>
      </c>
      <c r="F193" s="5" t="s">
        <v>27</v>
      </c>
      <c r="G193" s="4" t="s">
        <v>457</v>
      </c>
      <c r="H193" s="5" t="s">
        <v>469</v>
      </c>
      <c r="I193" s="4"/>
      <c r="J193" s="4" t="s">
        <v>469</v>
      </c>
      <c r="K193" s="4" t="s">
        <v>469</v>
      </c>
      <c r="L193" s="6" t="s">
        <v>469</v>
      </c>
      <c r="N193" t="str">
        <f xml:space="preserve"> TRIM(目次資料表[[#This Row],[韻目]])</f>
        <v/>
      </c>
      <c r="O193">
        <f t="shared" si="6"/>
        <v>0</v>
      </c>
      <c r="P193" s="12" t="str">
        <f t="shared" si="7"/>
        <v/>
      </c>
      <c r="Q193">
        <f t="shared" si="8"/>
        <v>0</v>
      </c>
    </row>
    <row r="194" spans="1:17">
      <c r="A194" s="3" cm="1">
        <f t="array" ref="A194" xml:space="preserve"> ROW() - ROW($1:$1)</f>
        <v>193</v>
      </c>
      <c r="B194" s="3">
        <v>10</v>
      </c>
      <c r="C194" s="3">
        <v>4</v>
      </c>
      <c r="D194" s="3" t="str">
        <f xml:space="preserve"> TEXT(目次資料表[[#This Row],[韻系列號]], "00") &amp; "-" &amp; 目次資料表[[#This Row],[韻系行號]]</f>
        <v>10-4</v>
      </c>
      <c r="E194" s="3" t="s">
        <v>26</v>
      </c>
      <c r="F194" s="5" t="s">
        <v>29</v>
      </c>
      <c r="G194" s="4" t="s">
        <v>457</v>
      </c>
      <c r="H194" s="5" t="s">
        <v>469</v>
      </c>
      <c r="I194" s="4"/>
      <c r="J194" s="4" t="s">
        <v>469</v>
      </c>
      <c r="K194" s="4" t="s">
        <v>469</v>
      </c>
      <c r="L194" s="6" t="s">
        <v>469</v>
      </c>
      <c r="N194" t="str">
        <f xml:space="preserve"> TRIM(目次資料表[[#This Row],[韻目]])</f>
        <v/>
      </c>
      <c r="O194">
        <f t="shared" si="6"/>
        <v>0</v>
      </c>
      <c r="P194" s="12" t="str">
        <f t="shared" si="7"/>
        <v/>
      </c>
      <c r="Q194">
        <f t="shared" si="8"/>
        <v>0</v>
      </c>
    </row>
    <row r="195" spans="1:17">
      <c r="A195" s="3" cm="1">
        <f t="array" ref="A195" xml:space="preserve"> ROW() - ROW($1:$1)</f>
        <v>194</v>
      </c>
      <c r="B195" s="3">
        <v>11</v>
      </c>
      <c r="C195" s="3">
        <v>4</v>
      </c>
      <c r="D195" s="3" t="str">
        <f xml:space="preserve"> TEXT(目次資料表[[#This Row],[韻系列號]], "00") &amp; "-" &amp; 目次資料表[[#This Row],[韻系行號]]</f>
        <v>11-4</v>
      </c>
      <c r="E195" s="3" t="s">
        <v>26</v>
      </c>
      <c r="F195" s="5" t="s">
        <v>31</v>
      </c>
      <c r="G195" s="4" t="s">
        <v>457</v>
      </c>
      <c r="H195" s="5" t="s">
        <v>469</v>
      </c>
      <c r="I195" s="4"/>
      <c r="J195" s="4" t="s">
        <v>469</v>
      </c>
      <c r="K195" s="4" t="s">
        <v>469</v>
      </c>
      <c r="L195" s="6" t="s">
        <v>469</v>
      </c>
      <c r="N195" t="str">
        <f xml:space="preserve"> TRIM(目次資料表[[#This Row],[韻目]])</f>
        <v/>
      </c>
      <c r="O195">
        <f t="shared" ref="O195:O245" si="9" xml:space="preserve"> LEN(N195)</f>
        <v>0</v>
      </c>
      <c r="P195" s="12" t="str">
        <f t="shared" ref="P195:P245" si="10" xml:space="preserve"> IF(O195=1, N195, LEFT(N195))</f>
        <v/>
      </c>
      <c r="Q195">
        <f t="shared" ref="Q195:Q245" si="11" xml:space="preserve"> LEN(P195)</f>
        <v>0</v>
      </c>
    </row>
    <row r="196" spans="1:17">
      <c r="A196" s="3" cm="1">
        <f t="array" ref="A196" xml:space="preserve"> ROW() - ROW($1:$1)</f>
        <v>195</v>
      </c>
      <c r="B196" s="3">
        <v>12</v>
      </c>
      <c r="C196" s="3">
        <v>4</v>
      </c>
      <c r="D196" s="3" t="str">
        <f xml:space="preserve"> TEXT(目次資料表[[#This Row],[韻系列號]], "00") &amp; "-" &amp; 目次資料表[[#This Row],[韻系行號]]</f>
        <v>12-4</v>
      </c>
      <c r="E196" s="3" t="s">
        <v>33</v>
      </c>
      <c r="F196" s="5" t="s">
        <v>34</v>
      </c>
      <c r="G196" s="4" t="s">
        <v>457</v>
      </c>
      <c r="H196" s="5" t="s">
        <v>469</v>
      </c>
      <c r="I196" s="4"/>
      <c r="J196" s="4" t="s">
        <v>469</v>
      </c>
      <c r="K196" s="4" t="s">
        <v>469</v>
      </c>
      <c r="L196" s="6" t="s">
        <v>469</v>
      </c>
      <c r="N196" t="str">
        <f xml:space="preserve"> TRIM(目次資料表[[#This Row],[韻目]])</f>
        <v/>
      </c>
      <c r="O196">
        <f t="shared" si="9"/>
        <v>0</v>
      </c>
      <c r="P196" s="12" t="str">
        <f t="shared" si="10"/>
        <v/>
      </c>
      <c r="Q196">
        <f t="shared" si="11"/>
        <v>0</v>
      </c>
    </row>
    <row r="197" spans="1:17">
      <c r="A197" s="3" cm="1">
        <f t="array" ref="A197" xml:space="preserve"> ROW() - ROW($1:$1)</f>
        <v>196</v>
      </c>
      <c r="B197" s="3">
        <v>13</v>
      </c>
      <c r="C197" s="3">
        <v>4</v>
      </c>
      <c r="D197" s="3" t="str">
        <f xml:space="preserve"> TEXT(目次資料表[[#This Row],[韻系列號]], "00") &amp; "-" &amp; 目次資料表[[#This Row],[韻系行號]]</f>
        <v>13-4</v>
      </c>
      <c r="E197" s="3" t="s">
        <v>33</v>
      </c>
      <c r="F197" s="5" t="s">
        <v>36</v>
      </c>
      <c r="G197" s="4" t="s">
        <v>457</v>
      </c>
      <c r="H197" s="5" t="s">
        <v>469</v>
      </c>
      <c r="I197" s="4"/>
      <c r="J197" s="4" t="s">
        <v>469</v>
      </c>
      <c r="K197" s="4" t="s">
        <v>469</v>
      </c>
      <c r="L197" s="6" t="s">
        <v>469</v>
      </c>
      <c r="N197" t="str">
        <f xml:space="preserve"> TRIM(目次資料表[[#This Row],[韻目]])</f>
        <v/>
      </c>
      <c r="O197">
        <f t="shared" si="9"/>
        <v>0</v>
      </c>
      <c r="P197" s="12" t="str">
        <f t="shared" si="10"/>
        <v/>
      </c>
      <c r="Q197">
        <f t="shared" si="11"/>
        <v>0</v>
      </c>
    </row>
    <row r="198" spans="1:17">
      <c r="A198" s="3" cm="1">
        <f t="array" ref="A198" xml:space="preserve"> ROW() - ROW($1:$1)</f>
        <v>197</v>
      </c>
      <c r="B198" s="3">
        <v>14</v>
      </c>
      <c r="C198" s="3">
        <v>4</v>
      </c>
      <c r="D198" s="3" t="str">
        <f xml:space="preserve"> TEXT(目次資料表[[#This Row],[韻系列號]], "00") &amp; "-" &amp; 目次資料表[[#This Row],[韻系行號]]</f>
        <v>14-4</v>
      </c>
      <c r="E198" s="3" t="s">
        <v>33</v>
      </c>
      <c r="F198" s="5" t="s">
        <v>37</v>
      </c>
      <c r="G198" s="4" t="s">
        <v>457</v>
      </c>
      <c r="H198" s="5" t="s">
        <v>469</v>
      </c>
      <c r="I198" s="4"/>
      <c r="J198" s="4" t="s">
        <v>469</v>
      </c>
      <c r="K198" s="4" t="s">
        <v>469</v>
      </c>
      <c r="L198" s="6" t="s">
        <v>469</v>
      </c>
      <c r="N198" t="str">
        <f xml:space="preserve"> TRIM(目次資料表[[#This Row],[韻目]])</f>
        <v/>
      </c>
      <c r="O198">
        <f t="shared" si="9"/>
        <v>0</v>
      </c>
      <c r="P198" s="12" t="str">
        <f t="shared" si="10"/>
        <v/>
      </c>
      <c r="Q198">
        <f t="shared" si="11"/>
        <v>0</v>
      </c>
    </row>
    <row r="199" spans="1:17">
      <c r="A199" s="3" cm="1">
        <f t="array" ref="A199" xml:space="preserve"> ROW() - ROW($1:$1)</f>
        <v>198</v>
      </c>
      <c r="B199" s="3">
        <v>15</v>
      </c>
      <c r="C199" s="3">
        <v>4</v>
      </c>
      <c r="D199" s="3" t="str">
        <f xml:space="preserve"> TEXT(目次資料表[[#This Row],[韻系列號]], "00") &amp; "-" &amp; 目次資料表[[#This Row],[韻系行號]]</f>
        <v>15-4</v>
      </c>
      <c r="E199" s="3" t="s">
        <v>33</v>
      </c>
      <c r="F199" s="5" t="s">
        <v>38</v>
      </c>
      <c r="G199" s="4" t="s">
        <v>457</v>
      </c>
      <c r="H199" s="5" t="s">
        <v>469</v>
      </c>
      <c r="I199" s="4"/>
      <c r="J199" s="4" t="s">
        <v>469</v>
      </c>
      <c r="K199" s="4" t="s">
        <v>469</v>
      </c>
      <c r="L199" s="6" t="s">
        <v>469</v>
      </c>
      <c r="N199" t="str">
        <f xml:space="preserve"> TRIM(目次資料表[[#This Row],[韻目]])</f>
        <v/>
      </c>
      <c r="O199">
        <f t="shared" si="9"/>
        <v>0</v>
      </c>
      <c r="P199" s="12" t="str">
        <f t="shared" si="10"/>
        <v/>
      </c>
      <c r="Q199">
        <f t="shared" si="11"/>
        <v>0</v>
      </c>
    </row>
    <row r="200" spans="1:17">
      <c r="A200" s="3" cm="1">
        <f t="array" ref="A200" xml:space="preserve"> ROW() - ROW($1:$1)</f>
        <v>199</v>
      </c>
      <c r="B200" s="3">
        <v>16</v>
      </c>
      <c r="C200" s="3">
        <v>4</v>
      </c>
      <c r="D200" s="3" t="str">
        <f xml:space="preserve"> TEXT(目次資料表[[#This Row],[韻系列號]], "00") &amp; "-" &amp; 目次資料表[[#This Row],[韻系行號]]</f>
        <v>16-4</v>
      </c>
      <c r="E200" s="3" t="s">
        <v>33</v>
      </c>
      <c r="F200" s="5" t="s">
        <v>42</v>
      </c>
      <c r="G200" s="4" t="s">
        <v>457</v>
      </c>
      <c r="H200" s="5" t="s">
        <v>469</v>
      </c>
      <c r="I200" s="4"/>
      <c r="J200" s="4" t="s">
        <v>469</v>
      </c>
      <c r="K200" s="4" t="s">
        <v>469</v>
      </c>
      <c r="L200" s="6" t="s">
        <v>469</v>
      </c>
      <c r="N200" t="str">
        <f xml:space="preserve"> TRIM(目次資料表[[#This Row],[韻目]])</f>
        <v/>
      </c>
      <c r="O200">
        <f t="shared" si="9"/>
        <v>0</v>
      </c>
      <c r="P200" s="12" t="str">
        <f t="shared" si="10"/>
        <v/>
      </c>
      <c r="Q200">
        <f t="shared" si="11"/>
        <v>0</v>
      </c>
    </row>
    <row r="201" spans="1:17">
      <c r="A201" s="3" cm="1">
        <f t="array" ref="A201" xml:space="preserve"> ROW() - ROW($1:$1)</f>
        <v>200</v>
      </c>
      <c r="B201" s="3">
        <v>17</v>
      </c>
      <c r="C201" s="3">
        <v>4</v>
      </c>
      <c r="D201" s="3" t="str">
        <f xml:space="preserve"> TEXT(目次資料表[[#This Row],[韻系列號]], "00") &amp; "-" &amp; 目次資料表[[#This Row],[韻系行號]]</f>
        <v>17-4</v>
      </c>
      <c r="E201" s="3" t="s">
        <v>33</v>
      </c>
      <c r="F201" s="5" t="s">
        <v>46</v>
      </c>
      <c r="G201" s="4" t="s">
        <v>457</v>
      </c>
      <c r="H201" s="5" t="s">
        <v>469</v>
      </c>
      <c r="I201" s="4"/>
      <c r="J201" s="4" t="s">
        <v>469</v>
      </c>
      <c r="K201" s="4" t="s">
        <v>469</v>
      </c>
      <c r="L201" s="6" t="s">
        <v>469</v>
      </c>
      <c r="N201" t="str">
        <f xml:space="preserve"> TRIM(目次資料表[[#This Row],[韻目]])</f>
        <v/>
      </c>
      <c r="O201">
        <f t="shared" si="9"/>
        <v>0</v>
      </c>
      <c r="P201" s="12" t="str">
        <f t="shared" si="10"/>
        <v/>
      </c>
      <c r="Q201">
        <f t="shared" si="11"/>
        <v>0</v>
      </c>
    </row>
    <row r="202" spans="1:17">
      <c r="A202" s="3" cm="1">
        <f t="array" ref="A202" xml:space="preserve"> ROW() - ROW($1:$1)</f>
        <v>201</v>
      </c>
      <c r="B202" s="3">
        <v>18</v>
      </c>
      <c r="C202" s="3">
        <v>4</v>
      </c>
      <c r="D202" s="3" t="str">
        <f xml:space="preserve"> TEXT(目次資料表[[#This Row],[韻系列號]], "00") &amp; "-" &amp; 目次資料表[[#This Row],[韻系行號]]</f>
        <v>18-4</v>
      </c>
      <c r="E202" s="3" t="s">
        <v>33</v>
      </c>
      <c r="F202" s="5" t="s">
        <v>47</v>
      </c>
      <c r="G202" s="4" t="s">
        <v>457</v>
      </c>
      <c r="H202" s="5" t="s">
        <v>469</v>
      </c>
      <c r="I202" s="4"/>
      <c r="J202" s="4" t="s">
        <v>469</v>
      </c>
      <c r="K202" s="4" t="s">
        <v>469</v>
      </c>
      <c r="L202" s="6" t="s">
        <v>469</v>
      </c>
      <c r="N202" t="str">
        <f xml:space="preserve"> TRIM(目次資料表[[#This Row],[韻目]])</f>
        <v/>
      </c>
      <c r="O202">
        <f t="shared" si="9"/>
        <v>0</v>
      </c>
      <c r="P202" s="12" t="str">
        <f t="shared" si="10"/>
        <v/>
      </c>
      <c r="Q202">
        <f t="shared" si="11"/>
        <v>0</v>
      </c>
    </row>
    <row r="203" spans="1:17">
      <c r="A203" s="3" cm="1">
        <f t="array" ref="A203" xml:space="preserve"> ROW() - ROW($1:$1)</f>
        <v>202</v>
      </c>
      <c r="B203" s="3">
        <v>19</v>
      </c>
      <c r="C203" s="3">
        <v>4</v>
      </c>
      <c r="D203" s="3" t="str">
        <f xml:space="preserve"> TEXT(目次資料表[[#This Row],[韻系列號]], "00") &amp; "-" &amp; 目次資料表[[#This Row],[韻系行號]]</f>
        <v>19-4</v>
      </c>
      <c r="E203" s="3" t="s">
        <v>33</v>
      </c>
      <c r="F203" s="5" t="s">
        <v>51</v>
      </c>
      <c r="G203" s="4" t="s">
        <v>457</v>
      </c>
      <c r="H203" s="5" t="s">
        <v>469</v>
      </c>
      <c r="I203" s="4"/>
      <c r="J203" s="4" t="s">
        <v>469</v>
      </c>
      <c r="K203" s="4" t="s">
        <v>469</v>
      </c>
      <c r="L203" s="6" t="s">
        <v>469</v>
      </c>
      <c r="N203" t="str">
        <f xml:space="preserve"> TRIM(目次資料表[[#This Row],[韻目]])</f>
        <v/>
      </c>
      <c r="O203">
        <f t="shared" si="9"/>
        <v>0</v>
      </c>
      <c r="P203" s="12" t="str">
        <f t="shared" si="10"/>
        <v/>
      </c>
      <c r="Q203">
        <f t="shared" si="11"/>
        <v>0</v>
      </c>
    </row>
    <row r="204" spans="1:17">
      <c r="A204" s="3" cm="1">
        <f t="array" ref="A204" xml:space="preserve"> ROW() - ROW($1:$1)</f>
        <v>203</v>
      </c>
      <c r="B204" s="3">
        <v>20</v>
      </c>
      <c r="C204" s="3">
        <v>4</v>
      </c>
      <c r="D204" s="3" t="str">
        <f xml:space="preserve"> TEXT(目次資料表[[#This Row],[韻系列號]], "00") &amp; "-" &amp; 目次資料表[[#This Row],[韻系行號]]</f>
        <v>20-4</v>
      </c>
      <c r="E204" s="3" t="s">
        <v>33</v>
      </c>
      <c r="F204" s="5" t="s">
        <v>55</v>
      </c>
      <c r="G204" s="4" t="s">
        <v>457</v>
      </c>
      <c r="H204" s="5" t="s">
        <v>469</v>
      </c>
      <c r="I204" s="4"/>
      <c r="J204" s="4" t="s">
        <v>469</v>
      </c>
      <c r="K204" s="4" t="s">
        <v>469</v>
      </c>
      <c r="L204" s="6" t="s">
        <v>469</v>
      </c>
      <c r="N204" t="str">
        <f xml:space="preserve"> TRIM(目次資料表[[#This Row],[韻目]])</f>
        <v/>
      </c>
      <c r="O204">
        <f t="shared" si="9"/>
        <v>0</v>
      </c>
      <c r="P204" s="12" t="str">
        <f t="shared" si="10"/>
        <v/>
      </c>
      <c r="Q204">
        <f t="shared" si="11"/>
        <v>0</v>
      </c>
    </row>
    <row r="205" spans="1:17">
      <c r="A205" s="3" cm="1">
        <f t="array" ref="A205" xml:space="preserve"> ROW() - ROW($1:$1)</f>
        <v>204</v>
      </c>
      <c r="B205" s="3">
        <v>21</v>
      </c>
      <c r="C205" s="3">
        <v>4</v>
      </c>
      <c r="D205" s="3" t="str">
        <f xml:space="preserve"> TEXT(目次資料表[[#This Row],[韻系列號]], "00") &amp; "-" &amp; 目次資料表[[#This Row],[韻系行號]]</f>
        <v>21-4</v>
      </c>
      <c r="E205" s="3" t="s">
        <v>56</v>
      </c>
      <c r="F205" s="5" t="s">
        <v>57</v>
      </c>
      <c r="G205" s="4" t="s">
        <v>457</v>
      </c>
      <c r="H205" s="5" t="s">
        <v>873</v>
      </c>
      <c r="I205" s="4">
        <v>5</v>
      </c>
      <c r="J205" s="4" t="s">
        <v>473</v>
      </c>
      <c r="K205" s="4" t="s">
        <v>812</v>
      </c>
      <c r="L205" s="6" t="s">
        <v>471</v>
      </c>
      <c r="N205" t="str">
        <f xml:space="preserve"> TRIM(目次資料表[[#This Row],[韻目]])</f>
        <v>質</v>
      </c>
      <c r="O205">
        <f t="shared" si="9"/>
        <v>1</v>
      </c>
      <c r="P205" s="12" t="str">
        <f t="shared" si="10"/>
        <v>質</v>
      </c>
      <c r="Q205">
        <f t="shared" si="11"/>
        <v>1</v>
      </c>
    </row>
    <row r="206" spans="1:17">
      <c r="A206" s="3" cm="1">
        <f t="array" ref="A206" xml:space="preserve"> ROW() - ROW($1:$1)</f>
        <v>205</v>
      </c>
      <c r="B206" s="3">
        <v>22</v>
      </c>
      <c r="C206" s="3">
        <v>4</v>
      </c>
      <c r="D206" s="3" t="str">
        <f xml:space="preserve"> TEXT(目次資料表[[#This Row],[韻系列號]], "00") &amp; "-" &amp; 目次資料表[[#This Row],[韻系行號]]</f>
        <v>22-4</v>
      </c>
      <c r="E206" s="3" t="s">
        <v>56</v>
      </c>
      <c r="F206" s="5" t="s">
        <v>63</v>
      </c>
      <c r="G206" s="4" t="s">
        <v>457</v>
      </c>
      <c r="H206" s="5" t="s">
        <v>995</v>
      </c>
      <c r="I206" s="4">
        <v>6</v>
      </c>
      <c r="J206" s="4" t="s">
        <v>479</v>
      </c>
      <c r="K206" s="4" t="s">
        <v>813</v>
      </c>
      <c r="L206" s="6" t="s">
        <v>477</v>
      </c>
      <c r="N206" t="str">
        <f xml:space="preserve"> TRIM(目次資料表[[#This Row],[韻目]])</f>
        <v>術</v>
      </c>
      <c r="O206">
        <f t="shared" si="9"/>
        <v>1</v>
      </c>
      <c r="P206" s="12" t="str">
        <f t="shared" si="10"/>
        <v>術</v>
      </c>
      <c r="Q206">
        <f t="shared" si="11"/>
        <v>1</v>
      </c>
    </row>
    <row r="207" spans="1:17">
      <c r="A207" s="3" cm="1">
        <f t="array" ref="A207" xml:space="preserve"> ROW() - ROW($1:$1)</f>
        <v>206</v>
      </c>
      <c r="B207" s="3">
        <v>23</v>
      </c>
      <c r="C207" s="3">
        <v>4</v>
      </c>
      <c r="D207" s="3" t="str">
        <f xml:space="preserve"> TEXT(目次資料表[[#This Row],[韻系列號]], "00") &amp; "-" &amp; 目次資料表[[#This Row],[韻系行號]]</f>
        <v>23-4</v>
      </c>
      <c r="E207" s="3" t="s">
        <v>56</v>
      </c>
      <c r="F207" s="5" t="s">
        <v>56</v>
      </c>
      <c r="G207" s="4" t="s">
        <v>457</v>
      </c>
      <c r="H207" s="5" t="s">
        <v>961</v>
      </c>
      <c r="I207" s="4">
        <v>7</v>
      </c>
      <c r="J207" s="4" t="s">
        <v>483</v>
      </c>
      <c r="K207" s="4" t="s">
        <v>814</v>
      </c>
      <c r="L207" s="6" t="s">
        <v>481</v>
      </c>
      <c r="N207" t="str">
        <f xml:space="preserve"> TRIM(目次資料表[[#This Row],[韻目]])</f>
        <v>櫛</v>
      </c>
      <c r="O207">
        <f t="shared" si="9"/>
        <v>1</v>
      </c>
      <c r="P207" s="12" t="str">
        <f t="shared" si="10"/>
        <v>櫛</v>
      </c>
      <c r="Q207">
        <f t="shared" si="11"/>
        <v>1</v>
      </c>
    </row>
    <row r="208" spans="1:17">
      <c r="A208" s="3" cm="1">
        <f t="array" ref="A208" xml:space="preserve"> ROW() - ROW($1:$1)</f>
        <v>207</v>
      </c>
      <c r="B208" s="3">
        <v>24</v>
      </c>
      <c r="C208" s="3">
        <v>4</v>
      </c>
      <c r="D208" s="3" t="str">
        <f xml:space="preserve"> TEXT(目次資料表[[#This Row],[韻系列號]], "00") &amp; "-" &amp; 目次資料表[[#This Row],[韻系行號]]</f>
        <v>24-4</v>
      </c>
      <c r="E208" s="3" t="s">
        <v>56</v>
      </c>
      <c r="F208" s="5" t="s">
        <v>70</v>
      </c>
      <c r="G208" s="4" t="s">
        <v>457</v>
      </c>
      <c r="H208" s="5" t="s">
        <v>962</v>
      </c>
      <c r="I208" s="4">
        <v>8</v>
      </c>
      <c r="J208" s="4" t="s">
        <v>487</v>
      </c>
      <c r="K208" s="4" t="s">
        <v>815</v>
      </c>
      <c r="L208" s="6" t="s">
        <v>485</v>
      </c>
      <c r="N208" t="str">
        <f xml:space="preserve"> TRIM(目次資料表[[#This Row],[韻目]])</f>
        <v>物</v>
      </c>
      <c r="O208">
        <f t="shared" si="9"/>
        <v>1</v>
      </c>
      <c r="P208" s="12" t="str">
        <f t="shared" si="10"/>
        <v>物</v>
      </c>
      <c r="Q208">
        <f t="shared" si="11"/>
        <v>1</v>
      </c>
    </row>
    <row r="209" spans="1:17">
      <c r="A209" s="3" cm="1">
        <f t="array" ref="A209" xml:space="preserve"> ROW() - ROW($1:$1)</f>
        <v>208</v>
      </c>
      <c r="B209" s="3">
        <v>25</v>
      </c>
      <c r="C209" s="3">
        <v>4</v>
      </c>
      <c r="D209" s="3" t="str">
        <f xml:space="preserve"> TEXT(目次資料表[[#This Row],[韻系列號]], "00") &amp; "-" &amp; 目次資料表[[#This Row],[韻系行號]]</f>
        <v>25-4</v>
      </c>
      <c r="E209" s="3" t="s">
        <v>56</v>
      </c>
      <c r="F209" s="5" t="s">
        <v>74</v>
      </c>
      <c r="G209" s="4" t="s">
        <v>457</v>
      </c>
      <c r="H209" s="5" t="s">
        <v>963</v>
      </c>
      <c r="I209" s="4">
        <v>9</v>
      </c>
      <c r="J209" s="4" t="s">
        <v>491</v>
      </c>
      <c r="K209" s="4" t="s">
        <v>816</v>
      </c>
      <c r="L209" s="6" t="s">
        <v>489</v>
      </c>
      <c r="N209" t="str">
        <f xml:space="preserve"> TRIM(目次資料表[[#This Row],[韻目]])</f>
        <v>迄</v>
      </c>
      <c r="O209">
        <f t="shared" si="9"/>
        <v>1</v>
      </c>
      <c r="P209" s="12" t="str">
        <f t="shared" si="10"/>
        <v>迄</v>
      </c>
      <c r="Q209">
        <f t="shared" si="11"/>
        <v>1</v>
      </c>
    </row>
    <row r="210" spans="1:17">
      <c r="A210" s="3" cm="1">
        <f t="array" ref="A210" xml:space="preserve"> ROW() - ROW($1:$1)</f>
        <v>209</v>
      </c>
      <c r="B210" s="3">
        <v>26</v>
      </c>
      <c r="C210" s="3">
        <v>4</v>
      </c>
      <c r="D210" s="3" t="str">
        <f xml:space="preserve"> TEXT(目次資料表[[#This Row],[韻系列號]], "00") &amp; "-" &amp; 目次資料表[[#This Row],[韻系行號]]</f>
        <v>26-4</v>
      </c>
      <c r="E210" s="3" t="s">
        <v>56</v>
      </c>
      <c r="F210" s="5" t="s">
        <v>77</v>
      </c>
      <c r="G210" s="4" t="s">
        <v>457</v>
      </c>
      <c r="H210" s="5" t="s">
        <v>964</v>
      </c>
      <c r="I210" s="4">
        <v>10</v>
      </c>
      <c r="J210" s="4" t="s">
        <v>495</v>
      </c>
      <c r="K210" s="4" t="s">
        <v>817</v>
      </c>
      <c r="L210" s="6" t="s">
        <v>493</v>
      </c>
      <c r="N210" t="str">
        <f xml:space="preserve"> TRIM(目次資料表[[#This Row],[韻目]])</f>
        <v>月</v>
      </c>
      <c r="O210">
        <f t="shared" si="9"/>
        <v>1</v>
      </c>
      <c r="P210" s="12" t="str">
        <f t="shared" si="10"/>
        <v>月</v>
      </c>
      <c r="Q210">
        <f t="shared" si="11"/>
        <v>1</v>
      </c>
    </row>
    <row r="211" spans="1:17">
      <c r="A211" s="3" cm="1">
        <f t="array" ref="A211" xml:space="preserve"> ROW() - ROW($1:$1)</f>
        <v>210</v>
      </c>
      <c r="B211" s="3">
        <v>27</v>
      </c>
      <c r="C211" s="3">
        <v>4</v>
      </c>
      <c r="D211" s="3" t="str">
        <f xml:space="preserve"> TEXT(目次資料表[[#This Row],[韻系列號]], "00") &amp; "-" &amp; 目次資料表[[#This Row],[韻系行號]]</f>
        <v>27-4</v>
      </c>
      <c r="E211" s="3" t="s">
        <v>56</v>
      </c>
      <c r="F211" s="5" t="s">
        <v>81</v>
      </c>
      <c r="G211" s="4" t="s">
        <v>457</v>
      </c>
      <c r="H211" s="5" t="s">
        <v>965</v>
      </c>
      <c r="I211" s="4">
        <v>11</v>
      </c>
      <c r="J211" s="4" t="s">
        <v>499</v>
      </c>
      <c r="K211" s="4" t="s">
        <v>818</v>
      </c>
      <c r="L211" s="6" t="s">
        <v>497</v>
      </c>
      <c r="N211" t="str">
        <f xml:space="preserve"> TRIM(目次資料表[[#This Row],[韻目]])</f>
        <v>沒</v>
      </c>
      <c r="O211">
        <f t="shared" si="9"/>
        <v>1</v>
      </c>
      <c r="P211" s="12" t="str">
        <f t="shared" si="10"/>
        <v>沒</v>
      </c>
      <c r="Q211">
        <f t="shared" si="11"/>
        <v>1</v>
      </c>
    </row>
    <row r="212" spans="1:17">
      <c r="A212" s="3" cm="1">
        <f t="array" ref="A212" xml:space="preserve"> ROW() - ROW($1:$1)</f>
        <v>211</v>
      </c>
      <c r="B212" s="3">
        <v>28</v>
      </c>
      <c r="C212" s="3">
        <v>4</v>
      </c>
      <c r="D212" s="3" t="str">
        <f xml:space="preserve"> TEXT(目次資料表[[#This Row],[韻系列號]], "00") &amp; "-" &amp; 目次資料表[[#This Row],[韻系行號]]</f>
        <v>28-4</v>
      </c>
      <c r="E212" s="3" t="s">
        <v>56</v>
      </c>
      <c r="F212" s="5" t="s">
        <v>85</v>
      </c>
      <c r="G212" s="4" t="s">
        <v>457</v>
      </c>
      <c r="H212" s="5" t="s">
        <v>966</v>
      </c>
      <c r="I212" s="4">
        <v>11</v>
      </c>
      <c r="J212" s="4" t="s">
        <v>502</v>
      </c>
      <c r="K212" s="4" t="s">
        <v>818</v>
      </c>
      <c r="L212" s="6" t="s">
        <v>497</v>
      </c>
      <c r="N212" t="str">
        <f xml:space="preserve"> TRIM(目次資料表[[#This Row],[韻目]])</f>
        <v>麧</v>
      </c>
      <c r="O212">
        <f t="shared" si="9"/>
        <v>1</v>
      </c>
      <c r="P212" s="12" t="str">
        <f t="shared" si="10"/>
        <v>麧</v>
      </c>
      <c r="Q212">
        <f t="shared" si="11"/>
        <v>1</v>
      </c>
    </row>
    <row r="213" spans="1:17">
      <c r="A213" s="3" cm="1">
        <f t="array" ref="A213" xml:space="preserve"> ROW() - ROW($1:$1)</f>
        <v>212</v>
      </c>
      <c r="B213" s="3">
        <v>29</v>
      </c>
      <c r="C213" s="3">
        <v>4</v>
      </c>
      <c r="D213" s="3" t="str">
        <f xml:space="preserve"> TEXT(目次資料表[[#This Row],[韻系列號]], "00") &amp; "-" &amp; 目次資料表[[#This Row],[韻系行號]]</f>
        <v>29-4</v>
      </c>
      <c r="E213" s="3" t="s">
        <v>89</v>
      </c>
      <c r="F213" s="5" t="s">
        <v>90</v>
      </c>
      <c r="G213" s="4" t="s">
        <v>457</v>
      </c>
      <c r="H213" s="5" t="s">
        <v>967</v>
      </c>
      <c r="I213" s="4">
        <v>12</v>
      </c>
      <c r="J213" s="4" t="s">
        <v>506</v>
      </c>
      <c r="K213" s="4" t="s">
        <v>819</v>
      </c>
      <c r="L213" s="6" t="s">
        <v>504</v>
      </c>
      <c r="N213" t="str">
        <f xml:space="preserve"> TRIM(目次資料表[[#This Row],[韻目]])</f>
        <v>曷</v>
      </c>
      <c r="O213">
        <f t="shared" si="9"/>
        <v>1</v>
      </c>
      <c r="P213" s="12" t="str">
        <f t="shared" si="10"/>
        <v>曷</v>
      </c>
      <c r="Q213">
        <f t="shared" si="11"/>
        <v>1</v>
      </c>
    </row>
    <row r="214" spans="1:17">
      <c r="A214" s="3" cm="1">
        <f t="array" ref="A214" xml:space="preserve"> ROW() - ROW($1:$1)</f>
        <v>213</v>
      </c>
      <c r="B214" s="3">
        <v>30</v>
      </c>
      <c r="C214" s="3">
        <v>4</v>
      </c>
      <c r="D214" s="3" t="str">
        <f xml:space="preserve"> TEXT(目次資料表[[#This Row],[韻系列號]], "00") &amp; "-" &amp; 目次資料表[[#This Row],[韻系行號]]</f>
        <v>30-4</v>
      </c>
      <c r="E214" s="3" t="s">
        <v>89</v>
      </c>
      <c r="F214" s="5" t="s">
        <v>94</v>
      </c>
      <c r="G214" s="4" t="s">
        <v>457</v>
      </c>
      <c r="H214" s="5" t="s">
        <v>968</v>
      </c>
      <c r="I214" s="4">
        <v>13</v>
      </c>
      <c r="J214" s="4" t="s">
        <v>510</v>
      </c>
      <c r="K214" s="4" t="s">
        <v>820</v>
      </c>
      <c r="L214" s="6" t="s">
        <v>508</v>
      </c>
      <c r="N214" t="str">
        <f xml:space="preserve"> TRIM(目次資料表[[#This Row],[韻目]])</f>
        <v>末</v>
      </c>
      <c r="O214">
        <f t="shared" si="9"/>
        <v>1</v>
      </c>
      <c r="P214" s="12" t="str">
        <f t="shared" si="10"/>
        <v>末</v>
      </c>
      <c r="Q214">
        <f t="shared" si="11"/>
        <v>1</v>
      </c>
    </row>
    <row r="215" spans="1:17">
      <c r="A215" s="3" cm="1">
        <f t="array" ref="A215" xml:space="preserve"> ROW() - ROW($1:$1)</f>
        <v>214</v>
      </c>
      <c r="B215" s="3">
        <v>31</v>
      </c>
      <c r="C215" s="3">
        <v>4</v>
      </c>
      <c r="D215" s="3" t="str">
        <f xml:space="preserve"> TEXT(目次資料表[[#This Row],[韻系列號]], "00") &amp; "-" &amp; 目次資料表[[#This Row],[韻系行號]]</f>
        <v>31-4</v>
      </c>
      <c r="E215" s="3" t="s">
        <v>89</v>
      </c>
      <c r="F215" s="5" t="s">
        <v>98</v>
      </c>
      <c r="G215" s="4" t="s">
        <v>457</v>
      </c>
      <c r="H215" s="5" t="s">
        <v>969</v>
      </c>
      <c r="I215" s="4">
        <v>14</v>
      </c>
      <c r="J215" s="4" t="s">
        <v>513</v>
      </c>
      <c r="K215" s="4" t="s">
        <v>821</v>
      </c>
      <c r="L215" s="6" t="s">
        <v>512</v>
      </c>
      <c r="N215" t="str">
        <f xml:space="preserve"> TRIM(目次資料表[[#This Row],[韻目]])</f>
        <v>黠</v>
      </c>
      <c r="O215">
        <f t="shared" si="9"/>
        <v>1</v>
      </c>
      <c r="P215" s="12" t="str">
        <f t="shared" si="10"/>
        <v>黠</v>
      </c>
      <c r="Q215">
        <f t="shared" si="11"/>
        <v>1</v>
      </c>
    </row>
    <row r="216" spans="1:17">
      <c r="A216" s="3" cm="1">
        <f t="array" ref="A216" xml:space="preserve"> ROW() - ROW($1:$1)</f>
        <v>215</v>
      </c>
      <c r="B216" s="3">
        <v>32</v>
      </c>
      <c r="C216" s="3">
        <v>4</v>
      </c>
      <c r="D216" s="3" t="str">
        <f xml:space="preserve"> TEXT(目次資料表[[#This Row],[韻系列號]], "00") &amp; "-" &amp; 目次資料表[[#This Row],[韻系行號]]</f>
        <v>32-4</v>
      </c>
      <c r="E216" s="3" t="s">
        <v>89</v>
      </c>
      <c r="F216" s="5" t="s">
        <v>89</v>
      </c>
      <c r="G216" s="4" t="s">
        <v>457</v>
      </c>
      <c r="H216" s="5" t="s">
        <v>970</v>
      </c>
      <c r="I216" s="4">
        <v>15</v>
      </c>
      <c r="J216" s="4" t="s">
        <v>516</v>
      </c>
      <c r="K216" s="4" t="s">
        <v>824</v>
      </c>
      <c r="L216" s="6" t="s">
        <v>515</v>
      </c>
      <c r="N216" t="str">
        <f xml:space="preserve"> TRIM(目次資料表[[#This Row],[韻目]])</f>
        <v>鎋</v>
      </c>
      <c r="O216">
        <f t="shared" si="9"/>
        <v>1</v>
      </c>
      <c r="P216" s="12" t="str">
        <f t="shared" si="10"/>
        <v>鎋</v>
      </c>
      <c r="Q216">
        <f t="shared" si="11"/>
        <v>1</v>
      </c>
    </row>
    <row r="217" spans="1:17">
      <c r="A217" s="3" cm="1">
        <f t="array" ref="A217" xml:space="preserve"> ROW() - ROW($1:$1)</f>
        <v>216</v>
      </c>
      <c r="B217" s="3">
        <v>33</v>
      </c>
      <c r="C217" s="3">
        <v>4</v>
      </c>
      <c r="D217" s="3" t="str">
        <f xml:space="preserve"> TEXT(目次資料表[[#This Row],[韻系列號]], "00") &amp; "-" &amp; 目次資料表[[#This Row],[韻系行號]]</f>
        <v>33-4</v>
      </c>
      <c r="E217" s="3" t="s">
        <v>89</v>
      </c>
      <c r="F217" s="5" t="s">
        <v>105</v>
      </c>
      <c r="G217" s="4" t="s">
        <v>457</v>
      </c>
      <c r="H217" s="5" t="s">
        <v>971</v>
      </c>
      <c r="I217" s="4">
        <v>16</v>
      </c>
      <c r="J217" s="4" t="s">
        <v>519</v>
      </c>
      <c r="K217" s="4" t="s">
        <v>827</v>
      </c>
      <c r="L217" s="6" t="s">
        <v>518</v>
      </c>
      <c r="N217" t="str">
        <f xml:space="preserve"> TRIM(目次資料表[[#This Row],[韻目]])</f>
        <v>屑</v>
      </c>
      <c r="O217">
        <f t="shared" si="9"/>
        <v>1</v>
      </c>
      <c r="P217" s="12" t="str">
        <f t="shared" si="10"/>
        <v>屑</v>
      </c>
      <c r="Q217">
        <f t="shared" si="11"/>
        <v>1</v>
      </c>
    </row>
    <row r="218" spans="1:17">
      <c r="A218" s="3" cm="1">
        <f t="array" ref="A218" xml:space="preserve"> ROW() - ROW($1:$1)</f>
        <v>217</v>
      </c>
      <c r="B218" s="3">
        <v>34</v>
      </c>
      <c r="C218" s="3">
        <v>4</v>
      </c>
      <c r="D218" s="3" t="str">
        <f xml:space="preserve"> TEXT(目次資料表[[#This Row],[韻系列號]], "00") &amp; "-" &amp; 目次資料表[[#This Row],[韻系行號]]</f>
        <v>34-4</v>
      </c>
      <c r="E218" s="3" t="s">
        <v>89</v>
      </c>
      <c r="F218" s="5" t="s">
        <v>109</v>
      </c>
      <c r="G218" s="4" t="s">
        <v>457</v>
      </c>
      <c r="H218" s="5" t="s">
        <v>874</v>
      </c>
      <c r="I218" s="4">
        <v>17</v>
      </c>
      <c r="J218" s="4" t="s">
        <v>522</v>
      </c>
      <c r="K218" s="4" t="s">
        <v>830</v>
      </c>
      <c r="L218" s="6" t="s">
        <v>521</v>
      </c>
      <c r="N218" t="str">
        <f xml:space="preserve"> TRIM(目次資料表[[#This Row],[韻目]])</f>
        <v>薛</v>
      </c>
      <c r="O218">
        <f t="shared" si="9"/>
        <v>1</v>
      </c>
      <c r="P218" s="12" t="str">
        <f t="shared" si="10"/>
        <v>薛</v>
      </c>
      <c r="Q218">
        <f t="shared" si="11"/>
        <v>1</v>
      </c>
    </row>
    <row r="219" spans="1:17">
      <c r="A219" s="3" cm="1">
        <f t="array" ref="A219" xml:space="preserve"> ROW() - ROW($1:$1)</f>
        <v>218</v>
      </c>
      <c r="B219" s="3">
        <v>35</v>
      </c>
      <c r="C219" s="3">
        <v>4</v>
      </c>
      <c r="D219" s="3" t="str">
        <f xml:space="preserve"> TEXT(目次資料表[[#This Row],[韻系列號]], "00") &amp; "-" &amp; 目次資料表[[#This Row],[韻系行號]]</f>
        <v>35-4</v>
      </c>
      <c r="E219" s="3" t="s">
        <v>115</v>
      </c>
      <c r="F219" s="5" t="s">
        <v>116</v>
      </c>
      <c r="G219" s="4" t="s">
        <v>457</v>
      </c>
      <c r="H219" s="5" t="s">
        <v>469</v>
      </c>
      <c r="I219" s="4"/>
      <c r="J219" s="4" t="s">
        <v>469</v>
      </c>
      <c r="K219" s="4" t="s">
        <v>469</v>
      </c>
      <c r="L219" s="6" t="s">
        <v>469</v>
      </c>
      <c r="N219" t="str">
        <f xml:space="preserve"> TRIM(目次資料表[[#This Row],[韻目]])</f>
        <v/>
      </c>
      <c r="O219">
        <f t="shared" si="9"/>
        <v>0</v>
      </c>
      <c r="P219" s="12" t="str">
        <f t="shared" si="10"/>
        <v/>
      </c>
      <c r="Q219">
        <f t="shared" si="11"/>
        <v>0</v>
      </c>
    </row>
    <row r="220" spans="1:17">
      <c r="A220" s="3" cm="1">
        <f t="array" ref="A220" xml:space="preserve"> ROW() - ROW($1:$1)</f>
        <v>219</v>
      </c>
      <c r="B220" s="3">
        <v>36</v>
      </c>
      <c r="C220" s="3">
        <v>4</v>
      </c>
      <c r="D220" s="3" t="str">
        <f xml:space="preserve"> TEXT(目次資料表[[#This Row],[韻系列號]], "00") &amp; "-" &amp; 目次資料表[[#This Row],[韻系行號]]</f>
        <v>36-4</v>
      </c>
      <c r="E220" s="3" t="s">
        <v>115</v>
      </c>
      <c r="F220" s="5" t="s">
        <v>120</v>
      </c>
      <c r="G220" s="4" t="s">
        <v>457</v>
      </c>
      <c r="H220" s="5" t="s">
        <v>469</v>
      </c>
      <c r="I220" s="4"/>
      <c r="J220" s="4" t="s">
        <v>469</v>
      </c>
      <c r="K220" s="4" t="s">
        <v>469</v>
      </c>
      <c r="L220" s="6" t="s">
        <v>469</v>
      </c>
      <c r="N220" t="str">
        <f xml:space="preserve"> TRIM(目次資料表[[#This Row],[韻目]])</f>
        <v/>
      </c>
      <c r="O220">
        <f t="shared" si="9"/>
        <v>0</v>
      </c>
      <c r="P220" s="12" t="str">
        <f t="shared" si="10"/>
        <v/>
      </c>
      <c r="Q220">
        <f t="shared" si="11"/>
        <v>0</v>
      </c>
    </row>
    <row r="221" spans="1:17">
      <c r="A221" s="3" cm="1">
        <f t="array" ref="A221" xml:space="preserve"> ROW() - ROW($1:$1)</f>
        <v>220</v>
      </c>
      <c r="B221" s="3">
        <v>37</v>
      </c>
      <c r="C221" s="3">
        <v>4</v>
      </c>
      <c r="D221" s="3" t="str">
        <f xml:space="preserve"> TEXT(目次資料表[[#This Row],[韻系列號]], "00") &amp; "-" &amp; 目次資料表[[#This Row],[韻系行號]]</f>
        <v>37-4</v>
      </c>
      <c r="E221" s="3" t="s">
        <v>115</v>
      </c>
      <c r="F221" s="5" t="s">
        <v>126</v>
      </c>
      <c r="G221" s="4" t="s">
        <v>457</v>
      </c>
      <c r="H221" s="5" t="s">
        <v>469</v>
      </c>
      <c r="I221" s="4"/>
      <c r="J221" s="4" t="s">
        <v>469</v>
      </c>
      <c r="K221" s="4" t="s">
        <v>469</v>
      </c>
      <c r="L221" s="6" t="s">
        <v>469</v>
      </c>
      <c r="N221" t="str">
        <f xml:space="preserve"> TRIM(目次資料表[[#This Row],[韻目]])</f>
        <v/>
      </c>
      <c r="O221">
        <f t="shared" si="9"/>
        <v>0</v>
      </c>
      <c r="P221" s="12" t="str">
        <f t="shared" si="10"/>
        <v/>
      </c>
      <c r="Q221">
        <f t="shared" si="11"/>
        <v>0</v>
      </c>
    </row>
    <row r="222" spans="1:17">
      <c r="A222" s="3" cm="1">
        <f t="array" ref="A222" xml:space="preserve"> ROW() - ROW($1:$1)</f>
        <v>221</v>
      </c>
      <c r="B222" s="3">
        <v>38</v>
      </c>
      <c r="C222" s="3">
        <v>4</v>
      </c>
      <c r="D222" s="3" t="str">
        <f xml:space="preserve"> TEXT(目次資料表[[#This Row],[韻系列號]], "00") &amp; "-" &amp; 目次資料表[[#This Row],[韻系行號]]</f>
        <v>38-4</v>
      </c>
      <c r="E222" s="3" t="s">
        <v>115</v>
      </c>
      <c r="F222" s="5" t="s">
        <v>130</v>
      </c>
      <c r="G222" s="4" t="s">
        <v>457</v>
      </c>
      <c r="H222" s="5" t="s">
        <v>469</v>
      </c>
      <c r="I222" s="4"/>
      <c r="J222" s="4" t="s">
        <v>469</v>
      </c>
      <c r="K222" s="4" t="s">
        <v>469</v>
      </c>
      <c r="L222" s="6" t="s">
        <v>469</v>
      </c>
      <c r="N222" t="str">
        <f xml:space="preserve"> TRIM(目次資料表[[#This Row],[韻目]])</f>
        <v/>
      </c>
      <c r="O222">
        <f t="shared" si="9"/>
        <v>0</v>
      </c>
      <c r="P222" s="12" t="str">
        <f t="shared" si="10"/>
        <v/>
      </c>
      <c r="Q222">
        <f t="shared" si="11"/>
        <v>0</v>
      </c>
    </row>
    <row r="223" spans="1:17">
      <c r="A223" s="3" cm="1">
        <f t="array" ref="A223" xml:space="preserve"> ROW() - ROW($1:$1)</f>
        <v>222</v>
      </c>
      <c r="B223" s="3">
        <v>39</v>
      </c>
      <c r="C223" s="3">
        <v>4</v>
      </c>
      <c r="D223" s="3" t="str">
        <f xml:space="preserve"> TEXT(目次資料表[[#This Row],[韻系列號]], "00") &amp; "-" &amp; 目次資料表[[#This Row],[韻系行號]]</f>
        <v>39-4</v>
      </c>
      <c r="E223" s="3" t="s">
        <v>134</v>
      </c>
      <c r="F223" s="5" t="s">
        <v>135</v>
      </c>
      <c r="G223" s="4" t="s">
        <v>457</v>
      </c>
      <c r="H223" s="5" t="s">
        <v>469</v>
      </c>
      <c r="I223" s="4"/>
      <c r="J223" s="4" t="s">
        <v>469</v>
      </c>
      <c r="K223" s="4" t="s">
        <v>469</v>
      </c>
      <c r="L223" s="6" t="s">
        <v>469</v>
      </c>
      <c r="N223" t="str">
        <f xml:space="preserve"> TRIM(目次資料表[[#This Row],[韻目]])</f>
        <v/>
      </c>
      <c r="O223">
        <f t="shared" si="9"/>
        <v>0</v>
      </c>
      <c r="P223" s="12" t="str">
        <f t="shared" si="10"/>
        <v/>
      </c>
      <c r="Q223">
        <f t="shared" si="11"/>
        <v>0</v>
      </c>
    </row>
    <row r="224" spans="1:17">
      <c r="A224" s="3" cm="1">
        <f t="array" ref="A224" xml:space="preserve"> ROW() - ROW($1:$1)</f>
        <v>223</v>
      </c>
      <c r="B224" s="3">
        <v>40</v>
      </c>
      <c r="C224" s="3">
        <v>4</v>
      </c>
      <c r="D224" s="3" t="str">
        <f xml:space="preserve"> TEXT(目次資料表[[#This Row],[韻系列號]], "00") &amp; "-" &amp; 目次資料表[[#This Row],[韻系行號]]</f>
        <v>40-4</v>
      </c>
      <c r="E224" s="3" t="s">
        <v>134</v>
      </c>
      <c r="F224" s="5" t="s">
        <v>139</v>
      </c>
      <c r="G224" s="4" t="s">
        <v>457</v>
      </c>
      <c r="H224" s="5" t="s">
        <v>469</v>
      </c>
      <c r="I224" s="4"/>
      <c r="J224" s="4" t="s">
        <v>469</v>
      </c>
      <c r="K224" s="4" t="s">
        <v>469</v>
      </c>
      <c r="L224" s="6" t="s">
        <v>469</v>
      </c>
      <c r="N224" t="str">
        <f xml:space="preserve"> TRIM(目次資料表[[#This Row],[韻目]])</f>
        <v/>
      </c>
      <c r="O224">
        <f t="shared" si="9"/>
        <v>0</v>
      </c>
      <c r="P224" s="12" t="str">
        <f t="shared" si="10"/>
        <v/>
      </c>
      <c r="Q224">
        <f t="shared" si="11"/>
        <v>0</v>
      </c>
    </row>
    <row r="225" spans="1:17">
      <c r="A225" s="3" cm="1">
        <f t="array" ref="A225" xml:space="preserve"> ROW() - ROW($1:$1)</f>
        <v>224</v>
      </c>
      <c r="B225" s="3">
        <v>41</v>
      </c>
      <c r="C225" s="3">
        <v>4</v>
      </c>
      <c r="D225" s="3" t="str">
        <f xml:space="preserve"> TEXT(目次資料表[[#This Row],[韻系列號]], "00") &amp; "-" &amp; 目次資料表[[#This Row],[韻系行號]]</f>
        <v>41-4</v>
      </c>
      <c r="E225" s="3" t="s">
        <v>143</v>
      </c>
      <c r="F225" s="5" t="s">
        <v>144</v>
      </c>
      <c r="G225" s="4" t="s">
        <v>457</v>
      </c>
      <c r="H225" s="5" t="s">
        <v>469</v>
      </c>
      <c r="I225" s="4"/>
      <c r="J225" s="4" t="s">
        <v>469</v>
      </c>
      <c r="K225" s="4" t="s">
        <v>469</v>
      </c>
      <c r="L225" s="6" t="s">
        <v>469</v>
      </c>
      <c r="N225" t="str">
        <f xml:space="preserve"> TRIM(目次資料表[[#This Row],[韻目]])</f>
        <v/>
      </c>
      <c r="O225">
        <f t="shared" si="9"/>
        <v>0</v>
      </c>
      <c r="P225" s="12" t="str">
        <f t="shared" si="10"/>
        <v/>
      </c>
      <c r="Q225">
        <f t="shared" si="11"/>
        <v>0</v>
      </c>
    </row>
    <row r="226" spans="1:17">
      <c r="A226" s="3" cm="1">
        <f t="array" ref="A226" xml:space="preserve"> ROW() - ROW($1:$1)</f>
        <v>225</v>
      </c>
      <c r="B226" s="3">
        <v>42</v>
      </c>
      <c r="C226" s="3">
        <v>4</v>
      </c>
      <c r="D226" s="3" t="str">
        <f xml:space="preserve"> TEXT(目次資料表[[#This Row],[韻系列號]], "00") &amp; "-" &amp; 目次資料表[[#This Row],[韻系行號]]</f>
        <v>42-4</v>
      </c>
      <c r="E226" s="3" t="s">
        <v>148</v>
      </c>
      <c r="F226" s="5" t="s">
        <v>149</v>
      </c>
      <c r="G226" s="4" t="s">
        <v>457</v>
      </c>
      <c r="H226" s="5" t="s">
        <v>972</v>
      </c>
      <c r="I226" s="4">
        <v>18</v>
      </c>
      <c r="J226" s="4" t="s">
        <v>526</v>
      </c>
      <c r="K226" s="4" t="s">
        <v>831</v>
      </c>
      <c r="L226" s="6" t="s">
        <v>525</v>
      </c>
      <c r="N226" t="str">
        <f xml:space="preserve"> TRIM(目次資料表[[#This Row],[韻目]])</f>
        <v>藥</v>
      </c>
      <c r="O226">
        <f t="shared" si="9"/>
        <v>1</v>
      </c>
      <c r="P226" s="12" t="str">
        <f t="shared" si="10"/>
        <v>藥</v>
      </c>
      <c r="Q226">
        <f t="shared" si="11"/>
        <v>1</v>
      </c>
    </row>
    <row r="227" spans="1:17">
      <c r="A227" s="3" cm="1">
        <f t="array" ref="A227" xml:space="preserve"> ROW() - ROW($1:$1)</f>
        <v>226</v>
      </c>
      <c r="B227" s="3">
        <v>43</v>
      </c>
      <c r="C227" s="3">
        <v>4</v>
      </c>
      <c r="D227" s="3" t="str">
        <f xml:space="preserve"> TEXT(目次資料表[[#This Row],[韻系列號]], "00") &amp; "-" &amp; 目次資料表[[#This Row],[韻系行號]]</f>
        <v>43-4</v>
      </c>
      <c r="E227" s="3" t="s">
        <v>148</v>
      </c>
      <c r="F227" s="5" t="s">
        <v>153</v>
      </c>
      <c r="G227" s="4" t="s">
        <v>457</v>
      </c>
      <c r="H227" s="5" t="s">
        <v>973</v>
      </c>
      <c r="I227" s="4">
        <v>19</v>
      </c>
      <c r="J227" s="4" t="s">
        <v>529</v>
      </c>
      <c r="K227" s="4" t="s">
        <v>832</v>
      </c>
      <c r="L227" s="6" t="s">
        <v>528</v>
      </c>
      <c r="N227" t="str">
        <f xml:space="preserve"> TRIM(目次資料表[[#This Row],[韻目]])</f>
        <v>鐸</v>
      </c>
      <c r="O227">
        <f t="shared" si="9"/>
        <v>1</v>
      </c>
      <c r="P227" s="12" t="str">
        <f t="shared" si="10"/>
        <v>鐸</v>
      </c>
      <c r="Q227">
        <f t="shared" si="11"/>
        <v>1</v>
      </c>
    </row>
    <row r="228" spans="1:17">
      <c r="A228" s="3" cm="1">
        <f t="array" ref="A228" xml:space="preserve"> ROW() - ROW($1:$1)</f>
        <v>227</v>
      </c>
      <c r="B228" s="3">
        <v>44</v>
      </c>
      <c r="C228" s="3">
        <v>4</v>
      </c>
      <c r="D228" s="3" t="str">
        <f xml:space="preserve"> TEXT(目次資料表[[#This Row],[韻系列號]], "00") &amp; "-" &amp; 目次資料表[[#This Row],[韻系行號]]</f>
        <v>44-4</v>
      </c>
      <c r="E228" s="3" t="s">
        <v>157</v>
      </c>
      <c r="F228" s="5" t="s">
        <v>158</v>
      </c>
      <c r="G228" s="4" t="s">
        <v>457</v>
      </c>
      <c r="H228" s="5" t="s">
        <v>974</v>
      </c>
      <c r="I228" s="4">
        <v>20</v>
      </c>
      <c r="J228" s="4" t="s">
        <v>532</v>
      </c>
      <c r="K228" s="4" t="s">
        <v>835</v>
      </c>
      <c r="L228" s="6" t="s">
        <v>531</v>
      </c>
      <c r="N228" t="str">
        <f xml:space="preserve"> TRIM(目次資料表[[#This Row],[韻目]])</f>
        <v>陌</v>
      </c>
      <c r="O228">
        <f t="shared" si="9"/>
        <v>1</v>
      </c>
      <c r="P228" s="12" t="str">
        <f t="shared" si="10"/>
        <v>陌</v>
      </c>
      <c r="Q228">
        <f t="shared" si="11"/>
        <v>1</v>
      </c>
    </row>
    <row r="229" spans="1:17">
      <c r="A229" s="3" cm="1">
        <f t="array" ref="A229" xml:space="preserve"> ROW() - ROW($1:$1)</f>
        <v>228</v>
      </c>
      <c r="B229" s="3">
        <v>45</v>
      </c>
      <c r="C229" s="3">
        <v>4</v>
      </c>
      <c r="D229" s="3" t="str">
        <f xml:space="preserve"> TEXT(目次資料表[[#This Row],[韻系列號]], "00") &amp; "-" &amp; 目次資料表[[#This Row],[韻系行號]]</f>
        <v>45-4</v>
      </c>
      <c r="E229" s="3" t="s">
        <v>157</v>
      </c>
      <c r="F229" s="5" t="s">
        <v>162</v>
      </c>
      <c r="G229" s="4" t="s">
        <v>457</v>
      </c>
      <c r="H229" s="5" t="s">
        <v>975</v>
      </c>
      <c r="I229" s="4">
        <v>21</v>
      </c>
      <c r="J229" s="4" t="s">
        <v>535</v>
      </c>
      <c r="K229" s="4" t="s">
        <v>836</v>
      </c>
      <c r="L229" s="6" t="s">
        <v>534</v>
      </c>
      <c r="N229" t="str">
        <f xml:space="preserve"> TRIM(目次資料表[[#This Row],[韻目]])</f>
        <v>麥</v>
      </c>
      <c r="O229">
        <f t="shared" si="9"/>
        <v>1</v>
      </c>
      <c r="P229" s="12" t="str">
        <f t="shared" si="10"/>
        <v>麥</v>
      </c>
      <c r="Q229">
        <f t="shared" si="11"/>
        <v>1</v>
      </c>
    </row>
    <row r="230" spans="1:17">
      <c r="A230" s="3" cm="1">
        <f t="array" ref="A230" xml:space="preserve"> ROW() - ROW($1:$1)</f>
        <v>229</v>
      </c>
      <c r="B230" s="3">
        <v>46</v>
      </c>
      <c r="C230" s="3">
        <v>4</v>
      </c>
      <c r="D230" s="3" t="str">
        <f xml:space="preserve"> TEXT(目次資料表[[#This Row],[韻系列號]], "00") &amp; "-" &amp; 目次資料表[[#This Row],[韻系行號]]</f>
        <v>46-4</v>
      </c>
      <c r="E230" s="3" t="s">
        <v>157</v>
      </c>
      <c r="F230" s="5" t="s">
        <v>166</v>
      </c>
      <c r="G230" s="4" t="s">
        <v>457</v>
      </c>
      <c r="H230" s="5" t="s">
        <v>976</v>
      </c>
      <c r="I230" s="4">
        <v>22</v>
      </c>
      <c r="J230" s="4" t="s">
        <v>538</v>
      </c>
      <c r="K230" s="4" t="s">
        <v>837</v>
      </c>
      <c r="L230" s="6" t="s">
        <v>537</v>
      </c>
      <c r="N230" t="str">
        <f xml:space="preserve"> TRIM(目次資料表[[#This Row],[韻目]])</f>
        <v>昔</v>
      </c>
      <c r="O230">
        <f t="shared" si="9"/>
        <v>1</v>
      </c>
      <c r="P230" s="12" t="str">
        <f t="shared" si="10"/>
        <v>昔</v>
      </c>
      <c r="Q230">
        <f t="shared" si="11"/>
        <v>1</v>
      </c>
    </row>
    <row r="231" spans="1:17">
      <c r="A231" s="3" cm="1">
        <f t="array" ref="A231" xml:space="preserve"> ROW() - ROW($1:$1)</f>
        <v>230</v>
      </c>
      <c r="B231" s="3">
        <v>47</v>
      </c>
      <c r="C231" s="3">
        <v>4</v>
      </c>
      <c r="D231" s="3" t="str">
        <f xml:space="preserve"> TEXT(目次資料表[[#This Row],[韻系列號]], "00") &amp; "-" &amp; 目次資料表[[#This Row],[韻系行號]]</f>
        <v>47-4</v>
      </c>
      <c r="E231" s="3" t="s">
        <v>157</v>
      </c>
      <c r="F231" s="5" t="s">
        <v>170</v>
      </c>
      <c r="G231" s="4" t="s">
        <v>457</v>
      </c>
      <c r="H231" s="5" t="s">
        <v>977</v>
      </c>
      <c r="I231" s="4">
        <v>23</v>
      </c>
      <c r="J231" s="4" t="s">
        <v>541</v>
      </c>
      <c r="K231" s="4" t="s">
        <v>840</v>
      </c>
      <c r="L231" s="6" t="s">
        <v>540</v>
      </c>
      <c r="N231" t="str">
        <f xml:space="preserve"> TRIM(目次資料表[[#This Row],[韻目]])</f>
        <v>錫</v>
      </c>
      <c r="O231">
        <f t="shared" si="9"/>
        <v>1</v>
      </c>
      <c r="P231" s="12" t="str">
        <f t="shared" si="10"/>
        <v>錫</v>
      </c>
      <c r="Q231">
        <f t="shared" si="11"/>
        <v>1</v>
      </c>
    </row>
    <row r="232" spans="1:17">
      <c r="A232" s="3" cm="1">
        <f t="array" ref="A232" xml:space="preserve"> ROW() - ROW($1:$1)</f>
        <v>231</v>
      </c>
      <c r="B232" s="3">
        <v>48</v>
      </c>
      <c r="C232" s="3">
        <v>4</v>
      </c>
      <c r="D232" s="3" t="str">
        <f xml:space="preserve"> TEXT(目次資料表[[#This Row],[韻系列號]], "00") &amp; "-" &amp; 目次資料表[[#This Row],[韻系行號]]</f>
        <v>48-4</v>
      </c>
      <c r="E232" s="3" t="s">
        <v>174</v>
      </c>
      <c r="F232" s="5" t="s">
        <v>175</v>
      </c>
      <c r="G232" s="4" t="s">
        <v>457</v>
      </c>
      <c r="H232" s="5" t="s">
        <v>978</v>
      </c>
      <c r="I232" s="4">
        <v>24</v>
      </c>
      <c r="J232" s="4" t="s">
        <v>544</v>
      </c>
      <c r="K232" s="4" t="s">
        <v>472</v>
      </c>
      <c r="L232" s="6" t="s">
        <v>543</v>
      </c>
      <c r="N232" t="str">
        <f xml:space="preserve"> TRIM(目次資料表[[#This Row],[韻目]])</f>
        <v>職</v>
      </c>
      <c r="O232">
        <f t="shared" si="9"/>
        <v>1</v>
      </c>
      <c r="P232" s="12" t="str">
        <f t="shared" si="10"/>
        <v>職</v>
      </c>
      <c r="Q232">
        <f t="shared" si="11"/>
        <v>1</v>
      </c>
    </row>
    <row r="233" spans="1:17">
      <c r="A233" s="3" cm="1">
        <f t="array" ref="A233" xml:space="preserve"> ROW() - ROW($1:$1)</f>
        <v>232</v>
      </c>
      <c r="B233" s="3">
        <v>49</v>
      </c>
      <c r="C233" s="3">
        <v>4</v>
      </c>
      <c r="D233" s="3" t="str">
        <f xml:space="preserve"> TEXT(目次資料表[[#This Row],[韻系列號]], "00") &amp; "-" &amp; 目次資料表[[#This Row],[韻系行號]]</f>
        <v>49-4</v>
      </c>
      <c r="E233" s="3" t="s">
        <v>174</v>
      </c>
      <c r="F233" s="5" t="s">
        <v>179</v>
      </c>
      <c r="G233" s="4" t="s">
        <v>457</v>
      </c>
      <c r="H233" s="5" t="s">
        <v>979</v>
      </c>
      <c r="I233" s="4">
        <v>25</v>
      </c>
      <c r="J233" s="4" t="s">
        <v>547</v>
      </c>
      <c r="K233" s="4" t="s">
        <v>475</v>
      </c>
      <c r="L233" s="6" t="s">
        <v>546</v>
      </c>
      <c r="N233" t="str">
        <f xml:space="preserve"> TRIM(目次資料表[[#This Row],[韻目]])</f>
        <v>德</v>
      </c>
      <c r="O233">
        <f t="shared" si="9"/>
        <v>1</v>
      </c>
      <c r="P233" s="12" t="str">
        <f t="shared" si="10"/>
        <v>德</v>
      </c>
      <c r="Q233">
        <f t="shared" si="11"/>
        <v>1</v>
      </c>
    </row>
    <row r="234" spans="1:17">
      <c r="A234" s="3" cm="1">
        <f t="array" ref="A234" xml:space="preserve"> ROW() - ROW($1:$1)</f>
        <v>233</v>
      </c>
      <c r="B234" s="3">
        <v>50</v>
      </c>
      <c r="C234" s="3">
        <v>4</v>
      </c>
      <c r="D234" s="3" t="str">
        <f xml:space="preserve"> TEXT(目次資料表[[#This Row],[韻系列號]], "00") &amp; "-" &amp; 目次資料表[[#This Row],[韻系行號]]</f>
        <v>50-4</v>
      </c>
      <c r="E234" s="3" t="s">
        <v>183</v>
      </c>
      <c r="F234" s="5" t="s">
        <v>184</v>
      </c>
      <c r="G234" s="4" t="s">
        <v>457</v>
      </c>
      <c r="H234" s="5" t="s">
        <v>469</v>
      </c>
      <c r="I234" s="4"/>
      <c r="J234" s="4" t="s">
        <v>469</v>
      </c>
      <c r="K234" s="4" t="s">
        <v>469</v>
      </c>
      <c r="L234" s="6" t="s">
        <v>469</v>
      </c>
      <c r="N234" t="str">
        <f xml:space="preserve"> TRIM(目次資料表[[#This Row],[韻目]])</f>
        <v/>
      </c>
      <c r="O234">
        <f t="shared" si="9"/>
        <v>0</v>
      </c>
      <c r="P234" s="12" t="str">
        <f t="shared" si="10"/>
        <v/>
      </c>
      <c r="Q234">
        <f t="shared" si="11"/>
        <v>0</v>
      </c>
    </row>
    <row r="235" spans="1:17">
      <c r="A235" s="3" cm="1">
        <f t="array" ref="A235" xml:space="preserve"> ROW() - ROW($1:$1)</f>
        <v>234</v>
      </c>
      <c r="B235" s="3">
        <v>51</v>
      </c>
      <c r="C235" s="3">
        <v>4</v>
      </c>
      <c r="D235" s="3" t="str">
        <f xml:space="preserve"> TEXT(目次資料表[[#This Row],[韻系列號]], "00") &amp; "-" &amp; 目次資料表[[#This Row],[韻系行號]]</f>
        <v>51-4</v>
      </c>
      <c r="E235" s="3" t="s">
        <v>183</v>
      </c>
      <c r="F235" s="5" t="s">
        <v>188</v>
      </c>
      <c r="G235" s="4" t="s">
        <v>457</v>
      </c>
      <c r="H235" s="5" t="s">
        <v>469</v>
      </c>
      <c r="I235" s="4"/>
      <c r="J235" s="4" t="s">
        <v>469</v>
      </c>
      <c r="K235" s="4" t="s">
        <v>469</v>
      </c>
      <c r="L235" s="6" t="s">
        <v>469</v>
      </c>
      <c r="N235" t="str">
        <f xml:space="preserve"> TRIM(目次資料表[[#This Row],[韻目]])</f>
        <v/>
      </c>
      <c r="O235">
        <f t="shared" si="9"/>
        <v>0</v>
      </c>
      <c r="P235" s="12" t="str">
        <f t="shared" si="10"/>
        <v/>
      </c>
      <c r="Q235">
        <f t="shared" si="11"/>
        <v>0</v>
      </c>
    </row>
    <row r="236" spans="1:17">
      <c r="A236" s="3" cm="1">
        <f t="array" ref="A236" xml:space="preserve"> ROW() - ROW($1:$1)</f>
        <v>235</v>
      </c>
      <c r="B236" s="3">
        <v>52</v>
      </c>
      <c r="C236" s="3">
        <v>4</v>
      </c>
      <c r="D236" s="3" t="str">
        <f xml:space="preserve"> TEXT(目次資料表[[#This Row],[韻系列號]], "00") &amp; "-" &amp; 目次資料表[[#This Row],[韻系行號]]</f>
        <v>52-4</v>
      </c>
      <c r="E236" s="3" t="s">
        <v>183</v>
      </c>
      <c r="F236" s="5" t="s">
        <v>192</v>
      </c>
      <c r="G236" s="4" t="s">
        <v>457</v>
      </c>
      <c r="H236" s="5" t="s">
        <v>469</v>
      </c>
      <c r="I236" s="4"/>
      <c r="J236" s="4" t="s">
        <v>469</v>
      </c>
      <c r="K236" s="4" t="s">
        <v>469</v>
      </c>
      <c r="L236" s="6" t="s">
        <v>469</v>
      </c>
      <c r="N236" t="str">
        <f xml:space="preserve"> TRIM(目次資料表[[#This Row],[韻目]])</f>
        <v/>
      </c>
      <c r="O236">
        <f t="shared" si="9"/>
        <v>0</v>
      </c>
      <c r="P236" s="12" t="str">
        <f t="shared" si="10"/>
        <v/>
      </c>
      <c r="Q236">
        <f t="shared" si="11"/>
        <v>0</v>
      </c>
    </row>
    <row r="237" spans="1:17">
      <c r="A237" s="3" cm="1">
        <f t="array" ref="A237" xml:space="preserve"> ROW() - ROW($1:$1)</f>
        <v>236</v>
      </c>
      <c r="B237" s="3">
        <v>53</v>
      </c>
      <c r="C237" s="3">
        <v>4</v>
      </c>
      <c r="D237" s="3" t="str">
        <f xml:space="preserve"> TEXT(目次資料表[[#This Row],[韻系列號]], "00") &amp; "-" &amp; 目次資料表[[#This Row],[韻系行號]]</f>
        <v>53-4</v>
      </c>
      <c r="E237" s="3" t="s">
        <v>196</v>
      </c>
      <c r="F237" s="5" t="s">
        <v>197</v>
      </c>
      <c r="G237" s="4" t="s">
        <v>457</v>
      </c>
      <c r="H237" s="5" t="s">
        <v>875</v>
      </c>
      <c r="I237" s="4">
        <v>26</v>
      </c>
      <c r="J237" s="4" t="s">
        <v>550</v>
      </c>
      <c r="K237" s="4" t="s">
        <v>478</v>
      </c>
      <c r="L237" s="6" t="s">
        <v>549</v>
      </c>
      <c r="N237" t="str">
        <f xml:space="preserve"> TRIM(目次資料表[[#This Row],[韻目]])</f>
        <v>緝</v>
      </c>
      <c r="O237">
        <f t="shared" si="9"/>
        <v>1</v>
      </c>
      <c r="P237" s="12" t="str">
        <f t="shared" si="10"/>
        <v>緝</v>
      </c>
      <c r="Q237">
        <f t="shared" si="11"/>
        <v>1</v>
      </c>
    </row>
    <row r="238" spans="1:17">
      <c r="A238" s="3" cm="1">
        <f t="array" ref="A238" xml:space="preserve"> ROW() - ROW($1:$1)</f>
        <v>237</v>
      </c>
      <c r="B238" s="3">
        <v>54</v>
      </c>
      <c r="C238" s="3">
        <v>4</v>
      </c>
      <c r="D238" s="3" t="str">
        <f xml:space="preserve"> TEXT(目次資料表[[#This Row],[韻系列號]], "00") &amp; "-" &amp; 目次資料表[[#This Row],[韻系行號]]</f>
        <v>54-4</v>
      </c>
      <c r="E238" s="3" t="s">
        <v>203</v>
      </c>
      <c r="F238" s="5" t="s">
        <v>204</v>
      </c>
      <c r="G238" s="4" t="s">
        <v>457</v>
      </c>
      <c r="H238" s="5" t="s">
        <v>856</v>
      </c>
      <c r="I238" s="4">
        <v>27</v>
      </c>
      <c r="J238" s="4" t="s">
        <v>554</v>
      </c>
      <c r="K238" s="4" t="s">
        <v>482</v>
      </c>
      <c r="L238" s="6" t="s">
        <v>553</v>
      </c>
      <c r="N238" t="str">
        <f xml:space="preserve"> TRIM(目次資料表[[#This Row],[韻目]])</f>
        <v>合</v>
      </c>
      <c r="O238">
        <f t="shared" si="9"/>
        <v>1</v>
      </c>
      <c r="P238" s="12" t="str">
        <f t="shared" si="10"/>
        <v>合</v>
      </c>
      <c r="Q238">
        <f t="shared" si="11"/>
        <v>1</v>
      </c>
    </row>
    <row r="239" spans="1:17">
      <c r="A239" s="3" cm="1">
        <f t="array" ref="A239" xml:space="preserve"> ROW() - ROW($1:$1)</f>
        <v>238</v>
      </c>
      <c r="B239" s="3">
        <v>55</v>
      </c>
      <c r="C239" s="3">
        <v>4</v>
      </c>
      <c r="D239" s="3" t="str">
        <f xml:space="preserve"> TEXT(目次資料表[[#This Row],[韻系列號]], "00") &amp; "-" &amp; 目次資料表[[#This Row],[韻系行號]]</f>
        <v>55-4</v>
      </c>
      <c r="E239" s="3" t="s">
        <v>203</v>
      </c>
      <c r="F239" s="5" t="s">
        <v>208</v>
      </c>
      <c r="G239" s="4" t="s">
        <v>457</v>
      </c>
      <c r="H239" s="5" t="s">
        <v>980</v>
      </c>
      <c r="I239" s="4">
        <v>28</v>
      </c>
      <c r="J239" s="4" t="s">
        <v>556</v>
      </c>
      <c r="K239" s="4" t="s">
        <v>486</v>
      </c>
      <c r="L239" s="6" t="s">
        <v>555</v>
      </c>
      <c r="N239" t="str">
        <f xml:space="preserve"> TRIM(目次資料表[[#This Row],[韻目]])</f>
        <v>盍</v>
      </c>
      <c r="O239">
        <f t="shared" si="9"/>
        <v>1</v>
      </c>
      <c r="P239" s="12" t="str">
        <f t="shared" si="10"/>
        <v>盍</v>
      </c>
      <c r="Q239">
        <f t="shared" si="11"/>
        <v>1</v>
      </c>
    </row>
    <row r="240" spans="1:17">
      <c r="A240" s="3" cm="1">
        <f t="array" ref="A240" xml:space="preserve"> ROW() - ROW($1:$1)</f>
        <v>239</v>
      </c>
      <c r="B240" s="3">
        <v>56</v>
      </c>
      <c r="C240" s="3">
        <v>4</v>
      </c>
      <c r="D240" s="3" t="str">
        <f xml:space="preserve"> TEXT(目次資料表[[#This Row],[韻系列號]], "00") &amp; "-" &amp; 目次資料表[[#This Row],[韻系行號]]</f>
        <v>56-4</v>
      </c>
      <c r="E240" s="3" t="s">
        <v>203</v>
      </c>
      <c r="F240" s="5" t="s">
        <v>211</v>
      </c>
      <c r="G240" s="4" t="s">
        <v>457</v>
      </c>
      <c r="H240" s="5" t="s">
        <v>876</v>
      </c>
      <c r="I240" s="4">
        <v>29</v>
      </c>
      <c r="J240" s="4" t="s">
        <v>558</v>
      </c>
      <c r="K240" s="4" t="s">
        <v>490</v>
      </c>
      <c r="L240" s="6" t="s">
        <v>557</v>
      </c>
      <c r="N240" t="str">
        <f xml:space="preserve"> TRIM(目次資料表[[#This Row],[韻目]])</f>
        <v>葉</v>
      </c>
      <c r="O240">
        <f t="shared" si="9"/>
        <v>1</v>
      </c>
      <c r="P240" s="12" t="str">
        <f t="shared" si="10"/>
        <v>葉</v>
      </c>
      <c r="Q240">
        <f t="shared" si="11"/>
        <v>1</v>
      </c>
    </row>
    <row r="241" spans="1:17">
      <c r="A241" s="3" cm="1">
        <f t="array" ref="A241" xml:space="preserve"> ROW() - ROW($1:$1)</f>
        <v>240</v>
      </c>
      <c r="B241" s="3">
        <v>57</v>
      </c>
      <c r="C241" s="3">
        <v>4</v>
      </c>
      <c r="D241" s="3" t="str">
        <f xml:space="preserve"> TEXT(目次資料表[[#This Row],[韻系列號]], "00") &amp; "-" &amp; 目次資料表[[#This Row],[韻系行號]]</f>
        <v>57-4</v>
      </c>
      <c r="E241" s="3" t="s">
        <v>203</v>
      </c>
      <c r="F241" s="5" t="s">
        <v>214</v>
      </c>
      <c r="G241" s="4" t="s">
        <v>457</v>
      </c>
      <c r="H241" s="5" t="s">
        <v>996</v>
      </c>
      <c r="I241" s="4">
        <v>30</v>
      </c>
      <c r="J241" s="4" t="s">
        <v>560</v>
      </c>
      <c r="K241" s="4" t="s">
        <v>494</v>
      </c>
      <c r="L241" s="6" t="s">
        <v>559</v>
      </c>
      <c r="N241" t="str">
        <f xml:space="preserve"> TRIM(目次資料表[[#This Row],[韻目]])</f>
        <v>怗</v>
      </c>
      <c r="O241">
        <f t="shared" si="9"/>
        <v>1</v>
      </c>
      <c r="P241" s="12" t="str">
        <f t="shared" si="10"/>
        <v>怗</v>
      </c>
      <c r="Q241">
        <f t="shared" si="11"/>
        <v>1</v>
      </c>
    </row>
    <row r="242" spans="1:17">
      <c r="A242" s="3" cm="1">
        <f t="array" ref="A242" xml:space="preserve"> ROW() - ROW($1:$1)</f>
        <v>241</v>
      </c>
      <c r="B242" s="3">
        <v>58</v>
      </c>
      <c r="C242" s="3">
        <v>4</v>
      </c>
      <c r="D242" s="3" t="str">
        <f xml:space="preserve"> TEXT(目次資料表[[#This Row],[韻系列號]], "00") &amp; "-" &amp; 目次資料表[[#This Row],[韻系行號]]</f>
        <v>58-4</v>
      </c>
      <c r="E242" s="3" t="s">
        <v>203</v>
      </c>
      <c r="F242" s="5" t="s">
        <v>203</v>
      </c>
      <c r="G242" s="4" t="s">
        <v>457</v>
      </c>
      <c r="H242" s="5" t="s">
        <v>981</v>
      </c>
      <c r="I242" s="4">
        <v>31</v>
      </c>
      <c r="J242" s="4" t="s">
        <v>562</v>
      </c>
      <c r="K242" s="4" t="s">
        <v>498</v>
      </c>
      <c r="L242" s="6" t="s">
        <v>561</v>
      </c>
      <c r="N242" t="str">
        <f xml:space="preserve"> TRIM(目次資料表[[#This Row],[韻目]])</f>
        <v>洽</v>
      </c>
      <c r="O242">
        <f t="shared" si="9"/>
        <v>1</v>
      </c>
      <c r="P242" s="12" t="str">
        <f t="shared" si="10"/>
        <v>洽</v>
      </c>
      <c r="Q242">
        <f t="shared" si="11"/>
        <v>1</v>
      </c>
    </row>
    <row r="243" spans="1:17">
      <c r="A243" s="3" cm="1">
        <f t="array" ref="A243" xml:space="preserve"> ROW() - ROW($1:$1)</f>
        <v>242</v>
      </c>
      <c r="B243" s="3">
        <v>59</v>
      </c>
      <c r="C243" s="3">
        <v>4</v>
      </c>
      <c r="D243" s="3" t="str">
        <f xml:space="preserve"> TEXT(目次資料表[[#This Row],[韻系列號]], "00") &amp; "-" &amp; 目次資料表[[#This Row],[韻系行號]]</f>
        <v>59-4</v>
      </c>
      <c r="E243" s="3" t="s">
        <v>203</v>
      </c>
      <c r="F243" s="5" t="s">
        <v>219</v>
      </c>
      <c r="G243" s="4" t="s">
        <v>457</v>
      </c>
      <c r="H243" s="5" t="s">
        <v>982</v>
      </c>
      <c r="I243" s="4">
        <v>32</v>
      </c>
      <c r="J243" s="4" t="s">
        <v>564</v>
      </c>
      <c r="K243" s="4" t="s">
        <v>501</v>
      </c>
      <c r="L243" s="6" t="s">
        <v>563</v>
      </c>
      <c r="N243" t="str">
        <f xml:space="preserve"> TRIM(目次資料表[[#This Row],[韻目]])</f>
        <v>狎</v>
      </c>
      <c r="O243">
        <f t="shared" si="9"/>
        <v>1</v>
      </c>
      <c r="P243" s="12" t="str">
        <f t="shared" si="10"/>
        <v>狎</v>
      </c>
      <c r="Q243">
        <f t="shared" si="11"/>
        <v>1</v>
      </c>
    </row>
    <row r="244" spans="1:17">
      <c r="A244" s="3" cm="1">
        <f t="array" ref="A244" xml:space="preserve"> ROW() - ROW($1:$1)</f>
        <v>243</v>
      </c>
      <c r="B244" s="3">
        <v>60</v>
      </c>
      <c r="C244" s="3">
        <v>4</v>
      </c>
      <c r="D244" s="3" t="str">
        <f xml:space="preserve"> TEXT(目次資料表[[#This Row],[韻系列號]], "00") &amp; "-" &amp; 目次資料表[[#This Row],[韻系行號]]</f>
        <v>60-4</v>
      </c>
      <c r="E244" s="3" t="s">
        <v>203</v>
      </c>
      <c r="F244" s="5" t="s">
        <v>222</v>
      </c>
      <c r="G244" s="4" t="s">
        <v>457</v>
      </c>
      <c r="H244" s="5" t="s">
        <v>983</v>
      </c>
      <c r="I244" s="4">
        <v>33</v>
      </c>
      <c r="J244" s="4" t="s">
        <v>566</v>
      </c>
      <c r="K244" s="4" t="s">
        <v>505</v>
      </c>
      <c r="L244" s="6" t="s">
        <v>565</v>
      </c>
      <c r="N244" t="str">
        <f xml:space="preserve"> TRIM(目次資料表[[#This Row],[韻目]])</f>
        <v>業</v>
      </c>
      <c r="O244">
        <f t="shared" si="9"/>
        <v>1</v>
      </c>
      <c r="P244" s="12" t="str">
        <f t="shared" si="10"/>
        <v>業</v>
      </c>
      <c r="Q244">
        <f t="shared" si="11"/>
        <v>1</v>
      </c>
    </row>
    <row r="245" spans="1:17">
      <c r="A245" s="3" cm="1">
        <f t="array" ref="A245" xml:space="preserve"> ROW() - ROW($1:$1)</f>
        <v>244</v>
      </c>
      <c r="B245" s="3">
        <v>61</v>
      </c>
      <c r="C245" s="3">
        <v>4</v>
      </c>
      <c r="D245" s="3" t="str">
        <f xml:space="preserve"> TEXT(目次資料表[[#This Row],[韻系列號]], "00") &amp; "-" &amp; 目次資料表[[#This Row],[韻系行號]]</f>
        <v>61-4</v>
      </c>
      <c r="E245" s="3" t="s">
        <v>203</v>
      </c>
      <c r="F245" s="5" t="s">
        <v>224</v>
      </c>
      <c r="G245" s="4" t="s">
        <v>457</v>
      </c>
      <c r="H245" s="5" t="s">
        <v>984</v>
      </c>
      <c r="I245" s="4">
        <v>34</v>
      </c>
      <c r="J245" s="4" t="s">
        <v>568</v>
      </c>
      <c r="K245" s="4" t="s">
        <v>509</v>
      </c>
      <c r="L245" s="6" t="s">
        <v>567</v>
      </c>
      <c r="N245" t="str">
        <f xml:space="preserve"> TRIM(目次資料表[[#This Row],[韻目]])</f>
        <v>乏</v>
      </c>
      <c r="O245">
        <f t="shared" si="9"/>
        <v>1</v>
      </c>
      <c r="P245" s="12" t="str">
        <f t="shared" si="10"/>
        <v>乏</v>
      </c>
      <c r="Q245">
        <f t="shared" si="11"/>
        <v>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8375-D627-4D78-9EB3-B236993E0425}">
  <dimension ref="A1:S245"/>
  <sheetViews>
    <sheetView zoomScale="90" zoomScaleNormal="90" workbookViewId="0">
      <selection activeCell="A2" sqref="A2:XFD2"/>
    </sheetView>
    <sheetView workbookViewId="1">
      <selection activeCell="J36" sqref="J36"/>
    </sheetView>
  </sheetViews>
  <sheetFormatPr defaultRowHeight="25.5" outlineLevelCol="1"/>
  <cols>
    <col min="1" max="1" width="7.58203125" customWidth="1"/>
    <col min="2" max="3" width="6" style="77" customWidth="1" outlineLevel="1"/>
    <col min="4" max="4" width="6" customWidth="1" outlineLevel="1"/>
    <col min="5" max="5" width="11.33203125" bestFit="1" customWidth="1" outlineLevel="1"/>
    <col min="6" max="6" width="5.83203125" customWidth="1"/>
    <col min="7" max="7" width="7.6640625" bestFit="1" customWidth="1"/>
    <col min="8" max="8" width="5.83203125" bestFit="1" customWidth="1"/>
    <col min="9" max="9" width="7.6640625" bestFit="1" customWidth="1"/>
    <col min="10" max="10" width="5.5" customWidth="1"/>
    <col min="13" max="13" width="11.5" style="78" customWidth="1"/>
    <col min="19" max="19" width="7.6640625" customWidth="1" outlineLevel="1"/>
  </cols>
  <sheetData>
    <row r="1" spans="1:13" ht="51">
      <c r="A1" s="1" t="s">
        <v>803</v>
      </c>
      <c r="B1" s="1" t="s">
        <v>0</v>
      </c>
      <c r="C1" s="1" t="s">
        <v>802</v>
      </c>
      <c r="D1" s="1" t="s">
        <v>841</v>
      </c>
      <c r="E1" s="1" t="s">
        <v>804</v>
      </c>
      <c r="F1" s="1" t="s">
        <v>805</v>
      </c>
      <c r="G1" s="1" t="s">
        <v>1</v>
      </c>
      <c r="H1" s="2" t="s">
        <v>4</v>
      </c>
      <c r="I1" s="1" t="s">
        <v>2</v>
      </c>
      <c r="J1" s="1" t="s">
        <v>1231</v>
      </c>
      <c r="K1" s="2" t="s">
        <v>3</v>
      </c>
      <c r="L1" s="1" t="s">
        <v>5</v>
      </c>
      <c r="M1" s="1" t="s">
        <v>1234</v>
      </c>
    </row>
    <row r="2" spans="1:13">
      <c r="A2" s="3">
        <v>1</v>
      </c>
      <c r="B2" s="3">
        <v>1</v>
      </c>
      <c r="C2" s="3">
        <v>1</v>
      </c>
      <c r="D2" s="5" t="str">
        <f>TEXT(韻系資料表[[#This Row],[韻系列號]], "00") &amp; "-" &amp; 韻系資料表[[#This Row],[韻系行號]]</f>
        <v>01-1</v>
      </c>
      <c r="E2" s="3">
        <f xml:space="preserve"> MATCH(韻系資料表[[#This Row],[韻目索引]], 目次資料表[韻目索引], 0)</f>
        <v>1</v>
      </c>
      <c r="F2" s="3" t="str" cm="1">
        <f t="array" ref="F2" xml:space="preserve"> INDEX(目次資料表[攝], 韻系資料表[[#This Row],[目次識別號]])</f>
        <v>通</v>
      </c>
      <c r="G2" s="3" t="str" cm="1">
        <f t="array" ref="G2" xml:space="preserve"> INDEX(目次資料表[韻系], 韻系資料表[[#This Row],[目次識別號]])</f>
        <v>東</v>
      </c>
      <c r="H2" s="79" t="str" cm="1">
        <f t="array" ref="H2" xml:space="preserve"> INDEX(目次資料表[調], 韻系資料表[[#This Row],[目次識別號]])</f>
        <v>平</v>
      </c>
      <c r="I2" s="79" t="str" cm="1">
        <f t="array" ref="I2" xml:space="preserve"> INDEX(目次資料表[韻目], 韻系資料表[[#This Row],[目次識別號]])</f>
        <v>東</v>
      </c>
      <c r="J2" s="79" cm="1">
        <f t="array" ref="J2" xml:space="preserve"> INDEX(目次資料表[目次序號], 韻系資料表[[#This Row],[目次識別號]])</f>
        <v>1</v>
      </c>
      <c r="K2" s="79" t="str" cm="1">
        <f t="array" ref="K2" xml:space="preserve"> INDEX(目次資料表[目次], 韻系資料表[[#This Row],[目次識別號]])</f>
        <v>1.01東</v>
      </c>
      <c r="L2" s="79" t="str" cm="1">
        <f t="array" ref="L2" xml:space="preserve"> INDEX(目次資料表[目次編碼], 韻系資料表[[#This Row],[目次識別號]])</f>
        <v>01-1</v>
      </c>
      <c r="M2" s="80" t="str" cm="1">
        <f t="array" ref="M2" xml:space="preserve"> INDEX(目次資料表[目次全名],韻系資料表[[#This Row],[目次識別號]])</f>
        <v>上平聲一東</v>
      </c>
    </row>
    <row r="3" spans="1:13">
      <c r="A3" s="3">
        <v>2</v>
      </c>
      <c r="B3" s="3">
        <v>1</v>
      </c>
      <c r="C3" s="3">
        <v>2</v>
      </c>
      <c r="D3" s="5" t="str">
        <f>TEXT(韻系資料表[[#This Row],[韻系列號]], "00") &amp; "-" &amp; 韻系資料表[[#This Row],[韻系行號]]</f>
        <v>01-2</v>
      </c>
      <c r="E3" s="3">
        <f xml:space="preserve"> MATCH(韻系資料表[[#This Row],[韻目索引]], 目次資料表[韻目索引], 0)</f>
        <v>62</v>
      </c>
      <c r="F3" s="3" t="str" cm="1">
        <f t="array" ref="F3" xml:space="preserve"> INDEX(目次資料表[攝], 韻系資料表[[#This Row],[目次識別號]])</f>
        <v>通</v>
      </c>
      <c r="G3" s="3" t="str" cm="1">
        <f t="array" ref="G3" xml:space="preserve"> INDEX(目次資料表[韻系], 韻系資料表[[#This Row],[目次識別號]])</f>
        <v>東</v>
      </c>
      <c r="H3" s="79" t="str" cm="1">
        <f t="array" ref="H3" xml:space="preserve"> INDEX(目次資料表[調], 韻系資料表[[#This Row],[目次識別號]])</f>
        <v>上</v>
      </c>
      <c r="I3" s="79" t="str" cm="1">
        <f t="array" ref="I3" xml:space="preserve"> INDEX(目次資料表[韻目], 韻系資料表[[#This Row],[目次識別號]])</f>
        <v>董</v>
      </c>
      <c r="J3" s="79" cm="1">
        <f t="array" ref="J3" xml:space="preserve"> INDEX(目次資料表[目次序號], 韻系資料表[[#This Row],[目次識別號]])</f>
        <v>1</v>
      </c>
      <c r="K3" s="79" t="str" cm="1">
        <f t="array" ref="K3" xml:space="preserve"> INDEX(目次資料表[目次], 韻系資料表[[#This Row],[目次識別號]])</f>
        <v>3.01董</v>
      </c>
      <c r="L3" s="79" t="str" cm="1">
        <f t="array" ref="L3" xml:space="preserve"> INDEX(目次資料表[目次編碼], 韻系資料表[[#This Row],[目次識別號]])</f>
        <v>01-2</v>
      </c>
      <c r="M3" s="80" t="str" cm="1">
        <f t="array" ref="M3" xml:space="preserve"> INDEX(目次資料表[目次全名],韻系資料表[[#This Row],[目次識別號]])</f>
        <v>上聲一董</v>
      </c>
    </row>
    <row r="4" spans="1:13">
      <c r="A4" s="3">
        <v>3</v>
      </c>
      <c r="B4" s="3">
        <v>1</v>
      </c>
      <c r="C4" s="3">
        <v>3</v>
      </c>
      <c r="D4" s="5" t="str">
        <f>TEXT(韻系資料表[[#This Row],[韻系列號]], "00") &amp; "-" &amp; 韻系資料表[[#This Row],[韻系行號]]</f>
        <v>01-3</v>
      </c>
      <c r="E4" s="3">
        <f xml:space="preserve"> MATCH(韻系資料表[[#This Row],[韻目索引]], 目次資料表[韻目索引], 0)</f>
        <v>123</v>
      </c>
      <c r="F4" s="3" t="str" cm="1">
        <f t="array" ref="F4" xml:space="preserve"> INDEX(目次資料表[攝], 韻系資料表[[#This Row],[目次識別號]])</f>
        <v>通</v>
      </c>
      <c r="G4" s="3" t="str" cm="1">
        <f t="array" ref="G4" xml:space="preserve"> INDEX(目次資料表[韻系], 韻系資料表[[#This Row],[目次識別號]])</f>
        <v>東</v>
      </c>
      <c r="H4" s="79" t="str" cm="1">
        <f t="array" ref="H4" xml:space="preserve"> INDEX(目次資料表[調], 韻系資料表[[#This Row],[目次識別號]])</f>
        <v>去</v>
      </c>
      <c r="I4" s="79" t="str" cm="1">
        <f t="array" ref="I4" xml:space="preserve"> INDEX(目次資料表[韻目], 韻系資料表[[#This Row],[目次識別號]])</f>
        <v>送</v>
      </c>
      <c r="J4" s="79" cm="1">
        <f t="array" ref="J4" xml:space="preserve"> INDEX(目次資料表[目次序號], 韻系資料表[[#This Row],[目次識別號]])</f>
        <v>1</v>
      </c>
      <c r="K4" s="79" t="str" cm="1">
        <f t="array" ref="K4" xml:space="preserve"> INDEX(目次資料表[目次], 韻系資料表[[#This Row],[目次識別號]])</f>
        <v>4.01送</v>
      </c>
      <c r="L4" s="79" t="str" cm="1">
        <f t="array" ref="L4" xml:space="preserve"> INDEX(目次資料表[目次編碼], 韻系資料表[[#This Row],[目次識別號]])</f>
        <v>01-3</v>
      </c>
      <c r="M4" s="80" t="str" cm="1">
        <f t="array" ref="M4" xml:space="preserve"> INDEX(目次資料表[目次全名],韻系資料表[[#This Row],[目次識別號]])</f>
        <v>去聲一送</v>
      </c>
    </row>
    <row r="5" spans="1:13">
      <c r="A5" s="3">
        <v>4</v>
      </c>
      <c r="B5" s="3">
        <v>1</v>
      </c>
      <c r="C5" s="3">
        <v>4</v>
      </c>
      <c r="D5" s="5" t="str">
        <f>TEXT(韻系資料表[[#This Row],[韻系列號]], "00") &amp; "-" &amp; 韻系資料表[[#This Row],[韻系行號]]</f>
        <v>01-4</v>
      </c>
      <c r="E5" s="3">
        <f xml:space="preserve"> MATCH(韻系資料表[[#This Row],[韻目索引]], 目次資料表[韻目索引], 0)</f>
        <v>184</v>
      </c>
      <c r="F5" s="3" t="str" cm="1">
        <f t="array" ref="F5" xml:space="preserve"> INDEX(目次資料表[攝], 韻系資料表[[#This Row],[目次識別號]])</f>
        <v>通</v>
      </c>
      <c r="G5" s="3" t="str" cm="1">
        <f t="array" ref="G5" xml:space="preserve"> INDEX(目次資料表[韻系], 韻系資料表[[#This Row],[目次識別號]])</f>
        <v>東</v>
      </c>
      <c r="H5" s="79" t="str" cm="1">
        <f t="array" ref="H5" xml:space="preserve"> INDEX(目次資料表[調], 韻系資料表[[#This Row],[目次識別號]])</f>
        <v>入</v>
      </c>
      <c r="I5" s="79" t="str" cm="1">
        <f t="array" ref="I5" xml:space="preserve"> INDEX(目次資料表[韻目], 韻系資料表[[#This Row],[目次識別號]])</f>
        <v>屋</v>
      </c>
      <c r="J5" s="79" cm="1">
        <f t="array" ref="J5" xml:space="preserve"> INDEX(目次資料表[目次序號], 韻系資料表[[#This Row],[目次識別號]])</f>
        <v>1</v>
      </c>
      <c r="K5" s="79" t="str" cm="1">
        <f t="array" ref="K5" xml:space="preserve"> INDEX(目次資料表[目次], 韻系資料表[[#This Row],[目次識別號]])</f>
        <v>5.01屋</v>
      </c>
      <c r="L5" s="79" t="str" cm="1">
        <f t="array" ref="L5" xml:space="preserve"> INDEX(目次資料表[目次編碼], 韻系資料表[[#This Row],[目次識別號]])</f>
        <v>01-4</v>
      </c>
      <c r="M5" s="80" t="str" cm="1">
        <f t="array" ref="M5" xml:space="preserve"> INDEX(目次資料表[目次全名],韻系資料表[[#This Row],[目次識別號]])</f>
        <v>入聲一屋</v>
      </c>
    </row>
    <row r="6" spans="1:13">
      <c r="A6" s="3">
        <v>5</v>
      </c>
      <c r="B6" s="3">
        <v>2</v>
      </c>
      <c r="C6" s="3">
        <v>1</v>
      </c>
      <c r="D6" s="5" t="str">
        <f>TEXT(韻系資料表[[#This Row],[韻系列號]], "00") &amp; "-" &amp; 韻系資料表[[#This Row],[韻系行號]]</f>
        <v>02-1</v>
      </c>
      <c r="E6" s="3">
        <f xml:space="preserve"> MATCH(韻系資料表[[#This Row],[韻目索引]], 目次資料表[韻目索引], 0)</f>
        <v>2</v>
      </c>
      <c r="F6" s="3" t="str" cm="1">
        <f t="array" ref="F6" xml:space="preserve"> INDEX(目次資料表[攝], 韻系資料表[[#This Row],[目次識別號]])</f>
        <v>通</v>
      </c>
      <c r="G6" s="3" t="str" cm="1">
        <f t="array" ref="G6" xml:space="preserve"> INDEX(目次資料表[韻系], 韻系資料表[[#This Row],[目次識別號]])</f>
        <v>冬</v>
      </c>
      <c r="H6" s="79" t="str" cm="1">
        <f t="array" ref="H6" xml:space="preserve"> INDEX(目次資料表[調], 韻系資料表[[#This Row],[目次識別號]])</f>
        <v>平</v>
      </c>
      <c r="I6" s="79" t="str" cm="1">
        <f t="array" ref="I6" xml:space="preserve"> INDEX(目次資料表[韻目], 韻系資料表[[#This Row],[目次識別號]])</f>
        <v>冬</v>
      </c>
      <c r="J6" s="79" cm="1">
        <f t="array" ref="J6" xml:space="preserve"> INDEX(目次資料表[目次序號], 韻系資料表[[#This Row],[目次識別號]])</f>
        <v>2</v>
      </c>
      <c r="K6" s="79" t="str" cm="1">
        <f t="array" ref="K6" xml:space="preserve"> INDEX(目次資料表[目次], 韻系資料表[[#This Row],[目次識別號]])</f>
        <v>1.02冬</v>
      </c>
      <c r="L6" s="79" t="str" cm="1">
        <f t="array" ref="L6" xml:space="preserve"> INDEX(目次資料表[目次編碼], 韻系資料表[[#This Row],[目次識別號]])</f>
        <v>02-1</v>
      </c>
      <c r="M6" s="80" t="str" cm="1">
        <f t="array" ref="M6" xml:space="preserve"> INDEX(目次資料表[目次全名],韻系資料表[[#This Row],[目次識別號]])</f>
        <v>上平聲二冬</v>
      </c>
    </row>
    <row r="7" spans="1:13">
      <c r="A7" s="3">
        <v>6</v>
      </c>
      <c r="B7" s="3">
        <v>2</v>
      </c>
      <c r="C7" s="3">
        <v>2</v>
      </c>
      <c r="D7" s="5" t="str">
        <f>TEXT(韻系資料表[[#This Row],[韻系列號]], "00") &amp; "-" &amp; 韻系資料表[[#This Row],[韻系行號]]</f>
        <v>02-2</v>
      </c>
      <c r="E7" s="3">
        <f xml:space="preserve"> MATCH(韻系資料表[[#This Row],[韻目索引]], 目次資料表[韻目索引], 0)</f>
        <v>63</v>
      </c>
      <c r="F7" s="3" t="str" cm="1">
        <f t="array" ref="F7" xml:space="preserve"> INDEX(目次資料表[攝], 韻系資料表[[#This Row],[目次識別號]])</f>
        <v>通</v>
      </c>
      <c r="G7" s="3" t="str" cm="1">
        <f t="array" ref="G7" xml:space="preserve"> INDEX(目次資料表[韻系], 韻系資料表[[#This Row],[目次識別號]])</f>
        <v>冬</v>
      </c>
      <c r="H7" s="79" t="str" cm="1">
        <f t="array" ref="H7" xml:space="preserve"> INDEX(目次資料表[調], 韻系資料表[[#This Row],[目次識別號]])</f>
        <v/>
      </c>
      <c r="I7" s="79" t="str" cm="1">
        <f t="array" ref="I7" xml:space="preserve"> INDEX(目次資料表[韻目], 韻系資料表[[#This Row],[目次識別號]])</f>
        <v/>
      </c>
      <c r="J7" s="79" cm="1">
        <f t="array" ref="J7" xml:space="preserve"> INDEX(目次資料表[目次序號], 韻系資料表[[#This Row],[目次識別號]])</f>
        <v>0</v>
      </c>
      <c r="K7" s="79" cm="1">
        <f t="array" ref="K7" xml:space="preserve"> INDEX(目次資料表[目次], 韻系資料表[[#This Row],[目次識別號]])</f>
        <v>0</v>
      </c>
      <c r="L7" s="79" cm="1">
        <f t="array" ref="L7" xml:space="preserve"> INDEX(目次資料表[目次編碼], 韻系資料表[[#This Row],[目次識別號]])</f>
        <v>0</v>
      </c>
      <c r="M7" s="80" cm="1">
        <f t="array" ref="M7" xml:space="preserve"> INDEX(目次資料表[目次全名],韻系資料表[[#This Row],[目次識別號]])</f>
        <v>0</v>
      </c>
    </row>
    <row r="8" spans="1:13">
      <c r="A8" s="3">
        <v>7</v>
      </c>
      <c r="B8" s="3">
        <v>2</v>
      </c>
      <c r="C8" s="3">
        <v>3</v>
      </c>
      <c r="D8" s="5" t="str">
        <f>TEXT(韻系資料表[[#This Row],[韻系列號]], "00") &amp; "-" &amp; 韻系資料表[[#This Row],[韻系行號]]</f>
        <v>02-3</v>
      </c>
      <c r="E8" s="3">
        <f xml:space="preserve"> MATCH(韻系資料表[[#This Row],[韻目索引]], 目次資料表[韻目索引], 0)</f>
        <v>124</v>
      </c>
      <c r="F8" s="3" t="str" cm="1">
        <f t="array" ref="F8" xml:space="preserve"> INDEX(目次資料表[攝], 韻系資料表[[#This Row],[目次識別號]])</f>
        <v>通</v>
      </c>
      <c r="G8" s="3" t="str" cm="1">
        <f t="array" ref="G8" xml:space="preserve"> INDEX(目次資料表[韻系], 韻系資料表[[#This Row],[目次識別號]])</f>
        <v>冬</v>
      </c>
      <c r="H8" s="79" t="str" cm="1">
        <f t="array" ref="H8" xml:space="preserve"> INDEX(目次資料表[調], 韻系資料表[[#This Row],[目次識別號]])</f>
        <v>去</v>
      </c>
      <c r="I8" s="79" t="str" cm="1">
        <f t="array" ref="I8" xml:space="preserve"> INDEX(目次資料表[韻目], 韻系資料表[[#This Row],[目次識別號]])</f>
        <v>宋</v>
      </c>
      <c r="J8" s="79" cm="1">
        <f t="array" ref="J8" xml:space="preserve"> INDEX(目次資料表[目次序號], 韻系資料表[[#This Row],[目次識別號]])</f>
        <v>2</v>
      </c>
      <c r="K8" s="79" t="str" cm="1">
        <f t="array" ref="K8" xml:space="preserve"> INDEX(目次資料表[目次], 韻系資料表[[#This Row],[目次識別號]])</f>
        <v>4.02宋</v>
      </c>
      <c r="L8" s="79" t="str" cm="1">
        <f t="array" ref="L8" xml:space="preserve"> INDEX(目次資料表[目次編碼], 韻系資料表[[#This Row],[目次識別號]])</f>
        <v>02-3</v>
      </c>
      <c r="M8" s="80" t="str" cm="1">
        <f t="array" ref="M8" xml:space="preserve"> INDEX(目次資料表[目次全名],韻系資料表[[#This Row],[目次識別號]])</f>
        <v>去聲二宋</v>
      </c>
    </row>
    <row r="9" spans="1:13">
      <c r="A9" s="3">
        <v>8</v>
      </c>
      <c r="B9" s="3">
        <v>2</v>
      </c>
      <c r="C9" s="3">
        <v>4</v>
      </c>
      <c r="D9" s="5" t="str">
        <f>TEXT(韻系資料表[[#This Row],[韻系列號]], "00") &amp; "-" &amp; 韻系資料表[[#This Row],[韻系行號]]</f>
        <v>02-4</v>
      </c>
      <c r="E9" s="3">
        <f xml:space="preserve"> MATCH(韻系資料表[[#This Row],[韻目索引]], 目次資料表[韻目索引], 0)</f>
        <v>185</v>
      </c>
      <c r="F9" s="3" t="str" cm="1">
        <f t="array" ref="F9" xml:space="preserve"> INDEX(目次資料表[攝], 韻系資料表[[#This Row],[目次識別號]])</f>
        <v>通</v>
      </c>
      <c r="G9" s="3" t="str" cm="1">
        <f t="array" ref="G9" xml:space="preserve"> INDEX(目次資料表[韻系], 韻系資料表[[#This Row],[目次識別號]])</f>
        <v>冬</v>
      </c>
      <c r="H9" s="79" t="str" cm="1">
        <f t="array" ref="H9" xml:space="preserve"> INDEX(目次資料表[調], 韻系資料表[[#This Row],[目次識別號]])</f>
        <v>入</v>
      </c>
      <c r="I9" s="79" t="str" cm="1">
        <f t="array" ref="I9" xml:space="preserve"> INDEX(目次資料表[韻目], 韻系資料表[[#This Row],[目次識別號]])</f>
        <v>沃</v>
      </c>
      <c r="J9" s="79" cm="1">
        <f t="array" ref="J9" xml:space="preserve"> INDEX(目次資料表[目次序號], 韻系資料表[[#This Row],[目次識別號]])</f>
        <v>2</v>
      </c>
      <c r="K9" s="79" t="str" cm="1">
        <f t="array" ref="K9" xml:space="preserve"> INDEX(目次資料表[目次], 韻系資料表[[#This Row],[目次識別號]])</f>
        <v>5.02沃</v>
      </c>
      <c r="L9" s="79" t="str" cm="1">
        <f t="array" ref="L9" xml:space="preserve"> INDEX(目次資料表[目次編碼], 韻系資料表[[#This Row],[目次識別號]])</f>
        <v>02-4</v>
      </c>
      <c r="M9" s="80" t="str" cm="1">
        <f t="array" ref="M9" xml:space="preserve"> INDEX(目次資料表[目次全名],韻系資料表[[#This Row],[目次識別號]])</f>
        <v>入聲二沃</v>
      </c>
    </row>
    <row r="10" spans="1:13">
      <c r="A10" s="3">
        <v>9</v>
      </c>
      <c r="B10" s="3">
        <v>3</v>
      </c>
      <c r="C10" s="3">
        <v>1</v>
      </c>
      <c r="D10" s="5" t="str">
        <f>TEXT(韻系資料表[[#This Row],[韻系列號]], "00") &amp; "-" &amp; 韻系資料表[[#This Row],[韻系行號]]</f>
        <v>03-1</v>
      </c>
      <c r="E10" s="3">
        <f xml:space="preserve"> MATCH(韻系資料表[[#This Row],[韻目索引]], 目次資料表[韻目索引], 0)</f>
        <v>3</v>
      </c>
      <c r="F10" s="3" t="str" cm="1">
        <f t="array" ref="F10" xml:space="preserve"> INDEX(目次資料表[攝], 韻系資料表[[#This Row],[目次識別號]])</f>
        <v>通</v>
      </c>
      <c r="G10" s="3" t="str" cm="1">
        <f t="array" ref="G10" xml:space="preserve"> INDEX(目次資料表[韻系], 韻系資料表[[#This Row],[目次識別號]])</f>
        <v>鍾</v>
      </c>
      <c r="H10" s="79" t="str" cm="1">
        <f t="array" ref="H10" xml:space="preserve"> INDEX(目次資料表[調], 韻系資料表[[#This Row],[目次識別號]])</f>
        <v>平</v>
      </c>
      <c r="I10" s="79" t="str" cm="1">
        <f t="array" ref="I10" xml:space="preserve"> INDEX(目次資料表[韻目], 韻系資料表[[#This Row],[目次識別號]])</f>
        <v>鍾</v>
      </c>
      <c r="J10" s="79" cm="1">
        <f t="array" ref="J10" xml:space="preserve"> INDEX(目次資料表[目次序號], 韻系資料表[[#This Row],[目次識別號]])</f>
        <v>3</v>
      </c>
      <c r="K10" s="79" t="str" cm="1">
        <f t="array" ref="K10" xml:space="preserve"> INDEX(目次資料表[目次], 韻系資料表[[#This Row],[目次識別號]])</f>
        <v>1.03鍾</v>
      </c>
      <c r="L10" s="79" t="str" cm="1">
        <f t="array" ref="L10" xml:space="preserve"> INDEX(目次資料表[目次編碼], 韻系資料表[[#This Row],[目次識別號]])</f>
        <v>03-1</v>
      </c>
      <c r="M10" s="80" t="str" cm="1">
        <f t="array" ref="M10" xml:space="preserve"> INDEX(目次資料表[目次全名],韻系資料表[[#This Row],[目次識別號]])</f>
        <v>上平聲三鍾</v>
      </c>
    </row>
    <row r="11" spans="1:13">
      <c r="A11" s="3">
        <v>10</v>
      </c>
      <c r="B11" s="3">
        <v>3</v>
      </c>
      <c r="C11" s="3">
        <v>2</v>
      </c>
      <c r="D11" s="5" t="str">
        <f>TEXT(韻系資料表[[#This Row],[韻系列號]], "00") &amp; "-" &amp; 韻系資料表[[#This Row],[韻系行號]]</f>
        <v>03-2</v>
      </c>
      <c r="E11" s="3">
        <f xml:space="preserve"> MATCH(韻系資料表[[#This Row],[韻目索引]], 目次資料表[韻目索引], 0)</f>
        <v>64</v>
      </c>
      <c r="F11" s="3" t="str" cm="1">
        <f t="array" ref="F11" xml:space="preserve"> INDEX(目次資料表[攝], 韻系資料表[[#This Row],[目次識別號]])</f>
        <v>通</v>
      </c>
      <c r="G11" s="3" t="str" cm="1">
        <f t="array" ref="G11" xml:space="preserve"> INDEX(目次資料表[韻系], 韻系資料表[[#This Row],[目次識別號]])</f>
        <v>鍾</v>
      </c>
      <c r="H11" s="79" t="str" cm="1">
        <f t="array" ref="H11" xml:space="preserve"> INDEX(目次資料表[調], 韻系資料表[[#This Row],[目次識別號]])</f>
        <v>上</v>
      </c>
      <c r="I11" s="79" t="str" cm="1">
        <f t="array" ref="I11" xml:space="preserve"> INDEX(目次資料表[韻目], 韻系資料表[[#This Row],[目次識別號]])</f>
        <v>腫</v>
      </c>
      <c r="J11" s="79" cm="1">
        <f t="array" ref="J11" xml:space="preserve"> INDEX(目次資料表[目次序號], 韻系資料表[[#This Row],[目次識別號]])</f>
        <v>2</v>
      </c>
      <c r="K11" s="79" t="str" cm="1">
        <f t="array" ref="K11" xml:space="preserve"> INDEX(目次資料表[目次], 韻系資料表[[#This Row],[目次識別號]])</f>
        <v>3.02腫</v>
      </c>
      <c r="L11" s="79" t="str" cm="1">
        <f t="array" ref="L11" xml:space="preserve"> INDEX(目次資料表[目次編碼], 韻系資料表[[#This Row],[目次識別號]])</f>
        <v>02-2</v>
      </c>
      <c r="M11" s="80" t="str" cm="1">
        <f t="array" ref="M11" xml:space="preserve"> INDEX(目次資料表[目次全名],韻系資料表[[#This Row],[目次識別號]])</f>
        <v>上聲二腫</v>
      </c>
    </row>
    <row r="12" spans="1:13">
      <c r="A12" s="3">
        <v>11</v>
      </c>
      <c r="B12" s="3">
        <v>3</v>
      </c>
      <c r="C12" s="3">
        <v>3</v>
      </c>
      <c r="D12" s="5" t="str">
        <f>TEXT(韻系資料表[[#This Row],[韻系列號]], "00") &amp; "-" &amp; 韻系資料表[[#This Row],[韻系行號]]</f>
        <v>03-3</v>
      </c>
      <c r="E12" s="3">
        <f xml:space="preserve"> MATCH(韻系資料表[[#This Row],[韻目索引]], 目次資料表[韻目索引], 0)</f>
        <v>125</v>
      </c>
      <c r="F12" s="3" t="str" cm="1">
        <f t="array" ref="F12" xml:space="preserve"> INDEX(目次資料表[攝], 韻系資料表[[#This Row],[目次識別號]])</f>
        <v>通</v>
      </c>
      <c r="G12" s="3" t="str" cm="1">
        <f t="array" ref="G12" xml:space="preserve"> INDEX(目次資料表[韻系], 韻系資料表[[#This Row],[目次識別號]])</f>
        <v>鍾</v>
      </c>
      <c r="H12" s="79" t="str" cm="1">
        <f t="array" ref="H12" xml:space="preserve"> INDEX(目次資料表[調], 韻系資料表[[#This Row],[目次識別號]])</f>
        <v>去</v>
      </c>
      <c r="I12" s="79" t="str" cm="1">
        <f t="array" ref="I12" xml:space="preserve"> INDEX(目次資料表[韻目], 韻系資料表[[#This Row],[目次識別號]])</f>
        <v>用</v>
      </c>
      <c r="J12" s="79" cm="1">
        <f t="array" ref="J12" xml:space="preserve"> INDEX(目次資料表[目次序號], 韻系資料表[[#This Row],[目次識別號]])</f>
        <v>3</v>
      </c>
      <c r="K12" s="79" t="str" cm="1">
        <f t="array" ref="K12" xml:space="preserve"> INDEX(目次資料表[目次], 韻系資料表[[#This Row],[目次識別號]])</f>
        <v>4.03用</v>
      </c>
      <c r="L12" s="79" t="str" cm="1">
        <f t="array" ref="L12" xml:space="preserve"> INDEX(目次資料表[目次編碼], 韻系資料表[[#This Row],[目次識別號]])</f>
        <v>03-3</v>
      </c>
      <c r="M12" s="80" t="str" cm="1">
        <f t="array" ref="M12" xml:space="preserve"> INDEX(目次資料表[目次全名],韻系資料表[[#This Row],[目次識別號]])</f>
        <v>去聲三用</v>
      </c>
    </row>
    <row r="13" spans="1:13">
      <c r="A13" s="3">
        <v>12</v>
      </c>
      <c r="B13" s="3">
        <v>3</v>
      </c>
      <c r="C13" s="3">
        <v>4</v>
      </c>
      <c r="D13" s="5" t="str">
        <f>TEXT(韻系資料表[[#This Row],[韻系列號]], "00") &amp; "-" &amp; 韻系資料表[[#This Row],[韻系行號]]</f>
        <v>03-4</v>
      </c>
      <c r="E13" s="3">
        <f xml:space="preserve"> MATCH(韻系資料表[[#This Row],[韻目索引]], 目次資料表[韻目索引], 0)</f>
        <v>186</v>
      </c>
      <c r="F13" s="3" t="str" cm="1">
        <f t="array" ref="F13" xml:space="preserve"> INDEX(目次資料表[攝], 韻系資料表[[#This Row],[目次識別號]])</f>
        <v>通</v>
      </c>
      <c r="G13" s="3" t="str" cm="1">
        <f t="array" ref="G13" xml:space="preserve"> INDEX(目次資料表[韻系], 韻系資料表[[#This Row],[目次識別號]])</f>
        <v>鍾</v>
      </c>
      <c r="H13" s="79" t="str" cm="1">
        <f t="array" ref="H13" xml:space="preserve"> INDEX(目次資料表[調], 韻系資料表[[#This Row],[目次識別號]])</f>
        <v>入</v>
      </c>
      <c r="I13" s="79" t="str" cm="1">
        <f t="array" ref="I13" xml:space="preserve"> INDEX(目次資料表[韻目], 韻系資料表[[#This Row],[目次識別號]])</f>
        <v>燭</v>
      </c>
      <c r="J13" s="79" cm="1">
        <f t="array" ref="J13" xml:space="preserve"> INDEX(目次資料表[目次序號], 韻系資料表[[#This Row],[目次識別號]])</f>
        <v>3</v>
      </c>
      <c r="K13" s="79" t="str" cm="1">
        <f t="array" ref="K13" xml:space="preserve"> INDEX(目次資料表[目次], 韻系資料表[[#This Row],[目次識別號]])</f>
        <v>5.03燭</v>
      </c>
      <c r="L13" s="79" t="str" cm="1">
        <f t="array" ref="L13" xml:space="preserve"> INDEX(目次資料表[目次編碼], 韻系資料表[[#This Row],[目次識別號]])</f>
        <v>03-4</v>
      </c>
      <c r="M13" s="80" t="str" cm="1">
        <f t="array" ref="M13" xml:space="preserve"> INDEX(目次資料表[目次全名],韻系資料表[[#This Row],[目次識別號]])</f>
        <v>入聲三燭</v>
      </c>
    </row>
    <row r="14" spans="1:13">
      <c r="A14" s="3">
        <v>13</v>
      </c>
      <c r="B14" s="3">
        <v>4</v>
      </c>
      <c r="C14" s="3">
        <v>1</v>
      </c>
      <c r="D14" s="5" t="str">
        <f>TEXT(韻系資料表[[#This Row],[韻系列號]], "00") &amp; "-" &amp; 韻系資料表[[#This Row],[韻系行號]]</f>
        <v>04-1</v>
      </c>
      <c r="E14" s="3">
        <f xml:space="preserve"> MATCH(韻系資料表[[#This Row],[韻目索引]], 目次資料表[韻目索引], 0)</f>
        <v>4</v>
      </c>
      <c r="F14" s="3" t="str" cm="1">
        <f t="array" ref="F14" xml:space="preserve"> INDEX(目次資料表[攝], 韻系資料表[[#This Row],[目次識別號]])</f>
        <v>江</v>
      </c>
      <c r="G14" s="3" t="str" cm="1">
        <f t="array" ref="G14" xml:space="preserve"> INDEX(目次資料表[韻系], 韻系資料表[[#This Row],[目次識別號]])</f>
        <v>江</v>
      </c>
      <c r="H14" s="79" t="str" cm="1">
        <f t="array" ref="H14" xml:space="preserve"> INDEX(目次資料表[調], 韻系資料表[[#This Row],[目次識別號]])</f>
        <v>平</v>
      </c>
      <c r="I14" s="79" t="str" cm="1">
        <f t="array" ref="I14" xml:space="preserve"> INDEX(目次資料表[韻目], 韻系資料表[[#This Row],[目次識別號]])</f>
        <v>江</v>
      </c>
      <c r="J14" s="79" cm="1">
        <f t="array" ref="J14" xml:space="preserve"> INDEX(目次資料表[目次序號], 韻系資料表[[#This Row],[目次識別號]])</f>
        <v>4</v>
      </c>
      <c r="K14" s="79" t="str" cm="1">
        <f t="array" ref="K14" xml:space="preserve"> INDEX(目次資料表[目次], 韻系資料表[[#This Row],[目次識別號]])</f>
        <v>1.04江</v>
      </c>
      <c r="L14" s="79" t="str" cm="1">
        <f t="array" ref="L14" xml:space="preserve"> INDEX(目次資料表[目次編碼], 韻系資料表[[#This Row],[目次識別號]])</f>
        <v>04-1</v>
      </c>
      <c r="M14" s="80" t="str" cm="1">
        <f t="array" ref="M14" xml:space="preserve"> INDEX(目次資料表[目次全名],韻系資料表[[#This Row],[目次識別號]])</f>
        <v>上平聲四江</v>
      </c>
    </row>
    <row r="15" spans="1:13">
      <c r="A15" s="3">
        <v>14</v>
      </c>
      <c r="B15" s="3">
        <v>4</v>
      </c>
      <c r="C15" s="3">
        <v>2</v>
      </c>
      <c r="D15" s="5" t="str">
        <f>TEXT(韻系資料表[[#This Row],[韻系列號]], "00") &amp; "-" &amp; 韻系資料表[[#This Row],[韻系行號]]</f>
        <v>04-2</v>
      </c>
      <c r="E15" s="3">
        <f xml:space="preserve"> MATCH(韻系資料表[[#This Row],[韻目索引]], 目次資料表[韻目索引], 0)</f>
        <v>65</v>
      </c>
      <c r="F15" s="3" t="str" cm="1">
        <f t="array" ref="F15" xml:space="preserve"> INDEX(目次資料表[攝], 韻系資料表[[#This Row],[目次識別號]])</f>
        <v>江</v>
      </c>
      <c r="G15" s="3" t="str" cm="1">
        <f t="array" ref="G15" xml:space="preserve"> INDEX(目次資料表[韻系], 韻系資料表[[#This Row],[目次識別號]])</f>
        <v>江</v>
      </c>
      <c r="H15" s="79" t="str" cm="1">
        <f t="array" ref="H15" xml:space="preserve"> INDEX(目次資料表[調], 韻系資料表[[#This Row],[目次識別號]])</f>
        <v>上</v>
      </c>
      <c r="I15" s="79" t="str" cm="1">
        <f t="array" ref="I15" xml:space="preserve"> INDEX(目次資料表[韻目], 韻系資料表[[#This Row],[目次識別號]])</f>
        <v>講</v>
      </c>
      <c r="J15" s="79" cm="1">
        <f t="array" ref="J15" xml:space="preserve"> INDEX(目次資料表[目次序號], 韻系資料表[[#This Row],[目次識別號]])</f>
        <v>3</v>
      </c>
      <c r="K15" s="79" t="str" cm="1">
        <f t="array" ref="K15" xml:space="preserve"> INDEX(目次資料表[目次], 韻系資料表[[#This Row],[目次識別號]])</f>
        <v>3.03講</v>
      </c>
      <c r="L15" s="79" t="str" cm="1">
        <f t="array" ref="L15" xml:space="preserve"> INDEX(目次資料表[目次編碼], 韻系資料表[[#This Row],[目次識別號]])</f>
        <v>03-2</v>
      </c>
      <c r="M15" s="80" t="str" cm="1">
        <f t="array" ref="M15" xml:space="preserve"> INDEX(目次資料表[目次全名],韻系資料表[[#This Row],[目次識別號]])</f>
        <v>上聲三講</v>
      </c>
    </row>
    <row r="16" spans="1:13">
      <c r="A16" s="3">
        <v>15</v>
      </c>
      <c r="B16" s="3">
        <v>4</v>
      </c>
      <c r="C16" s="3">
        <v>3</v>
      </c>
      <c r="D16" s="5" t="str">
        <f>TEXT(韻系資料表[[#This Row],[韻系列號]], "00") &amp; "-" &amp; 韻系資料表[[#This Row],[韻系行號]]</f>
        <v>04-3</v>
      </c>
      <c r="E16" s="3">
        <f xml:space="preserve"> MATCH(韻系資料表[[#This Row],[韻目索引]], 目次資料表[韻目索引], 0)</f>
        <v>126</v>
      </c>
      <c r="F16" s="3" t="str" cm="1">
        <f t="array" ref="F16" xml:space="preserve"> INDEX(目次資料表[攝], 韻系資料表[[#This Row],[目次識別號]])</f>
        <v>江</v>
      </c>
      <c r="G16" s="3" t="str" cm="1">
        <f t="array" ref="G16" xml:space="preserve"> INDEX(目次資料表[韻系], 韻系資料表[[#This Row],[目次識別號]])</f>
        <v>江</v>
      </c>
      <c r="H16" s="79" t="str" cm="1">
        <f t="array" ref="H16" xml:space="preserve"> INDEX(目次資料表[調], 韻系資料表[[#This Row],[目次識別號]])</f>
        <v>去</v>
      </c>
      <c r="I16" s="79" t="str" cm="1">
        <f t="array" ref="I16" xml:space="preserve"> INDEX(目次資料表[韻目], 韻系資料表[[#This Row],[目次識別號]])</f>
        <v>絳</v>
      </c>
      <c r="J16" s="79" cm="1">
        <f t="array" ref="J16" xml:space="preserve"> INDEX(目次資料表[目次序號], 韻系資料表[[#This Row],[目次識別號]])</f>
        <v>4</v>
      </c>
      <c r="K16" s="79" t="str" cm="1">
        <f t="array" ref="K16" xml:space="preserve"> INDEX(目次資料表[目次], 韻系資料表[[#This Row],[目次識別號]])</f>
        <v>4.04絳</v>
      </c>
      <c r="L16" s="79" t="str" cm="1">
        <f t="array" ref="L16" xml:space="preserve"> INDEX(目次資料表[目次編碼], 韻系資料表[[#This Row],[目次識別號]])</f>
        <v>04-3</v>
      </c>
      <c r="M16" s="80" t="str" cm="1">
        <f t="array" ref="M16" xml:space="preserve"> INDEX(目次資料表[目次全名],韻系資料表[[#This Row],[目次識別號]])</f>
        <v>去聲四絳</v>
      </c>
    </row>
    <row r="17" spans="1:13">
      <c r="A17" s="3">
        <v>16</v>
      </c>
      <c r="B17" s="3">
        <v>4</v>
      </c>
      <c r="C17" s="3">
        <v>4</v>
      </c>
      <c r="D17" s="5" t="str">
        <f>TEXT(韻系資料表[[#This Row],[韻系列號]], "00") &amp; "-" &amp; 韻系資料表[[#This Row],[韻系行號]]</f>
        <v>04-4</v>
      </c>
      <c r="E17" s="3">
        <f xml:space="preserve"> MATCH(韻系資料表[[#This Row],[韻目索引]], 目次資料表[韻目索引], 0)</f>
        <v>187</v>
      </c>
      <c r="F17" s="3" t="str" cm="1">
        <f t="array" ref="F17" xml:space="preserve"> INDEX(目次資料表[攝], 韻系資料表[[#This Row],[目次識別號]])</f>
        <v>江</v>
      </c>
      <c r="G17" s="3" t="str" cm="1">
        <f t="array" ref="G17" xml:space="preserve"> INDEX(目次資料表[韻系], 韻系資料表[[#This Row],[目次識別號]])</f>
        <v>江</v>
      </c>
      <c r="H17" s="79" t="str" cm="1">
        <f t="array" ref="H17" xml:space="preserve"> INDEX(目次資料表[調], 韻系資料表[[#This Row],[目次識別號]])</f>
        <v>入</v>
      </c>
      <c r="I17" s="79" t="str" cm="1">
        <f t="array" ref="I17" xml:space="preserve"> INDEX(目次資料表[韻目], 韻系資料表[[#This Row],[目次識別號]])</f>
        <v>覺</v>
      </c>
      <c r="J17" s="79" cm="1">
        <f t="array" ref="J17" xml:space="preserve"> INDEX(目次資料表[目次序號], 韻系資料表[[#This Row],[目次識別號]])</f>
        <v>4</v>
      </c>
      <c r="K17" s="79" t="str" cm="1">
        <f t="array" ref="K17" xml:space="preserve"> INDEX(目次資料表[目次], 韻系資料表[[#This Row],[目次識別號]])</f>
        <v>5.04覺</v>
      </c>
      <c r="L17" s="79" t="str" cm="1">
        <f t="array" ref="L17" xml:space="preserve"> INDEX(目次資料表[目次編碼], 韻系資料表[[#This Row],[目次識別號]])</f>
        <v>04-4</v>
      </c>
      <c r="M17" s="80" t="str" cm="1">
        <f t="array" ref="M17" xml:space="preserve"> INDEX(目次資料表[目次全名],韻系資料表[[#This Row],[目次識別號]])</f>
        <v>入聲四覺</v>
      </c>
    </row>
    <row r="18" spans="1:13">
      <c r="A18" s="3">
        <v>17</v>
      </c>
      <c r="B18" s="3">
        <v>5</v>
      </c>
      <c r="C18" s="3">
        <v>1</v>
      </c>
      <c r="D18" s="5" t="str">
        <f>TEXT(韻系資料表[[#This Row],[韻系列號]], "00") &amp; "-" &amp; 韻系資料表[[#This Row],[韻系行號]]</f>
        <v>05-1</v>
      </c>
      <c r="E18" s="3">
        <f xml:space="preserve"> MATCH(韻系資料表[[#This Row],[韻目索引]], 目次資料表[韻目索引], 0)</f>
        <v>5</v>
      </c>
      <c r="F18" s="3" t="str" cm="1">
        <f t="array" ref="F18" xml:space="preserve"> INDEX(目次資料表[攝], 韻系資料表[[#This Row],[目次識別號]])</f>
        <v>止</v>
      </c>
      <c r="G18" s="3" t="str" cm="1">
        <f t="array" ref="G18" xml:space="preserve"> INDEX(目次資料表[韻系], 韻系資料表[[#This Row],[目次識別號]])</f>
        <v>支</v>
      </c>
      <c r="H18" s="79" t="str" cm="1">
        <f t="array" ref="H18" xml:space="preserve"> INDEX(目次資料表[調], 韻系資料表[[#This Row],[目次識別號]])</f>
        <v>平</v>
      </c>
      <c r="I18" s="79" t="str" cm="1">
        <f t="array" ref="I18" xml:space="preserve"> INDEX(目次資料表[韻目], 韻系資料表[[#This Row],[目次識別號]])</f>
        <v>支</v>
      </c>
      <c r="J18" s="79" cm="1">
        <f t="array" ref="J18" xml:space="preserve"> INDEX(目次資料表[目次序號], 韻系資料表[[#This Row],[目次識別號]])</f>
        <v>5</v>
      </c>
      <c r="K18" s="79" t="str" cm="1">
        <f t="array" ref="K18" xml:space="preserve"> INDEX(目次資料表[目次], 韻系資料表[[#This Row],[目次識別號]])</f>
        <v>1.05支</v>
      </c>
      <c r="L18" s="79" t="str" cm="1">
        <f t="array" ref="L18" xml:space="preserve"> INDEX(目次資料表[目次編碼], 韻系資料表[[#This Row],[目次識別號]])</f>
        <v>05-1</v>
      </c>
      <c r="M18" s="80" t="str" cm="1">
        <f t="array" ref="M18" xml:space="preserve"> INDEX(目次資料表[目次全名],韻系資料表[[#This Row],[目次識別號]])</f>
        <v>上平聲五支</v>
      </c>
    </row>
    <row r="19" spans="1:13">
      <c r="A19" s="3">
        <v>18</v>
      </c>
      <c r="B19" s="3">
        <v>5</v>
      </c>
      <c r="C19" s="3">
        <v>2</v>
      </c>
      <c r="D19" s="5" t="str">
        <f>TEXT(韻系資料表[[#This Row],[韻系列號]], "00") &amp; "-" &amp; 韻系資料表[[#This Row],[韻系行號]]</f>
        <v>05-2</v>
      </c>
      <c r="E19" s="3">
        <f xml:space="preserve"> MATCH(韻系資料表[[#This Row],[韻目索引]], 目次資料表[韻目索引], 0)</f>
        <v>66</v>
      </c>
      <c r="F19" s="3" t="str" cm="1">
        <f t="array" ref="F19" xml:space="preserve"> INDEX(目次資料表[攝], 韻系資料表[[#This Row],[目次識別號]])</f>
        <v>止</v>
      </c>
      <c r="G19" s="3" t="str" cm="1">
        <f t="array" ref="G19" xml:space="preserve"> INDEX(目次資料表[韻系], 韻系資料表[[#This Row],[目次識別號]])</f>
        <v>支</v>
      </c>
      <c r="H19" s="79" t="str" cm="1">
        <f t="array" ref="H19" xml:space="preserve"> INDEX(目次資料表[調], 韻系資料表[[#This Row],[目次識別號]])</f>
        <v>上</v>
      </c>
      <c r="I19" s="79" t="str" cm="1">
        <f t="array" ref="I19" xml:space="preserve"> INDEX(目次資料表[韻目], 韻系資料表[[#This Row],[目次識別號]])</f>
        <v>紙</v>
      </c>
      <c r="J19" s="79" cm="1">
        <f t="array" ref="J19" xml:space="preserve"> INDEX(目次資料表[目次序號], 韻系資料表[[#This Row],[目次識別號]])</f>
        <v>4</v>
      </c>
      <c r="K19" s="79" t="str" cm="1">
        <f t="array" ref="K19" xml:space="preserve"> INDEX(目次資料表[目次], 韻系資料表[[#This Row],[目次識別號]])</f>
        <v>3.04紙</v>
      </c>
      <c r="L19" s="79" t="str" cm="1">
        <f t="array" ref="L19" xml:space="preserve"> INDEX(目次資料表[目次編碼], 韻系資料表[[#This Row],[目次識別號]])</f>
        <v>04-2</v>
      </c>
      <c r="M19" s="80" t="str" cm="1">
        <f t="array" ref="M19" xml:space="preserve"> INDEX(目次資料表[目次全名],韻系資料表[[#This Row],[目次識別號]])</f>
        <v>上聲四紙</v>
      </c>
    </row>
    <row r="20" spans="1:13">
      <c r="A20" s="3">
        <v>19</v>
      </c>
      <c r="B20" s="3">
        <v>5</v>
      </c>
      <c r="C20" s="3">
        <v>3</v>
      </c>
      <c r="D20" s="5" t="str">
        <f>TEXT(韻系資料表[[#This Row],[韻系列號]], "00") &amp; "-" &amp; 韻系資料表[[#This Row],[韻系行號]]</f>
        <v>05-3</v>
      </c>
      <c r="E20" s="3">
        <f xml:space="preserve"> MATCH(韻系資料表[[#This Row],[韻目索引]], 目次資料表[韻目索引], 0)</f>
        <v>127</v>
      </c>
      <c r="F20" s="3" t="str" cm="1">
        <f t="array" ref="F20" xml:space="preserve"> INDEX(目次資料表[攝], 韻系資料表[[#This Row],[目次識別號]])</f>
        <v>止</v>
      </c>
      <c r="G20" s="3" t="str" cm="1">
        <f t="array" ref="G20" xml:space="preserve"> INDEX(目次資料表[韻系], 韻系資料表[[#This Row],[目次識別號]])</f>
        <v>支</v>
      </c>
      <c r="H20" s="79" t="str" cm="1">
        <f t="array" ref="H20" xml:space="preserve"> INDEX(目次資料表[調], 韻系資料表[[#This Row],[目次識別號]])</f>
        <v>去</v>
      </c>
      <c r="I20" s="79" t="str" cm="1">
        <f t="array" ref="I20" xml:space="preserve"> INDEX(目次資料表[韻目], 韻系資料表[[#This Row],[目次識別號]])</f>
        <v>寘</v>
      </c>
      <c r="J20" s="79" cm="1">
        <f t="array" ref="J20" xml:space="preserve"> INDEX(目次資料表[目次序號], 韻系資料表[[#This Row],[目次識別號]])</f>
        <v>5</v>
      </c>
      <c r="K20" s="79" t="str" cm="1">
        <f t="array" ref="K20" xml:space="preserve"> INDEX(目次資料表[目次], 韻系資料表[[#This Row],[目次識別號]])</f>
        <v>4.05寘</v>
      </c>
      <c r="L20" s="79" t="str" cm="1">
        <f t="array" ref="L20" xml:space="preserve"> INDEX(目次資料表[目次編碼], 韻系資料表[[#This Row],[目次識別號]])</f>
        <v>05-3</v>
      </c>
      <c r="M20" s="80" t="str" cm="1">
        <f t="array" ref="M20" xml:space="preserve"> INDEX(目次資料表[目次全名],韻系資料表[[#This Row],[目次識別號]])</f>
        <v>去聲五寘</v>
      </c>
    </row>
    <row r="21" spans="1:13">
      <c r="A21" s="3">
        <v>20</v>
      </c>
      <c r="B21" s="3">
        <v>5</v>
      </c>
      <c r="C21" s="3">
        <v>4</v>
      </c>
      <c r="D21" s="5" t="str">
        <f>TEXT(韻系資料表[[#This Row],[韻系列號]], "00") &amp; "-" &amp; 韻系資料表[[#This Row],[韻系行號]]</f>
        <v>05-4</v>
      </c>
      <c r="E21" s="3">
        <f xml:space="preserve"> MATCH(韻系資料表[[#This Row],[韻目索引]], 目次資料表[韻目索引], 0)</f>
        <v>188</v>
      </c>
      <c r="F21" s="3" t="str" cm="1">
        <f t="array" ref="F21" xml:space="preserve"> INDEX(目次資料表[攝], 韻系資料表[[#This Row],[目次識別號]])</f>
        <v>止</v>
      </c>
      <c r="G21" s="3" t="str" cm="1">
        <f t="array" ref="G21" xml:space="preserve"> INDEX(目次資料表[韻系], 韻系資料表[[#This Row],[目次識別號]])</f>
        <v>支</v>
      </c>
      <c r="H21" s="79" t="str" cm="1">
        <f t="array" ref="H21" xml:space="preserve"> INDEX(目次資料表[調], 韻系資料表[[#This Row],[目次識別號]])</f>
        <v>入</v>
      </c>
      <c r="I21" s="79" t="str" cm="1">
        <f t="array" ref="I21" xml:space="preserve"> INDEX(目次資料表[韻目], 韻系資料表[[#This Row],[目次識別號]])</f>
        <v/>
      </c>
      <c r="J21" s="79" cm="1">
        <f t="array" ref="J21" xml:space="preserve"> INDEX(目次資料表[目次序號], 韻系資料表[[#This Row],[目次識別號]])</f>
        <v>0</v>
      </c>
      <c r="K21" s="79" t="str" cm="1">
        <f t="array" ref="K21" xml:space="preserve"> INDEX(目次資料表[目次], 韻系資料表[[#This Row],[目次識別號]])</f>
        <v/>
      </c>
      <c r="L21" s="79" t="str" cm="1">
        <f t="array" ref="L21" xml:space="preserve"> INDEX(目次資料表[目次編碼], 韻系資料表[[#This Row],[目次識別號]])</f>
        <v/>
      </c>
      <c r="M21" s="80" t="str" cm="1">
        <f t="array" ref="M21" xml:space="preserve"> INDEX(目次資料表[目次全名],韻系資料表[[#This Row],[目次識別號]])</f>
        <v/>
      </c>
    </row>
    <row r="22" spans="1:13">
      <c r="A22" s="3">
        <v>21</v>
      </c>
      <c r="B22" s="3">
        <v>6</v>
      </c>
      <c r="C22" s="3">
        <v>1</v>
      </c>
      <c r="D22" s="5" t="str">
        <f>TEXT(韻系資料表[[#This Row],[韻系列號]], "00") &amp; "-" &amp; 韻系資料表[[#This Row],[韻系行號]]</f>
        <v>06-1</v>
      </c>
      <c r="E22" s="3">
        <f xml:space="preserve"> MATCH(韻系資料表[[#This Row],[韻目索引]], 目次資料表[韻目索引], 0)</f>
        <v>6</v>
      </c>
      <c r="F22" s="3" t="str" cm="1">
        <f t="array" ref="F22" xml:space="preserve"> INDEX(目次資料表[攝], 韻系資料表[[#This Row],[目次識別號]])</f>
        <v>止</v>
      </c>
      <c r="G22" s="3" t="str" cm="1">
        <f t="array" ref="G22" xml:space="preserve"> INDEX(目次資料表[韻系], 韻系資料表[[#This Row],[目次識別號]])</f>
        <v>脂</v>
      </c>
      <c r="H22" s="79" t="str" cm="1">
        <f t="array" ref="H22" xml:space="preserve"> INDEX(目次資料表[調], 韻系資料表[[#This Row],[目次識別號]])</f>
        <v>平</v>
      </c>
      <c r="I22" s="79" t="str" cm="1">
        <f t="array" ref="I22" xml:space="preserve"> INDEX(目次資料表[韻目], 韻系資料表[[#This Row],[目次識別號]])</f>
        <v>脂</v>
      </c>
      <c r="J22" s="79" cm="1">
        <f t="array" ref="J22" xml:space="preserve"> INDEX(目次資料表[目次序號], 韻系資料表[[#This Row],[目次識別號]])</f>
        <v>6</v>
      </c>
      <c r="K22" s="79" t="str" cm="1">
        <f t="array" ref="K22" xml:space="preserve"> INDEX(目次資料表[目次], 韻系資料表[[#This Row],[目次識別號]])</f>
        <v>1.06脂</v>
      </c>
      <c r="L22" s="79" t="str" cm="1">
        <f t="array" ref="L22" xml:space="preserve"> INDEX(目次資料表[目次編碼], 韻系資料表[[#This Row],[目次識別號]])</f>
        <v>06-1</v>
      </c>
      <c r="M22" s="80" t="str" cm="1">
        <f t="array" ref="M22" xml:space="preserve"> INDEX(目次資料表[目次全名],韻系資料表[[#This Row],[目次識別號]])</f>
        <v>上平聲六脂</v>
      </c>
    </row>
    <row r="23" spans="1:13">
      <c r="A23" s="3">
        <v>22</v>
      </c>
      <c r="B23" s="3">
        <v>6</v>
      </c>
      <c r="C23" s="3">
        <v>2</v>
      </c>
      <c r="D23" s="5" t="str">
        <f>TEXT(韻系資料表[[#This Row],[韻系列號]], "00") &amp; "-" &amp; 韻系資料表[[#This Row],[韻系行號]]</f>
        <v>06-2</v>
      </c>
      <c r="E23" s="3">
        <f xml:space="preserve"> MATCH(韻系資料表[[#This Row],[韻目索引]], 目次資料表[韻目索引], 0)</f>
        <v>67</v>
      </c>
      <c r="F23" s="3" t="str" cm="1">
        <f t="array" ref="F23" xml:space="preserve"> INDEX(目次資料表[攝], 韻系資料表[[#This Row],[目次識別號]])</f>
        <v>止</v>
      </c>
      <c r="G23" s="3" t="str" cm="1">
        <f t="array" ref="G23" xml:space="preserve"> INDEX(目次資料表[韻系], 韻系資料表[[#This Row],[目次識別號]])</f>
        <v>脂</v>
      </c>
      <c r="H23" s="79" t="str" cm="1">
        <f t="array" ref="H23" xml:space="preserve"> INDEX(目次資料表[調], 韻系資料表[[#This Row],[目次識別號]])</f>
        <v>上</v>
      </c>
      <c r="I23" s="79" t="str" cm="1">
        <f t="array" ref="I23" xml:space="preserve"> INDEX(目次資料表[韻目], 韻系資料表[[#This Row],[目次識別號]])</f>
        <v>旨</v>
      </c>
      <c r="J23" s="79" cm="1">
        <f t="array" ref="J23" xml:space="preserve"> INDEX(目次資料表[目次序號], 韻系資料表[[#This Row],[目次識別號]])</f>
        <v>5</v>
      </c>
      <c r="K23" s="79" t="str" cm="1">
        <f t="array" ref="K23" xml:space="preserve"> INDEX(目次資料表[目次], 韻系資料表[[#This Row],[目次識別號]])</f>
        <v>3.05旨</v>
      </c>
      <c r="L23" s="79" t="str" cm="1">
        <f t="array" ref="L23" xml:space="preserve"> INDEX(目次資料表[目次編碼], 韻系資料表[[#This Row],[目次識別號]])</f>
        <v>05-2</v>
      </c>
      <c r="M23" s="80" t="str" cm="1">
        <f t="array" ref="M23" xml:space="preserve"> INDEX(目次資料表[目次全名],韻系資料表[[#This Row],[目次識別號]])</f>
        <v>上聲五旨</v>
      </c>
    </row>
    <row r="24" spans="1:13">
      <c r="A24" s="3">
        <v>23</v>
      </c>
      <c r="B24" s="3">
        <v>6</v>
      </c>
      <c r="C24" s="3">
        <v>3</v>
      </c>
      <c r="D24" s="5" t="str">
        <f>TEXT(韻系資料表[[#This Row],[韻系列號]], "00") &amp; "-" &amp; 韻系資料表[[#This Row],[韻系行號]]</f>
        <v>06-3</v>
      </c>
      <c r="E24" s="3">
        <f xml:space="preserve"> MATCH(韻系資料表[[#This Row],[韻目索引]], 目次資料表[韻目索引], 0)</f>
        <v>128</v>
      </c>
      <c r="F24" s="3" t="str" cm="1">
        <f t="array" ref="F24" xml:space="preserve"> INDEX(目次資料表[攝], 韻系資料表[[#This Row],[目次識別號]])</f>
        <v>止</v>
      </c>
      <c r="G24" s="3" t="str" cm="1">
        <f t="array" ref="G24" xml:space="preserve"> INDEX(目次資料表[韻系], 韻系資料表[[#This Row],[目次識別號]])</f>
        <v>脂</v>
      </c>
      <c r="H24" s="79" t="str" cm="1">
        <f t="array" ref="H24" xml:space="preserve"> INDEX(目次資料表[調], 韻系資料表[[#This Row],[目次識別號]])</f>
        <v>去</v>
      </c>
      <c r="I24" s="79" t="str" cm="1">
        <f t="array" ref="I24" xml:space="preserve"> INDEX(目次資料表[韻目], 韻系資料表[[#This Row],[目次識別號]])</f>
        <v>至</v>
      </c>
      <c r="J24" s="79" cm="1">
        <f t="array" ref="J24" xml:space="preserve"> INDEX(目次資料表[目次序號], 韻系資料表[[#This Row],[目次識別號]])</f>
        <v>6</v>
      </c>
      <c r="K24" s="79" t="str" cm="1">
        <f t="array" ref="K24" xml:space="preserve"> INDEX(目次資料表[目次], 韻系資料表[[#This Row],[目次識別號]])</f>
        <v>4.06至</v>
      </c>
      <c r="L24" s="79" t="str" cm="1">
        <f t="array" ref="L24" xml:space="preserve"> INDEX(目次資料表[目次編碼], 韻系資料表[[#This Row],[目次識別號]])</f>
        <v>06-3</v>
      </c>
      <c r="M24" s="80" t="str" cm="1">
        <f t="array" ref="M24" xml:space="preserve"> INDEX(目次資料表[目次全名],韻系資料表[[#This Row],[目次識別號]])</f>
        <v>去聲六至</v>
      </c>
    </row>
    <row r="25" spans="1:13">
      <c r="A25" s="3">
        <v>24</v>
      </c>
      <c r="B25" s="3">
        <v>6</v>
      </c>
      <c r="C25" s="3">
        <v>4</v>
      </c>
      <c r="D25" s="5" t="str">
        <f>TEXT(韻系資料表[[#This Row],[韻系列號]], "00") &amp; "-" &amp; 韻系資料表[[#This Row],[韻系行號]]</f>
        <v>06-4</v>
      </c>
      <c r="E25" s="3">
        <f xml:space="preserve"> MATCH(韻系資料表[[#This Row],[韻目索引]], 目次資料表[韻目索引], 0)</f>
        <v>189</v>
      </c>
      <c r="F25" s="3" t="str" cm="1">
        <f t="array" ref="F25" xml:space="preserve"> INDEX(目次資料表[攝], 韻系資料表[[#This Row],[目次識別號]])</f>
        <v>止</v>
      </c>
      <c r="G25" s="3" t="str" cm="1">
        <f t="array" ref="G25" xml:space="preserve"> INDEX(目次資料表[韻系], 韻系資料表[[#This Row],[目次識別號]])</f>
        <v>脂</v>
      </c>
      <c r="H25" s="79" t="str" cm="1">
        <f t="array" ref="H25" xml:space="preserve"> INDEX(目次資料表[調], 韻系資料表[[#This Row],[目次識別號]])</f>
        <v>入</v>
      </c>
      <c r="I25" s="79" t="str" cm="1">
        <f t="array" ref="I25" xml:space="preserve"> INDEX(目次資料表[韻目], 韻系資料表[[#This Row],[目次識別號]])</f>
        <v/>
      </c>
      <c r="J25" s="79" cm="1">
        <f t="array" ref="J25" xml:space="preserve"> INDEX(目次資料表[目次序號], 韻系資料表[[#This Row],[目次識別號]])</f>
        <v>0</v>
      </c>
      <c r="K25" s="79" t="str" cm="1">
        <f t="array" ref="K25" xml:space="preserve"> INDEX(目次資料表[目次], 韻系資料表[[#This Row],[目次識別號]])</f>
        <v/>
      </c>
      <c r="L25" s="79" t="str" cm="1">
        <f t="array" ref="L25" xml:space="preserve"> INDEX(目次資料表[目次編碼], 韻系資料表[[#This Row],[目次識別號]])</f>
        <v/>
      </c>
      <c r="M25" s="80" t="str" cm="1">
        <f t="array" ref="M25" xml:space="preserve"> INDEX(目次資料表[目次全名],韻系資料表[[#This Row],[目次識別號]])</f>
        <v/>
      </c>
    </row>
    <row r="26" spans="1:13">
      <c r="A26" s="3">
        <v>25</v>
      </c>
      <c r="B26" s="3">
        <v>7</v>
      </c>
      <c r="C26" s="3">
        <v>1</v>
      </c>
      <c r="D26" s="5" t="str">
        <f>TEXT(韻系資料表[[#This Row],[韻系列號]], "00") &amp; "-" &amp; 韻系資料表[[#This Row],[韻系行號]]</f>
        <v>07-1</v>
      </c>
      <c r="E26" s="3">
        <f xml:space="preserve"> MATCH(韻系資料表[[#This Row],[韻目索引]], 目次資料表[韻目索引], 0)</f>
        <v>7</v>
      </c>
      <c r="F26" s="3" t="str" cm="1">
        <f t="array" ref="F26" xml:space="preserve"> INDEX(目次資料表[攝], 韻系資料表[[#This Row],[目次識別號]])</f>
        <v>止</v>
      </c>
      <c r="G26" s="3" t="str" cm="1">
        <f t="array" ref="G26" xml:space="preserve"> INDEX(目次資料表[韻系], 韻系資料表[[#This Row],[目次識別號]])</f>
        <v>之</v>
      </c>
      <c r="H26" s="79" t="str" cm="1">
        <f t="array" ref="H26" xml:space="preserve"> INDEX(目次資料表[調], 韻系資料表[[#This Row],[目次識別號]])</f>
        <v>平</v>
      </c>
      <c r="I26" s="79" t="str" cm="1">
        <f t="array" ref="I26" xml:space="preserve"> INDEX(目次資料表[韻目], 韻系資料表[[#This Row],[目次識別號]])</f>
        <v>之</v>
      </c>
      <c r="J26" s="79" cm="1">
        <f t="array" ref="J26" xml:space="preserve"> INDEX(目次資料表[目次序號], 韻系資料表[[#This Row],[目次識別號]])</f>
        <v>7</v>
      </c>
      <c r="K26" s="79" t="str" cm="1">
        <f t="array" ref="K26" xml:space="preserve"> INDEX(目次資料表[目次], 韻系資料表[[#This Row],[目次識別號]])</f>
        <v>1.07之</v>
      </c>
      <c r="L26" s="79" t="str" cm="1">
        <f t="array" ref="L26" xml:space="preserve"> INDEX(目次資料表[目次編碼], 韻系資料表[[#This Row],[目次識別號]])</f>
        <v>07-1</v>
      </c>
      <c r="M26" s="80" t="str" cm="1">
        <f t="array" ref="M26" xml:space="preserve"> INDEX(目次資料表[目次全名],韻系資料表[[#This Row],[目次識別號]])</f>
        <v>上平聲七之</v>
      </c>
    </row>
    <row r="27" spans="1:13">
      <c r="A27" s="3">
        <v>26</v>
      </c>
      <c r="B27" s="3">
        <v>7</v>
      </c>
      <c r="C27" s="3">
        <v>2</v>
      </c>
      <c r="D27" s="5" t="str">
        <f>TEXT(韻系資料表[[#This Row],[韻系列號]], "00") &amp; "-" &amp; 韻系資料表[[#This Row],[韻系行號]]</f>
        <v>07-2</v>
      </c>
      <c r="E27" s="3">
        <f xml:space="preserve"> MATCH(韻系資料表[[#This Row],[韻目索引]], 目次資料表[韻目索引], 0)</f>
        <v>68</v>
      </c>
      <c r="F27" s="3" t="str" cm="1">
        <f t="array" ref="F27" xml:space="preserve"> INDEX(目次資料表[攝], 韻系資料表[[#This Row],[目次識別號]])</f>
        <v>止</v>
      </c>
      <c r="G27" s="3" t="str" cm="1">
        <f t="array" ref="G27" xml:space="preserve"> INDEX(目次資料表[韻系], 韻系資料表[[#This Row],[目次識別號]])</f>
        <v>之</v>
      </c>
      <c r="H27" s="79" t="str" cm="1">
        <f t="array" ref="H27" xml:space="preserve"> INDEX(目次資料表[調], 韻系資料表[[#This Row],[目次識別號]])</f>
        <v>上</v>
      </c>
      <c r="I27" s="79" t="str" cm="1">
        <f t="array" ref="I27" xml:space="preserve"> INDEX(目次資料表[韻目], 韻系資料表[[#This Row],[目次識別號]])</f>
        <v>止</v>
      </c>
      <c r="J27" s="79" cm="1">
        <f t="array" ref="J27" xml:space="preserve"> INDEX(目次資料表[目次序號], 韻系資料表[[#This Row],[目次識別號]])</f>
        <v>6</v>
      </c>
      <c r="K27" s="79" t="str" cm="1">
        <f t="array" ref="K27" xml:space="preserve"> INDEX(目次資料表[目次], 韻系資料表[[#This Row],[目次識別號]])</f>
        <v>3.06止</v>
      </c>
      <c r="L27" s="79" t="str" cm="1">
        <f t="array" ref="L27" xml:space="preserve"> INDEX(目次資料表[目次編碼], 韻系資料表[[#This Row],[目次識別號]])</f>
        <v>06-2</v>
      </c>
      <c r="M27" s="80" t="str" cm="1">
        <f t="array" ref="M27" xml:space="preserve"> INDEX(目次資料表[目次全名],韻系資料表[[#This Row],[目次識別號]])</f>
        <v>上聲六止</v>
      </c>
    </row>
    <row r="28" spans="1:13">
      <c r="A28" s="3">
        <v>27</v>
      </c>
      <c r="B28" s="3">
        <v>7</v>
      </c>
      <c r="C28" s="3">
        <v>3</v>
      </c>
      <c r="D28" s="5" t="str">
        <f>TEXT(韻系資料表[[#This Row],[韻系列號]], "00") &amp; "-" &amp; 韻系資料表[[#This Row],[韻系行號]]</f>
        <v>07-3</v>
      </c>
      <c r="E28" s="3">
        <f xml:space="preserve"> MATCH(韻系資料表[[#This Row],[韻目索引]], 目次資料表[韻目索引], 0)</f>
        <v>129</v>
      </c>
      <c r="F28" s="3" t="str" cm="1">
        <f t="array" ref="F28" xml:space="preserve"> INDEX(目次資料表[攝], 韻系資料表[[#This Row],[目次識別號]])</f>
        <v>止</v>
      </c>
      <c r="G28" s="3" t="str" cm="1">
        <f t="array" ref="G28" xml:space="preserve"> INDEX(目次資料表[韻系], 韻系資料表[[#This Row],[目次識別號]])</f>
        <v>之</v>
      </c>
      <c r="H28" s="79" t="str" cm="1">
        <f t="array" ref="H28" xml:space="preserve"> INDEX(目次資料表[調], 韻系資料表[[#This Row],[目次識別號]])</f>
        <v>去</v>
      </c>
      <c r="I28" s="79" t="str" cm="1">
        <f t="array" ref="I28" xml:space="preserve"> INDEX(目次資料表[韻目], 韻系資料表[[#This Row],[目次識別號]])</f>
        <v>志</v>
      </c>
      <c r="J28" s="79" cm="1">
        <f t="array" ref="J28" xml:space="preserve"> INDEX(目次資料表[目次序號], 韻系資料表[[#This Row],[目次識別號]])</f>
        <v>7</v>
      </c>
      <c r="K28" s="79" t="str" cm="1">
        <f t="array" ref="K28" xml:space="preserve"> INDEX(目次資料表[目次], 韻系資料表[[#This Row],[目次識別號]])</f>
        <v>4.07志</v>
      </c>
      <c r="L28" s="79" t="str" cm="1">
        <f t="array" ref="L28" xml:space="preserve"> INDEX(目次資料表[目次編碼], 韻系資料表[[#This Row],[目次識別號]])</f>
        <v>07-3</v>
      </c>
      <c r="M28" s="80" t="str" cm="1">
        <f t="array" ref="M28" xml:space="preserve"> INDEX(目次資料表[目次全名],韻系資料表[[#This Row],[目次識別號]])</f>
        <v>去聲七志</v>
      </c>
    </row>
    <row r="29" spans="1:13">
      <c r="A29" s="3">
        <v>28</v>
      </c>
      <c r="B29" s="3">
        <v>7</v>
      </c>
      <c r="C29" s="3">
        <v>4</v>
      </c>
      <c r="D29" s="5" t="str">
        <f>TEXT(韻系資料表[[#This Row],[韻系列號]], "00") &amp; "-" &amp; 韻系資料表[[#This Row],[韻系行號]]</f>
        <v>07-4</v>
      </c>
      <c r="E29" s="3">
        <f xml:space="preserve"> MATCH(韻系資料表[[#This Row],[韻目索引]], 目次資料表[韻目索引], 0)</f>
        <v>190</v>
      </c>
      <c r="F29" s="3" t="str" cm="1">
        <f t="array" ref="F29" xml:space="preserve"> INDEX(目次資料表[攝], 韻系資料表[[#This Row],[目次識別號]])</f>
        <v>止</v>
      </c>
      <c r="G29" s="3" t="str" cm="1">
        <f t="array" ref="G29" xml:space="preserve"> INDEX(目次資料表[韻系], 韻系資料表[[#This Row],[目次識別號]])</f>
        <v>之</v>
      </c>
      <c r="H29" s="79" t="str" cm="1">
        <f t="array" ref="H29" xml:space="preserve"> INDEX(目次資料表[調], 韻系資料表[[#This Row],[目次識別號]])</f>
        <v>入</v>
      </c>
      <c r="I29" s="79" t="str" cm="1">
        <f t="array" ref="I29" xml:space="preserve"> INDEX(目次資料表[韻目], 韻系資料表[[#This Row],[目次識別號]])</f>
        <v/>
      </c>
      <c r="J29" s="79" cm="1">
        <f t="array" ref="J29" xml:space="preserve"> INDEX(目次資料表[目次序號], 韻系資料表[[#This Row],[目次識別號]])</f>
        <v>0</v>
      </c>
      <c r="K29" s="79" t="str" cm="1">
        <f t="array" ref="K29" xml:space="preserve"> INDEX(目次資料表[目次], 韻系資料表[[#This Row],[目次識別號]])</f>
        <v/>
      </c>
      <c r="L29" s="79" t="str" cm="1">
        <f t="array" ref="L29" xml:space="preserve"> INDEX(目次資料表[目次編碼], 韻系資料表[[#This Row],[目次識別號]])</f>
        <v/>
      </c>
      <c r="M29" s="80" t="str" cm="1">
        <f t="array" ref="M29" xml:space="preserve"> INDEX(目次資料表[目次全名],韻系資料表[[#This Row],[目次識別號]])</f>
        <v/>
      </c>
    </row>
    <row r="30" spans="1:13">
      <c r="A30" s="3">
        <v>29</v>
      </c>
      <c r="B30" s="3">
        <v>8</v>
      </c>
      <c r="C30" s="3">
        <v>1</v>
      </c>
      <c r="D30" s="5" t="str">
        <f>TEXT(韻系資料表[[#This Row],[韻系列號]], "00") &amp; "-" &amp; 韻系資料表[[#This Row],[韻系行號]]</f>
        <v>08-1</v>
      </c>
      <c r="E30" s="3">
        <f xml:space="preserve"> MATCH(韻系資料表[[#This Row],[韻目索引]], 目次資料表[韻目索引], 0)</f>
        <v>8</v>
      </c>
      <c r="F30" s="3" t="str" cm="1">
        <f t="array" ref="F30" xml:space="preserve"> INDEX(目次資料表[攝], 韻系資料表[[#This Row],[目次識別號]])</f>
        <v>止</v>
      </c>
      <c r="G30" s="3" t="str" cm="1">
        <f t="array" ref="G30" xml:space="preserve"> INDEX(目次資料表[韻系], 韻系資料表[[#This Row],[目次識別號]])</f>
        <v>微</v>
      </c>
      <c r="H30" s="79" t="str" cm="1">
        <f t="array" ref="H30" xml:space="preserve"> INDEX(目次資料表[調], 韻系資料表[[#This Row],[目次識別號]])</f>
        <v>平</v>
      </c>
      <c r="I30" s="79" t="str" cm="1">
        <f t="array" ref="I30" xml:space="preserve"> INDEX(目次資料表[韻目], 韻系資料表[[#This Row],[目次識別號]])</f>
        <v>微</v>
      </c>
      <c r="J30" s="79" cm="1">
        <f t="array" ref="J30" xml:space="preserve"> INDEX(目次資料表[目次序號], 韻系資料表[[#This Row],[目次識別號]])</f>
        <v>8</v>
      </c>
      <c r="K30" s="79" t="str" cm="1">
        <f t="array" ref="K30" xml:space="preserve"> INDEX(目次資料表[目次], 韻系資料表[[#This Row],[目次識別號]])</f>
        <v>1.08微</v>
      </c>
      <c r="L30" s="79" t="str" cm="1">
        <f t="array" ref="L30" xml:space="preserve"> INDEX(目次資料表[目次編碼], 韻系資料表[[#This Row],[目次識別號]])</f>
        <v>08-1</v>
      </c>
      <c r="M30" s="80" t="str" cm="1">
        <f t="array" ref="M30" xml:space="preserve"> INDEX(目次資料表[目次全名],韻系資料表[[#This Row],[目次識別號]])</f>
        <v>上平聲八微</v>
      </c>
    </row>
    <row r="31" spans="1:13">
      <c r="A31" s="3">
        <v>30</v>
      </c>
      <c r="B31" s="3">
        <v>8</v>
      </c>
      <c r="C31" s="3">
        <v>2</v>
      </c>
      <c r="D31" s="5" t="str">
        <f>TEXT(韻系資料表[[#This Row],[韻系列號]], "00") &amp; "-" &amp; 韻系資料表[[#This Row],[韻系行號]]</f>
        <v>08-2</v>
      </c>
      <c r="E31" s="3">
        <f xml:space="preserve"> MATCH(韻系資料表[[#This Row],[韻目索引]], 目次資料表[韻目索引], 0)</f>
        <v>69</v>
      </c>
      <c r="F31" s="3" t="str" cm="1">
        <f t="array" ref="F31" xml:space="preserve"> INDEX(目次資料表[攝], 韻系資料表[[#This Row],[目次識別號]])</f>
        <v>止</v>
      </c>
      <c r="G31" s="3" t="str" cm="1">
        <f t="array" ref="G31" xml:space="preserve"> INDEX(目次資料表[韻系], 韻系資料表[[#This Row],[目次識別號]])</f>
        <v>微</v>
      </c>
      <c r="H31" s="79" t="str" cm="1">
        <f t="array" ref="H31" xml:space="preserve"> INDEX(目次資料表[調], 韻系資料表[[#This Row],[目次識別號]])</f>
        <v>上</v>
      </c>
      <c r="I31" s="79" t="str" cm="1">
        <f t="array" ref="I31" xml:space="preserve"> INDEX(目次資料表[韻目], 韻系資料表[[#This Row],[目次識別號]])</f>
        <v>尾</v>
      </c>
      <c r="J31" s="79" cm="1">
        <f t="array" ref="J31" xml:space="preserve"> INDEX(目次資料表[目次序號], 韻系資料表[[#This Row],[目次識別號]])</f>
        <v>7</v>
      </c>
      <c r="K31" s="79" t="str" cm="1">
        <f t="array" ref="K31" xml:space="preserve"> INDEX(目次資料表[目次], 韻系資料表[[#This Row],[目次識別號]])</f>
        <v>3.07尾</v>
      </c>
      <c r="L31" s="79" t="str" cm="1">
        <f t="array" ref="L31" xml:space="preserve"> INDEX(目次資料表[目次編碼], 韻系資料表[[#This Row],[目次識別號]])</f>
        <v>07-2</v>
      </c>
      <c r="M31" s="80" t="str" cm="1">
        <f t="array" ref="M31" xml:space="preserve"> INDEX(目次資料表[目次全名],韻系資料表[[#This Row],[目次識別號]])</f>
        <v>上聲七尾</v>
      </c>
    </row>
    <row r="32" spans="1:13">
      <c r="A32" s="3">
        <v>31</v>
      </c>
      <c r="B32" s="3">
        <v>8</v>
      </c>
      <c r="C32" s="3">
        <v>3</v>
      </c>
      <c r="D32" s="5" t="str">
        <f>TEXT(韻系資料表[[#This Row],[韻系列號]], "00") &amp; "-" &amp; 韻系資料表[[#This Row],[韻系行號]]</f>
        <v>08-3</v>
      </c>
      <c r="E32" s="3">
        <f xml:space="preserve"> MATCH(韻系資料表[[#This Row],[韻目索引]], 目次資料表[韻目索引], 0)</f>
        <v>130</v>
      </c>
      <c r="F32" s="3" t="str" cm="1">
        <f t="array" ref="F32" xml:space="preserve"> INDEX(目次資料表[攝], 韻系資料表[[#This Row],[目次識別號]])</f>
        <v>止</v>
      </c>
      <c r="G32" s="3" t="str" cm="1">
        <f t="array" ref="G32" xml:space="preserve"> INDEX(目次資料表[韻系], 韻系資料表[[#This Row],[目次識別號]])</f>
        <v>微</v>
      </c>
      <c r="H32" s="79" t="str" cm="1">
        <f t="array" ref="H32" xml:space="preserve"> INDEX(目次資料表[調], 韻系資料表[[#This Row],[目次識別號]])</f>
        <v>去</v>
      </c>
      <c r="I32" s="79" t="str" cm="1">
        <f t="array" ref="I32" xml:space="preserve"> INDEX(目次資料表[韻目], 韻系資料表[[#This Row],[目次識別號]])</f>
        <v>未</v>
      </c>
      <c r="J32" s="79" cm="1">
        <f t="array" ref="J32" xml:space="preserve"> INDEX(目次資料表[目次序號], 韻系資料表[[#This Row],[目次識別號]])</f>
        <v>8</v>
      </c>
      <c r="K32" s="79" t="str" cm="1">
        <f t="array" ref="K32" xml:space="preserve"> INDEX(目次資料表[目次], 韻系資料表[[#This Row],[目次識別號]])</f>
        <v>4.08未</v>
      </c>
      <c r="L32" s="79" t="str" cm="1">
        <f t="array" ref="L32" xml:space="preserve"> INDEX(目次資料表[目次編碼], 韻系資料表[[#This Row],[目次識別號]])</f>
        <v>08-3</v>
      </c>
      <c r="M32" s="80" t="str" cm="1">
        <f t="array" ref="M32" xml:space="preserve"> INDEX(目次資料表[目次全名],韻系資料表[[#This Row],[目次識別號]])</f>
        <v>去聲八未</v>
      </c>
    </row>
    <row r="33" spans="1:13">
      <c r="A33" s="3">
        <v>32</v>
      </c>
      <c r="B33" s="3">
        <v>8</v>
      </c>
      <c r="C33" s="3">
        <v>4</v>
      </c>
      <c r="D33" s="5" t="str">
        <f>TEXT(韻系資料表[[#This Row],[韻系列號]], "00") &amp; "-" &amp; 韻系資料表[[#This Row],[韻系行號]]</f>
        <v>08-4</v>
      </c>
      <c r="E33" s="3">
        <f xml:space="preserve"> MATCH(韻系資料表[[#This Row],[韻目索引]], 目次資料表[韻目索引], 0)</f>
        <v>191</v>
      </c>
      <c r="F33" s="3" t="str" cm="1">
        <f t="array" ref="F33" xml:space="preserve"> INDEX(目次資料表[攝], 韻系資料表[[#This Row],[目次識別號]])</f>
        <v>止</v>
      </c>
      <c r="G33" s="3" t="str" cm="1">
        <f t="array" ref="G33" xml:space="preserve"> INDEX(目次資料表[韻系], 韻系資料表[[#This Row],[目次識別號]])</f>
        <v>微</v>
      </c>
      <c r="H33" s="79" t="str" cm="1">
        <f t="array" ref="H33" xml:space="preserve"> INDEX(目次資料表[調], 韻系資料表[[#This Row],[目次識別號]])</f>
        <v>入</v>
      </c>
      <c r="I33" s="79" t="str" cm="1">
        <f t="array" ref="I33" xml:space="preserve"> INDEX(目次資料表[韻目], 韻系資料表[[#This Row],[目次識別號]])</f>
        <v/>
      </c>
      <c r="J33" s="79" cm="1">
        <f t="array" ref="J33" xml:space="preserve"> INDEX(目次資料表[目次序號], 韻系資料表[[#This Row],[目次識別號]])</f>
        <v>0</v>
      </c>
      <c r="K33" s="79" t="str" cm="1">
        <f t="array" ref="K33" xml:space="preserve"> INDEX(目次資料表[目次], 韻系資料表[[#This Row],[目次識別號]])</f>
        <v/>
      </c>
      <c r="L33" s="79" t="str" cm="1">
        <f t="array" ref="L33" xml:space="preserve"> INDEX(目次資料表[目次編碼], 韻系資料表[[#This Row],[目次識別號]])</f>
        <v/>
      </c>
      <c r="M33" s="80" t="str" cm="1">
        <f t="array" ref="M33" xml:space="preserve"> INDEX(目次資料表[目次全名],韻系資料表[[#This Row],[目次識別號]])</f>
        <v/>
      </c>
    </row>
    <row r="34" spans="1:13">
      <c r="A34" s="3">
        <v>33</v>
      </c>
      <c r="B34" s="3">
        <v>9</v>
      </c>
      <c r="C34" s="3">
        <v>1</v>
      </c>
      <c r="D34" s="5" t="str">
        <f>TEXT(韻系資料表[[#This Row],[韻系列號]], "00") &amp; "-" &amp; 韻系資料表[[#This Row],[韻系行號]]</f>
        <v>09-1</v>
      </c>
      <c r="E34" s="3">
        <f xml:space="preserve"> MATCH(韻系資料表[[#This Row],[韻目索引]], 目次資料表[韻目索引], 0)</f>
        <v>9</v>
      </c>
      <c r="F34" s="3" t="str" cm="1">
        <f t="array" ref="F34" xml:space="preserve"> INDEX(目次資料表[攝], 韻系資料表[[#This Row],[目次識別號]])</f>
        <v>遇</v>
      </c>
      <c r="G34" s="3" t="str" cm="1">
        <f t="array" ref="G34" xml:space="preserve"> INDEX(目次資料表[韻系], 韻系資料表[[#This Row],[目次識別號]])</f>
        <v>魚</v>
      </c>
      <c r="H34" s="79" t="str" cm="1">
        <f t="array" ref="H34" xml:space="preserve"> INDEX(目次資料表[調], 韻系資料表[[#This Row],[目次識別號]])</f>
        <v>平</v>
      </c>
      <c r="I34" s="79" t="str" cm="1">
        <f t="array" ref="I34" xml:space="preserve"> INDEX(目次資料表[韻目], 韻系資料表[[#This Row],[目次識別號]])</f>
        <v>魚</v>
      </c>
      <c r="J34" s="79" cm="1">
        <f t="array" ref="J34" xml:space="preserve"> INDEX(目次資料表[目次序號], 韻系資料表[[#This Row],[目次識別號]])</f>
        <v>9</v>
      </c>
      <c r="K34" s="79" t="str" cm="1">
        <f t="array" ref="K34" xml:space="preserve"> INDEX(目次資料表[目次], 韻系資料表[[#This Row],[目次識別號]])</f>
        <v>1.09魚</v>
      </c>
      <c r="L34" s="79" t="str" cm="1">
        <f t="array" ref="L34" xml:space="preserve"> INDEX(目次資料表[目次編碼], 韻系資料表[[#This Row],[目次識別號]])</f>
        <v>09-1</v>
      </c>
      <c r="M34" s="80" t="str" cm="1">
        <f t="array" ref="M34" xml:space="preserve"> INDEX(目次資料表[目次全名],韻系資料表[[#This Row],[目次識別號]])</f>
        <v>上平聲九魚</v>
      </c>
    </row>
    <row r="35" spans="1:13">
      <c r="A35" s="3">
        <v>34</v>
      </c>
      <c r="B35" s="3">
        <v>9</v>
      </c>
      <c r="C35" s="3">
        <v>2</v>
      </c>
      <c r="D35" s="5" t="str">
        <f>TEXT(韻系資料表[[#This Row],[韻系列號]], "00") &amp; "-" &amp; 韻系資料表[[#This Row],[韻系行號]]</f>
        <v>09-2</v>
      </c>
      <c r="E35" s="3">
        <f xml:space="preserve"> MATCH(韻系資料表[[#This Row],[韻目索引]], 目次資料表[韻目索引], 0)</f>
        <v>70</v>
      </c>
      <c r="F35" s="3" t="str" cm="1">
        <f t="array" ref="F35" xml:space="preserve"> INDEX(目次資料表[攝], 韻系資料表[[#This Row],[目次識別號]])</f>
        <v>遇</v>
      </c>
      <c r="G35" s="3" t="str" cm="1">
        <f t="array" ref="G35" xml:space="preserve"> INDEX(目次資料表[韻系], 韻系資料表[[#This Row],[目次識別號]])</f>
        <v>魚</v>
      </c>
      <c r="H35" s="79" t="str" cm="1">
        <f t="array" ref="H35" xml:space="preserve"> INDEX(目次資料表[調], 韻系資料表[[#This Row],[目次識別號]])</f>
        <v>上</v>
      </c>
      <c r="I35" s="79" t="str" cm="1">
        <f t="array" ref="I35" xml:space="preserve"> INDEX(目次資料表[韻目], 韻系資料表[[#This Row],[目次識別號]])</f>
        <v>語</v>
      </c>
      <c r="J35" s="79" cm="1">
        <f t="array" ref="J35" xml:space="preserve"> INDEX(目次資料表[目次序號], 韻系資料表[[#This Row],[目次識別號]])</f>
        <v>8</v>
      </c>
      <c r="K35" s="79" t="str" cm="1">
        <f t="array" ref="K35" xml:space="preserve"> INDEX(目次資料表[目次], 韻系資料表[[#This Row],[目次識別號]])</f>
        <v>3.08語</v>
      </c>
      <c r="L35" s="79" t="str" cm="1">
        <f t="array" ref="L35" xml:space="preserve"> INDEX(目次資料表[目次編碼], 韻系資料表[[#This Row],[目次識別號]])</f>
        <v>08-2</v>
      </c>
      <c r="M35" s="80" t="str" cm="1">
        <f t="array" ref="M35" xml:space="preserve"> INDEX(目次資料表[目次全名],韻系資料表[[#This Row],[目次識別號]])</f>
        <v>上聲八語</v>
      </c>
    </row>
    <row r="36" spans="1:13">
      <c r="A36" s="3">
        <v>35</v>
      </c>
      <c r="B36" s="3">
        <v>9</v>
      </c>
      <c r="C36" s="3">
        <v>3</v>
      </c>
      <c r="D36" s="5" t="str">
        <f>TEXT(韻系資料表[[#This Row],[韻系列號]], "00") &amp; "-" &amp; 韻系資料表[[#This Row],[韻系行號]]</f>
        <v>09-3</v>
      </c>
      <c r="E36" s="3">
        <f xml:space="preserve"> MATCH(韻系資料表[[#This Row],[韻目索引]], 目次資料表[韻目索引], 0)</f>
        <v>131</v>
      </c>
      <c r="F36" s="3" t="str" cm="1">
        <f t="array" ref="F36" xml:space="preserve"> INDEX(目次資料表[攝], 韻系資料表[[#This Row],[目次識別號]])</f>
        <v>遇</v>
      </c>
      <c r="G36" s="3" t="str" cm="1">
        <f t="array" ref="G36" xml:space="preserve"> INDEX(目次資料表[韻系], 韻系資料表[[#This Row],[目次識別號]])</f>
        <v>魚</v>
      </c>
      <c r="H36" s="79" t="str" cm="1">
        <f t="array" ref="H36" xml:space="preserve"> INDEX(目次資料表[調], 韻系資料表[[#This Row],[目次識別號]])</f>
        <v>去</v>
      </c>
      <c r="I36" s="79" t="str" cm="1">
        <f t="array" ref="I36" xml:space="preserve"> INDEX(目次資料表[韻目], 韻系資料表[[#This Row],[目次識別號]])</f>
        <v>御</v>
      </c>
      <c r="J36" s="79" cm="1">
        <f t="array" ref="J36" xml:space="preserve"> INDEX(目次資料表[目次序號], 韻系資料表[[#This Row],[目次識別號]])</f>
        <v>9</v>
      </c>
      <c r="K36" s="79" t="str" cm="1">
        <f t="array" ref="K36" xml:space="preserve"> INDEX(目次資料表[目次], 韻系資料表[[#This Row],[目次識別號]])</f>
        <v>4.09御</v>
      </c>
      <c r="L36" s="79" t="str" cm="1">
        <f t="array" ref="L36" xml:space="preserve"> INDEX(目次資料表[目次編碼], 韻系資料表[[#This Row],[目次識別號]])</f>
        <v>09-3</v>
      </c>
      <c r="M36" s="80" t="str" cm="1">
        <f t="array" ref="M36" xml:space="preserve"> INDEX(目次資料表[目次全名],韻系資料表[[#This Row],[目次識別號]])</f>
        <v>去聲九御</v>
      </c>
    </row>
    <row r="37" spans="1:13">
      <c r="A37" s="3">
        <v>36</v>
      </c>
      <c r="B37" s="3">
        <v>9</v>
      </c>
      <c r="C37" s="3">
        <v>4</v>
      </c>
      <c r="D37" s="5" t="str">
        <f>TEXT(韻系資料表[[#This Row],[韻系列號]], "00") &amp; "-" &amp; 韻系資料表[[#This Row],[韻系行號]]</f>
        <v>09-4</v>
      </c>
      <c r="E37" s="3">
        <f xml:space="preserve"> MATCH(韻系資料表[[#This Row],[韻目索引]], 目次資料表[韻目索引], 0)</f>
        <v>192</v>
      </c>
      <c r="F37" s="3" t="str" cm="1">
        <f t="array" ref="F37" xml:space="preserve"> INDEX(目次資料表[攝], 韻系資料表[[#This Row],[目次識別號]])</f>
        <v>遇</v>
      </c>
      <c r="G37" s="3" t="str" cm="1">
        <f t="array" ref="G37" xml:space="preserve"> INDEX(目次資料表[韻系], 韻系資料表[[#This Row],[目次識別號]])</f>
        <v>魚</v>
      </c>
      <c r="H37" s="79" t="str" cm="1">
        <f t="array" ref="H37" xml:space="preserve"> INDEX(目次資料表[調], 韻系資料表[[#This Row],[目次識別號]])</f>
        <v>入</v>
      </c>
      <c r="I37" s="79" t="str" cm="1">
        <f t="array" ref="I37" xml:space="preserve"> INDEX(目次資料表[韻目], 韻系資料表[[#This Row],[目次識別號]])</f>
        <v/>
      </c>
      <c r="J37" s="79" cm="1">
        <f t="array" ref="J37" xml:space="preserve"> INDEX(目次資料表[目次序號], 韻系資料表[[#This Row],[目次識別號]])</f>
        <v>0</v>
      </c>
      <c r="K37" s="79" t="str" cm="1">
        <f t="array" ref="K37" xml:space="preserve"> INDEX(目次資料表[目次], 韻系資料表[[#This Row],[目次識別號]])</f>
        <v/>
      </c>
      <c r="L37" s="79" t="str" cm="1">
        <f t="array" ref="L37" xml:space="preserve"> INDEX(目次資料表[目次編碼], 韻系資料表[[#This Row],[目次識別號]])</f>
        <v/>
      </c>
      <c r="M37" s="80" t="str" cm="1">
        <f t="array" ref="M37" xml:space="preserve"> INDEX(目次資料表[目次全名],韻系資料表[[#This Row],[目次識別號]])</f>
        <v/>
      </c>
    </row>
    <row r="38" spans="1:13">
      <c r="A38" s="3">
        <v>37</v>
      </c>
      <c r="B38" s="3">
        <v>10</v>
      </c>
      <c r="C38" s="3">
        <v>1</v>
      </c>
      <c r="D38" s="5" t="str">
        <f>TEXT(韻系資料表[[#This Row],[韻系列號]], "00") &amp; "-" &amp; 韻系資料表[[#This Row],[韻系行號]]</f>
        <v>10-1</v>
      </c>
      <c r="E38" s="3">
        <f xml:space="preserve"> MATCH(韻系資料表[[#This Row],[韻目索引]], 目次資料表[韻目索引], 0)</f>
        <v>10</v>
      </c>
      <c r="F38" s="3" t="str" cm="1">
        <f t="array" ref="F38" xml:space="preserve"> INDEX(目次資料表[攝], 韻系資料表[[#This Row],[目次識別號]])</f>
        <v>遇</v>
      </c>
      <c r="G38" s="3" t="str" cm="1">
        <f t="array" ref="G38" xml:space="preserve"> INDEX(目次資料表[韻系], 韻系資料表[[#This Row],[目次識別號]])</f>
        <v>虞</v>
      </c>
      <c r="H38" s="79" t="str" cm="1">
        <f t="array" ref="H38" xml:space="preserve"> INDEX(目次資料表[調], 韻系資料表[[#This Row],[目次識別號]])</f>
        <v>平</v>
      </c>
      <c r="I38" s="79" t="str" cm="1">
        <f t="array" ref="I38" xml:space="preserve"> INDEX(目次資料表[韻目], 韻系資料表[[#This Row],[目次識別號]])</f>
        <v>虞</v>
      </c>
      <c r="J38" s="79" cm="1">
        <f t="array" ref="J38" xml:space="preserve"> INDEX(目次資料表[目次序號], 韻系資料表[[#This Row],[目次識別號]])</f>
        <v>10</v>
      </c>
      <c r="K38" s="79" t="str" cm="1">
        <f t="array" ref="K38" xml:space="preserve"> INDEX(目次資料表[目次], 韻系資料表[[#This Row],[目次識別號]])</f>
        <v>1.10虞</v>
      </c>
      <c r="L38" s="79" t="str" cm="1">
        <f t="array" ref="L38" xml:space="preserve"> INDEX(目次資料表[目次編碼], 韻系資料表[[#This Row],[目次識別號]])</f>
        <v>10-1</v>
      </c>
      <c r="M38" s="80" t="str" cm="1">
        <f t="array" ref="M38" xml:space="preserve"> INDEX(目次資料表[目次全名],韻系資料表[[#This Row],[目次識別號]])</f>
        <v>上平聲十虞</v>
      </c>
    </row>
    <row r="39" spans="1:13">
      <c r="A39" s="3">
        <v>38</v>
      </c>
      <c r="B39" s="3">
        <v>10</v>
      </c>
      <c r="C39" s="3">
        <v>2</v>
      </c>
      <c r="D39" s="5" t="str">
        <f>TEXT(韻系資料表[[#This Row],[韻系列號]], "00") &amp; "-" &amp; 韻系資料表[[#This Row],[韻系行號]]</f>
        <v>10-2</v>
      </c>
      <c r="E39" s="3">
        <f xml:space="preserve"> MATCH(韻系資料表[[#This Row],[韻目索引]], 目次資料表[韻目索引], 0)</f>
        <v>71</v>
      </c>
      <c r="F39" s="3" t="str" cm="1">
        <f t="array" ref="F39" xml:space="preserve"> INDEX(目次資料表[攝], 韻系資料表[[#This Row],[目次識別號]])</f>
        <v>遇</v>
      </c>
      <c r="G39" s="3" t="str" cm="1">
        <f t="array" ref="G39" xml:space="preserve"> INDEX(目次資料表[韻系], 韻系資料表[[#This Row],[目次識別號]])</f>
        <v>虞</v>
      </c>
      <c r="H39" s="79" t="str" cm="1">
        <f t="array" ref="H39" xml:space="preserve"> INDEX(目次資料表[調], 韻系資料表[[#This Row],[目次識別號]])</f>
        <v>上</v>
      </c>
      <c r="I39" s="79" t="str" cm="1">
        <f t="array" ref="I39" xml:space="preserve"> INDEX(目次資料表[韻目], 韻系資料表[[#This Row],[目次識別號]])</f>
        <v>麌</v>
      </c>
      <c r="J39" s="79" cm="1">
        <f t="array" ref="J39" xml:space="preserve"> INDEX(目次資料表[目次序號], 韻系資料表[[#This Row],[目次識別號]])</f>
        <v>9</v>
      </c>
      <c r="K39" s="79" t="str" cm="1">
        <f t="array" ref="K39" xml:space="preserve"> INDEX(目次資料表[目次], 韻系資料表[[#This Row],[目次識別號]])</f>
        <v>3.09麌</v>
      </c>
      <c r="L39" s="79" t="str" cm="1">
        <f t="array" ref="L39" xml:space="preserve"> INDEX(目次資料表[目次編碼], 韻系資料表[[#This Row],[目次識別號]])</f>
        <v>09-2</v>
      </c>
      <c r="M39" s="80" t="str" cm="1">
        <f t="array" ref="M39" xml:space="preserve"> INDEX(目次資料表[目次全名],韻系資料表[[#This Row],[目次識別號]])</f>
        <v>上聲九麌</v>
      </c>
    </row>
    <row r="40" spans="1:13">
      <c r="A40" s="3">
        <v>39</v>
      </c>
      <c r="B40" s="3">
        <v>10</v>
      </c>
      <c r="C40" s="3">
        <v>3</v>
      </c>
      <c r="D40" s="5" t="str">
        <f>TEXT(韻系資料表[[#This Row],[韻系列號]], "00") &amp; "-" &amp; 韻系資料表[[#This Row],[韻系行號]]</f>
        <v>10-3</v>
      </c>
      <c r="E40" s="3">
        <f xml:space="preserve"> MATCH(韻系資料表[[#This Row],[韻目索引]], 目次資料表[韻目索引], 0)</f>
        <v>132</v>
      </c>
      <c r="F40" s="3" t="str" cm="1">
        <f t="array" ref="F40" xml:space="preserve"> INDEX(目次資料表[攝], 韻系資料表[[#This Row],[目次識別號]])</f>
        <v>遇</v>
      </c>
      <c r="G40" s="3" t="str" cm="1">
        <f t="array" ref="G40" xml:space="preserve"> INDEX(目次資料表[韻系], 韻系資料表[[#This Row],[目次識別號]])</f>
        <v>虞</v>
      </c>
      <c r="H40" s="79" t="str" cm="1">
        <f t="array" ref="H40" xml:space="preserve"> INDEX(目次資料表[調], 韻系資料表[[#This Row],[目次識別號]])</f>
        <v>去</v>
      </c>
      <c r="I40" s="79" t="str" cm="1">
        <f t="array" ref="I40" xml:space="preserve"> INDEX(目次資料表[韻目], 韻系資料表[[#This Row],[目次識別號]])</f>
        <v>遇</v>
      </c>
      <c r="J40" s="79" cm="1">
        <f t="array" ref="J40" xml:space="preserve"> INDEX(目次資料表[目次序號], 韻系資料表[[#This Row],[目次識別號]])</f>
        <v>10</v>
      </c>
      <c r="K40" s="79" t="str" cm="1">
        <f t="array" ref="K40" xml:space="preserve"> INDEX(目次資料表[目次], 韻系資料表[[#This Row],[目次識別號]])</f>
        <v>4.10遇</v>
      </c>
      <c r="L40" s="79" t="str" cm="1">
        <f t="array" ref="L40" xml:space="preserve"> INDEX(目次資料表[目次編碼], 韻系資料表[[#This Row],[目次識別號]])</f>
        <v>10-3</v>
      </c>
      <c r="M40" s="80" t="str" cm="1">
        <f t="array" ref="M40" xml:space="preserve"> INDEX(目次資料表[目次全名],韻系資料表[[#This Row],[目次識別號]])</f>
        <v>去聲十遇</v>
      </c>
    </row>
    <row r="41" spans="1:13">
      <c r="A41" s="3">
        <v>40</v>
      </c>
      <c r="B41" s="3">
        <v>10</v>
      </c>
      <c r="C41" s="3">
        <v>4</v>
      </c>
      <c r="D41" s="5" t="str">
        <f>TEXT(韻系資料表[[#This Row],[韻系列號]], "00") &amp; "-" &amp; 韻系資料表[[#This Row],[韻系行號]]</f>
        <v>10-4</v>
      </c>
      <c r="E41" s="3">
        <f xml:space="preserve"> MATCH(韻系資料表[[#This Row],[韻目索引]], 目次資料表[韻目索引], 0)</f>
        <v>193</v>
      </c>
      <c r="F41" s="3" t="str" cm="1">
        <f t="array" ref="F41" xml:space="preserve"> INDEX(目次資料表[攝], 韻系資料表[[#This Row],[目次識別號]])</f>
        <v>遇</v>
      </c>
      <c r="G41" s="3" t="str" cm="1">
        <f t="array" ref="G41" xml:space="preserve"> INDEX(目次資料表[韻系], 韻系資料表[[#This Row],[目次識別號]])</f>
        <v>虞</v>
      </c>
      <c r="H41" s="79" t="str" cm="1">
        <f t="array" ref="H41" xml:space="preserve"> INDEX(目次資料表[調], 韻系資料表[[#This Row],[目次識別號]])</f>
        <v>入</v>
      </c>
      <c r="I41" s="79" t="str" cm="1">
        <f t="array" ref="I41" xml:space="preserve"> INDEX(目次資料表[韻目], 韻系資料表[[#This Row],[目次識別號]])</f>
        <v/>
      </c>
      <c r="J41" s="79" cm="1">
        <f t="array" ref="J41" xml:space="preserve"> INDEX(目次資料表[目次序號], 韻系資料表[[#This Row],[目次識別號]])</f>
        <v>0</v>
      </c>
      <c r="K41" s="79" t="str" cm="1">
        <f t="array" ref="K41" xml:space="preserve"> INDEX(目次資料表[目次], 韻系資料表[[#This Row],[目次識別號]])</f>
        <v/>
      </c>
      <c r="L41" s="79" t="str" cm="1">
        <f t="array" ref="L41" xml:space="preserve"> INDEX(目次資料表[目次編碼], 韻系資料表[[#This Row],[目次識別號]])</f>
        <v/>
      </c>
      <c r="M41" s="80" t="str" cm="1">
        <f t="array" ref="M41" xml:space="preserve"> INDEX(目次資料表[目次全名],韻系資料表[[#This Row],[目次識別號]])</f>
        <v/>
      </c>
    </row>
    <row r="42" spans="1:13">
      <c r="A42" s="3">
        <v>41</v>
      </c>
      <c r="B42" s="3">
        <v>11</v>
      </c>
      <c r="C42" s="3">
        <v>1</v>
      </c>
      <c r="D42" s="5" t="str">
        <f>TEXT(韻系資料表[[#This Row],[韻系列號]], "00") &amp; "-" &amp; 韻系資料表[[#This Row],[韻系行號]]</f>
        <v>11-1</v>
      </c>
      <c r="E42" s="3">
        <f xml:space="preserve"> MATCH(韻系資料表[[#This Row],[韻目索引]], 目次資料表[韻目索引], 0)</f>
        <v>11</v>
      </c>
      <c r="F42" s="3" t="str" cm="1">
        <f t="array" ref="F42" xml:space="preserve"> INDEX(目次資料表[攝], 韻系資料表[[#This Row],[目次識別號]])</f>
        <v>遇</v>
      </c>
      <c r="G42" s="3" t="str" cm="1">
        <f t="array" ref="G42" xml:space="preserve"> INDEX(目次資料表[韻系], 韻系資料表[[#This Row],[目次識別號]])</f>
        <v>模</v>
      </c>
      <c r="H42" s="79" t="str" cm="1">
        <f t="array" ref="H42" xml:space="preserve"> INDEX(目次資料表[調], 韻系資料表[[#This Row],[目次識別號]])</f>
        <v>平</v>
      </c>
      <c r="I42" s="79" t="str" cm="1">
        <f t="array" ref="I42" xml:space="preserve"> INDEX(目次資料表[韻目], 韻系資料表[[#This Row],[目次識別號]])</f>
        <v>模</v>
      </c>
      <c r="J42" s="79" cm="1">
        <f t="array" ref="J42" xml:space="preserve"> INDEX(目次資料表[目次序號], 韻系資料表[[#This Row],[目次識別號]])</f>
        <v>11</v>
      </c>
      <c r="K42" s="79" t="str" cm="1">
        <f t="array" ref="K42" xml:space="preserve"> INDEX(目次資料表[目次], 韻系資料表[[#This Row],[目次識別號]])</f>
        <v>1.11模</v>
      </c>
      <c r="L42" s="79" t="str" cm="1">
        <f t="array" ref="L42" xml:space="preserve"> INDEX(目次資料表[目次編碼], 韻系資料表[[#This Row],[目次識別號]])</f>
        <v>11-1</v>
      </c>
      <c r="M42" s="80" t="str" cm="1">
        <f t="array" ref="M42" xml:space="preserve"> INDEX(目次資料表[目次全名],韻系資料表[[#This Row],[目次識別號]])</f>
        <v>上平聲十一模</v>
      </c>
    </row>
    <row r="43" spans="1:13">
      <c r="A43" s="3">
        <v>42</v>
      </c>
      <c r="B43" s="3">
        <v>11</v>
      </c>
      <c r="C43" s="3">
        <v>2</v>
      </c>
      <c r="D43" s="5" t="str">
        <f>TEXT(韻系資料表[[#This Row],[韻系列號]], "00") &amp; "-" &amp; 韻系資料表[[#This Row],[韻系行號]]</f>
        <v>11-2</v>
      </c>
      <c r="E43" s="3">
        <f xml:space="preserve"> MATCH(韻系資料表[[#This Row],[韻目索引]], 目次資料表[韻目索引], 0)</f>
        <v>72</v>
      </c>
      <c r="F43" s="3" t="str" cm="1">
        <f t="array" ref="F43" xml:space="preserve"> INDEX(目次資料表[攝], 韻系資料表[[#This Row],[目次識別號]])</f>
        <v>遇</v>
      </c>
      <c r="G43" s="3" t="str" cm="1">
        <f t="array" ref="G43" xml:space="preserve"> INDEX(目次資料表[韻系], 韻系資料表[[#This Row],[目次識別號]])</f>
        <v>模</v>
      </c>
      <c r="H43" s="79" t="str" cm="1">
        <f t="array" ref="H43" xml:space="preserve"> INDEX(目次資料表[調], 韻系資料表[[#This Row],[目次識別號]])</f>
        <v>上</v>
      </c>
      <c r="I43" s="79" t="str" cm="1">
        <f t="array" ref="I43" xml:space="preserve"> INDEX(目次資料表[韻目], 韻系資料表[[#This Row],[目次識別號]])</f>
        <v>姥</v>
      </c>
      <c r="J43" s="79" cm="1">
        <f t="array" ref="J43" xml:space="preserve"> INDEX(目次資料表[目次序號], 韻系資料表[[#This Row],[目次識別號]])</f>
        <v>10</v>
      </c>
      <c r="K43" s="79" t="str" cm="1">
        <f t="array" ref="K43" xml:space="preserve"> INDEX(目次資料表[目次], 韻系資料表[[#This Row],[目次識別號]])</f>
        <v>3.10姥</v>
      </c>
      <c r="L43" s="79" t="str" cm="1">
        <f t="array" ref="L43" xml:space="preserve"> INDEX(目次資料表[目次編碼], 韻系資料表[[#This Row],[目次識別號]])</f>
        <v>10-2</v>
      </c>
      <c r="M43" s="80" t="str" cm="1">
        <f t="array" ref="M43" xml:space="preserve"> INDEX(目次資料表[目次全名],韻系資料表[[#This Row],[目次識別號]])</f>
        <v>上聲十姥</v>
      </c>
    </row>
    <row r="44" spans="1:13">
      <c r="A44" s="3">
        <v>43</v>
      </c>
      <c r="B44" s="3">
        <v>11</v>
      </c>
      <c r="C44" s="3">
        <v>3</v>
      </c>
      <c r="D44" s="5" t="str">
        <f>TEXT(韻系資料表[[#This Row],[韻系列號]], "00") &amp; "-" &amp; 韻系資料表[[#This Row],[韻系行號]]</f>
        <v>11-3</v>
      </c>
      <c r="E44" s="3">
        <f xml:space="preserve"> MATCH(韻系資料表[[#This Row],[韻目索引]], 目次資料表[韻目索引], 0)</f>
        <v>133</v>
      </c>
      <c r="F44" s="3" t="str" cm="1">
        <f t="array" ref="F44" xml:space="preserve"> INDEX(目次資料表[攝], 韻系資料表[[#This Row],[目次識別號]])</f>
        <v>遇</v>
      </c>
      <c r="G44" s="3" t="str" cm="1">
        <f t="array" ref="G44" xml:space="preserve"> INDEX(目次資料表[韻系], 韻系資料表[[#This Row],[目次識別號]])</f>
        <v>模</v>
      </c>
      <c r="H44" s="79" t="str" cm="1">
        <f t="array" ref="H44" xml:space="preserve"> INDEX(目次資料表[調], 韻系資料表[[#This Row],[目次識別號]])</f>
        <v>去</v>
      </c>
      <c r="I44" s="79" t="str" cm="1">
        <f t="array" ref="I44" xml:space="preserve"> INDEX(目次資料表[韻目], 韻系資料表[[#This Row],[目次識別號]])</f>
        <v>暮</v>
      </c>
      <c r="J44" s="79" cm="1">
        <f t="array" ref="J44" xml:space="preserve"> INDEX(目次資料表[目次序號], 韻系資料表[[#This Row],[目次識別號]])</f>
        <v>11</v>
      </c>
      <c r="K44" s="79" t="str" cm="1">
        <f t="array" ref="K44" xml:space="preserve"> INDEX(目次資料表[目次], 韻系資料表[[#This Row],[目次識別號]])</f>
        <v>4.11暮</v>
      </c>
      <c r="L44" s="79" t="str" cm="1">
        <f t="array" ref="L44" xml:space="preserve"> INDEX(目次資料表[目次編碼], 韻系資料表[[#This Row],[目次識別號]])</f>
        <v>11-3</v>
      </c>
      <c r="M44" s="80" t="str" cm="1">
        <f t="array" ref="M44" xml:space="preserve"> INDEX(目次資料表[目次全名],韻系資料表[[#This Row],[目次識別號]])</f>
        <v>去聲十一暮</v>
      </c>
    </row>
    <row r="45" spans="1:13">
      <c r="A45" s="3">
        <v>44</v>
      </c>
      <c r="B45" s="3">
        <v>11</v>
      </c>
      <c r="C45" s="3">
        <v>4</v>
      </c>
      <c r="D45" s="5" t="str">
        <f>TEXT(韻系資料表[[#This Row],[韻系列號]], "00") &amp; "-" &amp; 韻系資料表[[#This Row],[韻系行號]]</f>
        <v>11-4</v>
      </c>
      <c r="E45" s="3">
        <f xml:space="preserve"> MATCH(韻系資料表[[#This Row],[韻目索引]], 目次資料表[韻目索引], 0)</f>
        <v>194</v>
      </c>
      <c r="F45" s="3" t="str" cm="1">
        <f t="array" ref="F45" xml:space="preserve"> INDEX(目次資料表[攝], 韻系資料表[[#This Row],[目次識別號]])</f>
        <v>遇</v>
      </c>
      <c r="G45" s="3" t="str" cm="1">
        <f t="array" ref="G45" xml:space="preserve"> INDEX(目次資料表[韻系], 韻系資料表[[#This Row],[目次識別號]])</f>
        <v>模</v>
      </c>
      <c r="H45" s="79" t="str" cm="1">
        <f t="array" ref="H45" xml:space="preserve"> INDEX(目次資料表[調], 韻系資料表[[#This Row],[目次識別號]])</f>
        <v>入</v>
      </c>
      <c r="I45" s="79" t="str" cm="1">
        <f t="array" ref="I45" xml:space="preserve"> INDEX(目次資料表[韻目], 韻系資料表[[#This Row],[目次識別號]])</f>
        <v/>
      </c>
      <c r="J45" s="79" cm="1">
        <f t="array" ref="J45" xml:space="preserve"> INDEX(目次資料表[目次序號], 韻系資料表[[#This Row],[目次識別號]])</f>
        <v>0</v>
      </c>
      <c r="K45" s="79" t="str" cm="1">
        <f t="array" ref="K45" xml:space="preserve"> INDEX(目次資料表[目次], 韻系資料表[[#This Row],[目次識別號]])</f>
        <v/>
      </c>
      <c r="L45" s="79" t="str" cm="1">
        <f t="array" ref="L45" xml:space="preserve"> INDEX(目次資料表[目次編碼], 韻系資料表[[#This Row],[目次識別號]])</f>
        <v/>
      </c>
      <c r="M45" s="80" t="str" cm="1">
        <f t="array" ref="M45" xml:space="preserve"> INDEX(目次資料表[目次全名],韻系資料表[[#This Row],[目次識別號]])</f>
        <v/>
      </c>
    </row>
    <row r="46" spans="1:13">
      <c r="A46" s="3">
        <v>45</v>
      </c>
      <c r="B46" s="3">
        <v>12</v>
      </c>
      <c r="C46" s="3">
        <v>1</v>
      </c>
      <c r="D46" s="5" t="str">
        <f>TEXT(韻系資料表[[#This Row],[韻系列號]], "00") &amp; "-" &amp; 韻系資料表[[#This Row],[韻系行號]]</f>
        <v>12-1</v>
      </c>
      <c r="E46" s="3">
        <f xml:space="preserve"> MATCH(韻系資料表[[#This Row],[韻目索引]], 目次資料表[韻目索引], 0)</f>
        <v>12</v>
      </c>
      <c r="F46" s="3" t="str" cm="1">
        <f t="array" ref="F46" xml:space="preserve"> INDEX(目次資料表[攝], 韻系資料表[[#This Row],[目次識別號]])</f>
        <v>蟹</v>
      </c>
      <c r="G46" s="3" t="str" cm="1">
        <f t="array" ref="G46" xml:space="preserve"> INDEX(目次資料表[韻系], 韻系資料表[[#This Row],[目次識別號]])</f>
        <v>齊</v>
      </c>
      <c r="H46" s="79" t="str" cm="1">
        <f t="array" ref="H46" xml:space="preserve"> INDEX(目次資料表[調], 韻系資料表[[#This Row],[目次識別號]])</f>
        <v>平</v>
      </c>
      <c r="I46" s="79" t="str" cm="1">
        <f t="array" ref="I46" xml:space="preserve"> INDEX(目次資料表[韻目], 韻系資料表[[#This Row],[目次識別號]])</f>
        <v>齊</v>
      </c>
      <c r="J46" s="79" cm="1">
        <f t="array" ref="J46" xml:space="preserve"> INDEX(目次資料表[目次序號], 韻系資料表[[#This Row],[目次識別號]])</f>
        <v>12</v>
      </c>
      <c r="K46" s="79" t="str" cm="1">
        <f t="array" ref="K46" xml:space="preserve"> INDEX(目次資料表[目次], 韻系資料表[[#This Row],[目次識別號]])</f>
        <v>1.12齊</v>
      </c>
      <c r="L46" s="79" t="str" cm="1">
        <f t="array" ref="L46" xml:space="preserve"> INDEX(目次資料表[目次編碼], 韻系資料表[[#This Row],[目次識別號]])</f>
        <v>12-1</v>
      </c>
      <c r="M46" s="80" t="str" cm="1">
        <f t="array" ref="M46" xml:space="preserve"> INDEX(目次資料表[目次全名],韻系資料表[[#This Row],[目次識別號]])</f>
        <v>上平聲十二齊</v>
      </c>
    </row>
    <row r="47" spans="1:13">
      <c r="A47" s="3">
        <v>46</v>
      </c>
      <c r="B47" s="3">
        <v>12</v>
      </c>
      <c r="C47" s="3">
        <v>2</v>
      </c>
      <c r="D47" s="5" t="str">
        <f>TEXT(韻系資料表[[#This Row],[韻系列號]], "00") &amp; "-" &amp; 韻系資料表[[#This Row],[韻系行號]]</f>
        <v>12-2</v>
      </c>
      <c r="E47" s="3">
        <f xml:space="preserve"> MATCH(韻系資料表[[#This Row],[韻目索引]], 目次資料表[韻目索引], 0)</f>
        <v>73</v>
      </c>
      <c r="F47" s="3" t="str" cm="1">
        <f t="array" ref="F47" xml:space="preserve"> INDEX(目次資料表[攝], 韻系資料表[[#This Row],[目次識別號]])</f>
        <v>蟹</v>
      </c>
      <c r="G47" s="3" t="str" cm="1">
        <f t="array" ref="G47" xml:space="preserve"> INDEX(目次資料表[韻系], 韻系資料表[[#This Row],[目次識別號]])</f>
        <v>齊</v>
      </c>
      <c r="H47" s="79" t="str" cm="1">
        <f t="array" ref="H47" xml:space="preserve"> INDEX(目次資料表[調], 韻系資料表[[#This Row],[目次識別號]])</f>
        <v>上</v>
      </c>
      <c r="I47" s="79" t="str" cm="1">
        <f t="array" ref="I47" xml:space="preserve"> INDEX(目次資料表[韻目], 韻系資料表[[#This Row],[目次識別號]])</f>
        <v>薺</v>
      </c>
      <c r="J47" s="79" cm="1">
        <f t="array" ref="J47" xml:space="preserve"> INDEX(目次資料表[目次序號], 韻系資料表[[#This Row],[目次識別號]])</f>
        <v>11</v>
      </c>
      <c r="K47" s="79" t="str" cm="1">
        <f t="array" ref="K47" xml:space="preserve"> INDEX(目次資料表[目次], 韻系資料表[[#This Row],[目次識別號]])</f>
        <v>3.11薺</v>
      </c>
      <c r="L47" s="79" t="str" cm="1">
        <f t="array" ref="L47" xml:space="preserve"> INDEX(目次資料表[目次編碼], 韻系資料表[[#This Row],[目次識別號]])</f>
        <v>11-2</v>
      </c>
      <c r="M47" s="80" t="str" cm="1">
        <f t="array" ref="M47" xml:space="preserve"> INDEX(目次資料表[目次全名],韻系資料表[[#This Row],[目次識別號]])</f>
        <v>上聲十一薺</v>
      </c>
    </row>
    <row r="48" spans="1:13">
      <c r="A48" s="3">
        <v>47</v>
      </c>
      <c r="B48" s="3">
        <v>12</v>
      </c>
      <c r="C48" s="3">
        <v>3</v>
      </c>
      <c r="D48" s="5" t="str">
        <f>TEXT(韻系資料表[[#This Row],[韻系列號]], "00") &amp; "-" &amp; 韻系資料表[[#This Row],[韻系行號]]</f>
        <v>12-3</v>
      </c>
      <c r="E48" s="3">
        <f xml:space="preserve"> MATCH(韻系資料表[[#This Row],[韻目索引]], 目次資料表[韻目索引], 0)</f>
        <v>134</v>
      </c>
      <c r="F48" s="3" t="str" cm="1">
        <f t="array" ref="F48" xml:space="preserve"> INDEX(目次資料表[攝], 韻系資料表[[#This Row],[目次識別號]])</f>
        <v>蟹</v>
      </c>
      <c r="G48" s="3" t="str" cm="1">
        <f t="array" ref="G48" xml:space="preserve"> INDEX(目次資料表[韻系], 韻系資料表[[#This Row],[目次識別號]])</f>
        <v>齊</v>
      </c>
      <c r="H48" s="79" t="str" cm="1">
        <f t="array" ref="H48" xml:space="preserve"> INDEX(目次資料表[調], 韻系資料表[[#This Row],[目次識別號]])</f>
        <v>去</v>
      </c>
      <c r="I48" s="79" t="str" cm="1">
        <f t="array" ref="I48" xml:space="preserve"> INDEX(目次資料表[韻目], 韻系資料表[[#This Row],[目次識別號]])</f>
        <v>霽</v>
      </c>
      <c r="J48" s="79" cm="1">
        <f t="array" ref="J48" xml:space="preserve"> INDEX(目次資料表[目次序號], 韻系資料表[[#This Row],[目次識別號]])</f>
        <v>12</v>
      </c>
      <c r="K48" s="79" t="str" cm="1">
        <f t="array" ref="K48" xml:space="preserve"> INDEX(目次資料表[目次], 韻系資料表[[#This Row],[目次識別號]])</f>
        <v>4.12霽</v>
      </c>
      <c r="L48" s="79" t="str" cm="1">
        <f t="array" ref="L48" xml:space="preserve"> INDEX(目次資料表[目次編碼], 韻系資料表[[#This Row],[目次識別號]])</f>
        <v>12-3</v>
      </c>
      <c r="M48" s="80" t="str" cm="1">
        <f t="array" ref="M48" xml:space="preserve"> INDEX(目次資料表[目次全名],韻系資料表[[#This Row],[目次識別號]])</f>
        <v>去聲十二霽</v>
      </c>
    </row>
    <row r="49" spans="1:13">
      <c r="A49" s="3">
        <v>48</v>
      </c>
      <c r="B49" s="3">
        <v>12</v>
      </c>
      <c r="C49" s="3">
        <v>4</v>
      </c>
      <c r="D49" s="5" t="str">
        <f>TEXT(韻系資料表[[#This Row],[韻系列號]], "00") &amp; "-" &amp; 韻系資料表[[#This Row],[韻系行號]]</f>
        <v>12-4</v>
      </c>
      <c r="E49" s="3">
        <f xml:space="preserve"> MATCH(韻系資料表[[#This Row],[韻目索引]], 目次資料表[韻目索引], 0)</f>
        <v>195</v>
      </c>
      <c r="F49" s="3" t="str" cm="1">
        <f t="array" ref="F49" xml:space="preserve"> INDEX(目次資料表[攝], 韻系資料表[[#This Row],[目次識別號]])</f>
        <v>蟹</v>
      </c>
      <c r="G49" s="3" t="str" cm="1">
        <f t="array" ref="G49" xml:space="preserve"> INDEX(目次資料表[韻系], 韻系資料表[[#This Row],[目次識別號]])</f>
        <v>齊</v>
      </c>
      <c r="H49" s="79" t="str" cm="1">
        <f t="array" ref="H49" xml:space="preserve"> INDEX(目次資料表[調], 韻系資料表[[#This Row],[目次識別號]])</f>
        <v>入</v>
      </c>
      <c r="I49" s="79" t="str" cm="1">
        <f t="array" ref="I49" xml:space="preserve"> INDEX(目次資料表[韻目], 韻系資料表[[#This Row],[目次識別號]])</f>
        <v/>
      </c>
      <c r="J49" s="79" cm="1">
        <f t="array" ref="J49" xml:space="preserve"> INDEX(目次資料表[目次序號], 韻系資料表[[#This Row],[目次識別號]])</f>
        <v>0</v>
      </c>
      <c r="K49" s="79" t="str" cm="1">
        <f t="array" ref="K49" xml:space="preserve"> INDEX(目次資料表[目次], 韻系資料表[[#This Row],[目次識別號]])</f>
        <v/>
      </c>
      <c r="L49" s="79" t="str" cm="1">
        <f t="array" ref="L49" xml:space="preserve"> INDEX(目次資料表[目次編碼], 韻系資料表[[#This Row],[目次識別號]])</f>
        <v/>
      </c>
      <c r="M49" s="80" t="str" cm="1">
        <f t="array" ref="M49" xml:space="preserve"> INDEX(目次資料表[目次全名],韻系資料表[[#This Row],[目次識別號]])</f>
        <v/>
      </c>
    </row>
    <row r="50" spans="1:13">
      <c r="A50" s="3">
        <v>49</v>
      </c>
      <c r="B50" s="3">
        <v>13</v>
      </c>
      <c r="C50" s="3">
        <v>1</v>
      </c>
      <c r="D50" s="5" t="str">
        <f>TEXT(韻系資料表[[#This Row],[韻系列號]], "00") &amp; "-" &amp; 韻系資料表[[#This Row],[韻系行號]]</f>
        <v>13-1</v>
      </c>
      <c r="E50" s="3">
        <f xml:space="preserve"> MATCH(韻系資料表[[#This Row],[韻目索引]], 目次資料表[韻目索引], 0)</f>
        <v>13</v>
      </c>
      <c r="F50" s="3" t="str" cm="1">
        <f t="array" ref="F50" xml:space="preserve"> INDEX(目次資料表[攝], 韻系資料表[[#This Row],[目次識別號]])</f>
        <v>蟹</v>
      </c>
      <c r="G50" s="3" t="str" cm="1">
        <f t="array" ref="G50" xml:space="preserve"> INDEX(目次資料表[韻系], 韻系資料表[[#This Row],[目次識別號]])</f>
        <v>祭</v>
      </c>
      <c r="H50" s="79" t="str" cm="1">
        <f t="array" ref="H50" xml:space="preserve"> INDEX(目次資料表[調], 韻系資料表[[#This Row],[目次識別號]])</f>
        <v>平</v>
      </c>
      <c r="I50" s="79" t="str" cm="1">
        <f t="array" ref="I50" xml:space="preserve"> INDEX(目次資料表[韻目], 韻系資料表[[#This Row],[目次識別號]])</f>
        <v/>
      </c>
      <c r="J50" s="79" cm="1">
        <f t="array" ref="J50" xml:space="preserve"> INDEX(目次資料表[目次序號], 韻系資料表[[#This Row],[目次識別號]])</f>
        <v>0</v>
      </c>
      <c r="K50" s="79" t="str" cm="1">
        <f t="array" ref="K50" xml:space="preserve"> INDEX(目次資料表[目次], 韻系資料表[[#This Row],[目次識別號]])</f>
        <v/>
      </c>
      <c r="L50" s="79" t="str" cm="1">
        <f t="array" ref="L50" xml:space="preserve"> INDEX(目次資料表[目次編碼], 韻系資料表[[#This Row],[目次識別號]])</f>
        <v/>
      </c>
      <c r="M50" s="80" t="str" cm="1">
        <f t="array" ref="M50" xml:space="preserve"> INDEX(目次資料表[目次全名],韻系資料表[[#This Row],[目次識別號]])</f>
        <v/>
      </c>
    </row>
    <row r="51" spans="1:13">
      <c r="A51" s="3">
        <v>50</v>
      </c>
      <c r="B51" s="3">
        <v>13</v>
      </c>
      <c r="C51" s="3">
        <v>2</v>
      </c>
      <c r="D51" s="5" t="str">
        <f>TEXT(韻系資料表[[#This Row],[韻系列號]], "00") &amp; "-" &amp; 韻系資料表[[#This Row],[韻系行號]]</f>
        <v>13-2</v>
      </c>
      <c r="E51" s="3">
        <f xml:space="preserve"> MATCH(韻系資料表[[#This Row],[韻目索引]], 目次資料表[韻目索引], 0)</f>
        <v>74</v>
      </c>
      <c r="F51" s="3" t="str" cm="1">
        <f t="array" ref="F51" xml:space="preserve"> INDEX(目次資料表[攝], 韻系資料表[[#This Row],[目次識別號]])</f>
        <v>蟹</v>
      </c>
      <c r="G51" s="3" t="str" cm="1">
        <f t="array" ref="G51" xml:space="preserve"> INDEX(目次資料表[韻系], 韻系資料表[[#This Row],[目次識別號]])</f>
        <v>祭</v>
      </c>
      <c r="H51" s="79" t="str" cm="1">
        <f t="array" ref="H51" xml:space="preserve"> INDEX(目次資料表[調], 韻系資料表[[#This Row],[目次識別號]])</f>
        <v/>
      </c>
      <c r="I51" s="79" t="str" cm="1">
        <f t="array" ref="I51" xml:space="preserve"> INDEX(目次資料表[韻目], 韻系資料表[[#This Row],[目次識別號]])</f>
        <v/>
      </c>
      <c r="J51" s="79" cm="1">
        <f t="array" ref="J51" xml:space="preserve"> INDEX(目次資料表[目次序號], 韻系資料表[[#This Row],[目次識別號]])</f>
        <v>0</v>
      </c>
      <c r="K51" s="79" t="str" cm="1">
        <f t="array" ref="K51" xml:space="preserve"> INDEX(目次資料表[目次], 韻系資料表[[#This Row],[目次識別號]])</f>
        <v/>
      </c>
      <c r="L51" s="79" t="str" cm="1">
        <f t="array" ref="L51" xml:space="preserve"> INDEX(目次資料表[目次編碼], 韻系資料表[[#This Row],[目次識別號]])</f>
        <v/>
      </c>
      <c r="M51" s="80" t="str" cm="1">
        <f t="array" ref="M51" xml:space="preserve"> INDEX(目次資料表[目次全名],韻系資料表[[#This Row],[目次識別號]])</f>
        <v/>
      </c>
    </row>
    <row r="52" spans="1:13">
      <c r="A52" s="3">
        <v>51</v>
      </c>
      <c r="B52" s="3">
        <v>13</v>
      </c>
      <c r="C52" s="3">
        <v>3</v>
      </c>
      <c r="D52" s="5" t="str">
        <f>TEXT(韻系資料表[[#This Row],[韻系列號]], "00") &amp; "-" &amp; 韻系資料表[[#This Row],[韻系行號]]</f>
        <v>13-3</v>
      </c>
      <c r="E52" s="3">
        <f xml:space="preserve"> MATCH(韻系資料表[[#This Row],[韻目索引]], 目次資料表[韻目索引], 0)</f>
        <v>135</v>
      </c>
      <c r="F52" s="3" t="str" cm="1">
        <f t="array" ref="F52" xml:space="preserve"> INDEX(目次資料表[攝], 韻系資料表[[#This Row],[目次識別號]])</f>
        <v>蟹</v>
      </c>
      <c r="G52" s="3" t="str" cm="1">
        <f t="array" ref="G52" xml:space="preserve"> INDEX(目次資料表[韻系], 韻系資料表[[#This Row],[目次識別號]])</f>
        <v>祭</v>
      </c>
      <c r="H52" s="79" t="str" cm="1">
        <f t="array" ref="H52" xml:space="preserve"> INDEX(目次資料表[調], 韻系資料表[[#This Row],[目次識別號]])</f>
        <v>去</v>
      </c>
      <c r="I52" s="79" t="str" cm="1">
        <f t="array" ref="I52" xml:space="preserve"> INDEX(目次資料表[韻目], 韻系資料表[[#This Row],[目次識別號]])</f>
        <v>祭</v>
      </c>
      <c r="J52" s="79" cm="1">
        <f t="array" ref="J52" xml:space="preserve"> INDEX(目次資料表[目次序號], 韻系資料表[[#This Row],[目次識別號]])</f>
        <v>13</v>
      </c>
      <c r="K52" s="79" t="str" cm="1">
        <f t="array" ref="K52" xml:space="preserve"> INDEX(目次資料表[目次], 韻系資料表[[#This Row],[目次識別號]])</f>
        <v>4.13祭</v>
      </c>
      <c r="L52" s="79" t="str" cm="1">
        <f t="array" ref="L52" xml:space="preserve"> INDEX(目次資料表[目次編碼], 韻系資料表[[#This Row],[目次識別號]])</f>
        <v>13-3</v>
      </c>
      <c r="M52" s="80" t="str" cm="1">
        <f t="array" ref="M52" xml:space="preserve"> INDEX(目次資料表[目次全名],韻系資料表[[#This Row],[目次識別號]])</f>
        <v>去聲十三祭</v>
      </c>
    </row>
    <row r="53" spans="1:13">
      <c r="A53" s="3">
        <v>52</v>
      </c>
      <c r="B53" s="3">
        <v>13</v>
      </c>
      <c r="C53" s="3">
        <v>4</v>
      </c>
      <c r="D53" s="5" t="str">
        <f>TEXT(韻系資料表[[#This Row],[韻系列號]], "00") &amp; "-" &amp; 韻系資料表[[#This Row],[韻系行號]]</f>
        <v>13-4</v>
      </c>
      <c r="E53" s="3">
        <f xml:space="preserve"> MATCH(韻系資料表[[#This Row],[韻目索引]], 目次資料表[韻目索引], 0)</f>
        <v>196</v>
      </c>
      <c r="F53" s="3" t="str" cm="1">
        <f t="array" ref="F53" xml:space="preserve"> INDEX(目次資料表[攝], 韻系資料表[[#This Row],[目次識別號]])</f>
        <v>蟹</v>
      </c>
      <c r="G53" s="3" t="str" cm="1">
        <f t="array" ref="G53" xml:space="preserve"> INDEX(目次資料表[韻系], 韻系資料表[[#This Row],[目次識別號]])</f>
        <v>祭</v>
      </c>
      <c r="H53" s="79" t="str" cm="1">
        <f t="array" ref="H53" xml:space="preserve"> INDEX(目次資料表[調], 韻系資料表[[#This Row],[目次識別號]])</f>
        <v>入</v>
      </c>
      <c r="I53" s="79" t="str" cm="1">
        <f t="array" ref="I53" xml:space="preserve"> INDEX(目次資料表[韻目], 韻系資料表[[#This Row],[目次識別號]])</f>
        <v/>
      </c>
      <c r="J53" s="79" cm="1">
        <f t="array" ref="J53" xml:space="preserve"> INDEX(目次資料表[目次序號], 韻系資料表[[#This Row],[目次識別號]])</f>
        <v>0</v>
      </c>
      <c r="K53" s="79" t="str" cm="1">
        <f t="array" ref="K53" xml:space="preserve"> INDEX(目次資料表[目次], 韻系資料表[[#This Row],[目次識別號]])</f>
        <v/>
      </c>
      <c r="L53" s="79" t="str" cm="1">
        <f t="array" ref="L53" xml:space="preserve"> INDEX(目次資料表[目次編碼], 韻系資料表[[#This Row],[目次識別號]])</f>
        <v/>
      </c>
      <c r="M53" s="80" t="str" cm="1">
        <f t="array" ref="M53" xml:space="preserve"> INDEX(目次資料表[目次全名],韻系資料表[[#This Row],[目次識別號]])</f>
        <v/>
      </c>
    </row>
    <row r="54" spans="1:13">
      <c r="A54" s="3">
        <v>53</v>
      </c>
      <c r="B54" s="3">
        <v>14</v>
      </c>
      <c r="C54" s="3">
        <v>1</v>
      </c>
      <c r="D54" s="5" t="str">
        <f>TEXT(韻系資料表[[#This Row],[韻系列號]], "00") &amp; "-" &amp; 韻系資料表[[#This Row],[韻系行號]]</f>
        <v>14-1</v>
      </c>
      <c r="E54" s="3">
        <f xml:space="preserve"> MATCH(韻系資料表[[#This Row],[韻目索引]], 目次資料表[韻目索引], 0)</f>
        <v>14</v>
      </c>
      <c r="F54" s="3" t="str" cm="1">
        <f t="array" ref="F54" xml:space="preserve"> INDEX(目次資料表[攝], 韻系資料表[[#This Row],[目次識別號]])</f>
        <v>蟹</v>
      </c>
      <c r="G54" s="3" t="str" cm="1">
        <f t="array" ref="G54" xml:space="preserve"> INDEX(目次資料表[韻系], 韻系資料表[[#This Row],[目次識別號]])</f>
        <v>泰</v>
      </c>
      <c r="H54" s="79" t="str" cm="1">
        <f t="array" ref="H54" xml:space="preserve"> INDEX(目次資料表[調], 韻系資料表[[#This Row],[目次識別號]])</f>
        <v>平</v>
      </c>
      <c r="I54" s="79" t="str" cm="1">
        <f t="array" ref="I54" xml:space="preserve"> INDEX(目次資料表[韻目], 韻系資料表[[#This Row],[目次識別號]])</f>
        <v/>
      </c>
      <c r="J54" s="79" cm="1">
        <f t="array" ref="J54" xml:space="preserve"> INDEX(目次資料表[目次序號], 韻系資料表[[#This Row],[目次識別號]])</f>
        <v>0</v>
      </c>
      <c r="K54" s="79" t="str" cm="1">
        <f t="array" ref="K54" xml:space="preserve"> INDEX(目次資料表[目次], 韻系資料表[[#This Row],[目次識別號]])</f>
        <v/>
      </c>
      <c r="L54" s="79" t="str" cm="1">
        <f t="array" ref="L54" xml:space="preserve"> INDEX(目次資料表[目次編碼], 韻系資料表[[#This Row],[目次識別號]])</f>
        <v/>
      </c>
      <c r="M54" s="80" t="str" cm="1">
        <f t="array" ref="M54" xml:space="preserve"> INDEX(目次資料表[目次全名],韻系資料表[[#This Row],[目次識別號]])</f>
        <v/>
      </c>
    </row>
    <row r="55" spans="1:13">
      <c r="A55" s="3">
        <v>54</v>
      </c>
      <c r="B55" s="3">
        <v>14</v>
      </c>
      <c r="C55" s="3">
        <v>2</v>
      </c>
      <c r="D55" s="5" t="str">
        <f>TEXT(韻系資料表[[#This Row],[韻系列號]], "00") &amp; "-" &amp; 韻系資料表[[#This Row],[韻系行號]]</f>
        <v>14-2</v>
      </c>
      <c r="E55" s="3">
        <f xml:space="preserve"> MATCH(韻系資料表[[#This Row],[韻目索引]], 目次資料表[韻目索引], 0)</f>
        <v>75</v>
      </c>
      <c r="F55" s="3" t="str" cm="1">
        <f t="array" ref="F55" xml:space="preserve"> INDEX(目次資料表[攝], 韻系資料表[[#This Row],[目次識別號]])</f>
        <v>蟹</v>
      </c>
      <c r="G55" s="3" t="str" cm="1">
        <f t="array" ref="G55" xml:space="preserve"> INDEX(目次資料表[韻系], 韻系資料表[[#This Row],[目次識別號]])</f>
        <v>泰</v>
      </c>
      <c r="H55" s="79" t="str" cm="1">
        <f t="array" ref="H55" xml:space="preserve"> INDEX(目次資料表[調], 韻系資料表[[#This Row],[目次識別號]])</f>
        <v/>
      </c>
      <c r="I55" s="79" t="str" cm="1">
        <f t="array" ref="I55" xml:space="preserve"> INDEX(目次資料表[韻目], 韻系資料表[[#This Row],[目次識別號]])</f>
        <v/>
      </c>
      <c r="J55" s="79" cm="1">
        <f t="array" ref="J55" xml:space="preserve"> INDEX(目次資料表[目次序號], 韻系資料表[[#This Row],[目次識別號]])</f>
        <v>0</v>
      </c>
      <c r="K55" s="79" t="str" cm="1">
        <f t="array" ref="K55" xml:space="preserve"> INDEX(目次資料表[目次], 韻系資料表[[#This Row],[目次識別號]])</f>
        <v/>
      </c>
      <c r="L55" s="79" t="str" cm="1">
        <f t="array" ref="L55" xml:space="preserve"> INDEX(目次資料表[目次編碼], 韻系資料表[[#This Row],[目次識別號]])</f>
        <v/>
      </c>
      <c r="M55" s="80" t="str" cm="1">
        <f t="array" ref="M55" xml:space="preserve"> INDEX(目次資料表[目次全名],韻系資料表[[#This Row],[目次識別號]])</f>
        <v/>
      </c>
    </row>
    <row r="56" spans="1:13">
      <c r="A56" s="3">
        <v>55</v>
      </c>
      <c r="B56" s="3">
        <v>14</v>
      </c>
      <c r="C56" s="3">
        <v>3</v>
      </c>
      <c r="D56" s="5" t="str">
        <f>TEXT(韻系資料表[[#This Row],[韻系列號]], "00") &amp; "-" &amp; 韻系資料表[[#This Row],[韻系行號]]</f>
        <v>14-3</v>
      </c>
      <c r="E56" s="3">
        <f xml:space="preserve"> MATCH(韻系資料表[[#This Row],[韻目索引]], 目次資料表[韻目索引], 0)</f>
        <v>136</v>
      </c>
      <c r="F56" s="3" t="str" cm="1">
        <f t="array" ref="F56" xml:space="preserve"> INDEX(目次資料表[攝], 韻系資料表[[#This Row],[目次識別號]])</f>
        <v>蟹</v>
      </c>
      <c r="G56" s="3" t="str" cm="1">
        <f t="array" ref="G56" xml:space="preserve"> INDEX(目次資料表[韻系], 韻系資料表[[#This Row],[目次識別號]])</f>
        <v>泰</v>
      </c>
      <c r="H56" s="79" t="str" cm="1">
        <f t="array" ref="H56" xml:space="preserve"> INDEX(目次資料表[調], 韻系資料表[[#This Row],[目次識別號]])</f>
        <v>去</v>
      </c>
      <c r="I56" s="79" t="str" cm="1">
        <f t="array" ref="I56" xml:space="preserve"> INDEX(目次資料表[韻目], 韻系資料表[[#This Row],[目次識別號]])</f>
        <v>泰</v>
      </c>
      <c r="J56" s="79" cm="1">
        <f t="array" ref="J56" xml:space="preserve"> INDEX(目次資料表[目次序號], 韻系資料表[[#This Row],[目次識別號]])</f>
        <v>14</v>
      </c>
      <c r="K56" s="79" t="str" cm="1">
        <f t="array" ref="K56" xml:space="preserve"> INDEX(目次資料表[目次], 韻系資料表[[#This Row],[目次識別號]])</f>
        <v>4.14泰</v>
      </c>
      <c r="L56" s="79" t="str" cm="1">
        <f t="array" ref="L56" xml:space="preserve"> INDEX(目次資料表[目次編碼], 韻系資料表[[#This Row],[目次識別號]])</f>
        <v>14-3</v>
      </c>
      <c r="M56" s="80" t="str" cm="1">
        <f t="array" ref="M56" xml:space="preserve"> INDEX(目次資料表[目次全名],韻系資料表[[#This Row],[目次識別號]])</f>
        <v>去聲十四泰</v>
      </c>
    </row>
    <row r="57" spans="1:13">
      <c r="A57" s="3">
        <v>56</v>
      </c>
      <c r="B57" s="3">
        <v>14</v>
      </c>
      <c r="C57" s="3">
        <v>4</v>
      </c>
      <c r="D57" s="5" t="str">
        <f>TEXT(韻系資料表[[#This Row],[韻系列號]], "00") &amp; "-" &amp; 韻系資料表[[#This Row],[韻系行號]]</f>
        <v>14-4</v>
      </c>
      <c r="E57" s="3">
        <f xml:space="preserve"> MATCH(韻系資料表[[#This Row],[韻目索引]], 目次資料表[韻目索引], 0)</f>
        <v>197</v>
      </c>
      <c r="F57" s="3" t="str" cm="1">
        <f t="array" ref="F57" xml:space="preserve"> INDEX(目次資料表[攝], 韻系資料表[[#This Row],[目次識別號]])</f>
        <v>蟹</v>
      </c>
      <c r="G57" s="3" t="str" cm="1">
        <f t="array" ref="G57" xml:space="preserve"> INDEX(目次資料表[韻系], 韻系資料表[[#This Row],[目次識別號]])</f>
        <v>泰</v>
      </c>
      <c r="H57" s="79" t="str" cm="1">
        <f t="array" ref="H57" xml:space="preserve"> INDEX(目次資料表[調], 韻系資料表[[#This Row],[目次識別號]])</f>
        <v>入</v>
      </c>
      <c r="I57" s="79" t="str" cm="1">
        <f t="array" ref="I57" xml:space="preserve"> INDEX(目次資料表[韻目], 韻系資料表[[#This Row],[目次識別號]])</f>
        <v/>
      </c>
      <c r="J57" s="79" cm="1">
        <f t="array" ref="J57" xml:space="preserve"> INDEX(目次資料表[目次序號], 韻系資料表[[#This Row],[目次識別號]])</f>
        <v>0</v>
      </c>
      <c r="K57" s="79" t="str" cm="1">
        <f t="array" ref="K57" xml:space="preserve"> INDEX(目次資料表[目次], 韻系資料表[[#This Row],[目次識別號]])</f>
        <v/>
      </c>
      <c r="L57" s="79" t="str" cm="1">
        <f t="array" ref="L57" xml:space="preserve"> INDEX(目次資料表[目次編碼], 韻系資料表[[#This Row],[目次識別號]])</f>
        <v/>
      </c>
      <c r="M57" s="80" t="str" cm="1">
        <f t="array" ref="M57" xml:space="preserve"> INDEX(目次資料表[目次全名],韻系資料表[[#This Row],[目次識別號]])</f>
        <v/>
      </c>
    </row>
    <row r="58" spans="1:13">
      <c r="A58" s="3">
        <v>57</v>
      </c>
      <c r="B58" s="3">
        <v>15</v>
      </c>
      <c r="C58" s="3">
        <v>1</v>
      </c>
      <c r="D58" s="5" t="str">
        <f>TEXT(韻系資料表[[#This Row],[韻系列號]], "00") &amp; "-" &amp; 韻系資料表[[#This Row],[韻系行號]]</f>
        <v>15-1</v>
      </c>
      <c r="E58" s="3">
        <f xml:space="preserve"> MATCH(韻系資料表[[#This Row],[韻目索引]], 目次資料表[韻目索引], 0)</f>
        <v>15</v>
      </c>
      <c r="F58" s="3" t="str" cm="1">
        <f t="array" ref="F58" xml:space="preserve"> INDEX(目次資料表[攝], 韻系資料表[[#This Row],[目次識別號]])</f>
        <v>蟹</v>
      </c>
      <c r="G58" s="3" t="str" cm="1">
        <f t="array" ref="G58" xml:space="preserve"> INDEX(目次資料表[韻系], 韻系資料表[[#This Row],[目次識別號]])</f>
        <v>佳</v>
      </c>
      <c r="H58" s="79" t="str" cm="1">
        <f t="array" ref="H58" xml:space="preserve"> INDEX(目次資料表[調], 韻系資料表[[#This Row],[目次識別號]])</f>
        <v>平</v>
      </c>
      <c r="I58" s="79" t="str" cm="1">
        <f t="array" ref="I58" xml:space="preserve"> INDEX(目次資料表[韻目], 韻系資料表[[#This Row],[目次識別號]])</f>
        <v>佳</v>
      </c>
      <c r="J58" s="79" cm="1">
        <f t="array" ref="J58" xml:space="preserve"> INDEX(目次資料表[目次序號], 韻系資料表[[#This Row],[目次識別號]])</f>
        <v>13</v>
      </c>
      <c r="K58" s="79" t="str" cm="1">
        <f t="array" ref="K58" xml:space="preserve"> INDEX(目次資料表[目次], 韻系資料表[[#This Row],[目次識別號]])</f>
        <v>1.13佳</v>
      </c>
      <c r="L58" s="79" t="str" cm="1">
        <f t="array" ref="L58" xml:space="preserve"> INDEX(目次資料表[目次編碼], 韻系資料表[[#This Row],[目次識別號]])</f>
        <v>13-1</v>
      </c>
      <c r="M58" s="80" t="str" cm="1">
        <f t="array" ref="M58" xml:space="preserve"> INDEX(目次資料表[目次全名],韻系資料表[[#This Row],[目次識別號]])</f>
        <v>上平聲十三佳</v>
      </c>
    </row>
    <row r="59" spans="1:13">
      <c r="A59" s="3">
        <v>58</v>
      </c>
      <c r="B59" s="3">
        <v>15</v>
      </c>
      <c r="C59" s="3">
        <v>2</v>
      </c>
      <c r="D59" s="5" t="str">
        <f>TEXT(韻系資料表[[#This Row],[韻系列號]], "00") &amp; "-" &amp; 韻系資料表[[#This Row],[韻系行號]]</f>
        <v>15-2</v>
      </c>
      <c r="E59" s="5">
        <f xml:space="preserve"> MATCH(韻系資料表[[#This Row],[韻目索引]], 目次資料表[韻目索引], 0)</f>
        <v>76</v>
      </c>
      <c r="F59" s="3" t="s">
        <v>33</v>
      </c>
      <c r="G59" s="5" t="s">
        <v>36</v>
      </c>
      <c r="H59" s="81"/>
      <c r="I59" s="82"/>
      <c r="J59" s="81" cm="1">
        <f t="array" ref="J59" xml:space="preserve"> INDEX(目次資料表[目次序號], 韻系資料表[[#This Row],[目次識別號]])</f>
        <v>12</v>
      </c>
      <c r="K59" s="81"/>
      <c r="L59" s="82" t="str" cm="1">
        <f t="array" ref="L59" xml:space="preserve"> INDEX(目次資料表[目次編碼], 韻系資料表[[#This Row],[目次識別號]])</f>
        <v>12-2</v>
      </c>
      <c r="M59" s="83" t="str" cm="1">
        <f t="array" ref="M59" xml:space="preserve"> INDEX(目次資料表[目次全名],韻系資料表[[#This Row],[目次識別號]])</f>
        <v>上聲十二蟹</v>
      </c>
    </row>
    <row r="60" spans="1:13">
      <c r="A60" s="3">
        <v>59</v>
      </c>
      <c r="B60" s="3">
        <v>15</v>
      </c>
      <c r="C60" s="3">
        <v>3</v>
      </c>
      <c r="D60" s="5" t="str">
        <f>TEXT(韻系資料表[[#This Row],[韻系列號]], "00") &amp; "-" &amp; 韻系資料表[[#This Row],[韻系行號]]</f>
        <v>15-3</v>
      </c>
      <c r="E60" s="5">
        <f xml:space="preserve"> MATCH(韻系資料表[[#This Row],[韻目索引]], 目次資料表[韻目索引], 0)</f>
        <v>137</v>
      </c>
      <c r="F60" s="3" t="s">
        <v>33</v>
      </c>
      <c r="G60" s="5" t="s">
        <v>36</v>
      </c>
      <c r="H60" s="81" t="s">
        <v>226</v>
      </c>
      <c r="I60" s="82" t="s">
        <v>267</v>
      </c>
      <c r="J60" s="81" cm="1">
        <f t="array" ref="J60" xml:space="preserve"> INDEX(目次資料表[目次序號], 韻系資料表[[#This Row],[目次識別號]])</f>
        <v>15</v>
      </c>
      <c r="K60" s="81" t="s">
        <v>270</v>
      </c>
      <c r="L60" s="82" t="str" cm="1">
        <f t="array" ref="L60" xml:space="preserve"> INDEX(目次資料表[目次編碼], 韻系資料表[[#This Row],[目次識別號]])</f>
        <v>15-3</v>
      </c>
      <c r="M60" s="83" t="str" cm="1">
        <f t="array" ref="M60" xml:space="preserve"> INDEX(目次資料表[目次全名],韻系資料表[[#This Row],[目次識別號]])</f>
        <v>去聲十五卦</v>
      </c>
    </row>
    <row r="61" spans="1:13">
      <c r="A61" s="3">
        <v>60</v>
      </c>
      <c r="B61" s="3">
        <v>15</v>
      </c>
      <c r="C61" s="3">
        <v>4</v>
      </c>
      <c r="D61" s="5" t="str">
        <f>TEXT(韻系資料表[[#This Row],[韻系列號]], "00") &amp; "-" &amp; 韻系資料表[[#This Row],[韻系行號]]</f>
        <v>15-4</v>
      </c>
      <c r="E61" s="5">
        <f xml:space="preserve"> MATCH(韻系資料表[[#This Row],[韻目索引]], 目次資料表[韻目索引], 0)</f>
        <v>198</v>
      </c>
      <c r="F61" s="3" t="s">
        <v>33</v>
      </c>
      <c r="G61" s="5" t="s">
        <v>36</v>
      </c>
      <c r="H61" s="81" t="s">
        <v>469</v>
      </c>
      <c r="I61" s="82" t="s">
        <v>469</v>
      </c>
      <c r="J61" s="81" cm="1">
        <f t="array" ref="J61" xml:space="preserve"> INDEX(目次資料表[目次序號], 韻系資料表[[#This Row],[目次識別號]])</f>
        <v>0</v>
      </c>
      <c r="K61" s="81" t="s">
        <v>469</v>
      </c>
      <c r="L61" s="82" t="str" cm="1">
        <f t="array" ref="L61" xml:space="preserve"> INDEX(目次資料表[目次編碼], 韻系資料表[[#This Row],[目次識別號]])</f>
        <v/>
      </c>
      <c r="M61" s="83" t="str" cm="1">
        <f t="array" ref="M61" xml:space="preserve"> INDEX(目次資料表[目次全名],韻系資料表[[#This Row],[目次識別號]])</f>
        <v/>
      </c>
    </row>
    <row r="62" spans="1:13">
      <c r="A62" s="3">
        <v>61</v>
      </c>
      <c r="B62" s="3">
        <v>16</v>
      </c>
      <c r="C62" s="3">
        <v>1</v>
      </c>
      <c r="D62" s="5" t="str">
        <f>TEXT(韻系資料表[[#This Row],[韻系列號]], "00") &amp; "-" &amp; 韻系資料表[[#This Row],[韻系行號]]</f>
        <v>16-1</v>
      </c>
      <c r="E62" s="5">
        <f xml:space="preserve"> MATCH(韻系資料表[[#This Row],[韻目索引]], 目次資料表[韻目索引], 0)</f>
        <v>16</v>
      </c>
      <c r="F62" s="3" t="s">
        <v>33</v>
      </c>
      <c r="G62" s="5" t="s">
        <v>36</v>
      </c>
      <c r="H62" s="81" t="s">
        <v>469</v>
      </c>
      <c r="I62" s="82" t="s">
        <v>469</v>
      </c>
      <c r="J62" s="81" cm="1">
        <f t="array" ref="J62" xml:space="preserve"> INDEX(目次資料表[目次序號], 韻系資料表[[#This Row],[目次識別號]])</f>
        <v>14</v>
      </c>
      <c r="K62" s="81" t="s">
        <v>469</v>
      </c>
      <c r="L62" s="82" t="str" cm="1">
        <f t="array" ref="L62" xml:space="preserve"> INDEX(目次資料表[目次編碼], 韻系資料表[[#This Row],[目次識別號]])</f>
        <v>14-1</v>
      </c>
      <c r="M62" s="83" t="str" cm="1">
        <f t="array" ref="M62" xml:space="preserve"> INDEX(目次資料表[目次全名],韻系資料表[[#This Row],[目次識別號]])</f>
        <v>上平聲十四皆</v>
      </c>
    </row>
    <row r="63" spans="1:13">
      <c r="A63" s="3">
        <v>62</v>
      </c>
      <c r="B63" s="3">
        <v>16</v>
      </c>
      <c r="C63" s="3">
        <v>2</v>
      </c>
      <c r="D63" s="5" t="str">
        <f>TEXT(韻系資料表[[#This Row],[韻系列號]], "00") &amp; "-" &amp; 韻系資料表[[#This Row],[韻系行號]]</f>
        <v>16-2</v>
      </c>
      <c r="E63" s="5">
        <f xml:space="preserve"> MATCH(韻系資料表[[#This Row],[韻目索引]], 目次資料表[韻目索引], 0)</f>
        <v>77</v>
      </c>
      <c r="F63" s="3" t="s">
        <v>33</v>
      </c>
      <c r="G63" s="5" t="s">
        <v>36</v>
      </c>
      <c r="H63" s="81"/>
      <c r="I63" s="82"/>
      <c r="J63" s="81" cm="1">
        <f t="array" ref="J63" xml:space="preserve"> INDEX(目次資料表[目次序號], 韻系資料表[[#This Row],[目次識別號]])</f>
        <v>13</v>
      </c>
      <c r="K63" s="81"/>
      <c r="L63" s="82" t="str" cm="1">
        <f t="array" ref="L63" xml:space="preserve"> INDEX(目次資料表[目次編碼], 韻系資料表[[#This Row],[目次識別號]])</f>
        <v>13-2</v>
      </c>
      <c r="M63" s="83" t="str" cm="1">
        <f t="array" ref="M63" xml:space="preserve"> INDEX(目次資料表[目次全名],韻系資料表[[#This Row],[目次識別號]])</f>
        <v>上聲十三駭</v>
      </c>
    </row>
    <row r="64" spans="1:13">
      <c r="A64" s="3">
        <v>63</v>
      </c>
      <c r="B64" s="3">
        <v>16</v>
      </c>
      <c r="C64" s="3">
        <v>3</v>
      </c>
      <c r="D64" s="5" t="str">
        <f>TEXT(韻系資料表[[#This Row],[韻系列號]], "00") &amp; "-" &amp; 韻系資料表[[#This Row],[韻系行號]]</f>
        <v>16-3</v>
      </c>
      <c r="E64" s="5">
        <f xml:space="preserve"> MATCH(韻系資料表[[#This Row],[韻目索引]], 目次資料表[韻目索引], 0)</f>
        <v>138</v>
      </c>
      <c r="F64" s="3" t="s">
        <v>33</v>
      </c>
      <c r="G64" s="5" t="s">
        <v>36</v>
      </c>
      <c r="H64" s="81" t="s">
        <v>226</v>
      </c>
      <c r="I64" s="82" t="s">
        <v>271</v>
      </c>
      <c r="J64" s="81" cm="1">
        <f t="array" ref="J64" xml:space="preserve"> INDEX(目次資料表[目次序號], 韻系資料表[[#This Row],[目次識別號]])</f>
        <v>16</v>
      </c>
      <c r="K64" s="81" t="s">
        <v>270</v>
      </c>
      <c r="L64" s="82" t="str" cm="1">
        <f t="array" ref="L64" xml:space="preserve"> INDEX(目次資料表[目次編碼], 韻系資料表[[#This Row],[目次識別號]])</f>
        <v>16-3</v>
      </c>
      <c r="M64" s="83" t="str" cm="1">
        <f t="array" ref="M64" xml:space="preserve"> INDEX(目次資料表[目次全名],韻系資料表[[#This Row],[目次識別號]])</f>
        <v>去聲十六怪</v>
      </c>
    </row>
    <row r="65" spans="1:13">
      <c r="A65" s="3">
        <v>64</v>
      </c>
      <c r="B65" s="3">
        <v>16</v>
      </c>
      <c r="C65" s="3">
        <v>4</v>
      </c>
      <c r="D65" s="5" t="str">
        <f>TEXT(韻系資料表[[#This Row],[韻系列號]], "00") &amp; "-" &amp; 韻系資料表[[#This Row],[韻系行號]]</f>
        <v>16-4</v>
      </c>
      <c r="E65" s="5">
        <f xml:space="preserve"> MATCH(韻系資料表[[#This Row],[韻目索引]], 目次資料表[韻目索引], 0)</f>
        <v>199</v>
      </c>
      <c r="F65" s="3" t="s">
        <v>33</v>
      </c>
      <c r="G65" s="5" t="s">
        <v>36</v>
      </c>
      <c r="H65" s="81" t="s">
        <v>469</v>
      </c>
      <c r="I65" s="82" t="s">
        <v>469</v>
      </c>
      <c r="J65" s="81" cm="1">
        <f t="array" ref="J65" xml:space="preserve"> INDEX(目次資料表[目次序號], 韻系資料表[[#This Row],[目次識別號]])</f>
        <v>0</v>
      </c>
      <c r="K65" s="81" t="s">
        <v>469</v>
      </c>
      <c r="L65" s="82" t="str" cm="1">
        <f t="array" ref="L65" xml:space="preserve"> INDEX(目次資料表[目次編碼], 韻系資料表[[#This Row],[目次識別號]])</f>
        <v/>
      </c>
      <c r="M65" s="83" t="str" cm="1">
        <f t="array" ref="M65" xml:space="preserve"> INDEX(目次資料表[目次全名],韻系資料表[[#This Row],[目次識別號]])</f>
        <v/>
      </c>
    </row>
    <row r="66" spans="1:13">
      <c r="A66" s="3">
        <v>65</v>
      </c>
      <c r="B66" s="3">
        <v>17</v>
      </c>
      <c r="C66" s="3">
        <v>1</v>
      </c>
      <c r="D66" s="5" t="str">
        <f>TEXT(韻系資料表[[#This Row],[韻系列號]], "00") &amp; "-" &amp; 韻系資料表[[#This Row],[韻系行號]]</f>
        <v>17-1</v>
      </c>
      <c r="E66" s="5">
        <f xml:space="preserve"> MATCH(韻系資料表[[#This Row],[韻目索引]], 目次資料表[韻目索引], 0)</f>
        <v>17</v>
      </c>
      <c r="F66" s="3" t="s">
        <v>33</v>
      </c>
      <c r="G66" s="5" t="s">
        <v>37</v>
      </c>
      <c r="H66" s="81" t="s">
        <v>469</v>
      </c>
      <c r="I66" s="82" t="s">
        <v>469</v>
      </c>
      <c r="J66" s="81" cm="1">
        <f t="array" ref="J66" xml:space="preserve"> INDEX(目次資料表[目次序號], 韻系資料表[[#This Row],[目次識別號]])</f>
        <v>0</v>
      </c>
      <c r="K66" s="81" t="s">
        <v>469</v>
      </c>
      <c r="L66" s="82" t="str" cm="1">
        <f t="array" ref="L66" xml:space="preserve"> INDEX(目次資料表[目次編碼], 韻系資料表[[#This Row],[目次識別號]])</f>
        <v/>
      </c>
      <c r="M66" s="83" t="str" cm="1">
        <f t="array" ref="M66" xml:space="preserve"> INDEX(目次資料表[目次全名],韻系資料表[[#This Row],[目次識別號]])</f>
        <v/>
      </c>
    </row>
    <row r="67" spans="1:13">
      <c r="A67" s="3">
        <v>66</v>
      </c>
      <c r="B67" s="3">
        <v>17</v>
      </c>
      <c r="C67" s="3">
        <v>2</v>
      </c>
      <c r="D67" s="5" t="str">
        <f>TEXT(韻系資料表[[#This Row],[韻系列號]], "00") &amp; "-" &amp; 韻系資料表[[#This Row],[韻系行號]]</f>
        <v>17-2</v>
      </c>
      <c r="E67" s="5">
        <f xml:space="preserve"> MATCH(韻系資料表[[#This Row],[韻目索引]], 目次資料表[韻目索引], 0)</f>
        <v>78</v>
      </c>
      <c r="F67" s="3" t="s">
        <v>33</v>
      </c>
      <c r="G67" s="5" t="s">
        <v>37</v>
      </c>
      <c r="H67" s="81"/>
      <c r="I67" s="82"/>
      <c r="J67" s="81" cm="1">
        <f t="array" ref="J67" xml:space="preserve"> INDEX(目次資料表[目次序號], 韻系資料表[[#This Row],[目次識別號]])</f>
        <v>0</v>
      </c>
      <c r="K67" s="81"/>
      <c r="L67" s="82" t="str" cm="1">
        <f t="array" ref="L67" xml:space="preserve"> INDEX(目次資料表[目次編碼], 韻系資料表[[#This Row],[目次識別號]])</f>
        <v/>
      </c>
      <c r="M67" s="83" t="str" cm="1">
        <f t="array" ref="M67" xml:space="preserve"> INDEX(目次資料表[目次全名],韻系資料表[[#This Row],[目次識別號]])</f>
        <v/>
      </c>
    </row>
    <row r="68" spans="1:13">
      <c r="A68" s="3">
        <v>67</v>
      </c>
      <c r="B68" s="3">
        <v>17</v>
      </c>
      <c r="C68" s="3">
        <v>3</v>
      </c>
      <c r="D68" s="5" t="str">
        <f>TEXT(韻系資料表[[#This Row],[韻系列號]], "00") &amp; "-" &amp; 韻系資料表[[#This Row],[韻系行號]]</f>
        <v>17-3</v>
      </c>
      <c r="E68" s="5">
        <f xml:space="preserve"> MATCH(韻系資料表[[#This Row],[韻目索引]], 目次資料表[韻目索引], 0)</f>
        <v>139</v>
      </c>
      <c r="F68" s="3" t="s">
        <v>33</v>
      </c>
      <c r="G68" s="5" t="s">
        <v>37</v>
      </c>
      <c r="H68" s="81" t="s">
        <v>226</v>
      </c>
      <c r="I68" s="82" t="s">
        <v>273</v>
      </c>
      <c r="J68" s="81" cm="1">
        <f t="array" ref="J68" xml:space="preserve"> INDEX(目次資料表[目次序號], 韻系資料表[[#This Row],[目次識別號]])</f>
        <v>17</v>
      </c>
      <c r="K68" s="81" t="s">
        <v>276</v>
      </c>
      <c r="L68" s="82" t="str" cm="1">
        <f t="array" ref="L68" xml:space="preserve"> INDEX(目次資料表[目次編碼], 韻系資料表[[#This Row],[目次識別號]])</f>
        <v>17-3</v>
      </c>
      <c r="M68" s="83" t="str" cm="1">
        <f t="array" ref="M68" xml:space="preserve"> INDEX(目次資料表[目次全名],韻系資料表[[#This Row],[目次識別號]])</f>
        <v>去聲十七夬</v>
      </c>
    </row>
    <row r="69" spans="1:13">
      <c r="A69" s="3">
        <v>68</v>
      </c>
      <c r="B69" s="3">
        <v>17</v>
      </c>
      <c r="C69" s="3">
        <v>4</v>
      </c>
      <c r="D69" s="5" t="str">
        <f>TEXT(韻系資料表[[#This Row],[韻系列號]], "00") &amp; "-" &amp; 韻系資料表[[#This Row],[韻系行號]]</f>
        <v>17-4</v>
      </c>
      <c r="E69" s="5">
        <f xml:space="preserve"> MATCH(韻系資料表[[#This Row],[韻目索引]], 目次資料表[韻目索引], 0)</f>
        <v>200</v>
      </c>
      <c r="F69" s="3" t="s">
        <v>33</v>
      </c>
      <c r="G69" s="5" t="s">
        <v>37</v>
      </c>
      <c r="H69" s="81" t="s">
        <v>469</v>
      </c>
      <c r="I69" s="82" t="s">
        <v>469</v>
      </c>
      <c r="J69" s="81" cm="1">
        <f t="array" ref="J69" xml:space="preserve"> INDEX(目次資料表[目次序號], 韻系資料表[[#This Row],[目次識別號]])</f>
        <v>0</v>
      </c>
      <c r="K69" s="81" t="s">
        <v>469</v>
      </c>
      <c r="L69" s="82" t="str" cm="1">
        <f t="array" ref="L69" xml:space="preserve"> INDEX(目次資料表[目次編碼], 韻系資料表[[#This Row],[目次識別號]])</f>
        <v/>
      </c>
      <c r="M69" s="83" t="str" cm="1">
        <f t="array" ref="M69" xml:space="preserve"> INDEX(目次資料表[目次全名],韻系資料表[[#This Row],[目次識別號]])</f>
        <v/>
      </c>
    </row>
    <row r="70" spans="1:13">
      <c r="A70" s="3">
        <v>69</v>
      </c>
      <c r="B70" s="3">
        <v>18</v>
      </c>
      <c r="C70" s="3">
        <v>1</v>
      </c>
      <c r="D70" s="5" t="str">
        <f>TEXT(韻系資料表[[#This Row],[韻系列號]], "00") &amp; "-" &amp; 韻系資料表[[#This Row],[韻系行號]]</f>
        <v>18-1</v>
      </c>
      <c r="E70" s="5">
        <f xml:space="preserve"> MATCH(韻系資料表[[#This Row],[韻目索引]], 目次資料表[韻目索引], 0)</f>
        <v>18</v>
      </c>
      <c r="F70" s="3" t="s">
        <v>33</v>
      </c>
      <c r="G70" s="5" t="s">
        <v>38</v>
      </c>
      <c r="H70" s="81" t="s">
        <v>570</v>
      </c>
      <c r="I70" s="82" t="s">
        <v>608</v>
      </c>
      <c r="J70" s="81" cm="1">
        <f t="array" ref="J70" xml:space="preserve"> INDEX(目次資料表[目次序號], 韻系資料表[[#This Row],[目次識別號]])</f>
        <v>15</v>
      </c>
      <c r="K70" s="81" t="s">
        <v>611</v>
      </c>
      <c r="L70" s="82" t="str" cm="1">
        <f t="array" ref="L70" xml:space="preserve"> INDEX(目次資料表[目次編碼], 韻系資料表[[#This Row],[目次識別號]])</f>
        <v>15-1</v>
      </c>
      <c r="M70" s="83" t="str" cm="1">
        <f t="array" ref="M70" xml:space="preserve"> INDEX(目次資料表[目次全名],韻系資料表[[#This Row],[目次識別號]])</f>
        <v>上平聲十五灰</v>
      </c>
    </row>
    <row r="71" spans="1:13">
      <c r="A71" s="3">
        <v>70</v>
      </c>
      <c r="B71" s="3">
        <v>18</v>
      </c>
      <c r="C71" s="3">
        <v>2</v>
      </c>
      <c r="D71" s="5" t="str">
        <f>TEXT(韻系資料表[[#This Row],[韻系列號]], "00") &amp; "-" &amp; 韻系資料表[[#This Row],[韻系行號]]</f>
        <v>18-2</v>
      </c>
      <c r="E71" s="5">
        <f xml:space="preserve"> MATCH(韻系資料表[[#This Row],[韻目索引]], 目次資料表[韻目索引], 0)</f>
        <v>79</v>
      </c>
      <c r="F71" s="3" t="s">
        <v>33</v>
      </c>
      <c r="G71" s="5" t="s">
        <v>38</v>
      </c>
      <c r="H71" s="81" t="s">
        <v>9</v>
      </c>
      <c r="I71" s="82" t="s">
        <v>39</v>
      </c>
      <c r="J71" s="81" cm="1">
        <f t="array" ref="J71" xml:space="preserve"> INDEX(目次資料表[目次序號], 韻系資料表[[#This Row],[目次識別號]])</f>
        <v>14</v>
      </c>
      <c r="K71" s="81" t="s">
        <v>41</v>
      </c>
      <c r="L71" s="82" t="str" cm="1">
        <f t="array" ref="L71" xml:space="preserve"> INDEX(目次資料表[目次編碼], 韻系資料表[[#This Row],[目次識別號]])</f>
        <v>14-2</v>
      </c>
      <c r="M71" s="83" t="str" cm="1">
        <f t="array" ref="M71" xml:space="preserve"> INDEX(目次資料表[目次全名],韻系資料表[[#This Row],[目次識別號]])</f>
        <v>上聲十四賄</v>
      </c>
    </row>
    <row r="72" spans="1:13">
      <c r="A72" s="3">
        <v>71</v>
      </c>
      <c r="B72" s="3">
        <v>18</v>
      </c>
      <c r="C72" s="3">
        <v>3</v>
      </c>
      <c r="D72" s="5" t="str">
        <f>TEXT(韻系資料表[[#This Row],[韻系列號]], "00") &amp; "-" &amp; 韻系資料表[[#This Row],[韻系行號]]</f>
        <v>18-3</v>
      </c>
      <c r="E72" s="5">
        <f xml:space="preserve"> MATCH(韻系資料表[[#This Row],[韻目索引]], 目次資料表[韻目索引], 0)</f>
        <v>140</v>
      </c>
      <c r="F72" s="3" t="s">
        <v>33</v>
      </c>
      <c r="G72" s="5" t="s">
        <v>38</v>
      </c>
      <c r="H72" s="81" t="s">
        <v>226</v>
      </c>
      <c r="I72" s="82" t="s">
        <v>277</v>
      </c>
      <c r="J72" s="81" cm="1">
        <f t="array" ref="J72" xml:space="preserve"> INDEX(目次資料表[目次序號], 韻系資料表[[#This Row],[目次識別號]])</f>
        <v>18</v>
      </c>
      <c r="K72" s="81" t="s">
        <v>280</v>
      </c>
      <c r="L72" s="82" t="str" cm="1">
        <f t="array" ref="L72" xml:space="preserve"> INDEX(目次資料表[目次編碼], 韻系資料表[[#This Row],[目次識別號]])</f>
        <v>18-3</v>
      </c>
      <c r="M72" s="83" t="str" cm="1">
        <f t="array" ref="M72" xml:space="preserve"> INDEX(目次資料表[目次全名],韻系資料表[[#This Row],[目次識別號]])</f>
        <v>去聲十八隊</v>
      </c>
    </row>
    <row r="73" spans="1:13">
      <c r="A73" s="3">
        <v>72</v>
      </c>
      <c r="B73" s="3">
        <v>18</v>
      </c>
      <c r="C73" s="3">
        <v>4</v>
      </c>
      <c r="D73" s="5" t="str">
        <f>TEXT(韻系資料表[[#This Row],[韻系列號]], "00") &amp; "-" &amp; 韻系資料表[[#This Row],[韻系行號]]</f>
        <v>18-4</v>
      </c>
      <c r="E73" s="5">
        <f xml:space="preserve"> MATCH(韻系資料表[[#This Row],[韻目索引]], 目次資料表[韻目索引], 0)</f>
        <v>201</v>
      </c>
      <c r="F73" s="3" t="s">
        <v>33</v>
      </c>
      <c r="G73" s="5" t="s">
        <v>38</v>
      </c>
      <c r="H73" s="81" t="s">
        <v>469</v>
      </c>
      <c r="I73" s="82" t="s">
        <v>469</v>
      </c>
      <c r="J73" s="81" cm="1">
        <f t="array" ref="J73" xml:space="preserve"> INDEX(目次資料表[目次序號], 韻系資料表[[#This Row],[目次識別號]])</f>
        <v>0</v>
      </c>
      <c r="K73" s="81" t="s">
        <v>469</v>
      </c>
      <c r="L73" s="82" t="str" cm="1">
        <f t="array" ref="L73" xml:space="preserve"> INDEX(目次資料表[目次編碼], 韻系資料表[[#This Row],[目次識別號]])</f>
        <v/>
      </c>
      <c r="M73" s="83" t="str" cm="1">
        <f t="array" ref="M73" xml:space="preserve"> INDEX(目次資料表[目次全名],韻系資料表[[#This Row],[目次識別號]])</f>
        <v/>
      </c>
    </row>
    <row r="74" spans="1:13">
      <c r="A74" s="3">
        <v>73</v>
      </c>
      <c r="B74" s="3">
        <v>19</v>
      </c>
      <c r="C74" s="3">
        <v>1</v>
      </c>
      <c r="D74" s="5" t="str">
        <f>TEXT(韻系資料表[[#This Row],[韻系列號]], "00") &amp; "-" &amp; 韻系資料表[[#This Row],[韻系行號]]</f>
        <v>19-1</v>
      </c>
      <c r="E74" s="5">
        <f xml:space="preserve"> MATCH(韻系資料表[[#This Row],[韻目索引]], 目次資料表[韻目索引], 0)</f>
        <v>19</v>
      </c>
      <c r="F74" s="3" t="s">
        <v>33</v>
      </c>
      <c r="G74" s="5" t="s">
        <v>42</v>
      </c>
      <c r="H74" s="81" t="s">
        <v>570</v>
      </c>
      <c r="I74" s="82" t="s">
        <v>612</v>
      </c>
      <c r="J74" s="81" cm="1">
        <f t="array" ref="J74" xml:space="preserve"> INDEX(目次資料表[目次序號], 韻系資料表[[#This Row],[目次識別號]])</f>
        <v>16</v>
      </c>
      <c r="K74" s="81" t="s">
        <v>615</v>
      </c>
      <c r="L74" s="82" t="str" cm="1">
        <f t="array" ref="L74" xml:space="preserve"> INDEX(目次資料表[目次編碼], 韻系資料表[[#This Row],[目次識別號]])</f>
        <v>16-1</v>
      </c>
      <c r="M74" s="83" t="str" cm="1">
        <f t="array" ref="M74" xml:space="preserve"> INDEX(目次資料表[目次全名],韻系資料表[[#This Row],[目次識別號]])</f>
        <v>上平聲十六咍</v>
      </c>
    </row>
    <row r="75" spans="1:13">
      <c r="A75" s="3">
        <v>74</v>
      </c>
      <c r="B75" s="3">
        <v>19</v>
      </c>
      <c r="C75" s="3">
        <v>2</v>
      </c>
      <c r="D75" s="5" t="str">
        <f>TEXT(韻系資料表[[#This Row],[韻系列號]], "00") &amp; "-" &amp; 韻系資料表[[#This Row],[韻系行號]]</f>
        <v>19-2</v>
      </c>
      <c r="E75" s="5">
        <f xml:space="preserve"> MATCH(韻系資料表[[#This Row],[韻目索引]], 目次資料表[韻目索引], 0)</f>
        <v>80</v>
      </c>
      <c r="F75" s="3" t="s">
        <v>33</v>
      </c>
      <c r="G75" s="5" t="s">
        <v>42</v>
      </c>
      <c r="H75" s="81" t="s">
        <v>9</v>
      </c>
      <c r="I75" s="82" t="s">
        <v>43</v>
      </c>
      <c r="J75" s="81" cm="1">
        <f t="array" ref="J75" xml:space="preserve"> INDEX(目次資料表[目次序號], 韻系資料表[[#This Row],[目次識別號]])</f>
        <v>15</v>
      </c>
      <c r="K75" s="81" t="s">
        <v>45</v>
      </c>
      <c r="L75" s="82" t="str" cm="1">
        <f t="array" ref="L75" xml:space="preserve"> INDEX(目次資料表[目次編碼], 韻系資料表[[#This Row],[目次識別號]])</f>
        <v>15-2</v>
      </c>
      <c r="M75" s="83" t="str" cm="1">
        <f t="array" ref="M75" xml:space="preserve"> INDEX(目次資料表[目次全名],韻系資料表[[#This Row],[目次識別號]])</f>
        <v>上聲十五海</v>
      </c>
    </row>
    <row r="76" spans="1:13">
      <c r="A76" s="3">
        <v>75</v>
      </c>
      <c r="B76" s="3">
        <v>19</v>
      </c>
      <c r="C76" s="3">
        <v>3</v>
      </c>
      <c r="D76" s="5" t="str">
        <f>TEXT(韻系資料表[[#This Row],[韻系列號]], "00") &amp; "-" &amp; 韻系資料表[[#This Row],[韻系行號]]</f>
        <v>19-3</v>
      </c>
      <c r="E76" s="5">
        <f xml:space="preserve"> MATCH(韻系資料表[[#This Row],[韻目索引]], 目次資料表[韻目索引], 0)</f>
        <v>141</v>
      </c>
      <c r="F76" s="3" t="s">
        <v>33</v>
      </c>
      <c r="G76" s="5" t="s">
        <v>42</v>
      </c>
      <c r="H76" s="81" t="s">
        <v>226</v>
      </c>
      <c r="I76" s="82" t="s">
        <v>281</v>
      </c>
      <c r="J76" s="81" cm="1">
        <f t="array" ref="J76" xml:space="preserve"> INDEX(目次資料表[目次序號], 韻系資料表[[#This Row],[目次識別號]])</f>
        <v>19</v>
      </c>
      <c r="K76" s="81" t="s">
        <v>284</v>
      </c>
      <c r="L76" s="82" t="str" cm="1">
        <f t="array" ref="L76" xml:space="preserve"> INDEX(目次資料表[目次編碼], 韻系資料表[[#This Row],[目次識別號]])</f>
        <v>19-3</v>
      </c>
      <c r="M76" s="83" t="str" cm="1">
        <f t="array" ref="M76" xml:space="preserve"> INDEX(目次資料表[目次全名],韻系資料表[[#This Row],[目次識別號]])</f>
        <v>去聲十九代</v>
      </c>
    </row>
    <row r="77" spans="1:13">
      <c r="A77" s="3">
        <v>76</v>
      </c>
      <c r="B77" s="3">
        <v>19</v>
      </c>
      <c r="C77" s="3">
        <v>4</v>
      </c>
      <c r="D77" s="5" t="str">
        <f>TEXT(韻系資料表[[#This Row],[韻系列號]], "00") &amp; "-" &amp; 韻系資料表[[#This Row],[韻系行號]]</f>
        <v>19-4</v>
      </c>
      <c r="E77" s="5">
        <f xml:space="preserve"> MATCH(韻系資料表[[#This Row],[韻目索引]], 目次資料表[韻目索引], 0)</f>
        <v>202</v>
      </c>
      <c r="F77" s="3" t="s">
        <v>33</v>
      </c>
      <c r="G77" s="5" t="s">
        <v>42</v>
      </c>
      <c r="H77" s="81" t="s">
        <v>469</v>
      </c>
      <c r="I77" s="82" t="s">
        <v>469</v>
      </c>
      <c r="J77" s="81" cm="1">
        <f t="array" ref="J77" xml:space="preserve"> INDEX(目次資料表[目次序號], 韻系資料表[[#This Row],[目次識別號]])</f>
        <v>0</v>
      </c>
      <c r="K77" s="81" t="s">
        <v>469</v>
      </c>
      <c r="L77" s="82" t="str" cm="1">
        <f t="array" ref="L77" xml:space="preserve"> INDEX(目次資料表[目次編碼], 韻系資料表[[#This Row],[目次識別號]])</f>
        <v/>
      </c>
      <c r="M77" s="83" t="str" cm="1">
        <f t="array" ref="M77" xml:space="preserve"> INDEX(目次資料表[目次全名],韻系資料表[[#This Row],[目次識別號]])</f>
        <v/>
      </c>
    </row>
    <row r="78" spans="1:13">
      <c r="A78" s="3">
        <v>77</v>
      </c>
      <c r="B78" s="3">
        <v>20</v>
      </c>
      <c r="C78" s="3">
        <v>1</v>
      </c>
      <c r="D78" s="5" t="str">
        <f>TEXT(韻系資料表[[#This Row],[韻系列號]], "00") &amp; "-" &amp; 韻系資料表[[#This Row],[韻系行號]]</f>
        <v>20-1</v>
      </c>
      <c r="E78" s="5">
        <f xml:space="preserve"> MATCH(韻系資料表[[#This Row],[韻目索引]], 目次資料表[韻目索引], 0)</f>
        <v>20</v>
      </c>
      <c r="F78" s="3" t="s">
        <v>33</v>
      </c>
      <c r="G78" s="5" t="s">
        <v>46</v>
      </c>
      <c r="H78" s="81" t="s">
        <v>469</v>
      </c>
      <c r="I78" s="82" t="s">
        <v>469</v>
      </c>
      <c r="J78" s="81" cm="1">
        <f t="array" ref="J78" xml:space="preserve"> INDEX(目次資料表[目次序號], 韻系資料表[[#This Row],[目次識別號]])</f>
        <v>0</v>
      </c>
      <c r="K78" s="81" t="s">
        <v>469</v>
      </c>
      <c r="L78" s="82" t="str" cm="1">
        <f t="array" ref="L78" xml:space="preserve"> INDEX(目次資料表[目次編碼], 韻系資料表[[#This Row],[目次識別號]])</f>
        <v/>
      </c>
      <c r="M78" s="83" t="str" cm="1">
        <f t="array" ref="M78" xml:space="preserve"> INDEX(目次資料表[目次全名],韻系資料表[[#This Row],[目次識別號]])</f>
        <v/>
      </c>
    </row>
    <row r="79" spans="1:13">
      <c r="A79" s="3">
        <v>78</v>
      </c>
      <c r="B79" s="3">
        <v>20</v>
      </c>
      <c r="C79" s="3">
        <v>2</v>
      </c>
      <c r="D79" s="5" t="str">
        <f>TEXT(韻系資料表[[#This Row],[韻系列號]], "00") &amp; "-" &amp; 韻系資料表[[#This Row],[韻系行號]]</f>
        <v>20-2</v>
      </c>
      <c r="E79" s="5">
        <f xml:space="preserve"> MATCH(韻系資料表[[#This Row],[韻目索引]], 目次資料表[韻目索引], 0)</f>
        <v>81</v>
      </c>
      <c r="F79" s="3" t="s">
        <v>33</v>
      </c>
      <c r="G79" s="5" t="s">
        <v>46</v>
      </c>
      <c r="H79" s="81"/>
      <c r="I79" s="82"/>
      <c r="J79" s="81" cm="1">
        <f t="array" ref="J79" xml:space="preserve"> INDEX(目次資料表[目次序號], 韻系資料表[[#This Row],[目次識別號]])</f>
        <v>0</v>
      </c>
      <c r="K79" s="81"/>
      <c r="L79" s="82" t="str" cm="1">
        <f t="array" ref="L79" xml:space="preserve"> INDEX(目次資料表[目次編碼], 韻系資料表[[#This Row],[目次識別號]])</f>
        <v/>
      </c>
      <c r="M79" s="83" t="str" cm="1">
        <f t="array" ref="M79" xml:space="preserve"> INDEX(目次資料表[目次全名],韻系資料表[[#This Row],[目次識別號]])</f>
        <v/>
      </c>
    </row>
    <row r="80" spans="1:13">
      <c r="A80" s="3">
        <v>79</v>
      </c>
      <c r="B80" s="3">
        <v>20</v>
      </c>
      <c r="C80" s="3">
        <v>3</v>
      </c>
      <c r="D80" s="5" t="str">
        <f>TEXT(韻系資料表[[#This Row],[韻系列號]], "00") &amp; "-" &amp; 韻系資料表[[#This Row],[韻系行號]]</f>
        <v>20-3</v>
      </c>
      <c r="E80" s="5">
        <f xml:space="preserve"> MATCH(韻系資料表[[#This Row],[韻目索引]], 目次資料表[韻目索引], 0)</f>
        <v>142</v>
      </c>
      <c r="F80" s="3" t="s">
        <v>33</v>
      </c>
      <c r="G80" s="5" t="s">
        <v>46</v>
      </c>
      <c r="H80" s="81" t="s">
        <v>226</v>
      </c>
      <c r="I80" s="82" t="s">
        <v>285</v>
      </c>
      <c r="J80" s="81" cm="1">
        <f t="array" ref="J80" xml:space="preserve"> INDEX(目次資料表[目次序號], 韻系資料表[[#This Row],[目次識別號]])</f>
        <v>20</v>
      </c>
      <c r="K80" s="81" t="s">
        <v>288</v>
      </c>
      <c r="L80" s="82" t="str" cm="1">
        <f t="array" ref="L80" xml:space="preserve"> INDEX(目次資料表[目次編碼], 韻系資料表[[#This Row],[目次識別號]])</f>
        <v>20-3</v>
      </c>
      <c r="M80" s="83" t="str" cm="1">
        <f t="array" ref="M80" xml:space="preserve"> INDEX(目次資料表[目次全名],韻系資料表[[#This Row],[目次識別號]])</f>
        <v>去聲二十廢</v>
      </c>
    </row>
    <row r="81" spans="1:13">
      <c r="A81" s="3">
        <v>80</v>
      </c>
      <c r="B81" s="3">
        <v>20</v>
      </c>
      <c r="C81" s="3">
        <v>4</v>
      </c>
      <c r="D81" s="5" t="str">
        <f>TEXT(韻系資料表[[#This Row],[韻系列號]], "00") &amp; "-" &amp; 韻系資料表[[#This Row],[韻系行號]]</f>
        <v>20-4</v>
      </c>
      <c r="E81" s="5">
        <f xml:space="preserve"> MATCH(韻系資料表[[#This Row],[韻目索引]], 目次資料表[韻目索引], 0)</f>
        <v>203</v>
      </c>
      <c r="F81" s="3" t="s">
        <v>33</v>
      </c>
      <c r="G81" s="5" t="s">
        <v>46</v>
      </c>
      <c r="H81" s="81" t="s">
        <v>469</v>
      </c>
      <c r="I81" s="82" t="s">
        <v>469</v>
      </c>
      <c r="J81" s="81" cm="1">
        <f t="array" ref="J81" xml:space="preserve"> INDEX(目次資料表[目次序號], 韻系資料表[[#This Row],[目次識別號]])</f>
        <v>0</v>
      </c>
      <c r="K81" s="81" t="s">
        <v>469</v>
      </c>
      <c r="L81" s="82" t="str" cm="1">
        <f t="array" ref="L81" xml:space="preserve"> INDEX(目次資料表[目次編碼], 韻系資料表[[#This Row],[目次識別號]])</f>
        <v/>
      </c>
      <c r="M81" s="83" t="str" cm="1">
        <f t="array" ref="M81" xml:space="preserve"> INDEX(目次資料表[目次全名],韻系資料表[[#This Row],[目次識別號]])</f>
        <v/>
      </c>
    </row>
    <row r="82" spans="1:13">
      <c r="A82" s="3">
        <v>81</v>
      </c>
      <c r="B82" s="3">
        <v>21</v>
      </c>
      <c r="C82" s="3">
        <v>1</v>
      </c>
      <c r="D82" s="5" t="str">
        <f>TEXT(韻系資料表[[#This Row],[韻系列號]], "00") &amp; "-" &amp; 韻系資料表[[#This Row],[韻系行號]]</f>
        <v>21-1</v>
      </c>
      <c r="E82" s="5">
        <f xml:space="preserve"> MATCH(韻系資料表[[#This Row],[韻目索引]], 目次資料表[韻目索引], 0)</f>
        <v>21</v>
      </c>
      <c r="F82" s="3" t="s">
        <v>33</v>
      </c>
      <c r="G82" s="5" t="s">
        <v>47</v>
      </c>
      <c r="H82" s="81" t="s">
        <v>570</v>
      </c>
      <c r="I82" s="82" t="s">
        <v>616</v>
      </c>
      <c r="J82" s="81" cm="1">
        <f t="array" ref="J82" xml:space="preserve"> INDEX(目次資料表[目次序號], 韻系資料表[[#This Row],[目次識別號]])</f>
        <v>17</v>
      </c>
      <c r="K82" s="81" t="s">
        <v>619</v>
      </c>
      <c r="L82" s="82" t="str" cm="1">
        <f t="array" ref="L82" xml:space="preserve"> INDEX(目次資料表[目次編碼], 韻系資料表[[#This Row],[目次識別號]])</f>
        <v>17-1</v>
      </c>
      <c r="M82" s="83" t="str" cm="1">
        <f t="array" ref="M82" xml:space="preserve"> INDEX(目次資料表[目次全名],韻系資料表[[#This Row],[目次識別號]])</f>
        <v>上平聲十七眞</v>
      </c>
    </row>
    <row r="83" spans="1:13">
      <c r="A83" s="3">
        <v>82</v>
      </c>
      <c r="B83" s="3">
        <v>21</v>
      </c>
      <c r="C83" s="3">
        <v>2</v>
      </c>
      <c r="D83" s="5" t="str">
        <f>TEXT(韻系資料表[[#This Row],[韻系列號]], "00") &amp; "-" &amp; 韻系資料表[[#This Row],[韻系行號]]</f>
        <v>21-2</v>
      </c>
      <c r="E83" s="5">
        <f xml:space="preserve"> MATCH(韻系資料表[[#This Row],[韻目索引]], 目次資料表[韻目索引], 0)</f>
        <v>82</v>
      </c>
      <c r="F83" s="3" t="s">
        <v>33</v>
      </c>
      <c r="G83" s="5" t="s">
        <v>47</v>
      </c>
      <c r="H83" s="81" t="s">
        <v>9</v>
      </c>
      <c r="I83" s="82" t="s">
        <v>48</v>
      </c>
      <c r="J83" s="81" cm="1">
        <f t="array" ref="J83" xml:space="preserve"> INDEX(目次資料表[目次序號], 韻系資料表[[#This Row],[目次識別號]])</f>
        <v>16</v>
      </c>
      <c r="K83" s="81" t="s">
        <v>50</v>
      </c>
      <c r="L83" s="82" t="str" cm="1">
        <f t="array" ref="L83" xml:space="preserve"> INDEX(目次資料表[目次編碼], 韻系資料表[[#This Row],[目次識別號]])</f>
        <v>16-2</v>
      </c>
      <c r="M83" s="83" t="str" cm="1">
        <f t="array" ref="M83" xml:space="preserve"> INDEX(目次資料表[目次全名],韻系資料表[[#This Row],[目次識別號]])</f>
        <v>上聲十六軫</v>
      </c>
    </row>
    <row r="84" spans="1:13">
      <c r="A84" s="3">
        <v>83</v>
      </c>
      <c r="B84" s="3">
        <v>21</v>
      </c>
      <c r="C84" s="3">
        <v>3</v>
      </c>
      <c r="D84" s="5" t="str">
        <f>TEXT(韻系資料表[[#This Row],[韻系列號]], "00") &amp; "-" &amp; 韻系資料表[[#This Row],[韻系行號]]</f>
        <v>21-3</v>
      </c>
      <c r="E84" s="5">
        <f xml:space="preserve"> MATCH(韻系資料表[[#This Row],[韻目索引]], 目次資料表[韻目索引], 0)</f>
        <v>143</v>
      </c>
      <c r="F84" s="3" t="s">
        <v>33</v>
      </c>
      <c r="G84" s="5" t="s">
        <v>47</v>
      </c>
      <c r="H84" s="81" t="s">
        <v>226</v>
      </c>
      <c r="I84" s="82" t="s">
        <v>289</v>
      </c>
      <c r="J84" s="81" cm="1">
        <f t="array" ref="J84" xml:space="preserve"> INDEX(目次資料表[目次序號], 韻系資料表[[#This Row],[目次識別號]])</f>
        <v>21</v>
      </c>
      <c r="K84" s="81" t="s">
        <v>292</v>
      </c>
      <c r="L84" s="82" t="str" cm="1">
        <f t="array" ref="L84" xml:space="preserve"> INDEX(目次資料表[目次編碼], 韻系資料表[[#This Row],[目次識別號]])</f>
        <v>21-3</v>
      </c>
      <c r="M84" s="83" t="str" cm="1">
        <f t="array" ref="M84" xml:space="preserve"> INDEX(目次資料表[目次全名],韻系資料表[[#This Row],[目次識別號]])</f>
        <v>去聲二十一震</v>
      </c>
    </row>
    <row r="85" spans="1:13">
      <c r="A85" s="3">
        <v>84</v>
      </c>
      <c r="B85" s="3">
        <v>21</v>
      </c>
      <c r="C85" s="3">
        <v>4</v>
      </c>
      <c r="D85" s="5" t="str">
        <f>TEXT(韻系資料表[[#This Row],[韻系列號]], "00") &amp; "-" &amp; 韻系資料表[[#This Row],[韻系行號]]</f>
        <v>21-4</v>
      </c>
      <c r="E85" s="5">
        <f xml:space="preserve"> MATCH(韻系資料表[[#This Row],[韻目索引]], 目次資料表[韻目索引], 0)</f>
        <v>204</v>
      </c>
      <c r="F85" s="3" t="s">
        <v>33</v>
      </c>
      <c r="G85" s="5" t="s">
        <v>47</v>
      </c>
      <c r="H85" s="81" t="s">
        <v>469</v>
      </c>
      <c r="I85" s="82" t="s">
        <v>469</v>
      </c>
      <c r="J85" s="81" cm="1">
        <f t="array" ref="J85" xml:space="preserve"> INDEX(目次資料表[目次序號], 韻系資料表[[#This Row],[目次識別號]])</f>
        <v>5</v>
      </c>
      <c r="K85" s="81" t="s">
        <v>469</v>
      </c>
      <c r="L85" s="82" t="str" cm="1">
        <f t="array" ref="L85" xml:space="preserve"> INDEX(目次資料表[目次編碼], 韻系資料表[[#This Row],[目次識別號]])</f>
        <v>05-4</v>
      </c>
      <c r="M85" s="83" t="str" cm="1">
        <f t="array" ref="M85" xml:space="preserve"> INDEX(目次資料表[目次全名],韻系資料表[[#This Row],[目次識別號]])</f>
        <v>入聲五質</v>
      </c>
    </row>
    <row r="86" spans="1:13">
      <c r="A86" s="3">
        <v>85</v>
      </c>
      <c r="B86" s="3">
        <v>22</v>
      </c>
      <c r="C86" s="3">
        <v>1</v>
      </c>
      <c r="D86" s="5" t="str">
        <f>TEXT(韻系資料表[[#This Row],[韻系列號]], "00") &amp; "-" &amp; 韻系資料表[[#This Row],[韻系行號]]</f>
        <v>22-1</v>
      </c>
      <c r="E86" s="5">
        <f xml:space="preserve"> MATCH(韻系資料表[[#This Row],[韻目索引]], 目次資料表[韻目索引], 0)</f>
        <v>22</v>
      </c>
      <c r="F86" s="3" t="s">
        <v>33</v>
      </c>
      <c r="G86" s="5" t="s">
        <v>51</v>
      </c>
      <c r="H86" s="81" t="s">
        <v>570</v>
      </c>
      <c r="I86" s="82" t="s">
        <v>620</v>
      </c>
      <c r="J86" s="81" cm="1">
        <f t="array" ref="J86" xml:space="preserve"> INDEX(目次資料表[目次序號], 韻系資料表[[#This Row],[目次識別號]])</f>
        <v>18</v>
      </c>
      <c r="K86" s="81" t="s">
        <v>623</v>
      </c>
      <c r="L86" s="82" t="str" cm="1">
        <f t="array" ref="L86" xml:space="preserve"> INDEX(目次資料表[目次編碼], 韻系資料表[[#This Row],[目次識別號]])</f>
        <v>18-1</v>
      </c>
      <c r="M86" s="83" t="str" cm="1">
        <f t="array" ref="M86" xml:space="preserve"> INDEX(目次資料表[目次全名],韻系資料表[[#This Row],[目次識別號]])</f>
        <v>上平聲十八諄</v>
      </c>
    </row>
    <row r="87" spans="1:13">
      <c r="A87" s="3">
        <v>86</v>
      </c>
      <c r="B87" s="3">
        <v>22</v>
      </c>
      <c r="C87" s="3">
        <v>2</v>
      </c>
      <c r="D87" s="5" t="str">
        <f>TEXT(韻系資料表[[#This Row],[韻系列號]], "00") &amp; "-" &amp; 韻系資料表[[#This Row],[韻系行號]]</f>
        <v>22-2</v>
      </c>
      <c r="E87" s="5">
        <f xml:space="preserve"> MATCH(韻系資料表[[#This Row],[韻目索引]], 目次資料表[韻目索引], 0)</f>
        <v>83</v>
      </c>
      <c r="F87" s="3" t="s">
        <v>33</v>
      </c>
      <c r="G87" s="5" t="s">
        <v>51</v>
      </c>
      <c r="H87" s="81" t="s">
        <v>9</v>
      </c>
      <c r="I87" s="82" t="s">
        <v>52</v>
      </c>
      <c r="J87" s="81" cm="1">
        <f t="array" ref="J87" xml:space="preserve"> INDEX(目次資料表[目次序號], 韻系資料表[[#This Row],[目次識別號]])</f>
        <v>17</v>
      </c>
      <c r="K87" s="81" t="s">
        <v>54</v>
      </c>
      <c r="L87" s="82" t="str" cm="1">
        <f t="array" ref="L87" xml:space="preserve"> INDEX(目次資料表[目次編碼], 韻系資料表[[#This Row],[目次識別號]])</f>
        <v>17-2</v>
      </c>
      <c r="M87" s="83" t="str" cm="1">
        <f t="array" ref="M87" xml:space="preserve"> INDEX(目次資料表[目次全名],韻系資料表[[#This Row],[目次識別號]])</f>
        <v>上聲十七準</v>
      </c>
    </row>
    <row r="88" spans="1:13">
      <c r="A88" s="3">
        <v>87</v>
      </c>
      <c r="B88" s="3">
        <v>22</v>
      </c>
      <c r="C88" s="3">
        <v>3</v>
      </c>
      <c r="D88" s="5" t="str">
        <f>TEXT(韻系資料表[[#This Row],[韻系列號]], "00") &amp; "-" &amp; 韻系資料表[[#This Row],[韻系行號]]</f>
        <v>22-3</v>
      </c>
      <c r="E88" s="5">
        <f xml:space="preserve"> MATCH(韻系資料表[[#This Row],[韻目索引]], 目次資料表[韻目索引], 0)</f>
        <v>144</v>
      </c>
      <c r="F88" s="3" t="s">
        <v>33</v>
      </c>
      <c r="G88" s="5" t="s">
        <v>51</v>
      </c>
      <c r="H88" s="81" t="s">
        <v>226</v>
      </c>
      <c r="I88" s="82" t="s">
        <v>293</v>
      </c>
      <c r="J88" s="81" cm="1">
        <f t="array" ref="J88" xml:space="preserve"> INDEX(目次資料表[目次序號], 韻系資料表[[#This Row],[目次識別號]])</f>
        <v>22</v>
      </c>
      <c r="K88" s="81" t="s">
        <v>296</v>
      </c>
      <c r="L88" s="82" t="str" cm="1">
        <f t="array" ref="L88" xml:space="preserve"> INDEX(目次資料表[目次編碼], 韻系資料表[[#This Row],[目次識別號]])</f>
        <v>22-3</v>
      </c>
      <c r="M88" s="83" t="str" cm="1">
        <f t="array" ref="M88" xml:space="preserve"> INDEX(目次資料表[目次全名],韻系資料表[[#This Row],[目次識別號]])</f>
        <v>去聲二十二稕</v>
      </c>
    </row>
    <row r="89" spans="1:13">
      <c r="A89" s="3">
        <v>88</v>
      </c>
      <c r="B89" s="3">
        <v>22</v>
      </c>
      <c r="C89" s="3">
        <v>4</v>
      </c>
      <c r="D89" s="5" t="str">
        <f>TEXT(韻系資料表[[#This Row],[韻系列號]], "00") &amp; "-" &amp; 韻系資料表[[#This Row],[韻系行號]]</f>
        <v>22-4</v>
      </c>
      <c r="E89" s="5">
        <f xml:space="preserve"> MATCH(韻系資料表[[#This Row],[韻目索引]], 目次資料表[韻目索引], 0)</f>
        <v>205</v>
      </c>
      <c r="F89" s="3" t="s">
        <v>33</v>
      </c>
      <c r="G89" s="5" t="s">
        <v>51</v>
      </c>
      <c r="H89" s="81" t="s">
        <v>469</v>
      </c>
      <c r="I89" s="82" t="s">
        <v>469</v>
      </c>
      <c r="J89" s="81" cm="1">
        <f t="array" ref="J89" xml:space="preserve"> INDEX(目次資料表[目次序號], 韻系資料表[[#This Row],[目次識別號]])</f>
        <v>6</v>
      </c>
      <c r="K89" s="81" t="s">
        <v>469</v>
      </c>
      <c r="L89" s="82" t="str" cm="1">
        <f t="array" ref="L89" xml:space="preserve"> INDEX(目次資料表[目次編碼], 韻系資料表[[#This Row],[目次識別號]])</f>
        <v>06-4</v>
      </c>
      <c r="M89" s="83" t="str" cm="1">
        <f t="array" ref="M89" xml:space="preserve"> INDEX(目次資料表[目次全名],韻系資料表[[#This Row],[目次識別號]])</f>
        <v>入聲六術</v>
      </c>
    </row>
    <row r="90" spans="1:13">
      <c r="A90" s="3">
        <v>89</v>
      </c>
      <c r="B90" s="3">
        <v>23</v>
      </c>
      <c r="C90" s="3">
        <v>1</v>
      </c>
      <c r="D90" s="5" t="str">
        <f>TEXT(韻系資料表[[#This Row],[韻系列號]], "00") &amp; "-" &amp; 韻系資料表[[#This Row],[韻系行號]]</f>
        <v>23-1</v>
      </c>
      <c r="E90" s="5">
        <f xml:space="preserve"> MATCH(韻系資料表[[#This Row],[韻目索引]], 目次資料表[韻目索引], 0)</f>
        <v>23</v>
      </c>
      <c r="F90" s="3" t="s">
        <v>33</v>
      </c>
      <c r="G90" s="5" t="s">
        <v>55</v>
      </c>
      <c r="H90" s="81" t="s">
        <v>469</v>
      </c>
      <c r="I90" s="82" t="s">
        <v>469</v>
      </c>
      <c r="J90" s="81" cm="1">
        <f t="array" ref="J90" xml:space="preserve"> INDEX(目次資料表[目次序號], 韻系資料表[[#This Row],[目次識別號]])</f>
        <v>19</v>
      </c>
      <c r="K90" s="81" t="s">
        <v>469</v>
      </c>
      <c r="L90" s="82" t="str" cm="1">
        <f t="array" ref="L90" xml:space="preserve"> INDEX(目次資料表[目次編碼], 韻系資料表[[#This Row],[目次識別號]])</f>
        <v>19-1</v>
      </c>
      <c r="M90" s="83" t="str" cm="1">
        <f t="array" ref="M90" xml:space="preserve"> INDEX(目次資料表[目次全名],韻系資料表[[#This Row],[目次識別號]])</f>
        <v>上平聲十九臻</v>
      </c>
    </row>
    <row r="91" spans="1:13">
      <c r="A91" s="3">
        <v>90</v>
      </c>
      <c r="B91" s="3">
        <v>23</v>
      </c>
      <c r="C91" s="3">
        <v>2</v>
      </c>
      <c r="D91" s="5" t="str">
        <f>TEXT(韻系資料表[[#This Row],[韻系列號]], "00") &amp; "-" &amp; 韻系資料表[[#This Row],[韻系行號]]</f>
        <v>23-2</v>
      </c>
      <c r="E91" s="5">
        <f xml:space="preserve"> MATCH(韻系資料表[[#This Row],[韻目索引]], 目次資料表[韻目索引], 0)</f>
        <v>84</v>
      </c>
      <c r="F91" s="3" t="s">
        <v>33</v>
      </c>
      <c r="G91" s="5" t="s">
        <v>55</v>
      </c>
      <c r="H91" s="81"/>
      <c r="I91" s="82"/>
      <c r="J91" s="81" cm="1">
        <f t="array" ref="J91" xml:space="preserve"> INDEX(目次資料表[目次序號], 韻系資料表[[#This Row],[目次識別號]])</f>
        <v>18</v>
      </c>
      <c r="K91" s="81"/>
      <c r="L91" s="82" t="str" cm="1">
        <f t="array" ref="L91" xml:space="preserve"> INDEX(目次資料表[目次編碼], 韻系資料表[[#This Row],[目次識別號]])</f>
        <v>18-2</v>
      </c>
      <c r="M91" s="83" t="str" cm="1">
        <f t="array" ref="M91" xml:space="preserve"> INDEX(目次資料表[目次全名],韻系資料表[[#This Row],[目次識別號]])</f>
        <v>上聲十九隱</v>
      </c>
    </row>
    <row r="92" spans="1:13">
      <c r="A92" s="3">
        <v>91</v>
      </c>
      <c r="B92" s="3">
        <v>23</v>
      </c>
      <c r="C92" s="3">
        <v>3</v>
      </c>
      <c r="D92" s="5" t="str">
        <f>TEXT(韻系資料表[[#This Row],[韻系列號]], "00") &amp; "-" &amp; 韻系資料表[[#This Row],[韻系行號]]</f>
        <v>23-3</v>
      </c>
      <c r="E92" s="5">
        <f xml:space="preserve"> MATCH(韻系資料表[[#This Row],[韻目索引]], 目次資料表[韻目索引], 0)</f>
        <v>145</v>
      </c>
      <c r="F92" s="3" t="s">
        <v>33</v>
      </c>
      <c r="G92" s="5" t="s">
        <v>55</v>
      </c>
      <c r="H92" s="81" t="s">
        <v>226</v>
      </c>
      <c r="I92" s="82" t="s">
        <v>297</v>
      </c>
      <c r="J92" s="81" cm="1">
        <f t="array" ref="J92" xml:space="preserve"> INDEX(目次資料表[目次序號], 韻系資料表[[#This Row],[目次識別號]])</f>
        <v>21</v>
      </c>
      <c r="K92" s="81" t="s">
        <v>300</v>
      </c>
      <c r="L92" s="82" t="str" cm="1">
        <f t="array" ref="L92" xml:space="preserve"> INDEX(目次資料表[目次編碼], 韻系資料表[[#This Row],[目次識別號]])</f>
        <v>21-3</v>
      </c>
      <c r="M92" s="83" t="str" cm="1">
        <f t="array" ref="M92" xml:space="preserve"> INDEX(目次資料表[目次全名],韻系資料表[[#This Row],[目次識別號]])</f>
        <v>去聲二十一震</v>
      </c>
    </row>
    <row r="93" spans="1:13">
      <c r="A93" s="3">
        <v>92</v>
      </c>
      <c r="B93" s="3">
        <v>23</v>
      </c>
      <c r="C93" s="3">
        <v>4</v>
      </c>
      <c r="D93" s="5" t="str">
        <f>TEXT(韻系資料表[[#This Row],[韻系列號]], "00") &amp; "-" &amp; 韻系資料表[[#This Row],[韻系行號]]</f>
        <v>23-4</v>
      </c>
      <c r="E93" s="5">
        <f xml:space="preserve"> MATCH(韻系資料表[[#This Row],[韻目索引]], 目次資料表[韻目索引], 0)</f>
        <v>206</v>
      </c>
      <c r="F93" s="3" t="s">
        <v>33</v>
      </c>
      <c r="G93" s="5" t="s">
        <v>55</v>
      </c>
      <c r="H93" s="81" t="s">
        <v>469</v>
      </c>
      <c r="I93" s="82" t="s">
        <v>469</v>
      </c>
      <c r="J93" s="81" cm="1">
        <f t="array" ref="J93" xml:space="preserve"> INDEX(目次資料表[目次序號], 韻系資料表[[#This Row],[目次識別號]])</f>
        <v>7</v>
      </c>
      <c r="K93" s="81" t="s">
        <v>469</v>
      </c>
      <c r="L93" s="82" t="str" cm="1">
        <f t="array" ref="L93" xml:space="preserve"> INDEX(目次資料表[目次編碼], 韻系資料表[[#This Row],[目次識別號]])</f>
        <v>07-4</v>
      </c>
      <c r="M93" s="83" t="str" cm="1">
        <f t="array" ref="M93" xml:space="preserve"> INDEX(目次資料表[目次全名],韻系資料表[[#This Row],[目次識別號]])</f>
        <v>入聲七櫛</v>
      </c>
    </row>
    <row r="94" spans="1:13">
      <c r="A94" s="3">
        <v>93</v>
      </c>
      <c r="B94" s="3">
        <v>24</v>
      </c>
      <c r="C94" s="3">
        <v>1</v>
      </c>
      <c r="D94" s="5" t="str">
        <f>TEXT(韻系資料表[[#This Row],[韻系列號]], "00") &amp; "-" &amp; 韻系資料表[[#This Row],[韻系行號]]</f>
        <v>24-1</v>
      </c>
      <c r="E94" s="5">
        <f xml:space="preserve"> MATCH(韻系資料表[[#This Row],[韻目索引]], 目次資料表[韻目索引], 0)</f>
        <v>24</v>
      </c>
      <c r="F94" s="3" t="s">
        <v>56</v>
      </c>
      <c r="G94" s="5" t="s">
        <v>57</v>
      </c>
      <c r="H94" s="81" t="s">
        <v>570</v>
      </c>
      <c r="I94" s="82" t="s">
        <v>624</v>
      </c>
      <c r="J94" s="81" cm="1">
        <f t="array" ref="J94" xml:space="preserve"> INDEX(目次資料表[目次序號], 韻系資料表[[#This Row],[目次識別號]])</f>
        <v>20</v>
      </c>
      <c r="K94" s="81" t="s">
        <v>627</v>
      </c>
      <c r="L94" s="82" t="str" cm="1">
        <f t="array" ref="L94" xml:space="preserve"> INDEX(目次資料表[目次編碼], 韻系資料表[[#This Row],[目次識別號]])</f>
        <v>20-1</v>
      </c>
      <c r="M94" s="83" t="str" cm="1">
        <f t="array" ref="M94" xml:space="preserve"> INDEX(目次資料表[目次全名],韻系資料表[[#This Row],[目次識別號]])</f>
        <v>上平聲二十文</v>
      </c>
    </row>
    <row r="95" spans="1:13">
      <c r="A95" s="3">
        <v>94</v>
      </c>
      <c r="B95" s="3">
        <v>24</v>
      </c>
      <c r="C95" s="3">
        <v>2</v>
      </c>
      <c r="D95" s="5" t="str">
        <f>TEXT(韻系資料表[[#This Row],[韻系列號]], "00") &amp; "-" &amp; 韻系資料表[[#This Row],[韻系行號]]</f>
        <v>24-2</v>
      </c>
      <c r="E95" s="5">
        <f xml:space="preserve"> MATCH(韻系資料表[[#This Row],[韻目索引]], 目次資料表[韻目索引], 0)</f>
        <v>85</v>
      </c>
      <c r="F95" s="3" t="s">
        <v>56</v>
      </c>
      <c r="G95" s="5" t="s">
        <v>57</v>
      </c>
      <c r="H95" s="81" t="s">
        <v>9</v>
      </c>
      <c r="I95" s="82" t="s">
        <v>58</v>
      </c>
      <c r="J95" s="81" cm="1">
        <f t="array" ref="J95" xml:space="preserve"> INDEX(目次資料表[目次序號], 韻系資料表[[#This Row],[目次識別號]])</f>
        <v>19</v>
      </c>
      <c r="K95" s="81" t="s">
        <v>60</v>
      </c>
      <c r="L95" s="82" t="str" cm="1">
        <f t="array" ref="L95" xml:space="preserve"> INDEX(目次資料表[目次編碼], 韻系資料表[[#This Row],[目次識別號]])</f>
        <v>19-2</v>
      </c>
      <c r="M95" s="83" t="str" cm="1">
        <f t="array" ref="M95" xml:space="preserve"> INDEX(目次資料表[目次全名],韻系資料表[[#This Row],[目次識別號]])</f>
        <v>上聲十八吻</v>
      </c>
    </row>
    <row r="96" spans="1:13">
      <c r="A96" s="3">
        <v>95</v>
      </c>
      <c r="B96" s="3">
        <v>24</v>
      </c>
      <c r="C96" s="3">
        <v>3</v>
      </c>
      <c r="D96" s="5" t="str">
        <f>TEXT(韻系資料表[[#This Row],[韻系列號]], "00") &amp; "-" &amp; 韻系資料表[[#This Row],[韻系行號]]</f>
        <v>24-3</v>
      </c>
      <c r="E96" s="5">
        <f xml:space="preserve"> MATCH(韻系資料表[[#This Row],[韻目索引]], 目次資料表[韻目索引], 0)</f>
        <v>146</v>
      </c>
      <c r="F96" s="3" t="s">
        <v>56</v>
      </c>
      <c r="G96" s="5" t="s">
        <v>57</v>
      </c>
      <c r="H96" s="81" t="s">
        <v>226</v>
      </c>
      <c r="I96" s="82" t="s">
        <v>301</v>
      </c>
      <c r="J96" s="81" cm="1">
        <f t="array" ref="J96" xml:space="preserve"> INDEX(目次資料表[目次序號], 韻系資料表[[#This Row],[目次識別號]])</f>
        <v>23</v>
      </c>
      <c r="K96" s="81" t="s">
        <v>304</v>
      </c>
      <c r="L96" s="82" t="str" cm="1">
        <f t="array" ref="L96" xml:space="preserve"> INDEX(目次資料表[目次編碼], 韻系資料表[[#This Row],[目次識別號]])</f>
        <v>23-3</v>
      </c>
      <c r="M96" s="83" t="str" cm="1">
        <f t="array" ref="M96" xml:space="preserve"> INDEX(目次資料表[目次全名],韻系資料表[[#This Row],[目次識別號]])</f>
        <v>去聲二十三問</v>
      </c>
    </row>
    <row r="97" spans="1:13">
      <c r="A97" s="3">
        <v>96</v>
      </c>
      <c r="B97" s="3">
        <v>24</v>
      </c>
      <c r="C97" s="3">
        <v>4</v>
      </c>
      <c r="D97" s="5" t="str">
        <f>TEXT(韻系資料表[[#This Row],[韻系列號]], "00") &amp; "-" &amp; 韻系資料表[[#This Row],[韻系行號]]</f>
        <v>24-4</v>
      </c>
      <c r="E97" s="5">
        <f xml:space="preserve"> MATCH(韻系資料表[[#This Row],[韻目索引]], 目次資料表[韻目索引], 0)</f>
        <v>207</v>
      </c>
      <c r="F97" s="3" t="s">
        <v>56</v>
      </c>
      <c r="G97" s="5" t="s">
        <v>57</v>
      </c>
      <c r="H97" s="81" t="s">
        <v>457</v>
      </c>
      <c r="I97" s="82" t="s">
        <v>470</v>
      </c>
      <c r="J97" s="81" cm="1">
        <f t="array" ref="J97" xml:space="preserve"> INDEX(目次資料表[目次序號], 韻系資料表[[#This Row],[目次識別號]])</f>
        <v>8</v>
      </c>
      <c r="K97" s="81" t="s">
        <v>473</v>
      </c>
      <c r="L97" s="82" t="str" cm="1">
        <f t="array" ref="L97" xml:space="preserve"> INDEX(目次資料表[目次編碼], 韻系資料表[[#This Row],[目次識別號]])</f>
        <v>08-4</v>
      </c>
      <c r="M97" s="83" t="str" cm="1">
        <f t="array" ref="M97" xml:space="preserve"> INDEX(目次資料表[目次全名],韻系資料表[[#This Row],[目次識別號]])</f>
        <v>入聲八物</v>
      </c>
    </row>
    <row r="98" spans="1:13" ht="46.5">
      <c r="A98" s="3">
        <v>97</v>
      </c>
      <c r="B98" s="3">
        <v>25</v>
      </c>
      <c r="C98" s="3">
        <v>1</v>
      </c>
      <c r="D98" s="5" t="str">
        <f>TEXT(韻系資料表[[#This Row],[韻系列號]], "00") &amp; "-" &amp; 韻系資料表[[#This Row],[韻系行號]]</f>
        <v>25-1</v>
      </c>
      <c r="E98" s="5">
        <f xml:space="preserve"> MATCH(韻系資料表[[#This Row],[韻目索引]], 目次資料表[韻目索引], 0)</f>
        <v>25</v>
      </c>
      <c r="F98" s="3" t="s">
        <v>56</v>
      </c>
      <c r="G98" s="5" t="s">
        <v>57</v>
      </c>
      <c r="H98" s="81" t="s">
        <v>570</v>
      </c>
      <c r="I98" s="82" t="s">
        <v>628</v>
      </c>
      <c r="J98" s="81" cm="1">
        <f t="array" ref="J98" xml:space="preserve"> INDEX(目次資料表[目次序號], 韻系資料表[[#This Row],[目次識別號]])</f>
        <v>21</v>
      </c>
      <c r="K98" s="81" t="s">
        <v>627</v>
      </c>
      <c r="L98" s="82" t="str" cm="1">
        <f t="array" ref="L98" xml:space="preserve"> INDEX(目次資料表[目次編碼], 韻系資料表[[#This Row],[目次識別號]])</f>
        <v>21-1</v>
      </c>
      <c r="M98" s="83" t="str" cm="1">
        <f t="array" ref="M98" xml:space="preserve"> INDEX(目次資料表[目次全名],韻系資料表[[#This Row],[目次識別號]])</f>
        <v>上平聲二十一欣</v>
      </c>
    </row>
    <row r="99" spans="1:13">
      <c r="A99" s="3">
        <v>98</v>
      </c>
      <c r="B99" s="3">
        <v>25</v>
      </c>
      <c r="C99" s="3">
        <v>2</v>
      </c>
      <c r="D99" s="5" t="str">
        <f>TEXT(韻系資料表[[#This Row],[韻系列號]], "00") &amp; "-" &amp; 韻系資料表[[#This Row],[韻系行號]]</f>
        <v>25-2</v>
      </c>
      <c r="E99" s="5">
        <f xml:space="preserve"> MATCH(韻系資料表[[#This Row],[韻目索引]], 目次資料表[韻目索引], 0)</f>
        <v>86</v>
      </c>
      <c r="F99" s="3" t="s">
        <v>56</v>
      </c>
      <c r="G99" s="5" t="s">
        <v>57</v>
      </c>
      <c r="H99" s="81" t="s">
        <v>9</v>
      </c>
      <c r="I99" s="82" t="s">
        <v>61</v>
      </c>
      <c r="J99" s="81" cm="1">
        <f t="array" ref="J99" xml:space="preserve"> INDEX(目次資料表[目次序號], 韻系資料表[[#This Row],[目次識別號]])</f>
        <v>20</v>
      </c>
      <c r="K99" s="81" t="s">
        <v>62</v>
      </c>
      <c r="L99" s="82" t="str" cm="1">
        <f t="array" ref="L99" xml:space="preserve"> INDEX(目次資料表[目次編碼], 韻系資料表[[#This Row],[目次識別號]])</f>
        <v>20-2</v>
      </c>
      <c r="M99" s="83" t="str" cm="1">
        <f t="array" ref="M99" xml:space="preserve"> INDEX(目次資料表[目次全名],韻系資料表[[#This Row],[目次識別號]])</f>
        <v>上聲十九隱</v>
      </c>
    </row>
    <row r="100" spans="1:13">
      <c r="A100" s="3">
        <v>99</v>
      </c>
      <c r="B100" s="3">
        <v>25</v>
      </c>
      <c r="C100" s="3">
        <v>3</v>
      </c>
      <c r="D100" s="5" t="str">
        <f>TEXT(韻系資料表[[#This Row],[韻系列號]], "00") &amp; "-" &amp; 韻系資料表[[#This Row],[韻系行號]]</f>
        <v>25-3</v>
      </c>
      <c r="E100" s="5">
        <f xml:space="preserve"> MATCH(韻系資料表[[#This Row],[韻目索引]], 目次資料表[韻目索引], 0)</f>
        <v>147</v>
      </c>
      <c r="F100" s="3" t="s">
        <v>56</v>
      </c>
      <c r="G100" s="5" t="s">
        <v>57</v>
      </c>
      <c r="H100" s="81" t="s">
        <v>226</v>
      </c>
      <c r="I100" s="82" t="s">
        <v>305</v>
      </c>
      <c r="J100" s="81" cm="1">
        <f t="array" ref="J100" xml:space="preserve"> INDEX(目次資料表[目次序號], 韻系資料表[[#This Row],[目次識別號]])</f>
        <v>24</v>
      </c>
      <c r="K100" s="81" t="s">
        <v>304</v>
      </c>
      <c r="L100" s="82" t="str" cm="1">
        <f t="array" ref="L100" xml:space="preserve"> INDEX(目次資料表[目次編碼], 韻系資料表[[#This Row],[目次識別號]])</f>
        <v>24-3</v>
      </c>
      <c r="M100" s="83" t="str" cm="1">
        <f t="array" ref="M100" xml:space="preserve"> INDEX(目次資料表[目次全名],韻系資料表[[#This Row],[目次識別號]])</f>
        <v>去聲二十四焮</v>
      </c>
    </row>
    <row r="101" spans="1:13">
      <c r="A101" s="3">
        <v>100</v>
      </c>
      <c r="B101" s="3">
        <v>25</v>
      </c>
      <c r="C101" s="3">
        <v>4</v>
      </c>
      <c r="D101" s="5" t="str">
        <f>TEXT(韻系資料表[[#This Row],[韻系列號]], "00") &amp; "-" &amp; 韻系資料表[[#This Row],[韻系行號]]</f>
        <v>25-4</v>
      </c>
      <c r="E101" s="5">
        <f xml:space="preserve"> MATCH(韻系資料表[[#This Row],[韻目索引]], 目次資料表[韻目索引], 0)</f>
        <v>208</v>
      </c>
      <c r="F101" s="3" t="s">
        <v>56</v>
      </c>
      <c r="G101" s="5" t="s">
        <v>57</v>
      </c>
      <c r="H101" s="81" t="s">
        <v>457</v>
      </c>
      <c r="I101" s="82" t="s">
        <v>474</v>
      </c>
      <c r="J101" s="81" cm="1">
        <f t="array" ref="J101" xml:space="preserve"> INDEX(目次資料表[目次序號], 韻系資料表[[#This Row],[目次識別號]])</f>
        <v>9</v>
      </c>
      <c r="K101" s="81" t="s">
        <v>473</v>
      </c>
      <c r="L101" s="82" t="str" cm="1">
        <f t="array" ref="L101" xml:space="preserve"> INDEX(目次資料表[目次編碼], 韻系資料表[[#This Row],[目次識別號]])</f>
        <v>09-4</v>
      </c>
      <c r="M101" s="83" t="str" cm="1">
        <f t="array" ref="M101" xml:space="preserve"> INDEX(目次資料表[目次全名],韻系資料表[[#This Row],[目次識別號]])</f>
        <v>入聲九迄</v>
      </c>
    </row>
    <row r="102" spans="1:13" ht="46.5">
      <c r="A102" s="3">
        <v>101</v>
      </c>
      <c r="B102" s="3">
        <v>26</v>
      </c>
      <c r="C102" s="3">
        <v>1</v>
      </c>
      <c r="D102" s="5" t="str">
        <f>TEXT(韻系資料表[[#This Row],[韻系列號]], "00") &amp; "-" &amp; 韻系資料表[[#This Row],[韻系行號]]</f>
        <v>26-1</v>
      </c>
      <c r="E102" s="5">
        <f xml:space="preserve"> MATCH(韻系資料表[[#This Row],[韻目索引]], 目次資料表[韻目索引], 0)</f>
        <v>26</v>
      </c>
      <c r="F102" s="3" t="s">
        <v>56</v>
      </c>
      <c r="G102" s="5" t="s">
        <v>63</v>
      </c>
      <c r="H102" s="81" t="s">
        <v>570</v>
      </c>
      <c r="I102" s="82" t="s">
        <v>630</v>
      </c>
      <c r="J102" s="81" cm="1">
        <f t="array" ref="J102" xml:space="preserve"> INDEX(目次資料表[目次序號], 韻系資料表[[#This Row],[目次識別號]])</f>
        <v>22</v>
      </c>
      <c r="K102" s="81" t="s">
        <v>633</v>
      </c>
      <c r="L102" s="82" t="str" cm="1">
        <f t="array" ref="L102" xml:space="preserve"> INDEX(目次資料表[目次編碼], 韻系資料表[[#This Row],[目次識別號]])</f>
        <v>22-1</v>
      </c>
      <c r="M102" s="83" t="str" cm="1">
        <f t="array" ref="M102" xml:space="preserve"> INDEX(目次資料表[目次全名],韻系資料表[[#This Row],[目次識別號]])</f>
        <v>上平聲二十二元</v>
      </c>
    </row>
    <row r="103" spans="1:13">
      <c r="A103" s="3">
        <v>102</v>
      </c>
      <c r="B103" s="3">
        <v>26</v>
      </c>
      <c r="C103" s="3">
        <v>2</v>
      </c>
      <c r="D103" s="5" t="str">
        <f>TEXT(韻系資料表[[#This Row],[韻系列號]], "00") &amp; "-" &amp; 韻系資料表[[#This Row],[韻系行號]]</f>
        <v>26-2</v>
      </c>
      <c r="E103" s="5">
        <f xml:space="preserve"> MATCH(韻系資料表[[#This Row],[韻目索引]], 目次資料表[韻目索引], 0)</f>
        <v>87</v>
      </c>
      <c r="F103" s="3" t="s">
        <v>56</v>
      </c>
      <c r="G103" s="5" t="s">
        <v>63</v>
      </c>
      <c r="H103" s="81" t="s">
        <v>9</v>
      </c>
      <c r="I103" s="82" t="s">
        <v>64</v>
      </c>
      <c r="J103" s="81" cm="1">
        <f t="array" ref="J103" xml:space="preserve"> INDEX(目次資料表[目次序號], 韻系資料表[[#This Row],[目次識別號]])</f>
        <v>21</v>
      </c>
      <c r="K103" s="81" t="s">
        <v>66</v>
      </c>
      <c r="L103" s="82" t="str" cm="1">
        <f t="array" ref="L103" xml:space="preserve"> INDEX(目次資料表[目次編碼], 韻系資料表[[#This Row],[目次識別號]])</f>
        <v>21-2</v>
      </c>
      <c r="M103" s="83" t="str" cm="1">
        <f t="array" ref="M103" xml:space="preserve"> INDEX(目次資料表[目次全名],韻系資料表[[#This Row],[目次識別號]])</f>
        <v>上聲二十阮</v>
      </c>
    </row>
    <row r="104" spans="1:13">
      <c r="A104" s="3">
        <v>103</v>
      </c>
      <c r="B104" s="3">
        <v>26</v>
      </c>
      <c r="C104" s="3">
        <v>3</v>
      </c>
      <c r="D104" s="5" t="str">
        <f>TEXT(韻系資料表[[#This Row],[韻系列號]], "00") &amp; "-" &amp; 韻系資料表[[#This Row],[韻系行號]]</f>
        <v>26-3</v>
      </c>
      <c r="E104" s="5">
        <f xml:space="preserve"> MATCH(韻系資料表[[#This Row],[韻目索引]], 目次資料表[韻目索引], 0)</f>
        <v>148</v>
      </c>
      <c r="F104" s="3" t="s">
        <v>56</v>
      </c>
      <c r="G104" s="5" t="s">
        <v>63</v>
      </c>
      <c r="H104" s="81" t="s">
        <v>226</v>
      </c>
      <c r="I104" s="82" t="s">
        <v>307</v>
      </c>
      <c r="J104" s="81" cm="1">
        <f t="array" ref="J104" xml:space="preserve"> INDEX(目次資料表[目次序號], 韻系資料表[[#This Row],[目次識別號]])</f>
        <v>25</v>
      </c>
      <c r="K104" s="81" t="s">
        <v>310</v>
      </c>
      <c r="L104" s="82" t="str" cm="1">
        <f t="array" ref="L104" xml:space="preserve"> INDEX(目次資料表[目次編碼], 韻系資料表[[#This Row],[目次識別號]])</f>
        <v>25-3</v>
      </c>
      <c r="M104" s="83" t="str" cm="1">
        <f t="array" ref="M104" xml:space="preserve"> INDEX(目次資料表[目次全名],韻系資料表[[#This Row],[目次識別號]])</f>
        <v>去聲二十五願</v>
      </c>
    </row>
    <row r="105" spans="1:13">
      <c r="A105" s="3">
        <v>104</v>
      </c>
      <c r="B105" s="3">
        <v>26</v>
      </c>
      <c r="C105" s="3">
        <v>4</v>
      </c>
      <c r="D105" s="5" t="str">
        <f>TEXT(韻系資料表[[#This Row],[韻系列號]], "00") &amp; "-" &amp; 韻系資料表[[#This Row],[韻系行號]]</f>
        <v>26-4</v>
      </c>
      <c r="E105" s="5">
        <f xml:space="preserve"> MATCH(韻系資料表[[#This Row],[韻目索引]], 目次資料表[韻目索引], 0)</f>
        <v>209</v>
      </c>
      <c r="F105" s="3" t="s">
        <v>56</v>
      </c>
      <c r="G105" s="5" t="s">
        <v>63</v>
      </c>
      <c r="H105" s="81" t="s">
        <v>457</v>
      </c>
      <c r="I105" s="82" t="s">
        <v>476</v>
      </c>
      <c r="J105" s="81" cm="1">
        <f t="array" ref="J105" xml:space="preserve"> INDEX(目次資料表[目次序號], 韻系資料表[[#This Row],[目次識別號]])</f>
        <v>10</v>
      </c>
      <c r="K105" s="81" t="s">
        <v>479</v>
      </c>
      <c r="L105" s="82" t="str" cm="1">
        <f t="array" ref="L105" xml:space="preserve"> INDEX(目次資料表[目次編碼], 韻系資料表[[#This Row],[目次識別號]])</f>
        <v>10-4</v>
      </c>
      <c r="M105" s="83" t="str" cm="1">
        <f t="array" ref="M105" xml:space="preserve"> INDEX(目次資料表[目次全名],韻系資料表[[#This Row],[目次識別號]])</f>
        <v>入聲十月</v>
      </c>
    </row>
    <row r="106" spans="1:13" ht="46.5">
      <c r="A106" s="3">
        <v>105</v>
      </c>
      <c r="B106" s="3">
        <v>27</v>
      </c>
      <c r="C106" s="3">
        <v>1</v>
      </c>
      <c r="D106" s="5" t="str">
        <f>TEXT(韻系資料表[[#This Row],[韻系列號]], "00") &amp; "-" &amp; 韻系資料表[[#This Row],[韻系行號]]</f>
        <v>27-1</v>
      </c>
      <c r="E106" s="5">
        <f xml:space="preserve"> MATCH(韻系資料表[[#This Row],[韻目索引]], 目次資料表[韻目索引], 0)</f>
        <v>27</v>
      </c>
      <c r="F106" s="3" t="s">
        <v>56</v>
      </c>
      <c r="G106" s="5" t="s">
        <v>56</v>
      </c>
      <c r="H106" s="81" t="s">
        <v>570</v>
      </c>
      <c r="I106" s="82" t="s">
        <v>634</v>
      </c>
      <c r="J106" s="81" cm="1">
        <f t="array" ref="J106" xml:space="preserve"> INDEX(目次資料表[目次序號], 韻系資料表[[#This Row],[目次識別號]])</f>
        <v>23</v>
      </c>
      <c r="K106" s="81" t="s">
        <v>637</v>
      </c>
      <c r="L106" s="82" t="str" cm="1">
        <f t="array" ref="L106" xml:space="preserve"> INDEX(目次資料表[目次編碼], 韻系資料表[[#This Row],[目次識別號]])</f>
        <v>23-1</v>
      </c>
      <c r="M106" s="83" t="str" cm="1">
        <f t="array" ref="M106" xml:space="preserve"> INDEX(目次資料表[目次全名],韻系資料表[[#This Row],[目次識別號]])</f>
        <v>上平聲二十三魂</v>
      </c>
    </row>
    <row r="107" spans="1:13">
      <c r="A107" s="3">
        <v>106</v>
      </c>
      <c r="B107" s="3">
        <v>27</v>
      </c>
      <c r="C107" s="3">
        <v>2</v>
      </c>
      <c r="D107" s="5" t="str">
        <f>TEXT(韻系資料表[[#This Row],[韻系列號]], "00") &amp; "-" &amp; 韻系資料表[[#This Row],[韻系行號]]</f>
        <v>27-2</v>
      </c>
      <c r="E107" s="5">
        <f xml:space="preserve"> MATCH(韻系資料表[[#This Row],[韻目索引]], 目次資料表[韻目索引], 0)</f>
        <v>88</v>
      </c>
      <c r="F107" s="3" t="s">
        <v>56</v>
      </c>
      <c r="G107" s="5" t="s">
        <v>56</v>
      </c>
      <c r="H107" s="81" t="s">
        <v>9</v>
      </c>
      <c r="I107" s="82" t="s">
        <v>228</v>
      </c>
      <c r="J107" s="81" cm="1">
        <f t="array" ref="J107" xml:space="preserve"> INDEX(目次資料表[目次序號], 韻系資料表[[#This Row],[目次識別號]])</f>
        <v>22</v>
      </c>
      <c r="K107" s="81" t="s">
        <v>69</v>
      </c>
      <c r="L107" s="82" t="str" cm="1">
        <f t="array" ref="L107" xml:space="preserve"> INDEX(目次資料表[目次編碼], 韻系資料表[[#This Row],[目次識別號]])</f>
        <v>22-2</v>
      </c>
      <c r="M107" s="83" t="str" cm="1">
        <f t="array" ref="M107" xml:space="preserve"> INDEX(目次資料表[目次全名],韻系資料表[[#This Row],[目次識別號]])</f>
        <v>上聲二十一混</v>
      </c>
    </row>
    <row r="108" spans="1:13">
      <c r="A108" s="3">
        <v>107</v>
      </c>
      <c r="B108" s="3">
        <v>27</v>
      </c>
      <c r="C108" s="3">
        <v>3</v>
      </c>
      <c r="D108" s="5" t="str">
        <f>TEXT(韻系資料表[[#This Row],[韻系列號]], "00") &amp; "-" &amp; 韻系資料表[[#This Row],[韻系行號]]</f>
        <v>27-3</v>
      </c>
      <c r="E108" s="5">
        <f xml:space="preserve"> MATCH(韻系資料表[[#This Row],[韻目索引]], 目次資料表[韻目索引], 0)</f>
        <v>149</v>
      </c>
      <c r="F108" s="3" t="s">
        <v>56</v>
      </c>
      <c r="G108" s="5" t="s">
        <v>56</v>
      </c>
      <c r="H108" s="81" t="s">
        <v>226</v>
      </c>
      <c r="I108" s="82" t="s">
        <v>311</v>
      </c>
      <c r="J108" s="81" cm="1">
        <f t="array" ref="J108" xml:space="preserve"> INDEX(目次資料表[目次序號], 韻系資料表[[#This Row],[目次識別號]])</f>
        <v>26</v>
      </c>
      <c r="K108" s="81" t="s">
        <v>313</v>
      </c>
      <c r="L108" s="82" t="str" cm="1">
        <f t="array" ref="L108" xml:space="preserve"> INDEX(目次資料表[目次編碼], 韻系資料表[[#This Row],[目次識別號]])</f>
        <v>26-3</v>
      </c>
      <c r="M108" s="83" t="str" cm="1">
        <f t="array" ref="M108" xml:space="preserve"> INDEX(目次資料表[目次全名],韻系資料表[[#This Row],[目次識別號]])</f>
        <v>去聲二十六慁</v>
      </c>
    </row>
    <row r="109" spans="1:13">
      <c r="A109" s="3">
        <v>108</v>
      </c>
      <c r="B109" s="3">
        <v>27</v>
      </c>
      <c r="C109" s="3">
        <v>4</v>
      </c>
      <c r="D109" s="5" t="str">
        <f>TEXT(韻系資料表[[#This Row],[韻系列號]], "00") &amp; "-" &amp; 韻系資料表[[#This Row],[韻系行號]]</f>
        <v>27-4</v>
      </c>
      <c r="E109" s="5">
        <f xml:space="preserve"> MATCH(韻系資料表[[#This Row],[韻目索引]], 目次資料表[韻目索引], 0)</f>
        <v>210</v>
      </c>
      <c r="F109" s="3" t="s">
        <v>56</v>
      </c>
      <c r="G109" s="5" t="s">
        <v>56</v>
      </c>
      <c r="H109" s="81" t="s">
        <v>457</v>
      </c>
      <c r="I109" s="82" t="s">
        <v>480</v>
      </c>
      <c r="J109" s="81" cm="1">
        <f t="array" ref="J109" xml:space="preserve"> INDEX(目次資料表[目次序號], 韻系資料表[[#This Row],[目次識別號]])</f>
        <v>11</v>
      </c>
      <c r="K109" s="81" t="s">
        <v>483</v>
      </c>
      <c r="L109" s="82" t="str" cm="1">
        <f t="array" ref="L109" xml:space="preserve"> INDEX(目次資料表[目次編碼], 韻系資料表[[#This Row],[目次識別號]])</f>
        <v>11-4</v>
      </c>
      <c r="M109" s="83" t="str" cm="1">
        <f t="array" ref="M109" xml:space="preserve"> INDEX(目次資料表[目次全名],韻系資料表[[#This Row],[目次識別號]])</f>
        <v>入聲十一沒</v>
      </c>
    </row>
    <row r="110" spans="1:13" ht="46.5">
      <c r="A110" s="3">
        <v>109</v>
      </c>
      <c r="B110" s="3">
        <v>28</v>
      </c>
      <c r="C110" s="3">
        <v>1</v>
      </c>
      <c r="D110" s="5" t="str">
        <f>TEXT(韻系資料表[[#This Row],[韻系列號]], "00") &amp; "-" &amp; 韻系資料表[[#This Row],[韻系行號]]</f>
        <v>28-1</v>
      </c>
      <c r="E110" s="5">
        <f xml:space="preserve"> MATCH(韻系資料表[[#This Row],[韻目索引]], 目次資料表[韻目索引], 0)</f>
        <v>28</v>
      </c>
      <c r="F110" s="3" t="s">
        <v>56</v>
      </c>
      <c r="G110" s="5" t="s">
        <v>70</v>
      </c>
      <c r="H110" s="81" t="s">
        <v>570</v>
      </c>
      <c r="I110" s="82" t="s">
        <v>638</v>
      </c>
      <c r="J110" s="81" cm="1">
        <f t="array" ref="J110" xml:space="preserve"> INDEX(目次資料表[目次序號], 韻系資料表[[#This Row],[目次識別號]])</f>
        <v>24</v>
      </c>
      <c r="K110" s="81" t="s">
        <v>641</v>
      </c>
      <c r="L110" s="82" t="str" cm="1">
        <f t="array" ref="L110" xml:space="preserve"> INDEX(目次資料表[目次編碼], 韻系資料表[[#This Row],[目次識別號]])</f>
        <v>24-1</v>
      </c>
      <c r="M110" s="83" t="str" cm="1">
        <f t="array" ref="M110" xml:space="preserve"> INDEX(目次資料表[目次全名],韻系資料表[[#This Row],[目次識別號]])</f>
        <v>上平聲二十四痕</v>
      </c>
    </row>
    <row r="111" spans="1:13">
      <c r="A111" s="3">
        <v>110</v>
      </c>
      <c r="B111" s="3">
        <v>28</v>
      </c>
      <c r="C111" s="3">
        <v>2</v>
      </c>
      <c r="D111" s="5" t="str">
        <f>TEXT(韻系資料表[[#This Row],[韻系列號]], "00") &amp; "-" &amp; 韻系資料表[[#This Row],[韻系行號]]</f>
        <v>28-2</v>
      </c>
      <c r="E111" s="5">
        <f xml:space="preserve"> MATCH(韻系資料表[[#This Row],[韻目索引]], 目次資料表[韻目索引], 0)</f>
        <v>89</v>
      </c>
      <c r="F111" s="3" t="s">
        <v>56</v>
      </c>
      <c r="G111" s="5" t="s">
        <v>70</v>
      </c>
      <c r="H111" s="81" t="s">
        <v>9</v>
      </c>
      <c r="I111" s="82" t="s">
        <v>71</v>
      </c>
      <c r="J111" s="81" cm="1">
        <f t="array" ref="J111" xml:space="preserve"> INDEX(目次資料表[目次序號], 韻系資料表[[#This Row],[目次識別號]])</f>
        <v>23</v>
      </c>
      <c r="K111" s="81" t="s">
        <v>73</v>
      </c>
      <c r="L111" s="82" t="str" cm="1">
        <f t="array" ref="L111" xml:space="preserve"> INDEX(目次資料表[目次編碼], 韻系資料表[[#This Row],[目次識別號]])</f>
        <v>23-2</v>
      </c>
      <c r="M111" s="83" t="str" cm="1">
        <f t="array" ref="M111" xml:space="preserve"> INDEX(目次資料表[目次全名],韻系資料表[[#This Row],[目次識別號]])</f>
        <v>上聲二十二很</v>
      </c>
    </row>
    <row r="112" spans="1:13">
      <c r="A112" s="3">
        <v>111</v>
      </c>
      <c r="B112" s="3">
        <v>28</v>
      </c>
      <c r="C112" s="3">
        <v>3</v>
      </c>
      <c r="D112" s="5" t="str">
        <f>TEXT(韻系資料表[[#This Row],[韻系列號]], "00") &amp; "-" &amp; 韻系資料表[[#This Row],[韻系行號]]</f>
        <v>28-3</v>
      </c>
      <c r="E112" s="5">
        <f xml:space="preserve"> MATCH(韻系資料表[[#This Row],[韻目索引]], 目次資料表[韻目索引], 0)</f>
        <v>150</v>
      </c>
      <c r="F112" s="3" t="s">
        <v>56</v>
      </c>
      <c r="G112" s="5" t="s">
        <v>70</v>
      </c>
      <c r="H112" s="81" t="s">
        <v>226</v>
      </c>
      <c r="I112" s="82" t="s">
        <v>314</v>
      </c>
      <c r="J112" s="81" cm="1">
        <f t="array" ref="J112" xml:space="preserve"> INDEX(目次資料表[目次序號], 韻系資料表[[#This Row],[目次識別號]])</f>
        <v>27</v>
      </c>
      <c r="K112" s="81" t="s">
        <v>317</v>
      </c>
      <c r="L112" s="82" t="str" cm="1">
        <f t="array" ref="L112" xml:space="preserve"> INDEX(目次資料表[目次編碼], 韻系資料表[[#This Row],[目次識別號]])</f>
        <v>27-3</v>
      </c>
      <c r="M112" s="83" t="str" cm="1">
        <f t="array" ref="M112" xml:space="preserve"> INDEX(目次資料表[目次全名],韻系資料表[[#This Row],[目次識別號]])</f>
        <v>去聲二十七恨</v>
      </c>
    </row>
    <row r="113" spans="1:13">
      <c r="A113" s="3">
        <v>112</v>
      </c>
      <c r="B113" s="3">
        <v>28</v>
      </c>
      <c r="C113" s="3">
        <v>4</v>
      </c>
      <c r="D113" s="5" t="str">
        <f>TEXT(韻系資料表[[#This Row],[韻系列號]], "00") &amp; "-" &amp; 韻系資料表[[#This Row],[韻系行號]]</f>
        <v>28-4</v>
      </c>
      <c r="E113" s="5">
        <f xml:space="preserve"> MATCH(韻系資料表[[#This Row],[韻目索引]], 目次資料表[韻目索引], 0)</f>
        <v>211</v>
      </c>
      <c r="F113" s="3" t="s">
        <v>56</v>
      </c>
      <c r="G113" s="5" t="s">
        <v>70</v>
      </c>
      <c r="H113" s="81" t="s">
        <v>457</v>
      </c>
      <c r="I113" s="82" t="s">
        <v>484</v>
      </c>
      <c r="J113" s="81" cm="1">
        <f t="array" ref="J113" xml:space="preserve"> INDEX(目次資料表[目次序號], 韻系資料表[[#This Row],[目次識別號]])</f>
        <v>11</v>
      </c>
      <c r="K113" s="81" t="s">
        <v>487</v>
      </c>
      <c r="L113" s="82" t="str" cm="1">
        <f t="array" ref="L113" xml:space="preserve"> INDEX(目次資料表[目次編碼], 韻系資料表[[#This Row],[目次識別號]])</f>
        <v>11-4</v>
      </c>
      <c r="M113" s="83" t="str" cm="1">
        <f t="array" ref="M113" xml:space="preserve"> INDEX(目次資料表[目次全名],韻系資料表[[#This Row],[目次識別號]])</f>
        <v>入聲十一沒</v>
      </c>
    </row>
    <row r="114" spans="1:13" ht="46.5">
      <c r="A114" s="3">
        <v>113</v>
      </c>
      <c r="B114" s="3">
        <v>29</v>
      </c>
      <c r="C114" s="3">
        <v>1</v>
      </c>
      <c r="D114" s="5" t="str">
        <f>TEXT(韻系資料表[[#This Row],[韻系列號]], "00") &amp; "-" &amp; 韻系資料表[[#This Row],[韻系行號]]</f>
        <v>29-1</v>
      </c>
      <c r="E114" s="5">
        <f xml:space="preserve"> MATCH(韻系資料表[[#This Row],[韻目索引]], 目次資料表[韻目索引], 0)</f>
        <v>29</v>
      </c>
      <c r="F114" s="3" t="s">
        <v>56</v>
      </c>
      <c r="G114" s="5" t="s">
        <v>74</v>
      </c>
      <c r="H114" s="81" t="s">
        <v>570</v>
      </c>
      <c r="I114" s="82" t="s">
        <v>642</v>
      </c>
      <c r="J114" s="81" cm="1">
        <f t="array" ref="J114" xml:space="preserve"> INDEX(目次資料表[目次序號], 韻系資料表[[#This Row],[目次識別號]])</f>
        <v>25</v>
      </c>
      <c r="K114" s="81" t="s">
        <v>645</v>
      </c>
      <c r="L114" s="82" t="str" cm="1">
        <f t="array" ref="L114" xml:space="preserve"> INDEX(目次資料表[目次編碼], 韻系資料表[[#This Row],[目次識別號]])</f>
        <v>25-1</v>
      </c>
      <c r="M114" s="83" t="str" cm="1">
        <f t="array" ref="M114" xml:space="preserve"> INDEX(目次資料表[目次全名],韻系資料表[[#This Row],[目次識別號]])</f>
        <v>上平聲二十五寒</v>
      </c>
    </row>
    <row r="115" spans="1:13">
      <c r="A115" s="3">
        <v>114</v>
      </c>
      <c r="B115" s="3">
        <v>29</v>
      </c>
      <c r="C115" s="3">
        <v>2</v>
      </c>
      <c r="D115" s="5" t="str">
        <f>TEXT(韻系資料表[[#This Row],[韻系列號]], "00") &amp; "-" &amp; 韻系資料表[[#This Row],[韻系行號]]</f>
        <v>29-2</v>
      </c>
      <c r="E115" s="5">
        <f xml:space="preserve"> MATCH(韻系資料表[[#This Row],[韻目索引]], 目次資料表[韻目索引], 0)</f>
        <v>90</v>
      </c>
      <c r="F115" s="3" t="s">
        <v>56</v>
      </c>
      <c r="G115" s="5" t="s">
        <v>74</v>
      </c>
      <c r="H115" s="81" t="s">
        <v>9</v>
      </c>
      <c r="I115" s="82" t="s">
        <v>75</v>
      </c>
      <c r="J115" s="81" cm="1">
        <f t="array" ref="J115" xml:space="preserve"> INDEX(目次資料表[目次序號], 韻系資料表[[#This Row],[目次識別號]])</f>
        <v>24</v>
      </c>
      <c r="K115" s="81" t="s">
        <v>76</v>
      </c>
      <c r="L115" s="82" t="str" cm="1">
        <f t="array" ref="L115" xml:space="preserve"> INDEX(目次資料表[目次編碼], 韻系資料表[[#This Row],[目次識別號]])</f>
        <v>24-2</v>
      </c>
      <c r="M115" s="83" t="str" cm="1">
        <f t="array" ref="M115" xml:space="preserve"> INDEX(目次資料表[目次全名],韻系資料表[[#This Row],[目次識別號]])</f>
        <v>上聲二十三旱</v>
      </c>
    </row>
    <row r="116" spans="1:13">
      <c r="A116" s="3">
        <v>115</v>
      </c>
      <c r="B116" s="3">
        <v>29</v>
      </c>
      <c r="C116" s="3">
        <v>3</v>
      </c>
      <c r="D116" s="5" t="str">
        <f>TEXT(韻系資料表[[#This Row],[韻系列號]], "00") &amp; "-" &amp; 韻系資料表[[#This Row],[韻系行號]]</f>
        <v>29-3</v>
      </c>
      <c r="E116" s="5">
        <f xml:space="preserve"> MATCH(韻系資料表[[#This Row],[韻目索引]], 目次資料表[韻目索引], 0)</f>
        <v>151</v>
      </c>
      <c r="F116" s="3" t="s">
        <v>56</v>
      </c>
      <c r="G116" s="5" t="s">
        <v>74</v>
      </c>
      <c r="H116" s="81" t="s">
        <v>226</v>
      </c>
      <c r="I116" s="82" t="s">
        <v>318</v>
      </c>
      <c r="J116" s="81" cm="1">
        <f t="array" ref="J116" xml:space="preserve"> INDEX(目次資料表[目次序號], 韻系資料表[[#This Row],[目次識別號]])</f>
        <v>28</v>
      </c>
      <c r="K116" s="81" t="s">
        <v>321</v>
      </c>
      <c r="L116" s="82" t="str" cm="1">
        <f t="array" ref="L116" xml:space="preserve"> INDEX(目次資料表[目次編碼], 韻系資料表[[#This Row],[目次識別號]])</f>
        <v>28-3</v>
      </c>
      <c r="M116" s="83" t="str" cm="1">
        <f t="array" ref="M116" xml:space="preserve"> INDEX(目次資料表[目次全名],韻系資料表[[#This Row],[目次識別號]])</f>
        <v>去聲二十八翰</v>
      </c>
    </row>
    <row r="117" spans="1:13">
      <c r="A117" s="3">
        <v>116</v>
      </c>
      <c r="B117" s="3">
        <v>29</v>
      </c>
      <c r="C117" s="3">
        <v>4</v>
      </c>
      <c r="D117" s="5" t="str">
        <f>TEXT(韻系資料表[[#This Row],[韻系列號]], "00") &amp; "-" &amp; 韻系資料表[[#This Row],[韻系行號]]</f>
        <v>29-4</v>
      </c>
      <c r="E117" s="5">
        <f xml:space="preserve"> MATCH(韻系資料表[[#This Row],[韻目索引]], 目次資料表[韻目索引], 0)</f>
        <v>212</v>
      </c>
      <c r="F117" s="3" t="s">
        <v>56</v>
      </c>
      <c r="G117" s="5" t="s">
        <v>74</v>
      </c>
      <c r="H117" s="81" t="s">
        <v>457</v>
      </c>
      <c r="I117" s="82" t="s">
        <v>488</v>
      </c>
      <c r="J117" s="81" cm="1">
        <f t="array" ref="J117" xml:space="preserve"> INDEX(目次資料表[目次序號], 韻系資料表[[#This Row],[目次識別號]])</f>
        <v>12</v>
      </c>
      <c r="K117" s="81" t="s">
        <v>491</v>
      </c>
      <c r="L117" s="82" t="str" cm="1">
        <f t="array" ref="L117" xml:space="preserve"> INDEX(目次資料表[目次編碼], 韻系資料表[[#This Row],[目次識別號]])</f>
        <v>12-4</v>
      </c>
      <c r="M117" s="83" t="str" cm="1">
        <f t="array" ref="M117" xml:space="preserve"> INDEX(目次資料表[目次全名],韻系資料表[[#This Row],[目次識別號]])</f>
        <v>入聲十二曷</v>
      </c>
    </row>
    <row r="118" spans="1:13" ht="46.5">
      <c r="A118" s="3">
        <v>117</v>
      </c>
      <c r="B118" s="3">
        <v>30</v>
      </c>
      <c r="C118" s="3">
        <v>1</v>
      </c>
      <c r="D118" s="5" t="str">
        <f>TEXT(韻系資料表[[#This Row],[韻系列號]], "00") &amp; "-" &amp; 韻系資料表[[#This Row],[韻系行號]]</f>
        <v>30-1</v>
      </c>
      <c r="E118" s="5">
        <f xml:space="preserve"> MATCH(韻系資料表[[#This Row],[韻目索引]], 目次資料表[韻目索引], 0)</f>
        <v>30</v>
      </c>
      <c r="F118" s="3" t="s">
        <v>56</v>
      </c>
      <c r="G118" s="5" t="s">
        <v>77</v>
      </c>
      <c r="H118" s="81" t="s">
        <v>570</v>
      </c>
      <c r="I118" s="82" t="s">
        <v>646</v>
      </c>
      <c r="J118" s="81" cm="1">
        <f t="array" ref="J118" xml:space="preserve"> INDEX(目次資料表[目次序號], 韻系資料表[[#This Row],[目次識別號]])</f>
        <v>26</v>
      </c>
      <c r="K118" s="81" t="s">
        <v>648</v>
      </c>
      <c r="L118" s="82" t="str" cm="1">
        <f t="array" ref="L118" xml:space="preserve"> INDEX(目次資料表[目次編碼], 韻系資料表[[#This Row],[目次識別號]])</f>
        <v>26-1</v>
      </c>
      <c r="M118" s="83" t="str" cm="1">
        <f t="array" ref="M118" xml:space="preserve"> INDEX(目次資料表[目次全名],韻系資料表[[#This Row],[目次識別號]])</f>
        <v>上平聲二十六桓</v>
      </c>
    </row>
    <row r="119" spans="1:13">
      <c r="A119" s="3">
        <v>118</v>
      </c>
      <c r="B119" s="3">
        <v>30</v>
      </c>
      <c r="C119" s="3">
        <v>2</v>
      </c>
      <c r="D119" s="5" t="str">
        <f>TEXT(韻系資料表[[#This Row],[韻系列號]], "00") &amp; "-" &amp; 韻系資料表[[#This Row],[韻系行號]]</f>
        <v>30-2</v>
      </c>
      <c r="E119" s="5">
        <f xml:space="preserve"> MATCH(韻系資料表[[#This Row],[韻目索引]], 目次資料表[韻目索引], 0)</f>
        <v>91</v>
      </c>
      <c r="F119" s="3" t="s">
        <v>56</v>
      </c>
      <c r="G119" s="5" t="s">
        <v>77</v>
      </c>
      <c r="H119" s="81" t="s">
        <v>9</v>
      </c>
      <c r="I119" s="82" t="s">
        <v>78</v>
      </c>
      <c r="J119" s="81" cm="1">
        <f t="array" ref="J119" xml:space="preserve"> INDEX(目次資料表[目次序號], 韻系資料表[[#This Row],[目次識別號]])</f>
        <v>25</v>
      </c>
      <c r="K119" s="81" t="s">
        <v>80</v>
      </c>
      <c r="L119" s="82" t="str" cm="1">
        <f t="array" ref="L119" xml:space="preserve"> INDEX(目次資料表[目次編碼], 韻系資料表[[#This Row],[目次識別號]])</f>
        <v>25-2</v>
      </c>
      <c r="M119" s="83" t="str" cm="1">
        <f t="array" ref="M119" xml:space="preserve"> INDEX(目次資料表[目次全名],韻系資料表[[#This Row],[目次識別號]])</f>
        <v>上聲二十四緩</v>
      </c>
    </row>
    <row r="120" spans="1:13">
      <c r="A120" s="3">
        <v>119</v>
      </c>
      <c r="B120" s="3">
        <v>30</v>
      </c>
      <c r="C120" s="3">
        <v>3</v>
      </c>
      <c r="D120" s="5" t="str">
        <f>TEXT(韻系資料表[[#This Row],[韻系列號]], "00") &amp; "-" &amp; 韻系資料表[[#This Row],[韻系行號]]</f>
        <v>30-3</v>
      </c>
      <c r="E120" s="5">
        <f xml:space="preserve"> MATCH(韻系資料表[[#This Row],[韻目索引]], 目次資料表[韻目索引], 0)</f>
        <v>152</v>
      </c>
      <c r="F120" s="3" t="s">
        <v>56</v>
      </c>
      <c r="G120" s="5" t="s">
        <v>77</v>
      </c>
      <c r="H120" s="81" t="s">
        <v>226</v>
      </c>
      <c r="I120" s="82" t="s">
        <v>322</v>
      </c>
      <c r="J120" s="81" cm="1">
        <f t="array" ref="J120" xml:space="preserve"> INDEX(目次資料表[目次序號], 韻系資料表[[#This Row],[目次識別號]])</f>
        <v>29</v>
      </c>
      <c r="K120" s="81" t="s">
        <v>325</v>
      </c>
      <c r="L120" s="82" t="str" cm="1">
        <f t="array" ref="L120" xml:space="preserve"> INDEX(目次資料表[目次編碼], 韻系資料表[[#This Row],[目次識別號]])</f>
        <v>29-3</v>
      </c>
      <c r="M120" s="83" t="str" cm="1">
        <f t="array" ref="M120" xml:space="preserve"> INDEX(目次資料表[目次全名],韻系資料表[[#This Row],[目次識別號]])</f>
        <v>去聲二十九換</v>
      </c>
    </row>
    <row r="121" spans="1:13">
      <c r="A121" s="3">
        <v>120</v>
      </c>
      <c r="B121" s="3">
        <v>30</v>
      </c>
      <c r="C121" s="3">
        <v>4</v>
      </c>
      <c r="D121" s="5" t="str">
        <f>TEXT(韻系資料表[[#This Row],[韻系列號]], "00") &amp; "-" &amp; 韻系資料表[[#This Row],[韻系行號]]</f>
        <v>30-4</v>
      </c>
      <c r="E121" s="5">
        <f xml:space="preserve"> MATCH(韻系資料表[[#This Row],[韻目索引]], 目次資料表[韻目索引], 0)</f>
        <v>213</v>
      </c>
      <c r="F121" s="3" t="s">
        <v>56</v>
      </c>
      <c r="G121" s="5" t="s">
        <v>77</v>
      </c>
      <c r="H121" s="81" t="s">
        <v>457</v>
      </c>
      <c r="I121" s="82" t="s">
        <v>492</v>
      </c>
      <c r="J121" s="81" cm="1">
        <f t="array" ref="J121" xml:space="preserve"> INDEX(目次資料表[目次序號], 韻系資料表[[#This Row],[目次識別號]])</f>
        <v>13</v>
      </c>
      <c r="K121" s="81" t="s">
        <v>495</v>
      </c>
      <c r="L121" s="82" t="str" cm="1">
        <f t="array" ref="L121" xml:space="preserve"> INDEX(目次資料表[目次編碼], 韻系資料表[[#This Row],[目次識別號]])</f>
        <v>13-4</v>
      </c>
      <c r="M121" s="83" t="str" cm="1">
        <f t="array" ref="M121" xml:space="preserve"> INDEX(目次資料表[目次全名],韻系資料表[[#This Row],[目次識別號]])</f>
        <v>入聲十三末</v>
      </c>
    </row>
    <row r="122" spans="1:13" ht="46.5">
      <c r="A122" s="3">
        <v>121</v>
      </c>
      <c r="B122" s="3">
        <v>31</v>
      </c>
      <c r="C122" s="3">
        <v>1</v>
      </c>
      <c r="D122" s="5" t="str">
        <f>TEXT(韻系資料表[[#This Row],[韻系列號]], "00") &amp; "-" &amp; 韻系資料表[[#This Row],[韻系行號]]</f>
        <v>31-1</v>
      </c>
      <c r="E122" s="5">
        <f xml:space="preserve"> MATCH(韻系資料表[[#This Row],[韻目索引]], 目次資料表[韻目索引], 0)</f>
        <v>31</v>
      </c>
      <c r="F122" s="3" t="s">
        <v>56</v>
      </c>
      <c r="G122" s="5" t="s">
        <v>81</v>
      </c>
      <c r="H122" s="81" t="s">
        <v>570</v>
      </c>
      <c r="I122" s="82" t="s">
        <v>649</v>
      </c>
      <c r="J122" s="81" cm="1">
        <f t="array" ref="J122" xml:space="preserve"> INDEX(目次資料表[目次序號], 韻系資料表[[#This Row],[目次識別號]])</f>
        <v>27</v>
      </c>
      <c r="K122" s="81" t="s">
        <v>651</v>
      </c>
      <c r="L122" s="82" t="str" cm="1">
        <f t="array" ref="L122" xml:space="preserve"> INDEX(目次資料表[目次編碼], 韻系資料表[[#This Row],[目次識別號]])</f>
        <v>27-1</v>
      </c>
      <c r="M122" s="83" t="str" cm="1">
        <f t="array" ref="M122" xml:space="preserve"> INDEX(目次資料表[目次全名],韻系資料表[[#This Row],[目次識別號]])</f>
        <v>上平聲二十七刪</v>
      </c>
    </row>
    <row r="123" spans="1:13">
      <c r="A123" s="3">
        <v>122</v>
      </c>
      <c r="B123" s="3">
        <v>31</v>
      </c>
      <c r="C123" s="3">
        <v>2</v>
      </c>
      <c r="D123" s="5" t="str">
        <f>TEXT(韻系資料表[[#This Row],[韻系列號]], "00") &amp; "-" &amp; 韻系資料表[[#This Row],[韻系行號]]</f>
        <v>31-2</v>
      </c>
      <c r="E123" s="5">
        <f xml:space="preserve"> MATCH(韻系資料表[[#This Row],[韻目索引]], 目次資料表[韻目索引], 0)</f>
        <v>92</v>
      </c>
      <c r="F123" s="3" t="s">
        <v>56</v>
      </c>
      <c r="G123" s="5" t="s">
        <v>81</v>
      </c>
      <c r="H123" s="81" t="s">
        <v>9</v>
      </c>
      <c r="I123" s="82" t="s">
        <v>82</v>
      </c>
      <c r="J123" s="81" cm="1">
        <f t="array" ref="J123" xml:space="preserve"> INDEX(目次資料表[目次序號], 韻系資料表[[#This Row],[目次識別號]])</f>
        <v>26</v>
      </c>
      <c r="K123" s="81" t="s">
        <v>84</v>
      </c>
      <c r="L123" s="82" t="str" cm="1">
        <f t="array" ref="L123" xml:space="preserve"> INDEX(目次資料表[目次編碼], 韻系資料表[[#This Row],[目次識別號]])</f>
        <v>26-2</v>
      </c>
      <c r="M123" s="83" t="str" cm="1">
        <f t="array" ref="M123" xml:space="preserve"> INDEX(目次資料表[目次全名],韻系資料表[[#This Row],[目次識別號]])</f>
        <v>上聲二十五潸</v>
      </c>
    </row>
    <row r="124" spans="1:13">
      <c r="A124" s="3">
        <v>123</v>
      </c>
      <c r="B124" s="3">
        <v>31</v>
      </c>
      <c r="C124" s="3">
        <v>3</v>
      </c>
      <c r="D124" s="5" t="str">
        <f>TEXT(韻系資料表[[#This Row],[韻系列號]], "00") &amp; "-" &amp; 韻系資料表[[#This Row],[韻系行號]]</f>
        <v>31-3</v>
      </c>
      <c r="E124" s="5">
        <f xml:space="preserve"> MATCH(韻系資料表[[#This Row],[韻目索引]], 目次資料表[韻目索引], 0)</f>
        <v>153</v>
      </c>
      <c r="F124" s="3" t="s">
        <v>56</v>
      </c>
      <c r="G124" s="5" t="s">
        <v>81</v>
      </c>
      <c r="H124" s="81" t="s">
        <v>226</v>
      </c>
      <c r="I124" s="82" t="s">
        <v>326</v>
      </c>
      <c r="J124" s="81" cm="1">
        <f t="array" ref="J124" xml:space="preserve"> INDEX(目次資料表[目次序號], 韻系資料表[[#This Row],[目次識別號]])</f>
        <v>30</v>
      </c>
      <c r="K124" s="81" t="s">
        <v>329</v>
      </c>
      <c r="L124" s="82" t="str" cm="1">
        <f t="array" ref="L124" xml:space="preserve"> INDEX(目次資料表[目次編碼], 韻系資料表[[#This Row],[目次識別號]])</f>
        <v>30-3</v>
      </c>
      <c r="M124" s="83" t="str" cm="1">
        <f t="array" ref="M124" xml:space="preserve"> INDEX(目次資料表[目次全名],韻系資料表[[#This Row],[目次識別號]])</f>
        <v>去聲三十諫</v>
      </c>
    </row>
    <row r="125" spans="1:13">
      <c r="A125" s="3">
        <v>124</v>
      </c>
      <c r="B125" s="3">
        <v>31</v>
      </c>
      <c r="C125" s="3">
        <v>4</v>
      </c>
      <c r="D125" s="5" t="str">
        <f>TEXT(韻系資料表[[#This Row],[韻系列號]], "00") &amp; "-" &amp; 韻系資料表[[#This Row],[韻系行號]]</f>
        <v>31-4</v>
      </c>
      <c r="E125" s="5">
        <f xml:space="preserve"> MATCH(韻系資料表[[#This Row],[韻目索引]], 目次資料表[韻目索引], 0)</f>
        <v>214</v>
      </c>
      <c r="F125" s="3" t="s">
        <v>56</v>
      </c>
      <c r="G125" s="5" t="s">
        <v>81</v>
      </c>
      <c r="H125" s="81" t="s">
        <v>457</v>
      </c>
      <c r="I125" s="82" t="s">
        <v>496</v>
      </c>
      <c r="J125" s="81" cm="1">
        <f t="array" ref="J125" xml:space="preserve"> INDEX(目次資料表[目次序號], 韻系資料表[[#This Row],[目次識別號]])</f>
        <v>14</v>
      </c>
      <c r="K125" s="81" t="s">
        <v>499</v>
      </c>
      <c r="L125" s="82" t="str" cm="1">
        <f t="array" ref="L125" xml:space="preserve"> INDEX(目次資料表[目次編碼], 韻系資料表[[#This Row],[目次識別號]])</f>
        <v>14-4</v>
      </c>
      <c r="M125" s="83" t="str" cm="1">
        <f t="array" ref="M125" xml:space="preserve"> INDEX(目次資料表[目次全名],韻系資料表[[#This Row],[目次識別號]])</f>
        <v>入聲十四黠</v>
      </c>
    </row>
    <row r="126" spans="1:13" ht="46.5">
      <c r="A126" s="3">
        <v>125</v>
      </c>
      <c r="B126" s="3">
        <v>32</v>
      </c>
      <c r="C126" s="3">
        <v>1</v>
      </c>
      <c r="D126" s="5" t="str">
        <f>TEXT(韻系資料表[[#This Row],[韻系列號]], "00") &amp; "-" &amp; 韻系資料表[[#This Row],[韻系行號]]</f>
        <v>32-1</v>
      </c>
      <c r="E126" s="5">
        <f xml:space="preserve"> MATCH(韻系資料表[[#This Row],[韻目索引]], 目次資料表[韻目索引], 0)</f>
        <v>32</v>
      </c>
      <c r="F126" s="3" t="s">
        <v>56</v>
      </c>
      <c r="G126" s="5" t="s">
        <v>85</v>
      </c>
      <c r="H126" s="81" t="s">
        <v>570</v>
      </c>
      <c r="I126" s="82" t="s">
        <v>652</v>
      </c>
      <c r="J126" s="81" cm="1">
        <f t="array" ref="J126" xml:space="preserve"> INDEX(目次資料表[目次序號], 韻系資料表[[#This Row],[目次識別號]])</f>
        <v>28</v>
      </c>
      <c r="K126" s="81" t="s">
        <v>654</v>
      </c>
      <c r="L126" s="82" t="str" cm="1">
        <f t="array" ref="L126" xml:space="preserve"> INDEX(目次資料表[目次編碼], 韻系資料表[[#This Row],[目次識別號]])</f>
        <v>28-1</v>
      </c>
      <c r="M126" s="83" t="str" cm="1">
        <f t="array" ref="M126" xml:space="preserve"> INDEX(目次資料表[目次全名],韻系資料表[[#This Row],[目次識別號]])</f>
        <v>上平聲二十八山</v>
      </c>
    </row>
    <row r="127" spans="1:13">
      <c r="A127" s="3">
        <v>126</v>
      </c>
      <c r="B127" s="3">
        <v>32</v>
      </c>
      <c r="C127" s="3">
        <v>2</v>
      </c>
      <c r="D127" s="5" t="str">
        <f>TEXT(韻系資料表[[#This Row],[韻系列號]], "00") &amp; "-" &amp; 韻系資料表[[#This Row],[韻系行號]]</f>
        <v>32-2</v>
      </c>
      <c r="E127" s="5">
        <f xml:space="preserve"> MATCH(韻系資料表[[#This Row],[韻目索引]], 目次資料表[韻目索引], 0)</f>
        <v>93</v>
      </c>
      <c r="F127" s="3" t="s">
        <v>56</v>
      </c>
      <c r="G127" s="5" t="s">
        <v>85</v>
      </c>
      <c r="H127" s="81" t="s">
        <v>9</v>
      </c>
      <c r="I127" s="82" t="s">
        <v>86</v>
      </c>
      <c r="J127" s="81" cm="1">
        <f t="array" ref="J127" xml:space="preserve"> INDEX(目次資料表[目次序號], 韻系資料表[[#This Row],[目次識別號]])</f>
        <v>27</v>
      </c>
      <c r="K127" s="81" t="s">
        <v>88</v>
      </c>
      <c r="L127" s="82" t="str" cm="1">
        <f t="array" ref="L127" xml:space="preserve"> INDEX(目次資料表[目次編碼], 韻系資料表[[#This Row],[目次識別號]])</f>
        <v>27-2</v>
      </c>
      <c r="M127" s="83" t="str" cm="1">
        <f t="array" ref="M127" xml:space="preserve"> INDEX(目次資料表[目次全名],韻系資料表[[#This Row],[目次識別號]])</f>
        <v>上聲二十六產</v>
      </c>
    </row>
    <row r="128" spans="1:13">
      <c r="A128" s="3">
        <v>127</v>
      </c>
      <c r="B128" s="3">
        <v>32</v>
      </c>
      <c r="C128" s="3">
        <v>3</v>
      </c>
      <c r="D128" s="5" t="str">
        <f>TEXT(韻系資料表[[#This Row],[韻系列號]], "00") &amp; "-" &amp; 韻系資料表[[#This Row],[韻系行號]]</f>
        <v>32-3</v>
      </c>
      <c r="E128" s="5">
        <f xml:space="preserve"> MATCH(韻系資料表[[#This Row],[韻目索引]], 目次資料表[韻目索引], 0)</f>
        <v>154</v>
      </c>
      <c r="F128" s="3" t="s">
        <v>56</v>
      </c>
      <c r="G128" s="5" t="s">
        <v>85</v>
      </c>
      <c r="H128" s="81" t="s">
        <v>226</v>
      </c>
      <c r="I128" s="82" t="s">
        <v>330</v>
      </c>
      <c r="J128" s="81" cm="1">
        <f t="array" ref="J128" xml:space="preserve"> INDEX(目次資料表[目次序號], 韻系資料表[[#This Row],[目次識別號]])</f>
        <v>31</v>
      </c>
      <c r="K128" s="81" t="s">
        <v>333</v>
      </c>
      <c r="L128" s="82" t="str" cm="1">
        <f t="array" ref="L128" xml:space="preserve"> INDEX(目次資料表[目次編碼], 韻系資料表[[#This Row],[目次識別號]])</f>
        <v>31-3</v>
      </c>
      <c r="M128" s="83" t="str" cm="1">
        <f t="array" ref="M128" xml:space="preserve"> INDEX(目次資料表[目次全名],韻系資料表[[#This Row],[目次識別號]])</f>
        <v>去聲三十一襇</v>
      </c>
    </row>
    <row r="129" spans="1:13">
      <c r="A129" s="3">
        <v>128</v>
      </c>
      <c r="B129" s="3">
        <v>32</v>
      </c>
      <c r="C129" s="3">
        <v>4</v>
      </c>
      <c r="D129" s="5" t="str">
        <f>TEXT(韻系資料表[[#This Row],[韻系列號]], "00") &amp; "-" &amp; 韻系資料表[[#This Row],[韻系行號]]</f>
        <v>32-4</v>
      </c>
      <c r="E129" s="5">
        <f xml:space="preserve"> MATCH(韻系資料表[[#This Row],[韻目索引]], 目次資料表[韻目索引], 0)</f>
        <v>215</v>
      </c>
      <c r="F129" s="3" t="s">
        <v>56</v>
      </c>
      <c r="G129" s="5" t="s">
        <v>85</v>
      </c>
      <c r="H129" s="81" t="s">
        <v>457</v>
      </c>
      <c r="I129" s="82" t="s">
        <v>500</v>
      </c>
      <c r="J129" s="81" cm="1">
        <f t="array" ref="J129" xml:space="preserve"> INDEX(目次資料表[目次序號], 韻系資料表[[#This Row],[目次識別號]])</f>
        <v>15</v>
      </c>
      <c r="K129" s="81" t="s">
        <v>502</v>
      </c>
      <c r="L129" s="82" t="str" cm="1">
        <f t="array" ref="L129" xml:space="preserve"> INDEX(目次資料表[目次編碼], 韻系資料表[[#This Row],[目次識別號]])</f>
        <v>15-4</v>
      </c>
      <c r="M129" s="83" t="str" cm="1">
        <f t="array" ref="M129" xml:space="preserve"> INDEX(目次資料表[目次全名],韻系資料表[[#This Row],[目次識別號]])</f>
        <v>入聲十五鎋</v>
      </c>
    </row>
    <row r="130" spans="1:13">
      <c r="A130" s="3">
        <v>129</v>
      </c>
      <c r="B130" s="3">
        <v>33</v>
      </c>
      <c r="C130" s="3">
        <v>1</v>
      </c>
      <c r="D130" s="5" t="str">
        <f>TEXT(韻系資料表[[#This Row],[韻系列號]], "00") &amp; "-" &amp; 韻系資料表[[#This Row],[韻系行號]]</f>
        <v>33-1</v>
      </c>
      <c r="E130" s="5">
        <f xml:space="preserve"> MATCH(韻系資料表[[#This Row],[韻目索引]], 目次資料表[韻目索引], 0)</f>
        <v>33</v>
      </c>
      <c r="F130" s="3" t="s">
        <v>89</v>
      </c>
      <c r="G130" s="5" t="s">
        <v>90</v>
      </c>
      <c r="H130" s="81" t="s">
        <v>570</v>
      </c>
      <c r="I130" s="82" t="s">
        <v>655</v>
      </c>
      <c r="J130" s="81" cm="1">
        <f t="array" ref="J130" xml:space="preserve"> INDEX(目次資料表[目次序號], 韻系資料表[[#This Row],[目次識別號]])</f>
        <v>1</v>
      </c>
      <c r="K130" s="81" t="s">
        <v>657</v>
      </c>
      <c r="L130" s="82" t="str" cm="1">
        <f t="array" ref="L130" xml:space="preserve"> INDEX(目次資料表[目次編碼], 韻系資料表[[#This Row],[目次識別號]])</f>
        <v>01-1</v>
      </c>
      <c r="M130" s="83" t="str" cm="1">
        <f t="array" ref="M130" xml:space="preserve"> INDEX(目次資料表[目次全名],韻系資料表[[#This Row],[目次識別號]])</f>
        <v>下平聲一先</v>
      </c>
    </row>
    <row r="131" spans="1:13">
      <c r="A131" s="3">
        <v>130</v>
      </c>
      <c r="B131" s="3">
        <v>33</v>
      </c>
      <c r="C131" s="3">
        <v>2</v>
      </c>
      <c r="D131" s="5" t="str">
        <f>TEXT(韻系資料表[[#This Row],[韻系列號]], "00") &amp; "-" &amp; 韻系資料表[[#This Row],[韻系行號]]</f>
        <v>33-2</v>
      </c>
      <c r="E131" s="5">
        <f xml:space="preserve"> MATCH(韻系資料表[[#This Row],[韻目索引]], 目次資料表[韻目索引], 0)</f>
        <v>94</v>
      </c>
      <c r="F131" s="3" t="s">
        <v>89</v>
      </c>
      <c r="G131" s="5" t="s">
        <v>90</v>
      </c>
      <c r="H131" s="81" t="s">
        <v>9</v>
      </c>
      <c r="I131" s="82" t="s">
        <v>91</v>
      </c>
      <c r="J131" s="81" cm="1">
        <f t="array" ref="J131" xml:space="preserve"> INDEX(目次資料表[目次序號], 韻系資料表[[#This Row],[目次識別號]])</f>
        <v>28</v>
      </c>
      <c r="K131" s="81" t="s">
        <v>93</v>
      </c>
      <c r="L131" s="82" t="str" cm="1">
        <f t="array" ref="L131" xml:space="preserve"> INDEX(目次資料表[目次編碼], 韻系資料表[[#This Row],[目次識別號]])</f>
        <v>28-2</v>
      </c>
      <c r="M131" s="83" t="str" cm="1">
        <f t="array" ref="M131" xml:space="preserve"> INDEX(目次資料表[目次全名],韻系資料表[[#This Row],[目次識別號]])</f>
        <v>上聲二十七銑</v>
      </c>
    </row>
    <row r="132" spans="1:13">
      <c r="A132" s="3">
        <v>131</v>
      </c>
      <c r="B132" s="3">
        <v>33</v>
      </c>
      <c r="C132" s="3">
        <v>3</v>
      </c>
      <c r="D132" s="5" t="str">
        <f>TEXT(韻系資料表[[#This Row],[韻系列號]], "00") &amp; "-" &amp; 韻系資料表[[#This Row],[韻系行號]]</f>
        <v>33-3</v>
      </c>
      <c r="E132" s="5">
        <f xml:space="preserve"> MATCH(韻系資料表[[#This Row],[韻目索引]], 目次資料表[韻目索引], 0)</f>
        <v>155</v>
      </c>
      <c r="F132" s="3" t="s">
        <v>89</v>
      </c>
      <c r="G132" s="5" t="s">
        <v>90</v>
      </c>
      <c r="H132" s="81" t="s">
        <v>226</v>
      </c>
      <c r="I132" s="82" t="s">
        <v>334</v>
      </c>
      <c r="J132" s="81" cm="1">
        <f t="array" ref="J132" xml:space="preserve"> INDEX(目次資料表[目次序號], 韻系資料表[[#This Row],[目次識別號]])</f>
        <v>32</v>
      </c>
      <c r="K132" s="81" t="s">
        <v>337</v>
      </c>
      <c r="L132" s="82" t="str" cm="1">
        <f t="array" ref="L132" xml:space="preserve"> INDEX(目次資料表[目次編碼], 韻系資料表[[#This Row],[目次識別號]])</f>
        <v>32-3</v>
      </c>
      <c r="M132" s="83" t="str" cm="1">
        <f t="array" ref="M132" xml:space="preserve"> INDEX(目次資料表[目次全名],韻系資料表[[#This Row],[目次識別號]])</f>
        <v>去聲三十二霰</v>
      </c>
    </row>
    <row r="133" spans="1:13">
      <c r="A133" s="3">
        <v>132</v>
      </c>
      <c r="B133" s="3">
        <v>33</v>
      </c>
      <c r="C133" s="3">
        <v>4</v>
      </c>
      <c r="D133" s="5" t="str">
        <f>TEXT(韻系資料表[[#This Row],[韻系列號]], "00") &amp; "-" &amp; 韻系資料表[[#This Row],[韻系行號]]</f>
        <v>33-4</v>
      </c>
      <c r="E133" s="5">
        <f xml:space="preserve"> MATCH(韻系資料表[[#This Row],[韻目索引]], 目次資料表[韻目索引], 0)</f>
        <v>216</v>
      </c>
      <c r="F133" s="3" t="s">
        <v>89</v>
      </c>
      <c r="G133" s="5" t="s">
        <v>90</v>
      </c>
      <c r="H133" s="81" t="s">
        <v>457</v>
      </c>
      <c r="I133" s="82" t="s">
        <v>503</v>
      </c>
      <c r="J133" s="81" cm="1">
        <f t="array" ref="J133" xml:space="preserve"> INDEX(目次資料表[目次序號], 韻系資料表[[#This Row],[目次識別號]])</f>
        <v>16</v>
      </c>
      <c r="K133" s="81" t="s">
        <v>506</v>
      </c>
      <c r="L133" s="82" t="str" cm="1">
        <f t="array" ref="L133" xml:space="preserve"> INDEX(目次資料表[目次編碼], 韻系資料表[[#This Row],[目次識別號]])</f>
        <v>16-4</v>
      </c>
      <c r="M133" s="83" t="str" cm="1">
        <f t="array" ref="M133" xml:space="preserve"> INDEX(目次資料表[目次全名],韻系資料表[[#This Row],[目次識別號]])</f>
        <v>入聲十六屑</v>
      </c>
    </row>
    <row r="134" spans="1:13">
      <c r="A134" s="3">
        <v>133</v>
      </c>
      <c r="B134" s="3">
        <v>34</v>
      </c>
      <c r="C134" s="3">
        <v>1</v>
      </c>
      <c r="D134" s="5" t="str">
        <f>TEXT(韻系資料表[[#This Row],[韻系列號]], "00") &amp; "-" &amp; 韻系資料表[[#This Row],[韻系行號]]</f>
        <v>34-1</v>
      </c>
      <c r="E134" s="5">
        <f xml:space="preserve"> MATCH(韻系資料表[[#This Row],[韻目索引]], 目次資料表[韻目索引], 0)</f>
        <v>34</v>
      </c>
      <c r="F134" s="3" t="s">
        <v>89</v>
      </c>
      <c r="G134" s="5" t="s">
        <v>94</v>
      </c>
      <c r="H134" s="81" t="s">
        <v>570</v>
      </c>
      <c r="I134" s="82" t="s">
        <v>658</v>
      </c>
      <c r="J134" s="81" cm="1">
        <f t="array" ref="J134" xml:space="preserve"> INDEX(目次資料表[目次序號], 韻系資料表[[#This Row],[目次識別號]])</f>
        <v>2</v>
      </c>
      <c r="K134" s="81" t="s">
        <v>660</v>
      </c>
      <c r="L134" s="82" t="str" cm="1">
        <f t="array" ref="L134" xml:space="preserve"> INDEX(目次資料表[目次編碼], 韻系資料表[[#This Row],[目次識別號]])</f>
        <v>02-1</v>
      </c>
      <c r="M134" s="83" t="str" cm="1">
        <f t="array" ref="M134" xml:space="preserve"> INDEX(目次資料表[目次全名],韻系資料表[[#This Row],[目次識別號]])</f>
        <v>下平聲二仙</v>
      </c>
    </row>
    <row r="135" spans="1:13">
      <c r="A135" s="3">
        <v>134</v>
      </c>
      <c r="B135" s="3">
        <v>34</v>
      </c>
      <c r="C135" s="3">
        <v>2</v>
      </c>
      <c r="D135" s="5" t="str">
        <f>TEXT(韻系資料表[[#This Row],[韻系列號]], "00") &amp; "-" &amp; 韻系資料表[[#This Row],[韻系行號]]</f>
        <v>34-2</v>
      </c>
      <c r="E135" s="5">
        <f xml:space="preserve"> MATCH(韻系資料表[[#This Row],[韻目索引]], 目次資料表[韻目索引], 0)</f>
        <v>95</v>
      </c>
      <c r="F135" s="3" t="s">
        <v>89</v>
      </c>
      <c r="G135" s="5" t="s">
        <v>94</v>
      </c>
      <c r="H135" s="81" t="s">
        <v>9</v>
      </c>
      <c r="I135" s="82" t="s">
        <v>95</v>
      </c>
      <c r="J135" s="81" cm="1">
        <f t="array" ref="J135" xml:space="preserve"> INDEX(目次資料表[目次序號], 韻系資料表[[#This Row],[目次識別號]])</f>
        <v>29</v>
      </c>
      <c r="K135" s="81" t="s">
        <v>97</v>
      </c>
      <c r="L135" s="82" t="str" cm="1">
        <f t="array" ref="L135" xml:space="preserve"> INDEX(目次資料表[目次編碼], 韻系資料表[[#This Row],[目次識別號]])</f>
        <v>29-2</v>
      </c>
      <c r="M135" s="83" t="str" cm="1">
        <f t="array" ref="M135" xml:space="preserve"> INDEX(目次資料表[目次全名],韻系資料表[[#This Row],[目次識別號]])</f>
        <v>上聲二十八獮</v>
      </c>
    </row>
    <row r="136" spans="1:13">
      <c r="A136" s="3">
        <v>135</v>
      </c>
      <c r="B136" s="3">
        <v>34</v>
      </c>
      <c r="C136" s="3">
        <v>3</v>
      </c>
      <c r="D136" s="5" t="str">
        <f>TEXT(韻系資料表[[#This Row],[韻系列號]], "00") &amp; "-" &amp; 韻系資料表[[#This Row],[韻系行號]]</f>
        <v>34-3</v>
      </c>
      <c r="E136" s="5">
        <f xml:space="preserve"> MATCH(韻系資料表[[#This Row],[韻目索引]], 目次資料表[韻目索引], 0)</f>
        <v>156</v>
      </c>
      <c r="F136" s="3" t="s">
        <v>89</v>
      </c>
      <c r="G136" s="5" t="s">
        <v>94</v>
      </c>
      <c r="H136" s="81" t="s">
        <v>226</v>
      </c>
      <c r="I136" s="82" t="s">
        <v>338</v>
      </c>
      <c r="J136" s="81" cm="1">
        <f t="array" ref="J136" xml:space="preserve"> INDEX(目次資料表[目次序號], 韻系資料表[[#This Row],[目次識別號]])</f>
        <v>33</v>
      </c>
      <c r="K136" s="81" t="s">
        <v>341</v>
      </c>
      <c r="L136" s="82" t="str" cm="1">
        <f t="array" ref="L136" xml:space="preserve"> INDEX(目次資料表[目次編碼], 韻系資料表[[#This Row],[目次識別號]])</f>
        <v>33-3</v>
      </c>
      <c r="M136" s="83" t="str" cm="1">
        <f t="array" ref="M136" xml:space="preserve"> INDEX(目次資料表[目次全名],韻系資料表[[#This Row],[目次識別號]])</f>
        <v>去聲三十三線</v>
      </c>
    </row>
    <row r="137" spans="1:13">
      <c r="A137" s="3">
        <v>136</v>
      </c>
      <c r="B137" s="3">
        <v>34</v>
      </c>
      <c r="C137" s="3">
        <v>4</v>
      </c>
      <c r="D137" s="5" t="str">
        <f>TEXT(韻系資料表[[#This Row],[韻系列號]], "00") &amp; "-" &amp; 韻系資料表[[#This Row],[韻系行號]]</f>
        <v>34-4</v>
      </c>
      <c r="E137" s="5">
        <f xml:space="preserve"> MATCH(韻系資料表[[#This Row],[韻目索引]], 目次資料表[韻目索引], 0)</f>
        <v>217</v>
      </c>
      <c r="F137" s="3" t="s">
        <v>89</v>
      </c>
      <c r="G137" s="5" t="s">
        <v>94</v>
      </c>
      <c r="H137" s="81" t="s">
        <v>457</v>
      </c>
      <c r="I137" s="82" t="s">
        <v>507</v>
      </c>
      <c r="J137" s="81" cm="1">
        <f t="array" ref="J137" xml:space="preserve"> INDEX(目次資料表[目次序號], 韻系資料表[[#This Row],[目次識別號]])</f>
        <v>17</v>
      </c>
      <c r="K137" s="81" t="s">
        <v>510</v>
      </c>
      <c r="L137" s="82" t="str" cm="1">
        <f t="array" ref="L137" xml:space="preserve"> INDEX(目次資料表[目次編碼], 韻系資料表[[#This Row],[目次識別號]])</f>
        <v>17-4</v>
      </c>
      <c r="M137" s="83" t="str" cm="1">
        <f t="array" ref="M137" xml:space="preserve"> INDEX(目次資料表[目次全名],韻系資料表[[#This Row],[目次識別號]])</f>
        <v>入聲十七薛</v>
      </c>
    </row>
    <row r="138" spans="1:13">
      <c r="A138" s="3">
        <v>137</v>
      </c>
      <c r="B138" s="3">
        <v>35</v>
      </c>
      <c r="C138" s="3">
        <v>1</v>
      </c>
      <c r="D138" s="5" t="str">
        <f>TEXT(韻系資料表[[#This Row],[韻系列號]], "00") &amp; "-" &amp; 韻系資料表[[#This Row],[韻系行號]]</f>
        <v>35-1</v>
      </c>
      <c r="E138" s="5">
        <f xml:space="preserve"> MATCH(韻系資料表[[#This Row],[韻目索引]], 目次資料表[韻目索引], 0)</f>
        <v>35</v>
      </c>
      <c r="F138" s="3" t="s">
        <v>89</v>
      </c>
      <c r="G138" s="5" t="s">
        <v>98</v>
      </c>
      <c r="H138" s="81" t="s">
        <v>570</v>
      </c>
      <c r="I138" s="82" t="s">
        <v>661</v>
      </c>
      <c r="J138" s="81" cm="1">
        <f t="array" ref="J138" xml:space="preserve"> INDEX(目次資料表[目次序號], 韻系資料表[[#This Row],[目次識別號]])</f>
        <v>3</v>
      </c>
      <c r="K138" s="81" t="s">
        <v>663</v>
      </c>
      <c r="L138" s="82" t="str" cm="1">
        <f t="array" ref="L138" xml:space="preserve"> INDEX(目次資料表[目次編碼], 韻系資料表[[#This Row],[目次識別號]])</f>
        <v>03-1</v>
      </c>
      <c r="M138" s="83" t="str" cm="1">
        <f t="array" ref="M138" xml:space="preserve"> INDEX(目次資料表[目次全名],韻系資料表[[#This Row],[目次識別號]])</f>
        <v>下平聲三蕭</v>
      </c>
    </row>
    <row r="139" spans="1:13">
      <c r="A139" s="3">
        <v>138</v>
      </c>
      <c r="B139" s="3">
        <v>35</v>
      </c>
      <c r="C139" s="3">
        <v>2</v>
      </c>
      <c r="D139" s="5" t="str">
        <f>TEXT(韻系資料表[[#This Row],[韻系列號]], "00") &amp; "-" &amp; 韻系資料表[[#This Row],[韻系行號]]</f>
        <v>35-2</v>
      </c>
      <c r="E139" s="5">
        <f xml:space="preserve"> MATCH(韻系資料表[[#This Row],[韻目索引]], 目次資料表[韻目索引], 0)</f>
        <v>96</v>
      </c>
      <c r="F139" s="3" t="s">
        <v>89</v>
      </c>
      <c r="G139" s="5" t="s">
        <v>98</v>
      </c>
      <c r="H139" s="81" t="s">
        <v>9</v>
      </c>
      <c r="I139" s="82" t="s">
        <v>99</v>
      </c>
      <c r="J139" s="81" cm="1">
        <f t="array" ref="J139" xml:space="preserve"> INDEX(目次資料表[目次序號], 韻系資料表[[#This Row],[目次識別號]])</f>
        <v>30</v>
      </c>
      <c r="K139" s="81" t="s">
        <v>101</v>
      </c>
      <c r="L139" s="82" t="str" cm="1">
        <f t="array" ref="L139" xml:space="preserve"> INDEX(目次資料表[目次編碼], 韻系資料表[[#This Row],[目次識別號]])</f>
        <v>30-2</v>
      </c>
      <c r="M139" s="83" t="str" cm="1">
        <f t="array" ref="M139" xml:space="preserve"> INDEX(目次資料表[目次全名],韻系資料表[[#This Row],[目次識別號]])</f>
        <v>上聲二十九篠</v>
      </c>
    </row>
    <row r="140" spans="1:13">
      <c r="A140" s="3">
        <v>139</v>
      </c>
      <c r="B140" s="3">
        <v>35</v>
      </c>
      <c r="C140" s="3">
        <v>3</v>
      </c>
      <c r="D140" s="5" t="str">
        <f>TEXT(韻系資料表[[#This Row],[韻系列號]], "00") &amp; "-" &amp; 韻系資料表[[#This Row],[韻系行號]]</f>
        <v>35-3</v>
      </c>
      <c r="E140" s="5">
        <f xml:space="preserve"> MATCH(韻系資料表[[#This Row],[韻目索引]], 目次資料表[韻目索引], 0)</f>
        <v>157</v>
      </c>
      <c r="F140" s="3" t="s">
        <v>89</v>
      </c>
      <c r="G140" s="5" t="s">
        <v>98</v>
      </c>
      <c r="H140" s="81" t="s">
        <v>226</v>
      </c>
      <c r="I140" s="82" t="s">
        <v>342</v>
      </c>
      <c r="J140" s="81" cm="1">
        <f t="array" ref="J140" xml:space="preserve"> INDEX(目次資料表[目次序號], 韻系資料表[[#This Row],[目次識別號]])</f>
        <v>34</v>
      </c>
      <c r="K140" s="81" t="s">
        <v>345</v>
      </c>
      <c r="L140" s="82" t="str" cm="1">
        <f t="array" ref="L140" xml:space="preserve"> INDEX(目次資料表[目次編碼], 韻系資料表[[#This Row],[目次識別號]])</f>
        <v>34-3</v>
      </c>
      <c r="M140" s="83" t="str" cm="1">
        <f t="array" ref="M140" xml:space="preserve"> INDEX(目次資料表[目次全名],韻系資料表[[#This Row],[目次識別號]])</f>
        <v>去聲三十四嘯</v>
      </c>
    </row>
    <row r="141" spans="1:13">
      <c r="A141" s="3">
        <v>140</v>
      </c>
      <c r="B141" s="3">
        <v>35</v>
      </c>
      <c r="C141" s="3">
        <v>4</v>
      </c>
      <c r="D141" s="5" t="str">
        <f>TEXT(韻系資料表[[#This Row],[韻系列號]], "00") &amp; "-" &amp; 韻系資料表[[#This Row],[韻系行號]]</f>
        <v>35-4</v>
      </c>
      <c r="E141" s="5">
        <f xml:space="preserve"> MATCH(韻系資料表[[#This Row],[韻目索引]], 目次資料表[韻目索引], 0)</f>
        <v>218</v>
      </c>
      <c r="F141" s="3" t="s">
        <v>89</v>
      </c>
      <c r="G141" s="5" t="s">
        <v>98</v>
      </c>
      <c r="H141" s="81" t="s">
        <v>457</v>
      </c>
      <c r="I141" s="82" t="s">
        <v>511</v>
      </c>
      <c r="J141" s="81" cm="1">
        <f t="array" ref="J141" xml:space="preserve"> INDEX(目次資料表[目次序號], 韻系資料表[[#This Row],[目次識別號]])</f>
        <v>0</v>
      </c>
      <c r="K141" s="81" t="s">
        <v>513</v>
      </c>
      <c r="L141" s="82" t="str" cm="1">
        <f t="array" ref="L141" xml:space="preserve"> INDEX(目次資料表[目次編碼], 韻系資料表[[#This Row],[目次識別號]])</f>
        <v/>
      </c>
      <c r="M141" s="83" t="str" cm="1">
        <f t="array" ref="M141" xml:space="preserve"> INDEX(目次資料表[目次全名],韻系資料表[[#This Row],[目次識別號]])</f>
        <v/>
      </c>
    </row>
    <row r="142" spans="1:13">
      <c r="A142" s="3">
        <v>141</v>
      </c>
      <c r="B142" s="3">
        <v>36</v>
      </c>
      <c r="C142" s="3">
        <v>1</v>
      </c>
      <c r="D142" s="5" t="str">
        <f>TEXT(韻系資料表[[#This Row],[韻系列號]], "00") &amp; "-" &amp; 韻系資料表[[#This Row],[韻系行號]]</f>
        <v>36-1</v>
      </c>
      <c r="E142" s="5">
        <f xml:space="preserve"> MATCH(韻系資料表[[#This Row],[韻目索引]], 目次資料表[韻目索引], 0)</f>
        <v>36</v>
      </c>
      <c r="F142" s="3" t="s">
        <v>89</v>
      </c>
      <c r="G142" s="5" t="s">
        <v>89</v>
      </c>
      <c r="H142" s="81" t="s">
        <v>570</v>
      </c>
      <c r="I142" s="82" t="s">
        <v>664</v>
      </c>
      <c r="J142" s="81" cm="1">
        <f t="array" ref="J142" xml:space="preserve"> INDEX(目次資料表[目次序號], 韻系資料表[[#This Row],[目次識別號]])</f>
        <v>4</v>
      </c>
      <c r="K142" s="81" t="s">
        <v>666</v>
      </c>
      <c r="L142" s="82" t="str" cm="1">
        <f t="array" ref="L142" xml:space="preserve"> INDEX(目次資料表[目次編碼], 韻系資料表[[#This Row],[目次識別號]])</f>
        <v>04-1</v>
      </c>
      <c r="M142" s="83" t="str" cm="1">
        <f t="array" ref="M142" xml:space="preserve"> INDEX(目次資料表[目次全名],韻系資料表[[#This Row],[目次識別號]])</f>
        <v>下平聲四宵</v>
      </c>
    </row>
    <row r="143" spans="1:13">
      <c r="A143" s="3">
        <v>142</v>
      </c>
      <c r="B143" s="3">
        <v>36</v>
      </c>
      <c r="C143" s="3">
        <v>2</v>
      </c>
      <c r="D143" s="5" t="str">
        <f>TEXT(韻系資料表[[#This Row],[韻系列號]], "00") &amp; "-" &amp; 韻系資料表[[#This Row],[韻系行號]]</f>
        <v>36-2</v>
      </c>
      <c r="E143" s="5">
        <f xml:space="preserve"> MATCH(韻系資料表[[#This Row],[韻目索引]], 目次資料表[韻目索引], 0)</f>
        <v>97</v>
      </c>
      <c r="F143" s="3" t="s">
        <v>89</v>
      </c>
      <c r="G143" s="5" t="s">
        <v>89</v>
      </c>
      <c r="H143" s="81" t="s">
        <v>9</v>
      </c>
      <c r="I143" s="82" t="s">
        <v>102</v>
      </c>
      <c r="J143" s="81" cm="1">
        <f t="array" ref="J143" xml:space="preserve"> INDEX(目次資料表[目次序號], 韻系資料表[[#This Row],[目次識別號]])</f>
        <v>31</v>
      </c>
      <c r="K143" s="81" t="s">
        <v>104</v>
      </c>
      <c r="L143" s="82" t="str" cm="1">
        <f t="array" ref="L143" xml:space="preserve"> INDEX(目次資料表[目次編碼], 韻系資料表[[#This Row],[目次識別號]])</f>
        <v>31-2</v>
      </c>
      <c r="M143" s="83" t="str" cm="1">
        <f t="array" ref="M143" xml:space="preserve"> INDEX(目次資料表[目次全名],韻系資料表[[#This Row],[目次識別號]])</f>
        <v>上聲三十小</v>
      </c>
    </row>
    <row r="144" spans="1:13">
      <c r="A144" s="3">
        <v>143</v>
      </c>
      <c r="B144" s="3">
        <v>36</v>
      </c>
      <c r="C144" s="3">
        <v>3</v>
      </c>
      <c r="D144" s="5" t="str">
        <f>TEXT(韻系資料表[[#This Row],[韻系列號]], "00") &amp; "-" &amp; 韻系資料表[[#This Row],[韻系行號]]</f>
        <v>36-3</v>
      </c>
      <c r="E144" s="5">
        <f xml:space="preserve"> MATCH(韻系資料表[[#This Row],[韻目索引]], 目次資料表[韻目索引], 0)</f>
        <v>158</v>
      </c>
      <c r="F144" s="3" t="s">
        <v>89</v>
      </c>
      <c r="G144" s="5" t="s">
        <v>89</v>
      </c>
      <c r="H144" s="81" t="s">
        <v>226</v>
      </c>
      <c r="I144" s="82" t="s">
        <v>346</v>
      </c>
      <c r="J144" s="81" cm="1">
        <f t="array" ref="J144" xml:space="preserve"> INDEX(目次資料表[目次序號], 韻系資料表[[#This Row],[目次識別號]])</f>
        <v>35</v>
      </c>
      <c r="K144" s="81" t="s">
        <v>349</v>
      </c>
      <c r="L144" s="82" t="str" cm="1">
        <f t="array" ref="L144" xml:space="preserve"> INDEX(目次資料表[目次編碼], 韻系資料表[[#This Row],[目次識別號]])</f>
        <v>35-3</v>
      </c>
      <c r="M144" s="83" t="str" cm="1">
        <f t="array" ref="M144" xml:space="preserve"> INDEX(目次資料表[目次全名],韻系資料表[[#This Row],[目次識別號]])</f>
        <v>去聲三十五笑</v>
      </c>
    </row>
    <row r="145" spans="1:13">
      <c r="A145" s="3">
        <v>144</v>
      </c>
      <c r="B145" s="3">
        <v>36</v>
      </c>
      <c r="C145" s="3">
        <v>4</v>
      </c>
      <c r="D145" s="5" t="str">
        <f>TEXT(韻系資料表[[#This Row],[韻系列號]], "00") &amp; "-" &amp; 韻系資料表[[#This Row],[韻系行號]]</f>
        <v>36-4</v>
      </c>
      <c r="E145" s="5">
        <f xml:space="preserve"> MATCH(韻系資料表[[#This Row],[韻目索引]], 目次資料表[韻目索引], 0)</f>
        <v>219</v>
      </c>
      <c r="F145" s="3" t="s">
        <v>89</v>
      </c>
      <c r="G145" s="5" t="s">
        <v>89</v>
      </c>
      <c r="H145" s="81" t="s">
        <v>457</v>
      </c>
      <c r="I145" s="82" t="s">
        <v>514</v>
      </c>
      <c r="J145" s="81" cm="1">
        <f t="array" ref="J145" xml:space="preserve"> INDEX(目次資料表[目次序號], 韻系資料表[[#This Row],[目次識別號]])</f>
        <v>0</v>
      </c>
      <c r="K145" s="81" t="s">
        <v>516</v>
      </c>
      <c r="L145" s="82" t="str" cm="1">
        <f t="array" ref="L145" xml:space="preserve"> INDEX(目次資料表[目次編碼], 韻系資料表[[#This Row],[目次識別號]])</f>
        <v/>
      </c>
      <c r="M145" s="83" t="str" cm="1">
        <f t="array" ref="M145" xml:space="preserve"> INDEX(目次資料表[目次全名],韻系資料表[[#This Row],[目次識別號]])</f>
        <v/>
      </c>
    </row>
    <row r="146" spans="1:13">
      <c r="A146" s="3">
        <v>145</v>
      </c>
      <c r="B146" s="3">
        <v>37</v>
      </c>
      <c r="C146" s="3">
        <v>1</v>
      </c>
      <c r="D146" s="5" t="str">
        <f>TEXT(韻系資料表[[#This Row],[韻系列號]], "00") &amp; "-" &amp; 韻系資料表[[#This Row],[韻系行號]]</f>
        <v>37-1</v>
      </c>
      <c r="E146" s="5">
        <f xml:space="preserve"> MATCH(韻系資料表[[#This Row],[韻目索引]], 目次資料表[韻目索引], 0)</f>
        <v>37</v>
      </c>
      <c r="F146" s="3" t="s">
        <v>89</v>
      </c>
      <c r="G146" s="5" t="s">
        <v>105</v>
      </c>
      <c r="H146" s="81" t="s">
        <v>570</v>
      </c>
      <c r="I146" s="82" t="s">
        <v>667</v>
      </c>
      <c r="J146" s="81" cm="1">
        <f t="array" ref="J146" xml:space="preserve"> INDEX(目次資料表[目次序號], 韻系資料表[[#This Row],[目次識別號]])</f>
        <v>5</v>
      </c>
      <c r="K146" s="81" t="s">
        <v>669</v>
      </c>
      <c r="L146" s="82" t="str" cm="1">
        <f t="array" ref="L146" xml:space="preserve"> INDEX(目次資料表[目次編碼], 韻系資料表[[#This Row],[目次識別號]])</f>
        <v>05-1</v>
      </c>
      <c r="M146" s="83" t="str" cm="1">
        <f t="array" ref="M146" xml:space="preserve"> INDEX(目次資料表[目次全名],韻系資料表[[#This Row],[目次識別號]])</f>
        <v>下平聲五肴</v>
      </c>
    </row>
    <row r="147" spans="1:13">
      <c r="A147" s="3">
        <v>146</v>
      </c>
      <c r="B147" s="3">
        <v>37</v>
      </c>
      <c r="C147" s="3">
        <v>2</v>
      </c>
      <c r="D147" s="5" t="str">
        <f>TEXT(韻系資料表[[#This Row],[韻系列號]], "00") &amp; "-" &amp; 韻系資料表[[#This Row],[韻系行號]]</f>
        <v>37-2</v>
      </c>
      <c r="E147" s="5">
        <f xml:space="preserve"> MATCH(韻系資料表[[#This Row],[韻目索引]], 目次資料表[韻目索引], 0)</f>
        <v>98</v>
      </c>
      <c r="F147" s="3" t="s">
        <v>89</v>
      </c>
      <c r="G147" s="5" t="s">
        <v>105</v>
      </c>
      <c r="H147" s="81" t="s">
        <v>9</v>
      </c>
      <c r="I147" s="82" t="s">
        <v>106</v>
      </c>
      <c r="J147" s="81" cm="1">
        <f t="array" ref="J147" xml:space="preserve"> INDEX(目次資料表[目次序號], 韻系資料表[[#This Row],[目次識別號]])</f>
        <v>32</v>
      </c>
      <c r="K147" s="81" t="s">
        <v>108</v>
      </c>
      <c r="L147" s="82" t="str" cm="1">
        <f t="array" ref="L147" xml:space="preserve"> INDEX(目次資料表[目次編碼], 韻系資料表[[#This Row],[目次識別號]])</f>
        <v>32-2</v>
      </c>
      <c r="M147" s="83" t="str" cm="1">
        <f t="array" ref="M147" xml:space="preserve"> INDEX(目次資料表[目次全名],韻系資料表[[#This Row],[目次識別號]])</f>
        <v>上聲三十一巧</v>
      </c>
    </row>
    <row r="148" spans="1:13">
      <c r="A148" s="3">
        <v>147</v>
      </c>
      <c r="B148" s="3">
        <v>37</v>
      </c>
      <c r="C148" s="3">
        <v>3</v>
      </c>
      <c r="D148" s="5" t="str">
        <f>TEXT(韻系資料表[[#This Row],[韻系列號]], "00") &amp; "-" &amp; 韻系資料表[[#This Row],[韻系行號]]</f>
        <v>37-3</v>
      </c>
      <c r="E148" s="5">
        <f xml:space="preserve"> MATCH(韻系資料表[[#This Row],[韻目索引]], 目次資料表[韻目索引], 0)</f>
        <v>159</v>
      </c>
      <c r="F148" s="3" t="s">
        <v>89</v>
      </c>
      <c r="G148" s="5" t="s">
        <v>105</v>
      </c>
      <c r="H148" s="81" t="s">
        <v>226</v>
      </c>
      <c r="I148" s="82" t="s">
        <v>350</v>
      </c>
      <c r="J148" s="81" cm="1">
        <f t="array" ref="J148" xml:space="preserve"> INDEX(目次資料表[目次序號], 韻系資料表[[#This Row],[目次識別號]])</f>
        <v>36</v>
      </c>
      <c r="K148" s="81" t="s">
        <v>353</v>
      </c>
      <c r="L148" s="82" t="str" cm="1">
        <f t="array" ref="L148" xml:space="preserve"> INDEX(目次資料表[目次編碼], 韻系資料表[[#This Row],[目次識別號]])</f>
        <v>36-3</v>
      </c>
      <c r="M148" s="83" t="str" cm="1">
        <f t="array" ref="M148" xml:space="preserve"> INDEX(目次資料表[目次全名],韻系資料表[[#This Row],[目次識別號]])</f>
        <v>去聲三十六效</v>
      </c>
    </row>
    <row r="149" spans="1:13">
      <c r="A149" s="3">
        <v>148</v>
      </c>
      <c r="B149" s="3">
        <v>37</v>
      </c>
      <c r="C149" s="3">
        <v>4</v>
      </c>
      <c r="D149" s="5" t="str">
        <f>TEXT(韻系資料表[[#This Row],[韻系列號]], "00") &amp; "-" &amp; 韻系資料表[[#This Row],[韻系行號]]</f>
        <v>37-4</v>
      </c>
      <c r="E149" s="5">
        <f xml:space="preserve"> MATCH(韻系資料表[[#This Row],[韻目索引]], 目次資料表[韻目索引], 0)</f>
        <v>220</v>
      </c>
      <c r="F149" s="3" t="s">
        <v>89</v>
      </c>
      <c r="G149" s="5" t="s">
        <v>105</v>
      </c>
      <c r="H149" s="81" t="s">
        <v>457</v>
      </c>
      <c r="I149" s="82" t="s">
        <v>517</v>
      </c>
      <c r="J149" s="81" cm="1">
        <f t="array" ref="J149" xml:space="preserve"> INDEX(目次資料表[目次序號], 韻系資料表[[#This Row],[目次識別號]])</f>
        <v>0</v>
      </c>
      <c r="K149" s="81" t="s">
        <v>519</v>
      </c>
      <c r="L149" s="82" t="str" cm="1">
        <f t="array" ref="L149" xml:space="preserve"> INDEX(目次資料表[目次編碼], 韻系資料表[[#This Row],[目次識別號]])</f>
        <v/>
      </c>
      <c r="M149" s="83" t="str" cm="1">
        <f t="array" ref="M149" xml:space="preserve"> INDEX(目次資料表[目次全名],韻系資料表[[#This Row],[目次識別號]])</f>
        <v/>
      </c>
    </row>
    <row r="150" spans="1:13">
      <c r="A150" s="3">
        <v>149</v>
      </c>
      <c r="B150" s="3">
        <v>38</v>
      </c>
      <c r="C150" s="3">
        <v>1</v>
      </c>
      <c r="D150" s="5" t="str">
        <f>TEXT(韻系資料表[[#This Row],[韻系列號]], "00") &amp; "-" &amp; 韻系資料表[[#This Row],[韻系行號]]</f>
        <v>38-1</v>
      </c>
      <c r="E150" s="5">
        <f xml:space="preserve"> MATCH(韻系資料表[[#This Row],[韻目索引]], 目次資料表[韻目索引], 0)</f>
        <v>38</v>
      </c>
      <c r="F150" s="3" t="s">
        <v>89</v>
      </c>
      <c r="G150" s="5" t="s">
        <v>109</v>
      </c>
      <c r="H150" s="81" t="s">
        <v>570</v>
      </c>
      <c r="I150" s="82" t="s">
        <v>670</v>
      </c>
      <c r="J150" s="81" cm="1">
        <f t="array" ref="J150" xml:space="preserve"> INDEX(目次資料表[目次序號], 韻系資料表[[#This Row],[目次識別號]])</f>
        <v>6</v>
      </c>
      <c r="K150" s="81" t="s">
        <v>672</v>
      </c>
      <c r="L150" s="82" t="str" cm="1">
        <f t="array" ref="L150" xml:space="preserve"> INDEX(目次資料表[目次編碼], 韻系資料表[[#This Row],[目次識別號]])</f>
        <v>06-1</v>
      </c>
      <c r="M150" s="83" t="str" cm="1">
        <f t="array" ref="M150" xml:space="preserve"> INDEX(目次資料表[目次全名],韻系資料表[[#This Row],[目次識別號]])</f>
        <v>下平聲六豪</v>
      </c>
    </row>
    <row r="151" spans="1:13">
      <c r="A151" s="3">
        <v>150</v>
      </c>
      <c r="B151" s="3">
        <v>38</v>
      </c>
      <c r="C151" s="3">
        <v>2</v>
      </c>
      <c r="D151" s="5" t="str">
        <f>TEXT(韻系資料表[[#This Row],[韻系列號]], "00") &amp; "-" &amp; 韻系資料表[[#This Row],[韻系行號]]</f>
        <v>38-2</v>
      </c>
      <c r="E151" s="5">
        <f xml:space="preserve"> MATCH(韻系資料表[[#This Row],[韻目索引]], 目次資料表[韻目索引], 0)</f>
        <v>99</v>
      </c>
      <c r="F151" s="3" t="s">
        <v>89</v>
      </c>
      <c r="G151" s="5" t="s">
        <v>109</v>
      </c>
      <c r="H151" s="81" t="s">
        <v>9</v>
      </c>
      <c r="I151" s="82" t="s">
        <v>110</v>
      </c>
      <c r="J151" s="81" cm="1">
        <f t="array" ref="J151" xml:space="preserve"> INDEX(目次資料表[目次序號], 韻系資料表[[#This Row],[目次識別號]])</f>
        <v>33</v>
      </c>
      <c r="K151" s="81" t="s">
        <v>112</v>
      </c>
      <c r="L151" s="82" t="str" cm="1">
        <f t="array" ref="L151" xml:space="preserve"> INDEX(目次資料表[目次編碼], 韻系資料表[[#This Row],[目次識別號]])</f>
        <v>33-2</v>
      </c>
      <c r="M151" s="83" t="str" cm="1">
        <f t="array" ref="M151" xml:space="preserve"> INDEX(目次資料表[目次全名],韻系資料表[[#This Row],[目次識別號]])</f>
        <v>上聲三十二晧</v>
      </c>
    </row>
    <row r="152" spans="1:13">
      <c r="A152" s="3">
        <v>151</v>
      </c>
      <c r="B152" s="3">
        <v>38</v>
      </c>
      <c r="C152" s="3">
        <v>3</v>
      </c>
      <c r="D152" s="5" t="str">
        <f>TEXT(韻系資料表[[#This Row],[韻系列號]], "00") &amp; "-" &amp; 韻系資料表[[#This Row],[韻系行號]]</f>
        <v>38-3</v>
      </c>
      <c r="E152" s="5">
        <f xml:space="preserve"> MATCH(韻系資料表[[#This Row],[韻目索引]], 目次資料表[韻目索引], 0)</f>
        <v>160</v>
      </c>
      <c r="F152" s="3" t="s">
        <v>89</v>
      </c>
      <c r="G152" s="5" t="s">
        <v>109</v>
      </c>
      <c r="H152" s="81" t="s">
        <v>226</v>
      </c>
      <c r="I152" s="82" t="s">
        <v>354</v>
      </c>
      <c r="J152" s="81" cm="1">
        <f t="array" ref="J152" xml:space="preserve"> INDEX(目次資料表[目次序號], 韻系資料表[[#This Row],[目次識別號]])</f>
        <v>37</v>
      </c>
      <c r="K152" s="81" t="s">
        <v>357</v>
      </c>
      <c r="L152" s="82" t="str" cm="1">
        <f t="array" ref="L152" xml:space="preserve"> INDEX(目次資料表[目次編碼], 韻系資料表[[#This Row],[目次識別號]])</f>
        <v>37-3</v>
      </c>
      <c r="M152" s="83" t="str" cm="1">
        <f t="array" ref="M152" xml:space="preserve"> INDEX(目次資料表[目次全名],韻系資料表[[#This Row],[目次識別號]])</f>
        <v>去聲三十七号</v>
      </c>
    </row>
    <row r="153" spans="1:13">
      <c r="A153" s="3">
        <v>152</v>
      </c>
      <c r="B153" s="3">
        <v>38</v>
      </c>
      <c r="C153" s="3">
        <v>4</v>
      </c>
      <c r="D153" s="5" t="str">
        <f>TEXT(韻系資料表[[#This Row],[韻系列號]], "00") &amp; "-" &amp; 韻系資料表[[#This Row],[韻系行號]]</f>
        <v>38-4</v>
      </c>
      <c r="E153" s="5">
        <f xml:space="preserve"> MATCH(韻系資料表[[#This Row],[韻目索引]], 目次資料表[韻目索引], 0)</f>
        <v>221</v>
      </c>
      <c r="F153" s="3" t="s">
        <v>89</v>
      </c>
      <c r="G153" s="5" t="s">
        <v>109</v>
      </c>
      <c r="H153" s="81" t="s">
        <v>457</v>
      </c>
      <c r="I153" s="82" t="s">
        <v>520</v>
      </c>
      <c r="J153" s="81" cm="1">
        <f t="array" ref="J153" xml:space="preserve"> INDEX(目次資料表[目次序號], 韻系資料表[[#This Row],[目次識別號]])</f>
        <v>0</v>
      </c>
      <c r="K153" s="81" t="s">
        <v>522</v>
      </c>
      <c r="L153" s="82" t="str" cm="1">
        <f t="array" ref="L153" xml:space="preserve"> INDEX(目次資料表[目次編碼], 韻系資料表[[#This Row],[目次識別號]])</f>
        <v/>
      </c>
      <c r="M153" s="83" t="str" cm="1">
        <f t="array" ref="M153" xml:space="preserve"> INDEX(目次資料表[目次全名],韻系資料表[[#This Row],[目次識別號]])</f>
        <v/>
      </c>
    </row>
    <row r="154" spans="1:13">
      <c r="A154" s="3">
        <v>153</v>
      </c>
      <c r="B154" s="3">
        <v>39</v>
      </c>
      <c r="C154" s="3">
        <v>1</v>
      </c>
      <c r="D154" s="5" t="str">
        <f>TEXT(韻系資料表[[#This Row],[韻系列號]], "00") &amp; "-" &amp; 韻系資料表[[#This Row],[韻系行號]]</f>
        <v>39-1</v>
      </c>
      <c r="E154" s="5">
        <f xml:space="preserve"> MATCH(韻系資料表[[#This Row],[韻目索引]], 目次資料表[韻目索引], 0)</f>
        <v>39</v>
      </c>
      <c r="F154" s="3" t="s">
        <v>89</v>
      </c>
      <c r="G154" s="5" t="s">
        <v>109</v>
      </c>
      <c r="H154" s="81" t="s">
        <v>570</v>
      </c>
      <c r="I154" s="82" t="s">
        <v>673</v>
      </c>
      <c r="J154" s="81" cm="1">
        <f t="array" ref="J154" xml:space="preserve"> INDEX(目次資料表[目次序號], 韻系資料表[[#This Row],[目次識別號]])</f>
        <v>7</v>
      </c>
      <c r="K154" s="81" t="s">
        <v>672</v>
      </c>
      <c r="L154" s="82" t="str" cm="1">
        <f t="array" ref="L154" xml:space="preserve"> INDEX(目次資料表[目次編碼], 韻系資料表[[#This Row],[目次識別號]])</f>
        <v>07-1</v>
      </c>
      <c r="M154" s="83" t="str" cm="1">
        <f t="array" ref="M154" xml:space="preserve"> INDEX(目次資料表[目次全名],韻系資料表[[#This Row],[目次識別號]])</f>
        <v>下平聲七歌</v>
      </c>
    </row>
    <row r="155" spans="1:13">
      <c r="A155" s="3">
        <v>154</v>
      </c>
      <c r="B155" s="3">
        <v>39</v>
      </c>
      <c r="C155" s="3">
        <v>2</v>
      </c>
      <c r="D155" s="5" t="str">
        <f>TEXT(韻系資料表[[#This Row],[韻系列號]], "00") &amp; "-" &amp; 韻系資料表[[#This Row],[韻系行號]]</f>
        <v>39-2</v>
      </c>
      <c r="E155" s="5">
        <f xml:space="preserve"> MATCH(韻系資料表[[#This Row],[韻目索引]], 目次資料表[韻目索引], 0)</f>
        <v>100</v>
      </c>
      <c r="F155" s="3" t="s">
        <v>89</v>
      </c>
      <c r="G155" s="5" t="s">
        <v>109</v>
      </c>
      <c r="H155" s="81" t="s">
        <v>9</v>
      </c>
      <c r="I155" s="82" t="s">
        <v>113</v>
      </c>
      <c r="J155" s="81" cm="1">
        <f t="array" ref="J155" xml:space="preserve"> INDEX(目次資料表[目次序號], 韻系資料表[[#This Row],[目次識別號]])</f>
        <v>34</v>
      </c>
      <c r="K155" s="81" t="s">
        <v>114</v>
      </c>
      <c r="L155" s="82" t="str" cm="1">
        <f t="array" ref="L155" xml:space="preserve"> INDEX(目次資料表[目次編碼], 韻系資料表[[#This Row],[目次識別號]])</f>
        <v>34-2</v>
      </c>
      <c r="M155" s="83" t="str" cm="1">
        <f t="array" ref="M155" xml:space="preserve"> INDEX(目次資料表[目次全名],韻系資料表[[#This Row],[目次識別號]])</f>
        <v>上聲三十三哿</v>
      </c>
    </row>
    <row r="156" spans="1:13">
      <c r="A156" s="3">
        <v>155</v>
      </c>
      <c r="B156" s="3">
        <v>39</v>
      </c>
      <c r="C156" s="3">
        <v>3</v>
      </c>
      <c r="D156" s="5" t="str">
        <f>TEXT(韻系資料表[[#This Row],[韻系列號]], "00") &amp; "-" &amp; 韻系資料表[[#This Row],[韻系行號]]</f>
        <v>39-3</v>
      </c>
      <c r="E156" s="5">
        <f xml:space="preserve"> MATCH(韻系資料表[[#This Row],[韻目索引]], 目次資料表[韻目索引], 0)</f>
        <v>161</v>
      </c>
      <c r="F156" s="3" t="s">
        <v>89</v>
      </c>
      <c r="G156" s="5" t="s">
        <v>109</v>
      </c>
      <c r="H156" s="81" t="s">
        <v>226</v>
      </c>
      <c r="I156" s="82" t="s">
        <v>358</v>
      </c>
      <c r="J156" s="81" cm="1">
        <f t="array" ref="J156" xml:space="preserve"> INDEX(目次資料表[目次序號], 韻系資料表[[#This Row],[目次識別號]])</f>
        <v>38</v>
      </c>
      <c r="K156" s="81" t="s">
        <v>357</v>
      </c>
      <c r="L156" s="82" t="str" cm="1">
        <f t="array" ref="L156" xml:space="preserve"> INDEX(目次資料表[目次編碼], 韻系資料表[[#This Row],[目次識別號]])</f>
        <v>38-3</v>
      </c>
      <c r="M156" s="83" t="str" cm="1">
        <f t="array" ref="M156" xml:space="preserve"> INDEX(目次資料表[目次全名],韻系資料表[[#This Row],[目次識別號]])</f>
        <v>去聲三十八箇</v>
      </c>
    </row>
    <row r="157" spans="1:13">
      <c r="A157" s="3">
        <v>156</v>
      </c>
      <c r="B157" s="3">
        <v>39</v>
      </c>
      <c r="C157" s="3">
        <v>4</v>
      </c>
      <c r="D157" s="5" t="str">
        <f>TEXT(韻系資料表[[#This Row],[韻系列號]], "00") &amp; "-" &amp; 韻系資料表[[#This Row],[韻系行號]]</f>
        <v>39-4</v>
      </c>
      <c r="E157" s="5">
        <f xml:space="preserve"> MATCH(韻系資料表[[#This Row],[韻目索引]], 目次資料表[韻目索引], 0)</f>
        <v>222</v>
      </c>
      <c r="F157" s="3" t="s">
        <v>89</v>
      </c>
      <c r="G157" s="5" t="s">
        <v>109</v>
      </c>
      <c r="H157" s="81" t="s">
        <v>457</v>
      </c>
      <c r="I157" s="82" t="s">
        <v>523</v>
      </c>
      <c r="J157" s="81" cm="1">
        <f t="array" ref="J157" xml:space="preserve"> INDEX(目次資料表[目次序號], 韻系資料表[[#This Row],[目次識別號]])</f>
        <v>0</v>
      </c>
      <c r="K157" s="81" t="s">
        <v>522</v>
      </c>
      <c r="L157" s="82" t="str" cm="1">
        <f t="array" ref="L157" xml:space="preserve"> INDEX(目次資料表[目次編碼], 韻系資料表[[#This Row],[目次識別號]])</f>
        <v/>
      </c>
      <c r="M157" s="83" t="str" cm="1">
        <f t="array" ref="M157" xml:space="preserve"> INDEX(目次資料表[目次全名],韻系資料表[[#This Row],[目次識別號]])</f>
        <v/>
      </c>
    </row>
    <row r="158" spans="1:13">
      <c r="A158" s="3">
        <v>157</v>
      </c>
      <c r="B158" s="3">
        <v>40</v>
      </c>
      <c r="C158" s="3">
        <v>1</v>
      </c>
      <c r="D158" s="5" t="str">
        <f>TEXT(韻系資料表[[#This Row],[韻系列號]], "00") &amp; "-" &amp; 韻系資料表[[#This Row],[韻系行號]]</f>
        <v>40-1</v>
      </c>
      <c r="E158" s="5">
        <f xml:space="preserve"> MATCH(韻系資料表[[#This Row],[韻目索引]], 目次資料表[韻目索引], 0)</f>
        <v>40</v>
      </c>
      <c r="F158" s="3" t="s">
        <v>115</v>
      </c>
      <c r="G158" s="5" t="s">
        <v>116</v>
      </c>
      <c r="H158" s="81" t="s">
        <v>570</v>
      </c>
      <c r="I158" s="82" t="s">
        <v>674</v>
      </c>
      <c r="J158" s="81" cm="1">
        <f t="array" ref="J158" xml:space="preserve"> INDEX(目次資料表[目次序號], 韻系資料表[[#This Row],[目次識別號]])</f>
        <v>8</v>
      </c>
      <c r="K158" s="81" t="s">
        <v>676</v>
      </c>
      <c r="L158" s="82" t="str" cm="1">
        <f t="array" ref="L158" xml:space="preserve"> INDEX(目次資料表[目次編碼], 韻系資料表[[#This Row],[目次識別號]])</f>
        <v>08-1</v>
      </c>
      <c r="M158" s="83" t="str" cm="1">
        <f t="array" ref="M158" xml:space="preserve"> INDEX(目次資料表[目次全名],韻系資料表[[#This Row],[目次識別號]])</f>
        <v>下平聲八戈</v>
      </c>
    </row>
    <row r="159" spans="1:13">
      <c r="A159" s="3">
        <v>158</v>
      </c>
      <c r="B159" s="3">
        <v>40</v>
      </c>
      <c r="C159" s="3">
        <v>2</v>
      </c>
      <c r="D159" s="5" t="str">
        <f>TEXT(韻系資料表[[#This Row],[韻系列號]], "00") &amp; "-" &amp; 韻系資料表[[#This Row],[韻系行號]]</f>
        <v>40-2</v>
      </c>
      <c r="E159" s="5">
        <f xml:space="preserve"> MATCH(韻系資料表[[#This Row],[韻目索引]], 目次資料表[韻目索引], 0)</f>
        <v>101</v>
      </c>
      <c r="F159" s="3" t="s">
        <v>115</v>
      </c>
      <c r="G159" s="5" t="s">
        <v>116</v>
      </c>
      <c r="H159" s="81" t="s">
        <v>9</v>
      </c>
      <c r="I159" s="82" t="s">
        <v>117</v>
      </c>
      <c r="J159" s="81" cm="1">
        <f t="array" ref="J159" xml:space="preserve"> INDEX(目次資料表[目次序號], 韻系資料表[[#This Row],[目次識別號]])</f>
        <v>35</v>
      </c>
      <c r="K159" s="81" t="s">
        <v>119</v>
      </c>
      <c r="L159" s="82" t="str" cm="1">
        <f t="array" ref="L159" xml:space="preserve"> INDEX(目次資料表[目次編碼], 韻系資料表[[#This Row],[目次識別號]])</f>
        <v>35-2</v>
      </c>
      <c r="M159" s="83" t="str" cm="1">
        <f t="array" ref="M159" xml:space="preserve"> INDEX(目次資料表[目次全名],韻系資料表[[#This Row],[目次識別號]])</f>
        <v>上聲三十四果</v>
      </c>
    </row>
    <row r="160" spans="1:13">
      <c r="A160" s="3">
        <v>159</v>
      </c>
      <c r="B160" s="3">
        <v>40</v>
      </c>
      <c r="C160" s="3">
        <v>3</v>
      </c>
      <c r="D160" s="5" t="str">
        <f>TEXT(韻系資料表[[#This Row],[韻系列號]], "00") &amp; "-" &amp; 韻系資料表[[#This Row],[韻系行號]]</f>
        <v>40-3</v>
      </c>
      <c r="E160" s="5">
        <f xml:space="preserve"> MATCH(韻系資料表[[#This Row],[韻目索引]], 目次資料表[韻目索引], 0)</f>
        <v>162</v>
      </c>
      <c r="F160" s="3" t="s">
        <v>115</v>
      </c>
      <c r="G160" s="5" t="s">
        <v>116</v>
      </c>
      <c r="H160" s="81" t="s">
        <v>226</v>
      </c>
      <c r="I160" s="82" t="s">
        <v>360</v>
      </c>
      <c r="J160" s="81" cm="1">
        <f t="array" ref="J160" xml:space="preserve"> INDEX(目次資料表[目次序號], 韻系資料表[[#This Row],[目次識別號]])</f>
        <v>39</v>
      </c>
      <c r="K160" s="81" t="s">
        <v>363</v>
      </c>
      <c r="L160" s="82" t="str" cm="1">
        <f t="array" ref="L160" xml:space="preserve"> INDEX(目次資料表[目次編碼], 韻系資料表[[#This Row],[目次識別號]])</f>
        <v>39-3</v>
      </c>
      <c r="M160" s="83" t="str" cm="1">
        <f t="array" ref="M160" xml:space="preserve"> INDEX(目次資料表[目次全名],韻系資料表[[#This Row],[目次識別號]])</f>
        <v>去聲三十九過</v>
      </c>
    </row>
    <row r="161" spans="1:13">
      <c r="A161" s="3">
        <v>160</v>
      </c>
      <c r="B161" s="3">
        <v>40</v>
      </c>
      <c r="C161" s="3">
        <v>4</v>
      </c>
      <c r="D161" s="5" t="str">
        <f>TEXT(韻系資料表[[#This Row],[韻系列號]], "00") &amp; "-" &amp; 韻系資料表[[#This Row],[韻系行號]]</f>
        <v>40-4</v>
      </c>
      <c r="E161" s="5">
        <f xml:space="preserve"> MATCH(韻系資料表[[#This Row],[韻目索引]], 目次資料表[韻目索引], 0)</f>
        <v>223</v>
      </c>
      <c r="F161" s="3" t="s">
        <v>115</v>
      </c>
      <c r="G161" s="5" t="s">
        <v>116</v>
      </c>
      <c r="H161" s="81" t="s">
        <v>469</v>
      </c>
      <c r="I161" s="82" t="s">
        <v>469</v>
      </c>
      <c r="J161" s="81" cm="1">
        <f t="array" ref="J161" xml:space="preserve"> INDEX(目次資料表[目次序號], 韻系資料表[[#This Row],[目次識別號]])</f>
        <v>0</v>
      </c>
      <c r="K161" s="81" t="s">
        <v>469</v>
      </c>
      <c r="L161" s="82" t="str" cm="1">
        <f t="array" ref="L161" xml:space="preserve"> INDEX(目次資料表[目次編碼], 韻系資料表[[#This Row],[目次識別號]])</f>
        <v/>
      </c>
      <c r="M161" s="83" t="str" cm="1">
        <f t="array" ref="M161" xml:space="preserve"> INDEX(目次資料表[目次全名],韻系資料表[[#This Row],[目次識別號]])</f>
        <v/>
      </c>
    </row>
    <row r="162" spans="1:13">
      <c r="A162" s="3">
        <v>161</v>
      </c>
      <c r="B162" s="3">
        <v>41</v>
      </c>
      <c r="C162" s="3">
        <v>1</v>
      </c>
      <c r="D162" s="5" t="str">
        <f>TEXT(韻系資料表[[#This Row],[韻系列號]], "00") &amp; "-" &amp; 韻系資料表[[#This Row],[韻系行號]]</f>
        <v>41-1</v>
      </c>
      <c r="E162" s="5">
        <f xml:space="preserve"> MATCH(韻系資料表[[#This Row],[韻目索引]], 目次資料表[韻目索引], 0)</f>
        <v>41</v>
      </c>
      <c r="F162" s="3" t="s">
        <v>115</v>
      </c>
      <c r="G162" s="5" t="s">
        <v>120</v>
      </c>
      <c r="H162" s="81" t="s">
        <v>570</v>
      </c>
      <c r="I162" s="82" t="s">
        <v>677</v>
      </c>
      <c r="J162" s="81" cm="1">
        <f t="array" ref="J162" xml:space="preserve"> INDEX(目次資料表[目次序號], 韻系資料表[[#This Row],[目次識別號]])</f>
        <v>9</v>
      </c>
      <c r="K162" s="81" t="s">
        <v>679</v>
      </c>
      <c r="L162" s="82" t="str" cm="1">
        <f t="array" ref="L162" xml:space="preserve"> INDEX(目次資料表[目次編碼], 韻系資料表[[#This Row],[目次識別號]])</f>
        <v>09-1</v>
      </c>
      <c r="M162" s="83" t="str" cm="1">
        <f t="array" ref="M162" xml:space="preserve"> INDEX(目次資料表[目次全名],韻系資料表[[#This Row],[目次識別號]])</f>
        <v>下平聲九麻</v>
      </c>
    </row>
    <row r="163" spans="1:13">
      <c r="A163" s="3">
        <v>162</v>
      </c>
      <c r="B163" s="3">
        <v>41</v>
      </c>
      <c r="C163" s="3">
        <v>2</v>
      </c>
      <c r="D163" s="5" t="str">
        <f>TEXT(韻系資料表[[#This Row],[韻系列號]], "00") &amp; "-" &amp; 韻系資料表[[#This Row],[韻系行號]]</f>
        <v>41-2</v>
      </c>
      <c r="E163" s="5">
        <f xml:space="preserve"> MATCH(韻系資料表[[#This Row],[韻目索引]], 目次資料表[韻目索引], 0)</f>
        <v>102</v>
      </c>
      <c r="F163" s="3" t="s">
        <v>115</v>
      </c>
      <c r="G163" s="5" t="s">
        <v>120</v>
      </c>
      <c r="H163" s="81" t="s">
        <v>9</v>
      </c>
      <c r="I163" s="82" t="s">
        <v>121</v>
      </c>
      <c r="J163" s="81" cm="1">
        <f t="array" ref="J163" xml:space="preserve"> INDEX(目次資料表[目次序號], 韻系資料表[[#This Row],[目次識別號]])</f>
        <v>36</v>
      </c>
      <c r="K163" s="81" t="s">
        <v>123</v>
      </c>
      <c r="L163" s="82" t="str" cm="1">
        <f t="array" ref="L163" xml:space="preserve"> INDEX(目次資料表[目次編碼], 韻系資料表[[#This Row],[目次識別號]])</f>
        <v>36-2</v>
      </c>
      <c r="M163" s="83" t="str" cm="1">
        <f t="array" ref="M163" xml:space="preserve"> INDEX(目次資料表[目次全名],韻系資料表[[#This Row],[目次識別號]])</f>
        <v>上聲三十五馬</v>
      </c>
    </row>
    <row r="164" spans="1:13">
      <c r="A164" s="3">
        <v>163</v>
      </c>
      <c r="B164" s="3">
        <v>41</v>
      </c>
      <c r="C164" s="3">
        <v>3</v>
      </c>
      <c r="D164" s="5" t="str">
        <f>TEXT(韻系資料表[[#This Row],[韻系列號]], "00") &amp; "-" &amp; 韻系資料表[[#This Row],[韻系行號]]</f>
        <v>41-3</v>
      </c>
      <c r="E164" s="5">
        <f xml:space="preserve"> MATCH(韻系資料表[[#This Row],[韻目索引]], 目次資料表[韻目索引], 0)</f>
        <v>163</v>
      </c>
      <c r="F164" s="3" t="s">
        <v>115</v>
      </c>
      <c r="G164" s="5" t="s">
        <v>120</v>
      </c>
      <c r="H164" s="81" t="s">
        <v>226</v>
      </c>
      <c r="I164" s="82" t="s">
        <v>364</v>
      </c>
      <c r="J164" s="81" cm="1">
        <f t="array" ref="J164" xml:space="preserve"> INDEX(目次資料表[目次序號], 韻系資料表[[#This Row],[目次識別號]])</f>
        <v>40</v>
      </c>
      <c r="K164" s="81" t="s">
        <v>367</v>
      </c>
      <c r="L164" s="82" t="str" cm="1">
        <f t="array" ref="L164" xml:space="preserve"> INDEX(目次資料表[目次編碼], 韻系資料表[[#This Row],[目次識別號]])</f>
        <v>40-3</v>
      </c>
      <c r="M164" s="83" t="str" cm="1">
        <f t="array" ref="M164" xml:space="preserve"> INDEX(目次資料表[目次全名],韻系資料表[[#This Row],[目次識別號]])</f>
        <v>去聲四十禡</v>
      </c>
    </row>
    <row r="165" spans="1:13">
      <c r="A165" s="3">
        <v>164</v>
      </c>
      <c r="B165" s="3">
        <v>41</v>
      </c>
      <c r="C165" s="3">
        <v>4</v>
      </c>
      <c r="D165" s="5" t="str">
        <f>TEXT(韻系資料表[[#This Row],[韻系列號]], "00") &amp; "-" &amp; 韻系資料表[[#This Row],[韻系行號]]</f>
        <v>41-4</v>
      </c>
      <c r="E165" s="5">
        <f xml:space="preserve"> MATCH(韻系資料表[[#This Row],[韻目索引]], 目次資料表[韻目索引], 0)</f>
        <v>224</v>
      </c>
      <c r="F165" s="3" t="s">
        <v>115</v>
      </c>
      <c r="G165" s="5" t="s">
        <v>120</v>
      </c>
      <c r="H165" s="81" t="s">
        <v>469</v>
      </c>
      <c r="I165" s="82" t="s">
        <v>469</v>
      </c>
      <c r="J165" s="81" cm="1">
        <f t="array" ref="J165" xml:space="preserve"> INDEX(目次資料表[目次序號], 韻系資料表[[#This Row],[目次識別號]])</f>
        <v>0</v>
      </c>
      <c r="K165" s="81" t="s">
        <v>469</v>
      </c>
      <c r="L165" s="82" t="str" cm="1">
        <f t="array" ref="L165" xml:space="preserve"> INDEX(目次資料表[目次編碼], 韻系資料表[[#This Row],[目次識別號]])</f>
        <v/>
      </c>
      <c r="M165" s="83" t="str" cm="1">
        <f t="array" ref="M165" xml:space="preserve"> INDEX(目次資料表[目次全名],韻系資料表[[#This Row],[目次識別號]])</f>
        <v/>
      </c>
    </row>
    <row r="166" spans="1:13">
      <c r="A166" s="3">
        <v>165</v>
      </c>
      <c r="B166" s="3">
        <v>42</v>
      </c>
      <c r="C166" s="3">
        <v>1</v>
      </c>
      <c r="D166" s="5" t="str">
        <f>TEXT(韻系資料表[[#This Row],[韻系列號]], "00") &amp; "-" &amp; 韻系資料表[[#This Row],[韻系行號]]</f>
        <v>42-1</v>
      </c>
      <c r="E166" s="5">
        <f xml:space="preserve"> MATCH(韻系資料表[[#This Row],[韻目索引]], 目次資料表[韻目索引], 0)</f>
        <v>42</v>
      </c>
      <c r="F166" s="3" t="s">
        <v>115</v>
      </c>
      <c r="G166" s="5" t="s">
        <v>120</v>
      </c>
      <c r="H166" s="81" t="s">
        <v>570</v>
      </c>
      <c r="I166" s="82" t="s">
        <v>680</v>
      </c>
      <c r="J166" s="81" cm="1">
        <f t="array" ref="J166" xml:space="preserve"> INDEX(目次資料表[目次序號], 韻系資料表[[#This Row],[目次識別號]])</f>
        <v>10</v>
      </c>
      <c r="K166" s="81" t="s">
        <v>679</v>
      </c>
      <c r="L166" s="82" t="str" cm="1">
        <f t="array" ref="L166" xml:space="preserve"> INDEX(目次資料表[目次編碼], 韻系資料表[[#This Row],[目次識別號]])</f>
        <v>10-1</v>
      </c>
      <c r="M166" s="83" t="str" cm="1">
        <f t="array" ref="M166" xml:space="preserve"> INDEX(目次資料表[目次全名],韻系資料表[[#This Row],[目次識別號]])</f>
        <v>下平聲十陽</v>
      </c>
    </row>
    <row r="167" spans="1:13">
      <c r="A167" s="3">
        <v>166</v>
      </c>
      <c r="B167" s="3">
        <v>42</v>
      </c>
      <c r="C167" s="3">
        <v>2</v>
      </c>
      <c r="D167" s="5" t="str">
        <f>TEXT(韻系資料表[[#This Row],[韻系列號]], "00") &amp; "-" &amp; 韻系資料表[[#This Row],[韻系行號]]</f>
        <v>42-2</v>
      </c>
      <c r="E167" s="5">
        <f xml:space="preserve"> MATCH(韻系資料表[[#This Row],[韻目索引]], 目次資料表[韻目索引], 0)</f>
        <v>103</v>
      </c>
      <c r="F167" s="3" t="s">
        <v>115</v>
      </c>
      <c r="G167" s="5" t="s">
        <v>120</v>
      </c>
      <c r="H167" s="81" t="s">
        <v>9</v>
      </c>
      <c r="I167" s="82" t="s">
        <v>124</v>
      </c>
      <c r="J167" s="81" cm="1">
        <f t="array" ref="J167" xml:space="preserve"> INDEX(目次資料表[目次序號], 韻系資料表[[#This Row],[目次識別號]])</f>
        <v>37</v>
      </c>
      <c r="K167" s="81" t="s">
        <v>125</v>
      </c>
      <c r="L167" s="82" t="str" cm="1">
        <f t="array" ref="L167" xml:space="preserve"> INDEX(目次資料表[目次編碼], 韻系資料表[[#This Row],[目次識別號]])</f>
        <v>37-2</v>
      </c>
      <c r="M167" s="83" t="str" cm="1">
        <f t="array" ref="M167" xml:space="preserve"> INDEX(目次資料表[目次全名],韻系資料表[[#This Row],[目次識別號]])</f>
        <v>上聲三十六養</v>
      </c>
    </row>
    <row r="168" spans="1:13">
      <c r="A168" s="3">
        <v>167</v>
      </c>
      <c r="B168" s="3">
        <v>42</v>
      </c>
      <c r="C168" s="3">
        <v>3</v>
      </c>
      <c r="D168" s="5" t="str">
        <f>TEXT(韻系資料表[[#This Row],[韻系列號]], "00") &amp; "-" &amp; 韻系資料表[[#This Row],[韻系行號]]</f>
        <v>42-3</v>
      </c>
      <c r="E168" s="5">
        <f xml:space="preserve"> MATCH(韻系資料表[[#This Row],[韻目索引]], 目次資料表[韻目索引], 0)</f>
        <v>164</v>
      </c>
      <c r="F168" s="3" t="s">
        <v>115</v>
      </c>
      <c r="G168" s="5" t="s">
        <v>120</v>
      </c>
      <c r="H168" s="81" t="s">
        <v>226</v>
      </c>
      <c r="I168" s="82" t="s">
        <v>368</v>
      </c>
      <c r="J168" s="81" cm="1">
        <f t="array" ref="J168" xml:space="preserve"> INDEX(目次資料表[目次序號], 韻系資料表[[#This Row],[目次識別號]])</f>
        <v>41</v>
      </c>
      <c r="K168" s="81" t="s">
        <v>367</v>
      </c>
      <c r="L168" s="82" t="str" cm="1">
        <f t="array" ref="L168" xml:space="preserve"> INDEX(目次資料表[目次編碼], 韻系資料表[[#This Row],[目次識別號]])</f>
        <v>41-3</v>
      </c>
      <c r="M168" s="83" t="str" cm="1">
        <f t="array" ref="M168" xml:space="preserve"> INDEX(目次資料表[目次全名],韻系資料表[[#This Row],[目次識別號]])</f>
        <v>去聲四十一漾</v>
      </c>
    </row>
    <row r="169" spans="1:13">
      <c r="A169" s="3">
        <v>168</v>
      </c>
      <c r="B169" s="3">
        <v>42</v>
      </c>
      <c r="C169" s="3">
        <v>4</v>
      </c>
      <c r="D169" s="5" t="str">
        <f>TEXT(韻系資料表[[#This Row],[韻系列號]], "00") &amp; "-" &amp; 韻系資料表[[#This Row],[韻系行號]]</f>
        <v>42-4</v>
      </c>
      <c r="E169" s="5">
        <f xml:space="preserve"> MATCH(韻系資料表[[#This Row],[韻目索引]], 目次資料表[韻目索引], 0)</f>
        <v>225</v>
      </c>
      <c r="F169" s="3" t="s">
        <v>115</v>
      </c>
      <c r="G169" s="5" t="s">
        <v>120</v>
      </c>
      <c r="H169" s="81" t="s">
        <v>469</v>
      </c>
      <c r="I169" s="82" t="s">
        <v>469</v>
      </c>
      <c r="J169" s="81" cm="1">
        <f t="array" ref="J169" xml:space="preserve"> INDEX(目次資料表[目次序號], 韻系資料表[[#This Row],[目次識別號]])</f>
        <v>18</v>
      </c>
      <c r="K169" s="81" t="s">
        <v>469</v>
      </c>
      <c r="L169" s="82" t="str" cm="1">
        <f t="array" ref="L169" xml:space="preserve"> INDEX(目次資料表[目次編碼], 韻系資料表[[#This Row],[目次識別號]])</f>
        <v>18-4</v>
      </c>
      <c r="M169" s="83" t="str" cm="1">
        <f t="array" ref="M169" xml:space="preserve"> INDEX(目次資料表[目次全名],韻系資料表[[#This Row],[目次識別號]])</f>
        <v>入聲十八藥</v>
      </c>
    </row>
    <row r="170" spans="1:13">
      <c r="A170" s="3">
        <v>169</v>
      </c>
      <c r="B170" s="3">
        <v>43</v>
      </c>
      <c r="C170" s="3">
        <v>1</v>
      </c>
      <c r="D170" s="5" t="str">
        <f>TEXT(韻系資料表[[#This Row],[韻系列號]], "00") &amp; "-" &amp; 韻系資料表[[#This Row],[韻系行號]]</f>
        <v>43-1</v>
      </c>
      <c r="E170" s="5">
        <f xml:space="preserve"> MATCH(韻系資料表[[#This Row],[韻目索引]], 目次資料表[韻目索引], 0)</f>
        <v>43</v>
      </c>
      <c r="F170" s="3" t="s">
        <v>115</v>
      </c>
      <c r="G170" s="5" t="s">
        <v>126</v>
      </c>
      <c r="H170" s="81" t="s">
        <v>570</v>
      </c>
      <c r="I170" s="82" t="s">
        <v>681</v>
      </c>
      <c r="J170" s="81" cm="1">
        <f t="array" ref="J170" xml:space="preserve"> INDEX(目次資料表[目次序號], 韻系資料表[[#This Row],[目次識別號]])</f>
        <v>11</v>
      </c>
      <c r="K170" s="81" t="s">
        <v>683</v>
      </c>
      <c r="L170" s="82" t="str" cm="1">
        <f t="array" ref="L170" xml:space="preserve"> INDEX(目次資料表[目次編碼], 韻系資料表[[#This Row],[目次識別號]])</f>
        <v>11-1</v>
      </c>
      <c r="M170" s="83" t="str" cm="1">
        <f t="array" ref="M170" xml:space="preserve"> INDEX(目次資料表[目次全名],韻系資料表[[#This Row],[目次識別號]])</f>
        <v>下平聲十一唐</v>
      </c>
    </row>
    <row r="171" spans="1:13">
      <c r="A171" s="3">
        <v>170</v>
      </c>
      <c r="B171" s="3">
        <v>43</v>
      </c>
      <c r="C171" s="3">
        <v>2</v>
      </c>
      <c r="D171" s="5" t="str">
        <f>TEXT(韻系資料表[[#This Row],[韻系列號]], "00") &amp; "-" &amp; 韻系資料表[[#This Row],[韻系行號]]</f>
        <v>43-2</v>
      </c>
      <c r="E171" s="5">
        <f xml:space="preserve"> MATCH(韻系資料表[[#This Row],[韻目索引]], 目次資料表[韻目索引], 0)</f>
        <v>104</v>
      </c>
      <c r="F171" s="3" t="s">
        <v>115</v>
      </c>
      <c r="G171" s="5" t="s">
        <v>126</v>
      </c>
      <c r="H171" s="81" t="s">
        <v>9</v>
      </c>
      <c r="I171" s="82" t="s">
        <v>127</v>
      </c>
      <c r="J171" s="81" cm="1">
        <f t="array" ref="J171" xml:space="preserve"> INDEX(目次資料表[目次序號], 韻系資料表[[#This Row],[目次識別號]])</f>
        <v>38</v>
      </c>
      <c r="K171" s="81" t="s">
        <v>129</v>
      </c>
      <c r="L171" s="82" t="str" cm="1">
        <f t="array" ref="L171" xml:space="preserve"> INDEX(目次資料表[目次編碼], 韻系資料表[[#This Row],[目次識別號]])</f>
        <v>38-2</v>
      </c>
      <c r="M171" s="83" t="str" cm="1">
        <f t="array" ref="M171" xml:space="preserve"> INDEX(目次資料表[目次全名],韻系資料表[[#This Row],[目次識別號]])</f>
        <v>上聲三十七蕩</v>
      </c>
    </row>
    <row r="172" spans="1:13">
      <c r="A172" s="3">
        <v>171</v>
      </c>
      <c r="B172" s="3">
        <v>43</v>
      </c>
      <c r="C172" s="3">
        <v>3</v>
      </c>
      <c r="D172" s="5" t="str">
        <f>TEXT(韻系資料表[[#This Row],[韻系列號]], "00") &amp; "-" &amp; 韻系資料表[[#This Row],[韻系行號]]</f>
        <v>43-3</v>
      </c>
      <c r="E172" s="5">
        <f xml:space="preserve"> MATCH(韻系資料表[[#This Row],[韻目索引]], 目次資料表[韻目索引], 0)</f>
        <v>165</v>
      </c>
      <c r="F172" s="3" t="s">
        <v>115</v>
      </c>
      <c r="G172" s="5" t="s">
        <v>126</v>
      </c>
      <c r="H172" s="81" t="s">
        <v>226</v>
      </c>
      <c r="I172" s="82" t="s">
        <v>370</v>
      </c>
      <c r="J172" s="81" cm="1">
        <f t="array" ref="J172" xml:space="preserve"> INDEX(目次資料表[目次序號], 韻系資料表[[#This Row],[目次識別號]])</f>
        <v>42</v>
      </c>
      <c r="K172" s="81" t="s">
        <v>373</v>
      </c>
      <c r="L172" s="82" t="str" cm="1">
        <f t="array" ref="L172" xml:space="preserve"> INDEX(目次資料表[目次編碼], 韻系資料表[[#This Row],[目次識別號]])</f>
        <v>42-3</v>
      </c>
      <c r="M172" s="83" t="str" cm="1">
        <f t="array" ref="M172" xml:space="preserve"> INDEX(目次資料表[目次全名],韻系資料表[[#This Row],[目次識別號]])</f>
        <v>去聲四十二宕</v>
      </c>
    </row>
    <row r="173" spans="1:13">
      <c r="A173" s="3">
        <v>172</v>
      </c>
      <c r="B173" s="3">
        <v>43</v>
      </c>
      <c r="C173" s="3">
        <v>4</v>
      </c>
      <c r="D173" s="5" t="str">
        <f>TEXT(韻系資料表[[#This Row],[韻系列號]], "00") &amp; "-" &amp; 韻系資料表[[#This Row],[韻系行號]]</f>
        <v>43-4</v>
      </c>
      <c r="E173" s="5">
        <f xml:space="preserve"> MATCH(韻系資料表[[#This Row],[韻目索引]], 目次資料表[韻目索引], 0)</f>
        <v>226</v>
      </c>
      <c r="F173" s="3" t="s">
        <v>115</v>
      </c>
      <c r="G173" s="5" t="s">
        <v>126</v>
      </c>
      <c r="H173" s="81" t="s">
        <v>469</v>
      </c>
      <c r="I173" s="82" t="s">
        <v>469</v>
      </c>
      <c r="J173" s="81" cm="1">
        <f t="array" ref="J173" xml:space="preserve"> INDEX(目次資料表[目次序號], 韻系資料表[[#This Row],[目次識別號]])</f>
        <v>19</v>
      </c>
      <c r="K173" s="81" t="s">
        <v>469</v>
      </c>
      <c r="L173" s="82" t="str" cm="1">
        <f t="array" ref="L173" xml:space="preserve"> INDEX(目次資料表[目次編碼], 韻系資料表[[#This Row],[目次識別號]])</f>
        <v>19-4</v>
      </c>
      <c r="M173" s="83" t="str" cm="1">
        <f t="array" ref="M173" xml:space="preserve"> INDEX(目次資料表[目次全名],韻系資料表[[#This Row],[目次識別號]])</f>
        <v>入聲十九鐸</v>
      </c>
    </row>
    <row r="174" spans="1:13">
      <c r="A174" s="3">
        <v>173</v>
      </c>
      <c r="B174" s="3">
        <v>44</v>
      </c>
      <c r="C174" s="3">
        <v>1</v>
      </c>
      <c r="D174" s="5" t="str">
        <f>TEXT(韻系資料表[[#This Row],[韻系列號]], "00") &amp; "-" &amp; 韻系資料表[[#This Row],[韻系行號]]</f>
        <v>44-1</v>
      </c>
      <c r="E174" s="5">
        <f xml:space="preserve"> MATCH(韻系資料表[[#This Row],[韻目索引]], 目次資料表[韻目索引], 0)</f>
        <v>44</v>
      </c>
      <c r="F174" s="3" t="s">
        <v>115</v>
      </c>
      <c r="G174" s="5" t="s">
        <v>130</v>
      </c>
      <c r="H174" s="81" t="s">
        <v>570</v>
      </c>
      <c r="I174" s="82" t="s">
        <v>684</v>
      </c>
      <c r="J174" s="81" cm="1">
        <f t="array" ref="J174" xml:space="preserve"> INDEX(目次資料表[目次序號], 韻系資料表[[#This Row],[目次識別號]])</f>
        <v>12</v>
      </c>
      <c r="K174" s="81" t="s">
        <v>686</v>
      </c>
      <c r="L174" s="82" t="str" cm="1">
        <f t="array" ref="L174" xml:space="preserve"> INDEX(目次資料表[目次編碼], 韻系資料表[[#This Row],[目次識別號]])</f>
        <v>12-1</v>
      </c>
      <c r="M174" s="83" t="str" cm="1">
        <f t="array" ref="M174" xml:space="preserve"> INDEX(目次資料表[目次全名],韻系資料表[[#This Row],[目次識別號]])</f>
        <v>下平聲十二庚</v>
      </c>
    </row>
    <row r="175" spans="1:13">
      <c r="A175" s="3">
        <v>174</v>
      </c>
      <c r="B175" s="3">
        <v>44</v>
      </c>
      <c r="C175" s="3">
        <v>2</v>
      </c>
      <c r="D175" s="5" t="str">
        <f>TEXT(韻系資料表[[#This Row],[韻系列號]], "00") &amp; "-" &amp; 韻系資料表[[#This Row],[韻系行號]]</f>
        <v>44-2</v>
      </c>
      <c r="E175" s="5">
        <f xml:space="preserve"> MATCH(韻系資料表[[#This Row],[韻目索引]], 目次資料表[韻目索引], 0)</f>
        <v>105</v>
      </c>
      <c r="F175" s="3" t="s">
        <v>115</v>
      </c>
      <c r="G175" s="5" t="s">
        <v>130</v>
      </c>
      <c r="H175" s="81" t="s">
        <v>9</v>
      </c>
      <c r="I175" s="82" t="s">
        <v>131</v>
      </c>
      <c r="J175" s="81" cm="1">
        <f t="array" ref="J175" xml:space="preserve"> INDEX(目次資料表[目次序號], 韻系資料表[[#This Row],[目次識別號]])</f>
        <v>39</v>
      </c>
      <c r="K175" s="81" t="s">
        <v>133</v>
      </c>
      <c r="L175" s="82" t="str" cm="1">
        <f t="array" ref="L175" xml:space="preserve"> INDEX(目次資料表[目次編碼], 韻系資料表[[#This Row],[目次識別號]])</f>
        <v>39-2</v>
      </c>
      <c r="M175" s="83" t="str" cm="1">
        <f t="array" ref="M175" xml:space="preserve"> INDEX(目次資料表[目次全名],韻系資料表[[#This Row],[目次識別號]])</f>
        <v>上聲三十八梗</v>
      </c>
    </row>
    <row r="176" spans="1:13">
      <c r="A176" s="3">
        <v>175</v>
      </c>
      <c r="B176" s="3">
        <v>44</v>
      </c>
      <c r="C176" s="3">
        <v>3</v>
      </c>
      <c r="D176" s="5" t="str">
        <f>TEXT(韻系資料表[[#This Row],[韻系列號]], "00") &amp; "-" &amp; 韻系資料表[[#This Row],[韻系行號]]</f>
        <v>44-3</v>
      </c>
      <c r="E176" s="5">
        <f xml:space="preserve"> MATCH(韻系資料表[[#This Row],[韻目索引]], 目次資料表[韻目索引], 0)</f>
        <v>166</v>
      </c>
      <c r="F176" s="3" t="s">
        <v>115</v>
      </c>
      <c r="G176" s="5" t="s">
        <v>130</v>
      </c>
      <c r="H176" s="81" t="s">
        <v>226</v>
      </c>
      <c r="I176" s="82" t="s">
        <v>374</v>
      </c>
      <c r="J176" s="81" cm="1">
        <f t="array" ref="J176" xml:space="preserve"> INDEX(目次資料表[目次序號], 韻系資料表[[#This Row],[目次識別號]])</f>
        <v>43</v>
      </c>
      <c r="K176" s="81" t="s">
        <v>377</v>
      </c>
      <c r="L176" s="82" t="str" cm="1">
        <f t="array" ref="L176" xml:space="preserve"> INDEX(目次資料表[目次編碼], 韻系資料表[[#This Row],[目次識別號]])</f>
        <v>43-3</v>
      </c>
      <c r="M176" s="83" t="str" cm="1">
        <f t="array" ref="M176" xml:space="preserve"> INDEX(目次資料表[目次全名],韻系資料表[[#This Row],[目次識別號]])</f>
        <v>去聲四十三映</v>
      </c>
    </row>
    <row r="177" spans="1:13">
      <c r="A177" s="3">
        <v>176</v>
      </c>
      <c r="B177" s="3">
        <v>44</v>
      </c>
      <c r="C177" s="3">
        <v>4</v>
      </c>
      <c r="D177" s="5" t="str">
        <f>TEXT(韻系資料表[[#This Row],[韻系列號]], "00") &amp; "-" &amp; 韻系資料表[[#This Row],[韻系行號]]</f>
        <v>44-4</v>
      </c>
      <c r="E177" s="5">
        <f xml:space="preserve"> MATCH(韻系資料表[[#This Row],[韻目索引]], 目次資料表[韻目索引], 0)</f>
        <v>227</v>
      </c>
      <c r="F177" s="3" t="s">
        <v>115</v>
      </c>
      <c r="G177" s="5" t="s">
        <v>130</v>
      </c>
      <c r="H177" s="81" t="s">
        <v>469</v>
      </c>
      <c r="I177" s="82" t="s">
        <v>469</v>
      </c>
      <c r="J177" s="81" cm="1">
        <f t="array" ref="J177" xml:space="preserve"> INDEX(目次資料表[目次序號], 韻系資料表[[#This Row],[目次識別號]])</f>
        <v>20</v>
      </c>
      <c r="K177" s="81" t="s">
        <v>469</v>
      </c>
      <c r="L177" s="82" t="str" cm="1">
        <f t="array" ref="L177" xml:space="preserve"> INDEX(目次資料表[目次編碼], 韻系資料表[[#This Row],[目次識別號]])</f>
        <v>20-4</v>
      </c>
      <c r="M177" s="83" t="str" cm="1">
        <f t="array" ref="M177" xml:space="preserve"> INDEX(目次資料表[目次全名],韻系資料表[[#This Row],[目次識別號]])</f>
        <v>入聲二十陌</v>
      </c>
    </row>
    <row r="178" spans="1:13">
      <c r="A178" s="3">
        <v>177</v>
      </c>
      <c r="B178" s="3">
        <v>45</v>
      </c>
      <c r="C178" s="3">
        <v>1</v>
      </c>
      <c r="D178" s="5" t="str">
        <f>TEXT(韻系資料表[[#This Row],[韻系列號]], "00") &amp; "-" &amp; 韻系資料表[[#This Row],[韻系行號]]</f>
        <v>45-1</v>
      </c>
      <c r="E178" s="5">
        <f xml:space="preserve"> MATCH(韻系資料表[[#This Row],[韻目索引]], 目次資料表[韻目索引], 0)</f>
        <v>45</v>
      </c>
      <c r="F178" s="3" t="s">
        <v>134</v>
      </c>
      <c r="G178" s="5" t="s">
        <v>135</v>
      </c>
      <c r="H178" s="81" t="s">
        <v>570</v>
      </c>
      <c r="I178" s="82" t="s">
        <v>687</v>
      </c>
      <c r="J178" s="81" cm="1">
        <f t="array" ref="J178" xml:space="preserve"> INDEX(目次資料表[目次序號], 韻系資料表[[#This Row],[目次識別號]])</f>
        <v>13</v>
      </c>
      <c r="K178" s="81" t="s">
        <v>689</v>
      </c>
      <c r="L178" s="82" t="str" cm="1">
        <f t="array" ref="L178" xml:space="preserve"> INDEX(目次資料表[目次編碼], 韻系資料表[[#This Row],[目次識別號]])</f>
        <v>13-1</v>
      </c>
      <c r="M178" s="83" t="str" cm="1">
        <f t="array" ref="M178" xml:space="preserve"> INDEX(目次資料表[目次全名],韻系資料表[[#This Row],[目次識別號]])</f>
        <v>下平聲十三耕</v>
      </c>
    </row>
    <row r="179" spans="1:13">
      <c r="A179" s="3">
        <v>178</v>
      </c>
      <c r="B179" s="3">
        <v>45</v>
      </c>
      <c r="C179" s="3">
        <v>2</v>
      </c>
      <c r="D179" s="5" t="str">
        <f>TEXT(韻系資料表[[#This Row],[韻系列號]], "00") &amp; "-" &amp; 韻系資料表[[#This Row],[韻系行號]]</f>
        <v>45-2</v>
      </c>
      <c r="E179" s="5">
        <f xml:space="preserve"> MATCH(韻系資料表[[#This Row],[韻目索引]], 目次資料表[韻目索引], 0)</f>
        <v>106</v>
      </c>
      <c r="F179" s="3" t="s">
        <v>134</v>
      </c>
      <c r="G179" s="5" t="s">
        <v>135</v>
      </c>
      <c r="H179" s="81" t="s">
        <v>9</v>
      </c>
      <c r="I179" s="82" t="s">
        <v>136</v>
      </c>
      <c r="J179" s="81" cm="1">
        <f t="array" ref="J179" xml:space="preserve"> INDEX(目次資料表[目次序號], 韻系資料表[[#This Row],[目次識別號]])</f>
        <v>40</v>
      </c>
      <c r="K179" s="81" t="s">
        <v>138</v>
      </c>
      <c r="L179" s="82" t="str" cm="1">
        <f t="array" ref="L179" xml:space="preserve"> INDEX(目次資料表[目次編碼], 韻系資料表[[#This Row],[目次識別號]])</f>
        <v>40-2</v>
      </c>
      <c r="M179" s="83" t="str" cm="1">
        <f t="array" ref="M179" xml:space="preserve"> INDEX(目次資料表[目次全名],韻系資料表[[#This Row],[目次識別號]])</f>
        <v>上聲三十九耿</v>
      </c>
    </row>
    <row r="180" spans="1:13">
      <c r="A180" s="3">
        <v>179</v>
      </c>
      <c r="B180" s="3">
        <v>45</v>
      </c>
      <c r="C180" s="3">
        <v>3</v>
      </c>
      <c r="D180" s="5" t="str">
        <f>TEXT(韻系資料表[[#This Row],[韻系列號]], "00") &amp; "-" &amp; 韻系資料表[[#This Row],[韻系行號]]</f>
        <v>45-3</v>
      </c>
      <c r="E180" s="5">
        <f xml:space="preserve"> MATCH(韻系資料表[[#This Row],[韻目索引]], 目次資料表[韻目索引], 0)</f>
        <v>167</v>
      </c>
      <c r="F180" s="3" t="s">
        <v>134</v>
      </c>
      <c r="G180" s="5" t="s">
        <v>135</v>
      </c>
      <c r="H180" s="81" t="s">
        <v>226</v>
      </c>
      <c r="I180" s="82" t="s">
        <v>378</v>
      </c>
      <c r="J180" s="81" cm="1">
        <f t="array" ref="J180" xml:space="preserve"> INDEX(目次資料表[目次序號], 韻系資料表[[#This Row],[目次識別號]])</f>
        <v>44</v>
      </c>
      <c r="K180" s="81" t="s">
        <v>381</v>
      </c>
      <c r="L180" s="82" t="str" cm="1">
        <f t="array" ref="L180" xml:space="preserve"> INDEX(目次資料表[目次編碼], 韻系資料表[[#This Row],[目次識別號]])</f>
        <v>44-3</v>
      </c>
      <c r="M180" s="83" t="str" cm="1">
        <f t="array" ref="M180" xml:space="preserve"> INDEX(目次資料表[目次全名],韻系資料表[[#This Row],[目次識別號]])</f>
        <v>去聲四十四諍</v>
      </c>
    </row>
    <row r="181" spans="1:13">
      <c r="A181" s="3">
        <v>180</v>
      </c>
      <c r="B181" s="3">
        <v>45</v>
      </c>
      <c r="C181" s="3">
        <v>4</v>
      </c>
      <c r="D181" s="5" t="str">
        <f>TEXT(韻系資料表[[#This Row],[韻系列號]], "00") &amp; "-" &amp; 韻系資料表[[#This Row],[韻系行號]]</f>
        <v>45-4</v>
      </c>
      <c r="E181" s="5">
        <f xml:space="preserve"> MATCH(韻系資料表[[#This Row],[韻目索引]], 目次資料表[韻目索引], 0)</f>
        <v>228</v>
      </c>
      <c r="F181" s="3" t="s">
        <v>134</v>
      </c>
      <c r="G181" s="5" t="s">
        <v>135</v>
      </c>
      <c r="H181" s="81" t="s">
        <v>469</v>
      </c>
      <c r="I181" s="82" t="s">
        <v>469</v>
      </c>
      <c r="J181" s="81" cm="1">
        <f t="array" ref="J181" xml:space="preserve"> INDEX(目次資料表[目次序號], 韻系資料表[[#This Row],[目次識別號]])</f>
        <v>21</v>
      </c>
      <c r="K181" s="81" t="s">
        <v>469</v>
      </c>
      <c r="L181" s="82" t="str" cm="1">
        <f t="array" ref="L181" xml:space="preserve"> INDEX(目次資料表[目次編碼], 韻系資料表[[#This Row],[目次識別號]])</f>
        <v>21-4</v>
      </c>
      <c r="M181" s="83" t="str" cm="1">
        <f t="array" ref="M181" xml:space="preserve"> INDEX(目次資料表[目次全名],韻系資料表[[#This Row],[目次識別號]])</f>
        <v>入聲二十一麥</v>
      </c>
    </row>
    <row r="182" spans="1:13">
      <c r="A182" s="3">
        <v>181</v>
      </c>
      <c r="B182" s="3">
        <v>46</v>
      </c>
      <c r="C182" s="3">
        <v>1</v>
      </c>
      <c r="D182" s="5" t="str">
        <f>TEXT(韻系資料表[[#This Row],[韻系列號]], "00") &amp; "-" &amp; 韻系資料表[[#This Row],[韻系行號]]</f>
        <v>46-1</v>
      </c>
      <c r="E182" s="5">
        <f xml:space="preserve"> MATCH(韻系資料表[[#This Row],[韻目索引]], 目次資料表[韻目索引], 0)</f>
        <v>46</v>
      </c>
      <c r="F182" s="3" t="s">
        <v>134</v>
      </c>
      <c r="G182" s="5" t="s">
        <v>139</v>
      </c>
      <c r="H182" s="81" t="s">
        <v>570</v>
      </c>
      <c r="I182" s="82" t="s">
        <v>690</v>
      </c>
      <c r="J182" s="81" cm="1">
        <f t="array" ref="J182" xml:space="preserve"> INDEX(目次資料表[目次序號], 韻系資料表[[#This Row],[目次識別號]])</f>
        <v>14</v>
      </c>
      <c r="K182" s="81" t="s">
        <v>692</v>
      </c>
      <c r="L182" s="82" t="str" cm="1">
        <f t="array" ref="L182" xml:space="preserve"> INDEX(目次資料表[目次編碼], 韻系資料表[[#This Row],[目次識別號]])</f>
        <v>14-1</v>
      </c>
      <c r="M182" s="83" t="str" cm="1">
        <f t="array" ref="M182" xml:space="preserve"> INDEX(目次資料表[目次全名],韻系資料表[[#This Row],[目次識別號]])</f>
        <v>下平聲十四清</v>
      </c>
    </row>
    <row r="183" spans="1:13">
      <c r="A183" s="3">
        <v>182</v>
      </c>
      <c r="B183" s="3">
        <v>46</v>
      </c>
      <c r="C183" s="3">
        <v>2</v>
      </c>
      <c r="D183" s="5" t="str">
        <f>TEXT(韻系資料表[[#This Row],[韻系列號]], "00") &amp; "-" &amp; 韻系資料表[[#This Row],[韻系行號]]</f>
        <v>46-2</v>
      </c>
      <c r="E183" s="5">
        <f xml:space="preserve"> MATCH(韻系資料表[[#This Row],[韻目索引]], 目次資料表[韻目索引], 0)</f>
        <v>107</v>
      </c>
      <c r="F183" s="3" t="s">
        <v>134</v>
      </c>
      <c r="G183" s="5" t="s">
        <v>139</v>
      </c>
      <c r="H183" s="81" t="s">
        <v>9</v>
      </c>
      <c r="I183" s="82" t="s">
        <v>140</v>
      </c>
      <c r="J183" s="81" cm="1">
        <f t="array" ref="J183" xml:space="preserve"> INDEX(目次資料表[目次序號], 韻系資料表[[#This Row],[目次識別號]])</f>
        <v>41</v>
      </c>
      <c r="K183" s="81" t="s">
        <v>142</v>
      </c>
      <c r="L183" s="82" t="str" cm="1">
        <f t="array" ref="L183" xml:space="preserve"> INDEX(目次資料表[目次編碼], 韻系資料表[[#This Row],[目次識別號]])</f>
        <v>41-2</v>
      </c>
      <c r="M183" s="83" t="str" cm="1">
        <f t="array" ref="M183" xml:space="preserve"> INDEX(目次資料表[目次全名],韻系資料表[[#This Row],[目次識別號]])</f>
        <v>上聲四十靜</v>
      </c>
    </row>
    <row r="184" spans="1:13">
      <c r="A184" s="3">
        <v>183</v>
      </c>
      <c r="B184" s="3">
        <v>46</v>
      </c>
      <c r="C184" s="3">
        <v>3</v>
      </c>
      <c r="D184" s="5" t="str">
        <f>TEXT(韻系資料表[[#This Row],[韻系列號]], "00") &amp; "-" &amp; 韻系資料表[[#This Row],[韻系行號]]</f>
        <v>46-3</v>
      </c>
      <c r="E184" s="5">
        <f xml:space="preserve"> MATCH(韻系資料表[[#This Row],[韻目索引]], 目次資料表[韻目索引], 0)</f>
        <v>168</v>
      </c>
      <c r="F184" s="3" t="s">
        <v>134</v>
      </c>
      <c r="G184" s="5" t="s">
        <v>139</v>
      </c>
      <c r="H184" s="81" t="s">
        <v>226</v>
      </c>
      <c r="I184" s="82" t="s">
        <v>382</v>
      </c>
      <c r="J184" s="81" cm="1">
        <f t="array" ref="J184" xml:space="preserve"> INDEX(目次資料表[目次序號], 韻系資料表[[#This Row],[目次識別號]])</f>
        <v>45</v>
      </c>
      <c r="K184" s="81" t="s">
        <v>385</v>
      </c>
      <c r="L184" s="82" t="str" cm="1">
        <f t="array" ref="L184" xml:space="preserve"> INDEX(目次資料表[目次編碼], 韻系資料表[[#This Row],[目次識別號]])</f>
        <v>45-3</v>
      </c>
      <c r="M184" s="83" t="str" cm="1">
        <f t="array" ref="M184" xml:space="preserve"> INDEX(目次資料表[目次全名],韻系資料表[[#This Row],[目次識別號]])</f>
        <v>去聲四十五勁</v>
      </c>
    </row>
    <row r="185" spans="1:13">
      <c r="A185" s="3">
        <v>184</v>
      </c>
      <c r="B185" s="3">
        <v>46</v>
      </c>
      <c r="C185" s="3">
        <v>4</v>
      </c>
      <c r="D185" s="5" t="str">
        <f>TEXT(韻系資料表[[#This Row],[韻系列號]], "00") &amp; "-" &amp; 韻系資料表[[#This Row],[韻系行號]]</f>
        <v>46-4</v>
      </c>
      <c r="E185" s="5">
        <f xml:space="preserve"> MATCH(韻系資料表[[#This Row],[韻目索引]], 目次資料表[韻目索引], 0)</f>
        <v>229</v>
      </c>
      <c r="F185" s="3" t="s">
        <v>134</v>
      </c>
      <c r="G185" s="5" t="s">
        <v>139</v>
      </c>
      <c r="H185" s="81" t="s">
        <v>469</v>
      </c>
      <c r="I185" s="82" t="s">
        <v>469</v>
      </c>
      <c r="J185" s="81" cm="1">
        <f t="array" ref="J185" xml:space="preserve"> INDEX(目次資料表[目次序號], 韻系資料表[[#This Row],[目次識別號]])</f>
        <v>22</v>
      </c>
      <c r="K185" s="81" t="s">
        <v>469</v>
      </c>
      <c r="L185" s="82" t="str" cm="1">
        <f t="array" ref="L185" xml:space="preserve"> INDEX(目次資料表[目次編碼], 韻系資料表[[#This Row],[目次識別號]])</f>
        <v>22-4</v>
      </c>
      <c r="M185" s="83" t="str" cm="1">
        <f t="array" ref="M185" xml:space="preserve"> INDEX(目次資料表[目次全名],韻系資料表[[#This Row],[目次識別號]])</f>
        <v>入聲二十二昔</v>
      </c>
    </row>
    <row r="186" spans="1:13">
      <c r="A186" s="3">
        <v>185</v>
      </c>
      <c r="B186" s="3">
        <v>47</v>
      </c>
      <c r="C186" s="3">
        <v>1</v>
      </c>
      <c r="D186" s="5" t="str">
        <f>TEXT(韻系資料表[[#This Row],[韻系列號]], "00") &amp; "-" &amp; 韻系資料表[[#This Row],[韻系行號]]</f>
        <v>47-1</v>
      </c>
      <c r="E186" s="5">
        <f xml:space="preserve"> MATCH(韻系資料表[[#This Row],[韻目索引]], 目次資料表[韻目索引], 0)</f>
        <v>47</v>
      </c>
      <c r="F186" s="3" t="s">
        <v>143</v>
      </c>
      <c r="G186" s="5" t="s">
        <v>144</v>
      </c>
      <c r="H186" s="81" t="s">
        <v>570</v>
      </c>
      <c r="I186" s="82" t="s">
        <v>693</v>
      </c>
      <c r="J186" s="81" cm="1">
        <f t="array" ref="J186" xml:space="preserve"> INDEX(目次資料表[目次序號], 韻系資料表[[#This Row],[目次識別號]])</f>
        <v>15</v>
      </c>
      <c r="K186" s="81" t="s">
        <v>695</v>
      </c>
      <c r="L186" s="82" t="str" cm="1">
        <f t="array" ref="L186" xml:space="preserve"> INDEX(目次資料表[目次編碼], 韻系資料表[[#This Row],[目次識別號]])</f>
        <v>15-1</v>
      </c>
      <c r="M186" s="83" t="str" cm="1">
        <f t="array" ref="M186" xml:space="preserve"> INDEX(目次資料表[目次全名],韻系資料表[[#This Row],[目次識別號]])</f>
        <v>下平聲十五青</v>
      </c>
    </row>
    <row r="187" spans="1:13">
      <c r="A187" s="3">
        <v>186</v>
      </c>
      <c r="B187" s="3">
        <v>47</v>
      </c>
      <c r="C187" s="3">
        <v>2</v>
      </c>
      <c r="D187" s="5" t="str">
        <f>TEXT(韻系資料表[[#This Row],[韻系列號]], "00") &amp; "-" &amp; 韻系資料表[[#This Row],[韻系行號]]</f>
        <v>47-2</v>
      </c>
      <c r="E187" s="5">
        <f xml:space="preserve"> MATCH(韻系資料表[[#This Row],[韻目索引]], 目次資料表[韻目索引], 0)</f>
        <v>108</v>
      </c>
      <c r="F187" s="3" t="s">
        <v>143</v>
      </c>
      <c r="G187" s="5" t="s">
        <v>144</v>
      </c>
      <c r="H187" s="81" t="s">
        <v>9</v>
      </c>
      <c r="I187" s="82" t="s">
        <v>145</v>
      </c>
      <c r="J187" s="81" cm="1">
        <f t="array" ref="J187" xml:space="preserve"> INDEX(目次資料表[目次序號], 韻系資料表[[#This Row],[目次識別號]])</f>
        <v>42</v>
      </c>
      <c r="K187" s="81" t="s">
        <v>147</v>
      </c>
      <c r="L187" s="82" t="str" cm="1">
        <f t="array" ref="L187" xml:space="preserve"> INDEX(目次資料表[目次編碼], 韻系資料表[[#This Row],[目次識別號]])</f>
        <v>42-2</v>
      </c>
      <c r="M187" s="83" t="str" cm="1">
        <f t="array" ref="M187" xml:space="preserve"> INDEX(目次資料表[目次全名],韻系資料表[[#This Row],[目次識別號]])</f>
        <v>上聲四十一迥</v>
      </c>
    </row>
    <row r="188" spans="1:13">
      <c r="A188" s="3">
        <v>187</v>
      </c>
      <c r="B188" s="3">
        <v>47</v>
      </c>
      <c r="C188" s="3">
        <v>3</v>
      </c>
      <c r="D188" s="5" t="str">
        <f>TEXT(韻系資料表[[#This Row],[韻系列號]], "00") &amp; "-" &amp; 韻系資料表[[#This Row],[韻系行號]]</f>
        <v>47-3</v>
      </c>
      <c r="E188" s="5">
        <f xml:space="preserve"> MATCH(韻系資料表[[#This Row],[韻目索引]], 目次資料表[韻目索引], 0)</f>
        <v>169</v>
      </c>
      <c r="F188" s="3" t="s">
        <v>143</v>
      </c>
      <c r="G188" s="5" t="s">
        <v>144</v>
      </c>
      <c r="H188" s="81" t="s">
        <v>226</v>
      </c>
      <c r="I188" s="82" t="s">
        <v>386</v>
      </c>
      <c r="J188" s="81" cm="1">
        <f t="array" ref="J188" xml:space="preserve"> INDEX(目次資料表[目次序號], 韻系資料表[[#This Row],[目次識別號]])</f>
        <v>46</v>
      </c>
      <c r="K188" s="81" t="s">
        <v>389</v>
      </c>
      <c r="L188" s="82" t="str" cm="1">
        <f t="array" ref="L188" xml:space="preserve"> INDEX(目次資料表[目次編碼], 韻系資料表[[#This Row],[目次識別號]])</f>
        <v>46-3</v>
      </c>
      <c r="M188" s="83" t="str" cm="1">
        <f t="array" ref="M188" xml:space="preserve"> INDEX(目次資料表[目次全名],韻系資料表[[#This Row],[目次識別號]])</f>
        <v>去聲四十六徑</v>
      </c>
    </row>
    <row r="189" spans="1:13">
      <c r="A189" s="3">
        <v>188</v>
      </c>
      <c r="B189" s="3">
        <v>47</v>
      </c>
      <c r="C189" s="3">
        <v>4</v>
      </c>
      <c r="D189" s="5" t="str">
        <f>TEXT(韻系資料表[[#This Row],[韻系列號]], "00") &amp; "-" &amp; 韻系資料表[[#This Row],[韻系行號]]</f>
        <v>47-4</v>
      </c>
      <c r="E189" s="5">
        <f xml:space="preserve"> MATCH(韻系資料表[[#This Row],[韻目索引]], 目次資料表[韻目索引], 0)</f>
        <v>230</v>
      </c>
      <c r="F189" s="3" t="s">
        <v>143</v>
      </c>
      <c r="G189" s="5" t="s">
        <v>144</v>
      </c>
      <c r="H189" s="81" t="s">
        <v>469</v>
      </c>
      <c r="I189" s="82" t="s">
        <v>469</v>
      </c>
      <c r="J189" s="81" cm="1">
        <f t="array" ref="J189" xml:space="preserve"> INDEX(目次資料表[目次序號], 韻系資料表[[#This Row],[目次識別號]])</f>
        <v>23</v>
      </c>
      <c r="K189" s="81" t="s">
        <v>469</v>
      </c>
      <c r="L189" s="82" t="str" cm="1">
        <f t="array" ref="L189" xml:space="preserve"> INDEX(目次資料表[目次編碼], 韻系資料表[[#This Row],[目次識別號]])</f>
        <v>23-4</v>
      </c>
      <c r="M189" s="83" t="str" cm="1">
        <f t="array" ref="M189" xml:space="preserve"> INDEX(目次資料表[目次全名],韻系資料表[[#This Row],[目次識別號]])</f>
        <v>入聲二十三錫</v>
      </c>
    </row>
    <row r="190" spans="1:13">
      <c r="A190" s="3">
        <v>189</v>
      </c>
      <c r="B190" s="3">
        <v>48</v>
      </c>
      <c r="C190" s="3">
        <v>1</v>
      </c>
      <c r="D190" s="5" t="str">
        <f>TEXT(韻系資料表[[#This Row],[韻系列號]], "00") &amp; "-" &amp; 韻系資料表[[#This Row],[韻系行號]]</f>
        <v>48-1</v>
      </c>
      <c r="E190" s="5">
        <f xml:space="preserve"> MATCH(韻系資料表[[#This Row],[韻目索引]], 目次資料表[韻目索引], 0)</f>
        <v>48</v>
      </c>
      <c r="F190" s="3" t="s">
        <v>148</v>
      </c>
      <c r="G190" s="5" t="s">
        <v>149</v>
      </c>
      <c r="H190" s="81" t="s">
        <v>570</v>
      </c>
      <c r="I190" s="82" t="s">
        <v>696</v>
      </c>
      <c r="J190" s="81" cm="1">
        <f t="array" ref="J190" xml:space="preserve"> INDEX(目次資料表[目次序號], 韻系資料表[[#This Row],[目次識別號]])</f>
        <v>16</v>
      </c>
      <c r="K190" s="81" t="s">
        <v>698</v>
      </c>
      <c r="L190" s="82" t="str" cm="1">
        <f t="array" ref="L190" xml:space="preserve"> INDEX(目次資料表[目次編碼], 韻系資料表[[#This Row],[目次識別號]])</f>
        <v>16-1</v>
      </c>
      <c r="M190" s="83" t="str" cm="1">
        <f t="array" ref="M190" xml:space="preserve"> INDEX(目次資料表[目次全名],韻系資料表[[#This Row],[目次識別號]])</f>
        <v>下平聲十六蒸</v>
      </c>
    </row>
    <row r="191" spans="1:13">
      <c r="A191" s="3">
        <v>190</v>
      </c>
      <c r="B191" s="3">
        <v>48</v>
      </c>
      <c r="C191" s="3">
        <v>2</v>
      </c>
      <c r="D191" s="5" t="str">
        <f>TEXT(韻系資料表[[#This Row],[韻系列號]], "00") &amp; "-" &amp; 韻系資料表[[#This Row],[韻系行號]]</f>
        <v>48-2</v>
      </c>
      <c r="E191" s="5">
        <f xml:space="preserve"> MATCH(韻系資料表[[#This Row],[韻目索引]], 目次資料表[韻目索引], 0)</f>
        <v>109</v>
      </c>
      <c r="F191" s="3" t="s">
        <v>148</v>
      </c>
      <c r="G191" s="5" t="s">
        <v>149</v>
      </c>
      <c r="H191" s="81" t="s">
        <v>9</v>
      </c>
      <c r="I191" s="82" t="s">
        <v>150</v>
      </c>
      <c r="J191" s="81" cm="1">
        <f t="array" ref="J191" xml:space="preserve"> INDEX(目次資料表[目次序號], 韻系資料表[[#This Row],[目次識別號]])</f>
        <v>43</v>
      </c>
      <c r="K191" s="81" t="s">
        <v>152</v>
      </c>
      <c r="L191" s="82" t="str" cm="1">
        <f t="array" ref="L191" xml:space="preserve"> INDEX(目次資料表[目次編碼], 韻系資料表[[#This Row],[目次識別號]])</f>
        <v>43-2</v>
      </c>
      <c r="M191" s="83" t="str" cm="1">
        <f t="array" ref="M191" xml:space="preserve"> INDEX(目次資料表[目次全名],韻系資料表[[#This Row],[目次識別號]])</f>
        <v>上聲四十二拯</v>
      </c>
    </row>
    <row r="192" spans="1:13">
      <c r="A192" s="3">
        <v>191</v>
      </c>
      <c r="B192" s="3">
        <v>48</v>
      </c>
      <c r="C192" s="3">
        <v>3</v>
      </c>
      <c r="D192" s="5" t="str">
        <f>TEXT(韻系資料表[[#This Row],[韻系列號]], "00") &amp; "-" &amp; 韻系資料表[[#This Row],[韻系行號]]</f>
        <v>48-3</v>
      </c>
      <c r="E192" s="5">
        <f xml:space="preserve"> MATCH(韻系資料表[[#This Row],[韻目索引]], 目次資料表[韻目索引], 0)</f>
        <v>170</v>
      </c>
      <c r="F192" s="3" t="s">
        <v>148</v>
      </c>
      <c r="G192" s="5" t="s">
        <v>149</v>
      </c>
      <c r="H192" s="81" t="s">
        <v>226</v>
      </c>
      <c r="I192" s="82" t="s">
        <v>390</v>
      </c>
      <c r="J192" s="81" cm="1">
        <f t="array" ref="J192" xml:space="preserve"> INDEX(目次資料表[目次序號], 韻系資料表[[#This Row],[目次識別號]])</f>
        <v>47</v>
      </c>
      <c r="K192" s="81" t="s">
        <v>393</v>
      </c>
      <c r="L192" s="82" t="str" cm="1">
        <f t="array" ref="L192" xml:space="preserve"> INDEX(目次資料表[目次編碼], 韻系資料表[[#This Row],[目次識別號]])</f>
        <v>47-3</v>
      </c>
      <c r="M192" s="83" t="str" cm="1">
        <f t="array" ref="M192" xml:space="preserve"> INDEX(目次資料表[目次全名],韻系資料表[[#This Row],[目次識別號]])</f>
        <v>去聲四十七證</v>
      </c>
    </row>
    <row r="193" spans="1:13">
      <c r="A193" s="3">
        <v>192</v>
      </c>
      <c r="B193" s="3">
        <v>48</v>
      </c>
      <c r="C193" s="3">
        <v>4</v>
      </c>
      <c r="D193" s="5" t="str">
        <f>TEXT(韻系資料表[[#This Row],[韻系列號]], "00") &amp; "-" &amp; 韻系資料表[[#This Row],[韻系行號]]</f>
        <v>48-4</v>
      </c>
      <c r="E193" s="5">
        <f xml:space="preserve"> MATCH(韻系資料表[[#This Row],[韻目索引]], 目次資料表[韻目索引], 0)</f>
        <v>231</v>
      </c>
      <c r="F193" s="3" t="s">
        <v>148</v>
      </c>
      <c r="G193" s="5" t="s">
        <v>149</v>
      </c>
      <c r="H193" s="81" t="s">
        <v>457</v>
      </c>
      <c r="I193" s="82" t="s">
        <v>524</v>
      </c>
      <c r="J193" s="81" cm="1">
        <f t="array" ref="J193" xml:space="preserve"> INDEX(目次資料表[目次序號], 韻系資料表[[#This Row],[目次識別號]])</f>
        <v>24</v>
      </c>
      <c r="K193" s="81" t="s">
        <v>526</v>
      </c>
      <c r="L193" s="82" t="str" cm="1">
        <f t="array" ref="L193" xml:space="preserve"> INDEX(目次資料表[目次編碼], 韻系資料表[[#This Row],[目次識別號]])</f>
        <v>24-4</v>
      </c>
      <c r="M193" s="83" t="str" cm="1">
        <f t="array" ref="M193" xml:space="preserve"> INDEX(目次資料表[目次全名],韻系資料表[[#This Row],[目次識別號]])</f>
        <v>入聲二十四職</v>
      </c>
    </row>
    <row r="194" spans="1:13">
      <c r="A194" s="3">
        <v>193</v>
      </c>
      <c r="B194" s="3">
        <v>49</v>
      </c>
      <c r="C194" s="3">
        <v>1</v>
      </c>
      <c r="D194" s="5" t="str">
        <f>TEXT(韻系資料表[[#This Row],[韻系列號]], "00") &amp; "-" &amp; 韻系資料表[[#This Row],[韻系行號]]</f>
        <v>49-1</v>
      </c>
      <c r="E194" s="5">
        <f xml:space="preserve"> MATCH(韻系資料表[[#This Row],[韻目索引]], 目次資料表[韻目索引], 0)</f>
        <v>49</v>
      </c>
      <c r="F194" s="3" t="s">
        <v>148</v>
      </c>
      <c r="G194" s="5" t="s">
        <v>153</v>
      </c>
      <c r="H194" s="81" t="s">
        <v>570</v>
      </c>
      <c r="I194" s="82" t="s">
        <v>699</v>
      </c>
      <c r="J194" s="81" cm="1">
        <f t="array" ref="J194" xml:space="preserve"> INDEX(目次資料表[目次序號], 韻系資料表[[#This Row],[目次識別號]])</f>
        <v>17</v>
      </c>
      <c r="K194" s="81" t="s">
        <v>701</v>
      </c>
      <c r="L194" s="82" t="str" cm="1">
        <f t="array" ref="L194" xml:space="preserve"> INDEX(目次資料表[目次編碼], 韻系資料表[[#This Row],[目次識別號]])</f>
        <v>17-1</v>
      </c>
      <c r="M194" s="83" t="str" cm="1">
        <f t="array" ref="M194" xml:space="preserve"> INDEX(目次資料表[目次全名],韻系資料表[[#This Row],[目次識別號]])</f>
        <v>下平聲十七登</v>
      </c>
    </row>
    <row r="195" spans="1:13">
      <c r="A195" s="3">
        <v>194</v>
      </c>
      <c r="B195" s="3">
        <v>49</v>
      </c>
      <c r="C195" s="3">
        <v>2</v>
      </c>
      <c r="D195" s="5" t="str">
        <f>TEXT(韻系資料表[[#This Row],[韻系列號]], "00") &amp; "-" &amp; 韻系資料表[[#This Row],[韻系行號]]</f>
        <v>49-2</v>
      </c>
      <c r="E195" s="5">
        <f xml:space="preserve"> MATCH(韻系資料表[[#This Row],[韻目索引]], 目次資料表[韻目索引], 0)</f>
        <v>110</v>
      </c>
      <c r="F195" s="3" t="s">
        <v>148</v>
      </c>
      <c r="G195" s="5" t="s">
        <v>153</v>
      </c>
      <c r="H195" s="81" t="s">
        <v>9</v>
      </c>
      <c r="I195" s="82" t="s">
        <v>154</v>
      </c>
      <c r="J195" s="81" cm="1">
        <f t="array" ref="J195" xml:space="preserve"> INDEX(目次資料表[目次序號], 韻系資料表[[#This Row],[目次識別號]])</f>
        <v>44</v>
      </c>
      <c r="K195" s="81" t="s">
        <v>156</v>
      </c>
      <c r="L195" s="82" t="str" cm="1">
        <f t="array" ref="L195" xml:space="preserve"> INDEX(目次資料表[目次編碼], 韻系資料表[[#This Row],[目次識別號]])</f>
        <v>44-2</v>
      </c>
      <c r="M195" s="83" t="str" cm="1">
        <f t="array" ref="M195" xml:space="preserve"> INDEX(目次資料表[目次全名],韻系資料表[[#This Row],[目次識別號]])</f>
        <v>上聲四十三等</v>
      </c>
    </row>
    <row r="196" spans="1:13">
      <c r="A196" s="3">
        <v>195</v>
      </c>
      <c r="B196" s="3">
        <v>49</v>
      </c>
      <c r="C196" s="3">
        <v>3</v>
      </c>
      <c r="D196" s="5" t="str">
        <f>TEXT(韻系資料表[[#This Row],[韻系列號]], "00") &amp; "-" &amp; 韻系資料表[[#This Row],[韻系行號]]</f>
        <v>49-3</v>
      </c>
      <c r="E196" s="5">
        <f xml:space="preserve"> MATCH(韻系資料表[[#This Row],[韻目索引]], 目次資料表[韻目索引], 0)</f>
        <v>171</v>
      </c>
      <c r="F196" s="3" t="s">
        <v>148</v>
      </c>
      <c r="G196" s="5" t="s">
        <v>153</v>
      </c>
      <c r="H196" s="81" t="s">
        <v>226</v>
      </c>
      <c r="I196" s="82" t="s">
        <v>394</v>
      </c>
      <c r="J196" s="81" cm="1">
        <f t="array" ref="J196" xml:space="preserve"> INDEX(目次資料表[目次序號], 韻系資料表[[#This Row],[目次識別號]])</f>
        <v>48</v>
      </c>
      <c r="K196" s="81" t="s">
        <v>397</v>
      </c>
      <c r="L196" s="82" t="str" cm="1">
        <f t="array" ref="L196" xml:space="preserve"> INDEX(目次資料表[目次編碼], 韻系資料表[[#This Row],[目次識別號]])</f>
        <v>48-3</v>
      </c>
      <c r="M196" s="83" t="str" cm="1">
        <f t="array" ref="M196" xml:space="preserve"> INDEX(目次資料表[目次全名],韻系資料表[[#This Row],[目次識別號]])</f>
        <v>去聲四十八嶝</v>
      </c>
    </row>
    <row r="197" spans="1:13">
      <c r="A197" s="3">
        <v>196</v>
      </c>
      <c r="B197" s="3">
        <v>49</v>
      </c>
      <c r="C197" s="3">
        <v>4</v>
      </c>
      <c r="D197" s="5" t="str">
        <f>TEXT(韻系資料表[[#This Row],[韻系列號]], "00") &amp; "-" &amp; 韻系資料表[[#This Row],[韻系行號]]</f>
        <v>49-4</v>
      </c>
      <c r="E197" s="5">
        <f xml:space="preserve"> MATCH(韻系資料表[[#This Row],[韻目索引]], 目次資料表[韻目索引], 0)</f>
        <v>232</v>
      </c>
      <c r="F197" s="3" t="s">
        <v>148</v>
      </c>
      <c r="G197" s="5" t="s">
        <v>153</v>
      </c>
      <c r="H197" s="81" t="s">
        <v>457</v>
      </c>
      <c r="I197" s="82" t="s">
        <v>527</v>
      </c>
      <c r="J197" s="81" cm="1">
        <f t="array" ref="J197" xml:space="preserve"> INDEX(目次資料表[目次序號], 韻系資料表[[#This Row],[目次識別號]])</f>
        <v>25</v>
      </c>
      <c r="K197" s="81" t="s">
        <v>529</v>
      </c>
      <c r="L197" s="82" t="str" cm="1">
        <f t="array" ref="L197" xml:space="preserve"> INDEX(目次資料表[目次編碼], 韻系資料表[[#This Row],[目次識別號]])</f>
        <v>25-4</v>
      </c>
      <c r="M197" s="83" t="str" cm="1">
        <f t="array" ref="M197" xml:space="preserve"> INDEX(目次資料表[目次全名],韻系資料表[[#This Row],[目次識別號]])</f>
        <v>入聲二十五德</v>
      </c>
    </row>
    <row r="198" spans="1:13">
      <c r="A198" s="3">
        <v>197</v>
      </c>
      <c r="B198" s="3">
        <v>50</v>
      </c>
      <c r="C198" s="3">
        <v>1</v>
      </c>
      <c r="D198" s="5" t="str">
        <f>TEXT(韻系資料表[[#This Row],[韻系列號]], "00") &amp; "-" &amp; 韻系資料表[[#This Row],[韻系行號]]</f>
        <v>50-1</v>
      </c>
      <c r="E198" s="5">
        <f xml:space="preserve"> MATCH(韻系資料表[[#This Row],[韻目索引]], 目次資料表[韻目索引], 0)</f>
        <v>50</v>
      </c>
      <c r="F198" s="3" t="s">
        <v>157</v>
      </c>
      <c r="G198" s="5" t="s">
        <v>158</v>
      </c>
      <c r="H198" s="81" t="s">
        <v>570</v>
      </c>
      <c r="I198" s="82" t="s">
        <v>702</v>
      </c>
      <c r="J198" s="81" cm="1">
        <f t="array" ref="J198" xml:space="preserve"> INDEX(目次資料表[目次序號], 韻系資料表[[#This Row],[目次識別號]])</f>
        <v>18</v>
      </c>
      <c r="K198" s="81" t="s">
        <v>704</v>
      </c>
      <c r="L198" s="82" t="str" cm="1">
        <f t="array" ref="L198" xml:space="preserve"> INDEX(目次資料表[目次編碼], 韻系資料表[[#This Row],[目次識別號]])</f>
        <v>18-1</v>
      </c>
      <c r="M198" s="83" t="str" cm="1">
        <f t="array" ref="M198" xml:space="preserve"> INDEX(目次資料表[目次全名],韻系資料表[[#This Row],[目次識別號]])</f>
        <v>下平聲十八尤</v>
      </c>
    </row>
    <row r="199" spans="1:13">
      <c r="A199" s="3">
        <v>198</v>
      </c>
      <c r="B199" s="3">
        <v>50</v>
      </c>
      <c r="C199" s="3">
        <v>2</v>
      </c>
      <c r="D199" s="5" t="str">
        <f>TEXT(韻系資料表[[#This Row],[韻系列號]], "00") &amp; "-" &amp; 韻系資料表[[#This Row],[韻系行號]]</f>
        <v>50-2</v>
      </c>
      <c r="E199" s="5">
        <f xml:space="preserve"> MATCH(韻系資料表[[#This Row],[韻目索引]], 目次資料表[韻目索引], 0)</f>
        <v>111</v>
      </c>
      <c r="F199" s="3" t="s">
        <v>157</v>
      </c>
      <c r="G199" s="5" t="s">
        <v>158</v>
      </c>
      <c r="H199" s="81" t="s">
        <v>9</v>
      </c>
      <c r="I199" s="82" t="s">
        <v>159</v>
      </c>
      <c r="J199" s="81" cm="1">
        <f t="array" ref="J199" xml:space="preserve"> INDEX(目次資料表[目次序號], 韻系資料表[[#This Row],[目次識別號]])</f>
        <v>45</v>
      </c>
      <c r="K199" s="81" t="s">
        <v>161</v>
      </c>
      <c r="L199" s="82" t="str" cm="1">
        <f t="array" ref="L199" xml:space="preserve"> INDEX(目次資料表[目次編碼], 韻系資料表[[#This Row],[目次識別號]])</f>
        <v>45-2</v>
      </c>
      <c r="M199" s="83" t="str" cm="1">
        <f t="array" ref="M199" xml:space="preserve"> INDEX(目次資料表[目次全名],韻系資料表[[#This Row],[目次識別號]])</f>
        <v>上聲四十四有</v>
      </c>
    </row>
    <row r="200" spans="1:13">
      <c r="A200" s="3">
        <v>199</v>
      </c>
      <c r="B200" s="3">
        <v>50</v>
      </c>
      <c r="C200" s="3">
        <v>3</v>
      </c>
      <c r="D200" s="5" t="str">
        <f>TEXT(韻系資料表[[#This Row],[韻系列號]], "00") &amp; "-" &amp; 韻系資料表[[#This Row],[韻系行號]]</f>
        <v>50-3</v>
      </c>
      <c r="E200" s="5">
        <f xml:space="preserve"> MATCH(韻系資料表[[#This Row],[韻目索引]], 目次資料表[韻目索引], 0)</f>
        <v>172</v>
      </c>
      <c r="F200" s="3" t="s">
        <v>157</v>
      </c>
      <c r="G200" s="5" t="s">
        <v>158</v>
      </c>
      <c r="H200" s="81" t="s">
        <v>226</v>
      </c>
      <c r="I200" s="82" t="s">
        <v>398</v>
      </c>
      <c r="J200" s="81" cm="1">
        <f t="array" ref="J200" xml:space="preserve"> INDEX(目次資料表[目次序號], 韻系資料表[[#This Row],[目次識別號]])</f>
        <v>49</v>
      </c>
      <c r="K200" s="81" t="s">
        <v>401</v>
      </c>
      <c r="L200" s="82" t="str" cm="1">
        <f t="array" ref="L200" xml:space="preserve"> INDEX(目次資料表[目次編碼], 韻系資料表[[#This Row],[目次識別號]])</f>
        <v>49-3</v>
      </c>
      <c r="M200" s="83" t="str" cm="1">
        <f t="array" ref="M200" xml:space="preserve"> INDEX(目次資料表[目次全名],韻系資料表[[#This Row],[目次識別號]])</f>
        <v>去聲四十九宥</v>
      </c>
    </row>
    <row r="201" spans="1:13">
      <c r="A201" s="3">
        <v>200</v>
      </c>
      <c r="B201" s="3">
        <v>50</v>
      </c>
      <c r="C201" s="3">
        <v>4</v>
      </c>
      <c r="D201" s="5" t="str">
        <f>TEXT(韻系資料表[[#This Row],[韻系列號]], "00") &amp; "-" &amp; 韻系資料表[[#This Row],[韻系行號]]</f>
        <v>50-4</v>
      </c>
      <c r="E201" s="5">
        <f xml:space="preserve"> MATCH(韻系資料表[[#This Row],[韻目索引]], 目次資料表[韻目索引], 0)</f>
        <v>233</v>
      </c>
      <c r="F201" s="3" t="s">
        <v>157</v>
      </c>
      <c r="G201" s="5" t="s">
        <v>158</v>
      </c>
      <c r="H201" s="81" t="s">
        <v>457</v>
      </c>
      <c r="I201" s="82" t="s">
        <v>530</v>
      </c>
      <c r="J201" s="81" cm="1">
        <f t="array" ref="J201" xml:space="preserve"> INDEX(目次資料表[目次序號], 韻系資料表[[#This Row],[目次識別號]])</f>
        <v>0</v>
      </c>
      <c r="K201" s="81" t="s">
        <v>532</v>
      </c>
      <c r="L201" s="82" t="str" cm="1">
        <f t="array" ref="L201" xml:space="preserve"> INDEX(目次資料表[目次編碼], 韻系資料表[[#This Row],[目次識別號]])</f>
        <v/>
      </c>
      <c r="M201" s="83" t="str" cm="1">
        <f t="array" ref="M201" xml:space="preserve"> INDEX(目次資料表[目次全名],韻系資料表[[#This Row],[目次識別號]])</f>
        <v/>
      </c>
    </row>
    <row r="202" spans="1:13">
      <c r="A202" s="3">
        <v>201</v>
      </c>
      <c r="B202" s="3">
        <v>51</v>
      </c>
      <c r="C202" s="3">
        <v>1</v>
      </c>
      <c r="D202" s="5" t="str">
        <f>TEXT(韻系資料表[[#This Row],[韻系列號]], "00") &amp; "-" &amp; 韻系資料表[[#This Row],[韻系行號]]</f>
        <v>51-1</v>
      </c>
      <c r="E202" s="5">
        <f xml:space="preserve"> MATCH(韻系資料表[[#This Row],[韻目索引]], 目次資料表[韻目索引], 0)</f>
        <v>51</v>
      </c>
      <c r="F202" s="3" t="s">
        <v>157</v>
      </c>
      <c r="G202" s="5" t="s">
        <v>162</v>
      </c>
      <c r="H202" s="81" t="s">
        <v>570</v>
      </c>
      <c r="I202" s="82" t="s">
        <v>705</v>
      </c>
      <c r="J202" s="81" cm="1">
        <f t="array" ref="J202" xml:space="preserve"> INDEX(目次資料表[目次序號], 韻系資料表[[#This Row],[目次識別號]])</f>
        <v>19</v>
      </c>
      <c r="K202" s="81" t="s">
        <v>707</v>
      </c>
      <c r="L202" s="82" t="str" cm="1">
        <f t="array" ref="L202" xml:space="preserve"> INDEX(目次資料表[目次編碼], 韻系資料表[[#This Row],[目次識別號]])</f>
        <v>19-1</v>
      </c>
      <c r="M202" s="83" t="str" cm="1">
        <f t="array" ref="M202" xml:space="preserve"> INDEX(目次資料表[目次全名],韻系資料表[[#This Row],[目次識別號]])</f>
        <v>下平聲十九侯</v>
      </c>
    </row>
    <row r="203" spans="1:13">
      <c r="A203" s="3">
        <v>202</v>
      </c>
      <c r="B203" s="3">
        <v>51</v>
      </c>
      <c r="C203" s="3">
        <v>2</v>
      </c>
      <c r="D203" s="5" t="str">
        <f>TEXT(韻系資料表[[#This Row],[韻系列號]], "00") &amp; "-" &amp; 韻系資料表[[#This Row],[韻系行號]]</f>
        <v>51-2</v>
      </c>
      <c r="E203" s="5">
        <f xml:space="preserve"> MATCH(韻系資料表[[#This Row],[韻目索引]], 目次資料表[韻目索引], 0)</f>
        <v>112</v>
      </c>
      <c r="F203" s="3" t="s">
        <v>157</v>
      </c>
      <c r="G203" s="5" t="s">
        <v>162</v>
      </c>
      <c r="H203" s="81" t="s">
        <v>9</v>
      </c>
      <c r="I203" s="82" t="s">
        <v>163</v>
      </c>
      <c r="J203" s="81" cm="1">
        <f t="array" ref="J203" xml:space="preserve"> INDEX(目次資料表[目次序號], 韻系資料表[[#This Row],[目次識別號]])</f>
        <v>46</v>
      </c>
      <c r="K203" s="81" t="s">
        <v>165</v>
      </c>
      <c r="L203" s="82" t="str" cm="1">
        <f t="array" ref="L203" xml:space="preserve"> INDEX(目次資料表[目次編碼], 韻系資料表[[#This Row],[目次識別號]])</f>
        <v>46-2</v>
      </c>
      <c r="M203" s="83" t="str" cm="1">
        <f t="array" ref="M203" xml:space="preserve"> INDEX(目次資料表[目次全名],韻系資料表[[#This Row],[目次識別號]])</f>
        <v>上聲四十五厚</v>
      </c>
    </row>
    <row r="204" spans="1:13">
      <c r="A204" s="3">
        <v>203</v>
      </c>
      <c r="B204" s="3">
        <v>51</v>
      </c>
      <c r="C204" s="3">
        <v>3</v>
      </c>
      <c r="D204" s="5" t="str">
        <f>TEXT(韻系資料表[[#This Row],[韻系列號]], "00") &amp; "-" &amp; 韻系資料表[[#This Row],[韻系行號]]</f>
        <v>51-3</v>
      </c>
      <c r="E204" s="5">
        <f xml:space="preserve"> MATCH(韻系資料表[[#This Row],[韻目索引]], 目次資料表[韻目索引], 0)</f>
        <v>173</v>
      </c>
      <c r="F204" s="3" t="s">
        <v>157</v>
      </c>
      <c r="G204" s="5" t="s">
        <v>162</v>
      </c>
      <c r="H204" s="81" t="s">
        <v>226</v>
      </c>
      <c r="I204" s="82" t="s">
        <v>402</v>
      </c>
      <c r="J204" s="81" cm="1">
        <f t="array" ref="J204" xml:space="preserve"> INDEX(目次資料表[目次序號], 韻系資料表[[#This Row],[目次識別號]])</f>
        <v>50</v>
      </c>
      <c r="K204" s="81" t="s">
        <v>405</v>
      </c>
      <c r="L204" s="82" t="str" cm="1">
        <f t="array" ref="L204" xml:space="preserve"> INDEX(目次資料表[目次編碼], 韻系資料表[[#This Row],[目次識別號]])</f>
        <v>50-3</v>
      </c>
      <c r="M204" s="83" t="str" cm="1">
        <f t="array" ref="M204" xml:space="preserve"> INDEX(目次資料表[目次全名],韻系資料表[[#This Row],[目次識別號]])</f>
        <v>去聲五十候</v>
      </c>
    </row>
    <row r="205" spans="1:13">
      <c r="A205" s="3">
        <v>204</v>
      </c>
      <c r="B205" s="3">
        <v>51</v>
      </c>
      <c r="C205" s="3">
        <v>4</v>
      </c>
      <c r="D205" s="5" t="str">
        <f>TEXT(韻系資料表[[#This Row],[韻系列號]], "00") &amp; "-" &amp; 韻系資料表[[#This Row],[韻系行號]]</f>
        <v>51-4</v>
      </c>
      <c r="E205" s="5">
        <f xml:space="preserve"> MATCH(韻系資料表[[#This Row],[韻目索引]], 目次資料表[韻目索引], 0)</f>
        <v>234</v>
      </c>
      <c r="F205" s="3" t="s">
        <v>157</v>
      </c>
      <c r="G205" s="5" t="s">
        <v>162</v>
      </c>
      <c r="H205" s="81" t="s">
        <v>457</v>
      </c>
      <c r="I205" s="82" t="s">
        <v>533</v>
      </c>
      <c r="J205" s="81" cm="1">
        <f t="array" ref="J205" xml:space="preserve"> INDEX(目次資料表[目次序號], 韻系資料表[[#This Row],[目次識別號]])</f>
        <v>0</v>
      </c>
      <c r="K205" s="81" t="s">
        <v>535</v>
      </c>
      <c r="L205" s="82" t="str" cm="1">
        <f t="array" ref="L205" xml:space="preserve"> INDEX(目次資料表[目次編碼], 韻系資料表[[#This Row],[目次識別號]])</f>
        <v/>
      </c>
      <c r="M205" s="83" t="str" cm="1">
        <f t="array" ref="M205" xml:space="preserve"> INDEX(目次資料表[目次全名],韻系資料表[[#This Row],[目次識別號]])</f>
        <v/>
      </c>
    </row>
    <row r="206" spans="1:13">
      <c r="A206" s="3">
        <v>205</v>
      </c>
      <c r="B206" s="3">
        <v>52</v>
      </c>
      <c r="C206" s="3">
        <v>1</v>
      </c>
      <c r="D206" s="5" t="str">
        <f>TEXT(韻系資料表[[#This Row],[韻系列號]], "00") &amp; "-" &amp; 韻系資料表[[#This Row],[韻系行號]]</f>
        <v>52-1</v>
      </c>
      <c r="E206" s="5">
        <f xml:space="preserve"> MATCH(韻系資料表[[#This Row],[韻目索引]], 目次資料表[韻目索引], 0)</f>
        <v>52</v>
      </c>
      <c r="F206" s="3" t="s">
        <v>157</v>
      </c>
      <c r="G206" s="5" t="s">
        <v>166</v>
      </c>
      <c r="H206" s="81" t="s">
        <v>570</v>
      </c>
      <c r="I206" s="82" t="s">
        <v>708</v>
      </c>
      <c r="J206" s="81" cm="1">
        <f t="array" ref="J206" xml:space="preserve"> INDEX(目次資料表[目次序號], 韻系資料表[[#This Row],[目次識別號]])</f>
        <v>20</v>
      </c>
      <c r="K206" s="81" t="s">
        <v>710</v>
      </c>
      <c r="L206" s="82" t="str" cm="1">
        <f t="array" ref="L206" xml:space="preserve"> INDEX(目次資料表[目次編碼], 韻系資料表[[#This Row],[目次識別號]])</f>
        <v>20-1</v>
      </c>
      <c r="M206" s="83" t="str" cm="1">
        <f t="array" ref="M206" xml:space="preserve"> INDEX(目次資料表[目次全名],韻系資料表[[#This Row],[目次識別號]])</f>
        <v>下平聲二十幽</v>
      </c>
    </row>
    <row r="207" spans="1:13">
      <c r="A207" s="3">
        <v>206</v>
      </c>
      <c r="B207" s="3">
        <v>52</v>
      </c>
      <c r="C207" s="3">
        <v>2</v>
      </c>
      <c r="D207" s="5" t="str">
        <f>TEXT(韻系資料表[[#This Row],[韻系列號]], "00") &amp; "-" &amp; 韻系資料表[[#This Row],[韻系行號]]</f>
        <v>52-2</v>
      </c>
      <c r="E207" s="5">
        <f xml:space="preserve"> MATCH(韻系資料表[[#This Row],[韻目索引]], 目次資料表[韻目索引], 0)</f>
        <v>113</v>
      </c>
      <c r="F207" s="3" t="s">
        <v>157</v>
      </c>
      <c r="G207" s="5" t="s">
        <v>166</v>
      </c>
      <c r="H207" s="81" t="s">
        <v>9</v>
      </c>
      <c r="I207" s="82" t="s">
        <v>167</v>
      </c>
      <c r="J207" s="81" cm="1">
        <f t="array" ref="J207" xml:space="preserve"> INDEX(目次資料表[目次序號], 韻系資料表[[#This Row],[目次識別號]])</f>
        <v>47</v>
      </c>
      <c r="K207" s="81" t="s">
        <v>169</v>
      </c>
      <c r="L207" s="82" t="str" cm="1">
        <f t="array" ref="L207" xml:space="preserve"> INDEX(目次資料表[目次編碼], 韻系資料表[[#This Row],[目次識別號]])</f>
        <v>47-2</v>
      </c>
      <c r="M207" s="83" t="str" cm="1">
        <f t="array" ref="M207" xml:space="preserve"> INDEX(目次資料表[目次全名],韻系資料表[[#This Row],[目次識別號]])</f>
        <v>上聲四十六黝</v>
      </c>
    </row>
    <row r="208" spans="1:13">
      <c r="A208" s="3">
        <v>207</v>
      </c>
      <c r="B208" s="3">
        <v>52</v>
      </c>
      <c r="C208" s="3">
        <v>3</v>
      </c>
      <c r="D208" s="5" t="str">
        <f>TEXT(韻系資料表[[#This Row],[韻系列號]], "00") &amp; "-" &amp; 韻系資料表[[#This Row],[韻系行號]]</f>
        <v>52-3</v>
      </c>
      <c r="E208" s="5">
        <f xml:space="preserve"> MATCH(韻系資料表[[#This Row],[韻目索引]], 目次資料表[韻目索引], 0)</f>
        <v>174</v>
      </c>
      <c r="F208" s="3" t="s">
        <v>157</v>
      </c>
      <c r="G208" s="5" t="s">
        <v>166</v>
      </c>
      <c r="H208" s="81" t="s">
        <v>226</v>
      </c>
      <c r="I208" s="82" t="s">
        <v>406</v>
      </c>
      <c r="J208" s="81" cm="1">
        <f t="array" ref="J208" xml:space="preserve"> INDEX(目次資料表[目次序號], 韻系資料表[[#This Row],[目次識別號]])</f>
        <v>51</v>
      </c>
      <c r="K208" s="81" t="s">
        <v>409</v>
      </c>
      <c r="L208" s="82" t="str" cm="1">
        <f t="array" ref="L208" xml:space="preserve"> INDEX(目次資料表[目次編碼], 韻系資料表[[#This Row],[目次識別號]])</f>
        <v>51-3</v>
      </c>
      <c r="M208" s="83" t="str" cm="1">
        <f t="array" ref="M208" xml:space="preserve"> INDEX(目次資料表[目次全名],韻系資料表[[#This Row],[目次識別號]])</f>
        <v>去聲五十一幼</v>
      </c>
    </row>
    <row r="209" spans="1:13">
      <c r="A209" s="3">
        <v>208</v>
      </c>
      <c r="B209" s="3">
        <v>52</v>
      </c>
      <c r="C209" s="3">
        <v>4</v>
      </c>
      <c r="D209" s="5" t="str">
        <f>TEXT(韻系資料表[[#This Row],[韻系列號]], "00") &amp; "-" &amp; 韻系資料表[[#This Row],[韻系行號]]</f>
        <v>52-4</v>
      </c>
      <c r="E209" s="5">
        <f xml:space="preserve"> MATCH(韻系資料表[[#This Row],[韻目索引]], 目次資料表[韻目索引], 0)</f>
        <v>235</v>
      </c>
      <c r="F209" s="3" t="s">
        <v>157</v>
      </c>
      <c r="G209" s="5" t="s">
        <v>166</v>
      </c>
      <c r="H209" s="81" t="s">
        <v>457</v>
      </c>
      <c r="I209" s="82" t="s">
        <v>536</v>
      </c>
      <c r="J209" s="81" cm="1">
        <f t="array" ref="J209" xml:space="preserve"> INDEX(目次資料表[目次序號], 韻系資料表[[#This Row],[目次識別號]])</f>
        <v>0</v>
      </c>
      <c r="K209" s="81" t="s">
        <v>538</v>
      </c>
      <c r="L209" s="82" t="str" cm="1">
        <f t="array" ref="L209" xml:space="preserve"> INDEX(目次資料表[目次編碼], 韻系資料表[[#This Row],[目次識別號]])</f>
        <v/>
      </c>
      <c r="M209" s="83" t="str" cm="1">
        <f t="array" ref="M209" xml:space="preserve"> INDEX(目次資料表[目次全名],韻系資料表[[#This Row],[目次識別號]])</f>
        <v/>
      </c>
    </row>
    <row r="210" spans="1:13" ht="46.5">
      <c r="A210" s="3">
        <v>209</v>
      </c>
      <c r="B210" s="3">
        <v>53</v>
      </c>
      <c r="C210" s="3">
        <v>1</v>
      </c>
      <c r="D210" s="5" t="str">
        <f>TEXT(韻系資料表[[#This Row],[韻系列號]], "00") &amp; "-" &amp; 韻系資料表[[#This Row],[韻系行號]]</f>
        <v>53-1</v>
      </c>
      <c r="E210" s="5">
        <f xml:space="preserve"> MATCH(韻系資料表[[#This Row],[韻目索引]], 目次資料表[韻目索引], 0)</f>
        <v>53</v>
      </c>
      <c r="F210" s="3" t="s">
        <v>157</v>
      </c>
      <c r="G210" s="5" t="s">
        <v>170</v>
      </c>
      <c r="H210" s="81" t="s">
        <v>570</v>
      </c>
      <c r="I210" s="82" t="s">
        <v>711</v>
      </c>
      <c r="J210" s="81" cm="1">
        <f t="array" ref="J210" xml:space="preserve"> INDEX(目次資料表[目次序號], 韻系資料表[[#This Row],[目次識別號]])</f>
        <v>21</v>
      </c>
      <c r="K210" s="81" t="s">
        <v>713</v>
      </c>
      <c r="L210" s="82" t="str" cm="1">
        <f t="array" ref="L210" xml:space="preserve"> INDEX(目次資料表[目次編碼], 韻系資料表[[#This Row],[目次識別號]])</f>
        <v>21-1</v>
      </c>
      <c r="M210" s="83" t="str" cm="1">
        <f t="array" ref="M210" xml:space="preserve"> INDEX(目次資料表[目次全名],韻系資料表[[#This Row],[目次識別號]])</f>
        <v>下平聲二十一侵</v>
      </c>
    </row>
    <row r="211" spans="1:13">
      <c r="A211" s="3">
        <v>210</v>
      </c>
      <c r="B211" s="3">
        <v>53</v>
      </c>
      <c r="C211" s="3">
        <v>2</v>
      </c>
      <c r="D211" s="5" t="str">
        <f>TEXT(韻系資料表[[#This Row],[韻系列號]], "00") &amp; "-" &amp; 韻系資料表[[#This Row],[韻系行號]]</f>
        <v>53-2</v>
      </c>
      <c r="E211" s="5">
        <f xml:space="preserve"> MATCH(韻系資料表[[#This Row],[韻目索引]], 目次資料表[韻目索引], 0)</f>
        <v>114</v>
      </c>
      <c r="F211" s="3" t="s">
        <v>157</v>
      </c>
      <c r="G211" s="5" t="s">
        <v>170</v>
      </c>
      <c r="H211" s="81" t="s">
        <v>9</v>
      </c>
      <c r="I211" s="82" t="s">
        <v>171</v>
      </c>
      <c r="J211" s="81" cm="1">
        <f t="array" ref="J211" xml:space="preserve"> INDEX(目次資料表[目次序號], 韻系資料表[[#This Row],[目次識別號]])</f>
        <v>48</v>
      </c>
      <c r="K211" s="81" t="s">
        <v>173</v>
      </c>
      <c r="L211" s="82" t="str" cm="1">
        <f t="array" ref="L211" xml:space="preserve"> INDEX(目次資料表[目次編碼], 韻系資料表[[#This Row],[目次識別號]])</f>
        <v>48-2</v>
      </c>
      <c r="M211" s="83" t="str" cm="1">
        <f t="array" ref="M211" xml:space="preserve"> INDEX(目次資料表[目次全名],韻系資料表[[#This Row],[目次識別號]])</f>
        <v>上聲四十七寑</v>
      </c>
    </row>
    <row r="212" spans="1:13">
      <c r="A212" s="3">
        <v>211</v>
      </c>
      <c r="B212" s="3">
        <v>53</v>
      </c>
      <c r="C212" s="3">
        <v>3</v>
      </c>
      <c r="D212" s="5" t="str">
        <f>TEXT(韻系資料表[[#This Row],[韻系列號]], "00") &amp; "-" &amp; 韻系資料表[[#This Row],[韻系行號]]</f>
        <v>53-3</v>
      </c>
      <c r="E212" s="5">
        <f xml:space="preserve"> MATCH(韻系資料表[[#This Row],[韻目索引]], 目次資料表[韻目索引], 0)</f>
        <v>175</v>
      </c>
      <c r="F212" s="3" t="s">
        <v>157</v>
      </c>
      <c r="G212" s="5" t="s">
        <v>170</v>
      </c>
      <c r="H212" s="81" t="s">
        <v>226</v>
      </c>
      <c r="I212" s="82" t="s">
        <v>410</v>
      </c>
      <c r="J212" s="81" cm="1">
        <f t="array" ref="J212" xml:space="preserve"> INDEX(目次資料表[目次序號], 韻系資料表[[#This Row],[目次識別號]])</f>
        <v>52</v>
      </c>
      <c r="K212" s="81" t="s">
        <v>413</v>
      </c>
      <c r="L212" s="82" t="str" cm="1">
        <f t="array" ref="L212" xml:space="preserve"> INDEX(目次資料表[目次編碼], 韻系資料表[[#This Row],[目次識別號]])</f>
        <v>52-3</v>
      </c>
      <c r="M212" s="83" t="str" cm="1">
        <f t="array" ref="M212" xml:space="preserve"> INDEX(目次資料表[目次全名],韻系資料表[[#This Row],[目次識別號]])</f>
        <v>去聲五十二沁</v>
      </c>
    </row>
    <row r="213" spans="1:13">
      <c r="A213" s="3">
        <v>212</v>
      </c>
      <c r="B213" s="3">
        <v>53</v>
      </c>
      <c r="C213" s="3">
        <v>4</v>
      </c>
      <c r="D213" s="5" t="str">
        <f>TEXT(韻系資料表[[#This Row],[韻系列號]], "00") &amp; "-" &amp; 韻系資料表[[#This Row],[韻系行號]]</f>
        <v>53-4</v>
      </c>
      <c r="E213" s="5">
        <f xml:space="preserve"> MATCH(韻系資料表[[#This Row],[韻目索引]], 目次資料表[韻目索引], 0)</f>
        <v>236</v>
      </c>
      <c r="F213" s="3" t="s">
        <v>157</v>
      </c>
      <c r="G213" s="5" t="s">
        <v>170</v>
      </c>
      <c r="H213" s="81" t="s">
        <v>457</v>
      </c>
      <c r="I213" s="82" t="s">
        <v>539</v>
      </c>
      <c r="J213" s="81" cm="1">
        <f t="array" ref="J213" xml:space="preserve"> INDEX(目次資料表[目次序號], 韻系資料表[[#This Row],[目次識別號]])</f>
        <v>26</v>
      </c>
      <c r="K213" s="81" t="s">
        <v>541</v>
      </c>
      <c r="L213" s="82" t="str" cm="1">
        <f t="array" ref="L213" xml:space="preserve"> INDEX(目次資料表[目次編碼], 韻系資料表[[#This Row],[目次識別號]])</f>
        <v>26-4</v>
      </c>
      <c r="M213" s="83" t="str" cm="1">
        <f t="array" ref="M213" xml:space="preserve"> INDEX(目次資料表[目次全名],韻系資料表[[#This Row],[目次識別號]])</f>
        <v>入聲二十六緝</v>
      </c>
    </row>
    <row r="214" spans="1:13" ht="46.5">
      <c r="A214" s="3">
        <v>213</v>
      </c>
      <c r="B214" s="3">
        <v>54</v>
      </c>
      <c r="C214" s="3">
        <v>1</v>
      </c>
      <c r="D214" s="5" t="str">
        <f>TEXT(韻系資料表[[#This Row],[韻系列號]], "00") &amp; "-" &amp; 韻系資料表[[#This Row],[韻系行號]]</f>
        <v>54-1</v>
      </c>
      <c r="E214" s="5">
        <f xml:space="preserve"> MATCH(韻系資料表[[#This Row],[韻目索引]], 目次資料表[韻目索引], 0)</f>
        <v>54</v>
      </c>
      <c r="F214" s="3" t="s">
        <v>174</v>
      </c>
      <c r="G214" s="5" t="s">
        <v>175</v>
      </c>
      <c r="H214" s="81" t="s">
        <v>570</v>
      </c>
      <c r="I214" s="82" t="s">
        <v>714</v>
      </c>
      <c r="J214" s="81" cm="1">
        <f t="array" ref="J214" xml:space="preserve"> INDEX(目次資料表[目次序號], 韻系資料表[[#This Row],[目次識別號]])</f>
        <v>22</v>
      </c>
      <c r="K214" s="81" t="s">
        <v>716</v>
      </c>
      <c r="L214" s="82" t="str" cm="1">
        <f t="array" ref="L214" xml:space="preserve"> INDEX(目次資料表[目次編碼], 韻系資料表[[#This Row],[目次識別號]])</f>
        <v>22-1</v>
      </c>
      <c r="M214" s="83" t="str" cm="1">
        <f t="array" ref="M214" xml:space="preserve"> INDEX(目次資料表[目次全名],韻系資料表[[#This Row],[目次識別號]])</f>
        <v>下平聲二十二覃</v>
      </c>
    </row>
    <row r="215" spans="1:13">
      <c r="A215" s="3">
        <v>214</v>
      </c>
      <c r="B215" s="3">
        <v>54</v>
      </c>
      <c r="C215" s="3">
        <v>2</v>
      </c>
      <c r="D215" s="5" t="str">
        <f>TEXT(韻系資料表[[#This Row],[韻系列號]], "00") &amp; "-" &amp; 韻系資料表[[#This Row],[韻系行號]]</f>
        <v>54-2</v>
      </c>
      <c r="E215" s="5">
        <f xml:space="preserve"> MATCH(韻系資料表[[#This Row],[韻目索引]], 目次資料表[韻目索引], 0)</f>
        <v>115</v>
      </c>
      <c r="F215" s="3" t="s">
        <v>174</v>
      </c>
      <c r="G215" s="5" t="s">
        <v>175</v>
      </c>
      <c r="H215" s="81" t="s">
        <v>9</v>
      </c>
      <c r="I215" s="82" t="s">
        <v>176</v>
      </c>
      <c r="J215" s="81" cm="1">
        <f t="array" ref="J215" xml:space="preserve"> INDEX(目次資料表[目次序號], 韻系資料表[[#This Row],[目次識別號]])</f>
        <v>49</v>
      </c>
      <c r="K215" s="81" t="s">
        <v>178</v>
      </c>
      <c r="L215" s="82" t="str" cm="1">
        <f t="array" ref="L215" xml:space="preserve"> INDEX(目次資料表[目次編碼], 韻系資料表[[#This Row],[目次識別號]])</f>
        <v>49-2</v>
      </c>
      <c r="M215" s="83" t="str" cm="1">
        <f t="array" ref="M215" xml:space="preserve"> INDEX(目次資料表[目次全名],韻系資料表[[#This Row],[目次識別號]])</f>
        <v>上聲四十八感</v>
      </c>
    </row>
    <row r="216" spans="1:13">
      <c r="A216" s="3">
        <v>215</v>
      </c>
      <c r="B216" s="3">
        <v>54</v>
      </c>
      <c r="C216" s="3">
        <v>3</v>
      </c>
      <c r="D216" s="5" t="str">
        <f>TEXT(韻系資料表[[#This Row],[韻系列號]], "00") &amp; "-" &amp; 韻系資料表[[#This Row],[韻系行號]]</f>
        <v>54-3</v>
      </c>
      <c r="E216" s="5">
        <f xml:space="preserve"> MATCH(韻系資料表[[#This Row],[韻目索引]], 目次資料表[韻目索引], 0)</f>
        <v>176</v>
      </c>
      <c r="F216" s="3" t="s">
        <v>174</v>
      </c>
      <c r="G216" s="5" t="s">
        <v>175</v>
      </c>
      <c r="H216" s="81" t="s">
        <v>226</v>
      </c>
      <c r="I216" s="82" t="s">
        <v>414</v>
      </c>
      <c r="J216" s="81" cm="1">
        <f t="array" ref="J216" xml:space="preserve"> INDEX(目次資料表[目次序號], 韻系資料表[[#This Row],[目次識別號]])</f>
        <v>53</v>
      </c>
      <c r="K216" s="81" t="s">
        <v>417</v>
      </c>
      <c r="L216" s="82" t="str" cm="1">
        <f t="array" ref="L216" xml:space="preserve"> INDEX(目次資料表[目次編碼], 韻系資料表[[#This Row],[目次識別號]])</f>
        <v>53-3</v>
      </c>
      <c r="M216" s="83" t="str" cm="1">
        <f t="array" ref="M216" xml:space="preserve"> INDEX(目次資料表[目次全名],韻系資料表[[#This Row],[目次識別號]])</f>
        <v>去聲五十三勘</v>
      </c>
    </row>
    <row r="217" spans="1:13">
      <c r="A217" s="3">
        <v>216</v>
      </c>
      <c r="B217" s="3">
        <v>54</v>
      </c>
      <c r="C217" s="3">
        <v>4</v>
      </c>
      <c r="D217" s="5" t="str">
        <f>TEXT(韻系資料表[[#This Row],[韻系列號]], "00") &amp; "-" &amp; 韻系資料表[[#This Row],[韻系行號]]</f>
        <v>54-4</v>
      </c>
      <c r="E217" s="5">
        <f xml:space="preserve"> MATCH(韻系資料表[[#This Row],[韻目索引]], 目次資料表[韻目索引], 0)</f>
        <v>237</v>
      </c>
      <c r="F217" s="3" t="s">
        <v>174</v>
      </c>
      <c r="G217" s="5" t="s">
        <v>175</v>
      </c>
      <c r="H217" s="81" t="s">
        <v>457</v>
      </c>
      <c r="I217" s="82" t="s">
        <v>542</v>
      </c>
      <c r="J217" s="81" cm="1">
        <f t="array" ref="J217" xml:space="preserve"> INDEX(目次資料表[目次序號], 韻系資料表[[#This Row],[目次識別號]])</f>
        <v>27</v>
      </c>
      <c r="K217" s="81" t="s">
        <v>544</v>
      </c>
      <c r="L217" s="82" t="str" cm="1">
        <f t="array" ref="L217" xml:space="preserve"> INDEX(目次資料表[目次編碼], 韻系資料表[[#This Row],[目次識別號]])</f>
        <v>27-4</v>
      </c>
      <c r="M217" s="83" t="str" cm="1">
        <f t="array" ref="M217" xml:space="preserve"> INDEX(目次資料表[目次全名],韻系資料表[[#This Row],[目次識別號]])</f>
        <v>入聲二十七合</v>
      </c>
    </row>
    <row r="218" spans="1:13" ht="46.5">
      <c r="A218" s="3">
        <v>217</v>
      </c>
      <c r="B218" s="3">
        <v>55</v>
      </c>
      <c r="C218" s="3">
        <v>1</v>
      </c>
      <c r="D218" s="5" t="str">
        <f>TEXT(韻系資料表[[#This Row],[韻系列號]], "00") &amp; "-" &amp; 韻系資料表[[#This Row],[韻系行號]]</f>
        <v>55-1</v>
      </c>
      <c r="E218" s="5">
        <f xml:space="preserve"> MATCH(韻系資料表[[#This Row],[韻目索引]], 目次資料表[韻目索引], 0)</f>
        <v>55</v>
      </c>
      <c r="F218" s="3" t="s">
        <v>174</v>
      </c>
      <c r="G218" s="5" t="s">
        <v>179</v>
      </c>
      <c r="H218" s="81" t="s">
        <v>570</v>
      </c>
      <c r="I218" s="82" t="s">
        <v>717</v>
      </c>
      <c r="J218" s="81" cm="1">
        <f t="array" ref="J218" xml:space="preserve"> INDEX(目次資料表[目次序號], 韻系資料表[[#This Row],[目次識別號]])</f>
        <v>23</v>
      </c>
      <c r="K218" s="81" t="s">
        <v>719</v>
      </c>
      <c r="L218" s="82" t="str" cm="1">
        <f t="array" ref="L218" xml:space="preserve"> INDEX(目次資料表[目次編碼], 韻系資料表[[#This Row],[目次識別號]])</f>
        <v>23-1</v>
      </c>
      <c r="M218" s="83" t="str" cm="1">
        <f t="array" ref="M218" xml:space="preserve"> INDEX(目次資料表[目次全名],韻系資料表[[#This Row],[目次識別號]])</f>
        <v>下平聲二十三談</v>
      </c>
    </row>
    <row r="219" spans="1:13">
      <c r="A219" s="3">
        <v>218</v>
      </c>
      <c r="B219" s="3">
        <v>55</v>
      </c>
      <c r="C219" s="3">
        <v>2</v>
      </c>
      <c r="D219" s="5" t="str">
        <f>TEXT(韻系資料表[[#This Row],[韻系列號]], "00") &amp; "-" &amp; 韻系資料表[[#This Row],[韻系行號]]</f>
        <v>55-2</v>
      </c>
      <c r="E219" s="5">
        <f xml:space="preserve"> MATCH(韻系資料表[[#This Row],[韻目索引]], 目次資料表[韻目索引], 0)</f>
        <v>116</v>
      </c>
      <c r="F219" s="3" t="s">
        <v>174</v>
      </c>
      <c r="G219" s="5" t="s">
        <v>179</v>
      </c>
      <c r="H219" s="81" t="s">
        <v>9</v>
      </c>
      <c r="I219" s="82" t="s">
        <v>180</v>
      </c>
      <c r="J219" s="81" cm="1">
        <f t="array" ref="J219" xml:space="preserve"> INDEX(目次資料表[目次序號], 韻系資料表[[#This Row],[目次識別號]])</f>
        <v>50</v>
      </c>
      <c r="K219" s="81" t="s">
        <v>182</v>
      </c>
      <c r="L219" s="82" t="str" cm="1">
        <f t="array" ref="L219" xml:space="preserve"> INDEX(目次資料表[目次編碼], 韻系資料表[[#This Row],[目次識別號]])</f>
        <v>50-2</v>
      </c>
      <c r="M219" s="83" t="str" cm="1">
        <f t="array" ref="M219" xml:space="preserve"> INDEX(目次資料表[目次全名],韻系資料表[[#This Row],[目次識別號]])</f>
        <v>上聲四十九敢</v>
      </c>
    </row>
    <row r="220" spans="1:13">
      <c r="A220" s="3">
        <v>219</v>
      </c>
      <c r="B220" s="3">
        <v>55</v>
      </c>
      <c r="C220" s="3">
        <v>3</v>
      </c>
      <c r="D220" s="5" t="str">
        <f>TEXT(韻系資料表[[#This Row],[韻系列號]], "00") &amp; "-" &amp; 韻系資料表[[#This Row],[韻系行號]]</f>
        <v>55-3</v>
      </c>
      <c r="E220" s="5">
        <f xml:space="preserve"> MATCH(韻系資料表[[#This Row],[韻目索引]], 目次資料表[韻目索引], 0)</f>
        <v>177</v>
      </c>
      <c r="F220" s="3" t="s">
        <v>174</v>
      </c>
      <c r="G220" s="5" t="s">
        <v>179</v>
      </c>
      <c r="H220" s="81" t="s">
        <v>226</v>
      </c>
      <c r="I220" s="82" t="s">
        <v>418</v>
      </c>
      <c r="J220" s="81" cm="1">
        <f t="array" ref="J220" xml:space="preserve"> INDEX(目次資料表[目次序號], 韻系資料表[[#This Row],[目次識別號]])</f>
        <v>54</v>
      </c>
      <c r="K220" s="81" t="s">
        <v>421</v>
      </c>
      <c r="L220" s="82" t="str" cm="1">
        <f t="array" ref="L220" xml:space="preserve"> INDEX(目次資料表[目次編碼], 韻系資料表[[#This Row],[目次識別號]])</f>
        <v>54-3</v>
      </c>
      <c r="M220" s="83" t="str" cm="1">
        <f t="array" ref="M220" xml:space="preserve"> INDEX(目次資料表[目次全名],韻系資料表[[#This Row],[目次識別號]])</f>
        <v>去聲五十四闞</v>
      </c>
    </row>
    <row r="221" spans="1:13">
      <c r="A221" s="3">
        <v>220</v>
      </c>
      <c r="B221" s="3">
        <v>55</v>
      </c>
      <c r="C221" s="3">
        <v>4</v>
      </c>
      <c r="D221" s="5" t="str">
        <f>TEXT(韻系資料表[[#This Row],[韻系列號]], "00") &amp; "-" &amp; 韻系資料表[[#This Row],[韻系行號]]</f>
        <v>55-4</v>
      </c>
      <c r="E221" s="5">
        <f xml:space="preserve"> MATCH(韻系資料表[[#This Row],[韻目索引]], 目次資料表[韻目索引], 0)</f>
        <v>238</v>
      </c>
      <c r="F221" s="3" t="s">
        <v>174</v>
      </c>
      <c r="G221" s="5" t="s">
        <v>179</v>
      </c>
      <c r="H221" s="81" t="s">
        <v>457</v>
      </c>
      <c r="I221" s="82" t="s">
        <v>545</v>
      </c>
      <c r="J221" s="81" cm="1">
        <f t="array" ref="J221" xml:space="preserve"> INDEX(目次資料表[目次序號], 韻系資料表[[#This Row],[目次識別號]])</f>
        <v>28</v>
      </c>
      <c r="K221" s="81" t="s">
        <v>547</v>
      </c>
      <c r="L221" s="82" t="str" cm="1">
        <f t="array" ref="L221" xml:space="preserve"> INDEX(目次資料表[目次編碼], 韻系資料表[[#This Row],[目次識別號]])</f>
        <v>28-4</v>
      </c>
      <c r="M221" s="83" t="str" cm="1">
        <f t="array" ref="M221" xml:space="preserve"> INDEX(目次資料表[目次全名],韻系資料表[[#This Row],[目次識別號]])</f>
        <v>入聲二十八盍</v>
      </c>
    </row>
    <row r="222" spans="1:13" ht="46.5">
      <c r="A222" s="3">
        <v>221</v>
      </c>
      <c r="B222" s="3">
        <v>56</v>
      </c>
      <c r="C222" s="3">
        <v>1</v>
      </c>
      <c r="D222" s="5" t="str">
        <f>TEXT(韻系資料表[[#This Row],[韻系列號]], "00") &amp; "-" &amp; 韻系資料表[[#This Row],[韻系行號]]</f>
        <v>56-1</v>
      </c>
      <c r="E222" s="5">
        <f xml:space="preserve"> MATCH(韻系資料表[[#This Row],[韻目索引]], 目次資料表[韻目索引], 0)</f>
        <v>56</v>
      </c>
      <c r="F222" s="3" t="s">
        <v>183</v>
      </c>
      <c r="G222" s="5" t="s">
        <v>184</v>
      </c>
      <c r="H222" s="81" t="s">
        <v>570</v>
      </c>
      <c r="I222" s="82" t="s">
        <v>720</v>
      </c>
      <c r="J222" s="81" cm="1">
        <f t="array" ref="J222" xml:space="preserve"> INDEX(目次資料表[目次序號], 韻系資料表[[#This Row],[目次識別號]])</f>
        <v>24</v>
      </c>
      <c r="K222" s="81" t="s">
        <v>722</v>
      </c>
      <c r="L222" s="82" t="str" cm="1">
        <f t="array" ref="L222" xml:space="preserve"> INDEX(目次資料表[目次編碼], 韻系資料表[[#This Row],[目次識別號]])</f>
        <v>24-1</v>
      </c>
      <c r="M222" s="83" t="str" cm="1">
        <f t="array" ref="M222" xml:space="preserve"> INDEX(目次資料表[目次全名],韻系資料表[[#This Row],[目次識別號]])</f>
        <v>下平聲二十四鹽</v>
      </c>
    </row>
    <row r="223" spans="1:13">
      <c r="A223" s="3">
        <v>222</v>
      </c>
      <c r="B223" s="3">
        <v>56</v>
      </c>
      <c r="C223" s="3">
        <v>2</v>
      </c>
      <c r="D223" s="5" t="str">
        <f>TEXT(韻系資料表[[#This Row],[韻系列號]], "00") &amp; "-" &amp; 韻系資料表[[#This Row],[韻系行號]]</f>
        <v>56-2</v>
      </c>
      <c r="E223" s="5">
        <f xml:space="preserve"> MATCH(韻系資料表[[#This Row],[韻目索引]], 目次資料表[韻目索引], 0)</f>
        <v>117</v>
      </c>
      <c r="F223" s="3" t="s">
        <v>183</v>
      </c>
      <c r="G223" s="5" t="s">
        <v>184</v>
      </c>
      <c r="H223" s="81" t="s">
        <v>9</v>
      </c>
      <c r="I223" s="82" t="s">
        <v>185</v>
      </c>
      <c r="J223" s="81" cm="1">
        <f t="array" ref="J223" xml:space="preserve"> INDEX(目次資料表[目次序號], 韻系資料表[[#This Row],[目次識別號]])</f>
        <v>51</v>
      </c>
      <c r="K223" s="81" t="s">
        <v>187</v>
      </c>
      <c r="L223" s="82" t="str" cm="1">
        <f t="array" ref="L223" xml:space="preserve"> INDEX(目次資料表[目次編碼], 韻系資料表[[#This Row],[目次識別號]])</f>
        <v>51-2</v>
      </c>
      <c r="M223" s="83" t="str" cm="1">
        <f t="array" ref="M223" xml:space="preserve"> INDEX(目次資料表[目次全名],韻系資料表[[#This Row],[目次識別號]])</f>
        <v>上聲五十琰</v>
      </c>
    </row>
    <row r="224" spans="1:13">
      <c r="A224" s="3">
        <v>223</v>
      </c>
      <c r="B224" s="3">
        <v>56</v>
      </c>
      <c r="C224" s="3">
        <v>3</v>
      </c>
      <c r="D224" s="5" t="str">
        <f>TEXT(韻系資料表[[#This Row],[韻系列號]], "00") &amp; "-" &amp; 韻系資料表[[#This Row],[韻系行號]]</f>
        <v>56-3</v>
      </c>
      <c r="E224" s="5">
        <f xml:space="preserve"> MATCH(韻系資料表[[#This Row],[韻目索引]], 目次資料表[韻目索引], 0)</f>
        <v>178</v>
      </c>
      <c r="F224" s="3" t="s">
        <v>183</v>
      </c>
      <c r="G224" s="5" t="s">
        <v>184</v>
      </c>
      <c r="H224" s="81" t="s">
        <v>226</v>
      </c>
      <c r="I224" s="82" t="s">
        <v>422</v>
      </c>
      <c r="J224" s="81" cm="1">
        <f t="array" ref="J224" xml:space="preserve"> INDEX(目次資料表[目次序號], 韻系資料表[[#This Row],[目次識別號]])</f>
        <v>55</v>
      </c>
      <c r="K224" s="81" t="s">
        <v>425</v>
      </c>
      <c r="L224" s="82" t="str" cm="1">
        <f t="array" ref="L224" xml:space="preserve"> INDEX(目次資料表[目次編碼], 韻系資料表[[#This Row],[目次識別號]])</f>
        <v>55-3</v>
      </c>
      <c r="M224" s="83" t="str" cm="1">
        <f t="array" ref="M224" xml:space="preserve"> INDEX(目次資料表[目次全名],韻系資料表[[#This Row],[目次識別號]])</f>
        <v>去聲五十五豔</v>
      </c>
    </row>
    <row r="225" spans="1:13">
      <c r="A225" s="3">
        <v>224</v>
      </c>
      <c r="B225" s="3">
        <v>56</v>
      </c>
      <c r="C225" s="3">
        <v>4</v>
      </c>
      <c r="D225" s="5" t="str">
        <f>TEXT(韻系資料表[[#This Row],[韻系列號]], "00") &amp; "-" &amp; 韻系資料表[[#This Row],[韻系行號]]</f>
        <v>56-4</v>
      </c>
      <c r="E225" s="5">
        <f xml:space="preserve"> MATCH(韻系資料表[[#This Row],[韻目索引]], 目次資料表[韻目索引], 0)</f>
        <v>239</v>
      </c>
      <c r="F225" s="3" t="s">
        <v>183</v>
      </c>
      <c r="G225" s="5" t="s">
        <v>184</v>
      </c>
      <c r="H225" s="81" t="s">
        <v>469</v>
      </c>
      <c r="I225" s="82" t="s">
        <v>469</v>
      </c>
      <c r="J225" s="81" cm="1">
        <f t="array" ref="J225" xml:space="preserve"> INDEX(目次資料表[目次序號], 韻系資料表[[#This Row],[目次識別號]])</f>
        <v>29</v>
      </c>
      <c r="K225" s="81" t="s">
        <v>469</v>
      </c>
      <c r="L225" s="82" t="str" cm="1">
        <f t="array" ref="L225" xml:space="preserve"> INDEX(目次資料表[目次編碼], 韻系資料表[[#This Row],[目次識別號]])</f>
        <v>29-4</v>
      </c>
      <c r="M225" s="83" t="str" cm="1">
        <f t="array" ref="M225" xml:space="preserve"> INDEX(目次資料表[目次全名],韻系資料表[[#This Row],[目次識別號]])</f>
        <v>入聲二十九葉</v>
      </c>
    </row>
    <row r="226" spans="1:13" ht="46.5">
      <c r="A226" s="3">
        <v>225</v>
      </c>
      <c r="B226" s="3">
        <v>57</v>
      </c>
      <c r="C226" s="3">
        <v>1</v>
      </c>
      <c r="D226" s="5" t="str">
        <f>TEXT(韻系資料表[[#This Row],[韻系列號]], "00") &amp; "-" &amp; 韻系資料表[[#This Row],[韻系行號]]</f>
        <v>57-1</v>
      </c>
      <c r="E226" s="5">
        <f xml:space="preserve"> MATCH(韻系資料表[[#This Row],[韻目索引]], 目次資料表[韻目索引], 0)</f>
        <v>57</v>
      </c>
      <c r="F226" s="3" t="s">
        <v>183</v>
      </c>
      <c r="G226" s="5" t="s">
        <v>188</v>
      </c>
      <c r="H226" s="81" t="s">
        <v>570</v>
      </c>
      <c r="I226" s="82" t="s">
        <v>723</v>
      </c>
      <c r="J226" s="81" cm="1">
        <f t="array" ref="J226" xml:space="preserve"> INDEX(目次資料表[目次序號], 韻系資料表[[#This Row],[目次識別號]])</f>
        <v>25</v>
      </c>
      <c r="K226" s="81" t="s">
        <v>725</v>
      </c>
      <c r="L226" s="82" t="str" cm="1">
        <f t="array" ref="L226" xml:space="preserve"> INDEX(目次資料表[目次編碼], 韻系資料表[[#This Row],[目次識別號]])</f>
        <v>25-1</v>
      </c>
      <c r="M226" s="83" t="str" cm="1">
        <f t="array" ref="M226" xml:space="preserve"> INDEX(目次資料表[目次全名],韻系資料表[[#This Row],[目次識別號]])</f>
        <v>下平聲二十五添</v>
      </c>
    </row>
    <row r="227" spans="1:13">
      <c r="A227" s="3">
        <v>226</v>
      </c>
      <c r="B227" s="3">
        <v>57</v>
      </c>
      <c r="C227" s="3">
        <v>2</v>
      </c>
      <c r="D227" s="5" t="str">
        <f>TEXT(韻系資料表[[#This Row],[韻系列號]], "00") &amp; "-" &amp; 韻系資料表[[#This Row],[韻系行號]]</f>
        <v>57-2</v>
      </c>
      <c r="E227" s="5">
        <f xml:space="preserve"> MATCH(韻系資料表[[#This Row],[韻目索引]], 目次資料表[韻目索引], 0)</f>
        <v>118</v>
      </c>
      <c r="F227" s="3" t="s">
        <v>183</v>
      </c>
      <c r="G227" s="5" t="s">
        <v>188</v>
      </c>
      <c r="H227" s="81" t="s">
        <v>9</v>
      </c>
      <c r="I227" s="82" t="s">
        <v>189</v>
      </c>
      <c r="J227" s="81" cm="1">
        <f t="array" ref="J227" xml:space="preserve"> INDEX(目次資料表[目次序號], 韻系資料表[[#This Row],[目次識別號]])</f>
        <v>52</v>
      </c>
      <c r="K227" s="81" t="s">
        <v>191</v>
      </c>
      <c r="L227" s="82" t="str" cm="1">
        <f t="array" ref="L227" xml:space="preserve"> INDEX(目次資料表[目次編碼], 韻系資料表[[#This Row],[目次識別號]])</f>
        <v>52-2</v>
      </c>
      <c r="M227" s="83" t="str" cm="1">
        <f t="array" ref="M227" xml:space="preserve"> INDEX(目次資料表[目次全名],韻系資料表[[#This Row],[目次識別號]])</f>
        <v>上聲五十一忝</v>
      </c>
    </row>
    <row r="228" spans="1:13">
      <c r="A228" s="3">
        <v>227</v>
      </c>
      <c r="B228" s="3">
        <v>57</v>
      </c>
      <c r="C228" s="3">
        <v>3</v>
      </c>
      <c r="D228" s="5" t="str">
        <f>TEXT(韻系資料表[[#This Row],[韻系列號]], "00") &amp; "-" &amp; 韻系資料表[[#This Row],[韻系行號]]</f>
        <v>57-3</v>
      </c>
      <c r="E228" s="5">
        <f xml:space="preserve"> MATCH(韻系資料表[[#This Row],[韻目索引]], 目次資料表[韻目索引], 0)</f>
        <v>179</v>
      </c>
      <c r="F228" s="3" t="s">
        <v>183</v>
      </c>
      <c r="G228" s="5" t="s">
        <v>188</v>
      </c>
      <c r="H228" s="81" t="s">
        <v>226</v>
      </c>
      <c r="I228" s="82" t="s">
        <v>426</v>
      </c>
      <c r="J228" s="81" cm="1">
        <f t="array" ref="J228" xml:space="preserve"> INDEX(目次資料表[目次序號], 韻系資料表[[#This Row],[目次識別號]])</f>
        <v>56</v>
      </c>
      <c r="K228" s="81" t="s">
        <v>429</v>
      </c>
      <c r="L228" s="82" t="str" cm="1">
        <f t="array" ref="L228" xml:space="preserve"> INDEX(目次資料表[目次編碼], 韻系資料表[[#This Row],[目次識別號]])</f>
        <v>56-3</v>
      </c>
      <c r="M228" s="83" t="str" cm="1">
        <f t="array" ref="M228" xml:space="preserve"> INDEX(目次資料表[目次全名],韻系資料表[[#This Row],[目次識別號]])</f>
        <v>去聲五十六㮇</v>
      </c>
    </row>
    <row r="229" spans="1:13">
      <c r="A229" s="3">
        <v>228</v>
      </c>
      <c r="B229" s="3">
        <v>57</v>
      </c>
      <c r="C229" s="3">
        <v>4</v>
      </c>
      <c r="D229" s="5" t="str">
        <f>TEXT(韻系資料表[[#This Row],[韻系列號]], "00") &amp; "-" &amp; 韻系資料表[[#This Row],[韻系行號]]</f>
        <v>57-4</v>
      </c>
      <c r="E229" s="5">
        <f xml:space="preserve"> MATCH(韻系資料表[[#This Row],[韻目索引]], 目次資料表[韻目索引], 0)</f>
        <v>240</v>
      </c>
      <c r="F229" s="3" t="s">
        <v>183</v>
      </c>
      <c r="G229" s="5" t="s">
        <v>188</v>
      </c>
      <c r="H229" s="81" t="s">
        <v>469</v>
      </c>
      <c r="I229" s="82" t="s">
        <v>469</v>
      </c>
      <c r="J229" s="81" cm="1">
        <f t="array" ref="J229" xml:space="preserve"> INDEX(目次資料表[目次序號], 韻系資料表[[#This Row],[目次識別號]])</f>
        <v>30</v>
      </c>
      <c r="K229" s="81" t="s">
        <v>469</v>
      </c>
      <c r="L229" s="82" t="str" cm="1">
        <f t="array" ref="L229" xml:space="preserve"> INDEX(目次資料表[目次編碼], 韻系資料表[[#This Row],[目次識別號]])</f>
        <v>30-4</v>
      </c>
      <c r="M229" s="83" t="str" cm="1">
        <f t="array" ref="M229" xml:space="preserve"> INDEX(目次資料表[目次全名],韻系資料表[[#This Row],[目次識別號]])</f>
        <v>入聲三十怗</v>
      </c>
    </row>
    <row r="230" spans="1:13" ht="46.5">
      <c r="A230" s="3">
        <v>229</v>
      </c>
      <c r="B230" s="3">
        <v>58</v>
      </c>
      <c r="C230" s="3">
        <v>1</v>
      </c>
      <c r="D230" s="5" t="str">
        <f>TEXT(韻系資料表[[#This Row],[韻系列號]], "00") &amp; "-" &amp; 韻系資料表[[#This Row],[韻系行號]]</f>
        <v>58-1</v>
      </c>
      <c r="E230" s="5">
        <f xml:space="preserve"> MATCH(韻系資料表[[#This Row],[韻目索引]], 目次資料表[韻目索引], 0)</f>
        <v>58</v>
      </c>
      <c r="F230" s="3" t="s">
        <v>183</v>
      </c>
      <c r="G230" s="5" t="s">
        <v>192</v>
      </c>
      <c r="H230" s="81" t="s">
        <v>570</v>
      </c>
      <c r="I230" s="82" t="s">
        <v>726</v>
      </c>
      <c r="J230" s="81" cm="1">
        <f t="array" ref="J230" xml:space="preserve"> INDEX(目次資料表[目次序號], 韻系資料表[[#This Row],[目次識別號]])</f>
        <v>26</v>
      </c>
      <c r="K230" s="81" t="s">
        <v>728</v>
      </c>
      <c r="L230" s="82" t="str" cm="1">
        <f t="array" ref="L230" xml:space="preserve"> INDEX(目次資料表[目次編碼], 韻系資料表[[#This Row],[目次識別號]])</f>
        <v>26-1</v>
      </c>
      <c r="M230" s="83" t="str" cm="1">
        <f t="array" ref="M230" xml:space="preserve"> INDEX(目次資料表[目次全名],韻系資料表[[#This Row],[目次識別號]])</f>
        <v>下平聲二十六咸</v>
      </c>
    </row>
    <row r="231" spans="1:13">
      <c r="A231" s="3">
        <v>230</v>
      </c>
      <c r="B231" s="3">
        <v>58</v>
      </c>
      <c r="C231" s="3">
        <v>2</v>
      </c>
      <c r="D231" s="5" t="str">
        <f>TEXT(韻系資料表[[#This Row],[韻系列號]], "00") &amp; "-" &amp; 韻系資料表[[#This Row],[韻系行號]]</f>
        <v>58-2</v>
      </c>
      <c r="E231" s="5">
        <f xml:space="preserve"> MATCH(韻系資料表[[#This Row],[韻目索引]], 目次資料表[韻目索引], 0)</f>
        <v>119</v>
      </c>
      <c r="F231" s="3" t="s">
        <v>183</v>
      </c>
      <c r="G231" s="5" t="s">
        <v>192</v>
      </c>
      <c r="H231" s="81" t="s">
        <v>9</v>
      </c>
      <c r="I231" s="82" t="s">
        <v>193</v>
      </c>
      <c r="J231" s="81" cm="1">
        <f t="array" ref="J231" xml:space="preserve"> INDEX(目次資料表[目次序號], 韻系資料表[[#This Row],[目次識別號]])</f>
        <v>53</v>
      </c>
      <c r="K231" s="81" t="s">
        <v>195</v>
      </c>
      <c r="L231" s="82" t="str" cm="1">
        <f t="array" ref="L231" xml:space="preserve"> INDEX(目次資料表[目次編碼], 韻系資料表[[#This Row],[目次識別號]])</f>
        <v>53-2</v>
      </c>
      <c r="M231" s="83" t="str" cm="1">
        <f t="array" ref="M231" xml:space="preserve"> INDEX(目次資料表[目次全名],韻系資料表[[#This Row],[目次識別號]])</f>
        <v>上聲五十三豏</v>
      </c>
    </row>
    <row r="232" spans="1:13">
      <c r="A232" s="3">
        <v>231</v>
      </c>
      <c r="B232" s="3">
        <v>58</v>
      </c>
      <c r="C232" s="3">
        <v>3</v>
      </c>
      <c r="D232" s="5" t="str">
        <f>TEXT(韻系資料表[[#This Row],[韻系列號]], "00") &amp; "-" &amp; 韻系資料表[[#This Row],[韻系行號]]</f>
        <v>58-3</v>
      </c>
      <c r="E232" s="5">
        <f xml:space="preserve"> MATCH(韻系資料表[[#This Row],[韻目索引]], 目次資料表[韻目索引], 0)</f>
        <v>180</v>
      </c>
      <c r="F232" s="3" t="s">
        <v>183</v>
      </c>
      <c r="G232" s="5" t="s">
        <v>192</v>
      </c>
      <c r="H232" s="81" t="s">
        <v>226</v>
      </c>
      <c r="I232" s="82" t="s">
        <v>430</v>
      </c>
      <c r="J232" s="81" cm="1">
        <f t="array" ref="J232" xml:space="preserve"> INDEX(目次資料表[目次序號], 韻系資料表[[#This Row],[目次識別號]])</f>
        <v>58</v>
      </c>
      <c r="K232" s="81" t="s">
        <v>433</v>
      </c>
      <c r="L232" s="82" t="str" cm="1">
        <f t="array" ref="L232" xml:space="preserve"> INDEX(目次資料表[目次編碼], 韻系資料表[[#This Row],[目次識別號]])</f>
        <v>58-3</v>
      </c>
      <c r="M232" s="83" t="str" cm="1">
        <f t="array" ref="M232" xml:space="preserve"> INDEX(目次資料表[目次全名],韻系資料表[[#This Row],[目次識別號]])</f>
        <v>去聲五十八陷</v>
      </c>
    </row>
    <row r="233" spans="1:13">
      <c r="A233" s="3">
        <v>232</v>
      </c>
      <c r="B233" s="3">
        <v>58</v>
      </c>
      <c r="C233" s="3">
        <v>4</v>
      </c>
      <c r="D233" s="5" t="str">
        <f>TEXT(韻系資料表[[#This Row],[韻系列號]], "00") &amp; "-" &amp; 韻系資料表[[#This Row],[韻系行號]]</f>
        <v>58-4</v>
      </c>
      <c r="E233" s="5">
        <f xml:space="preserve"> MATCH(韻系資料表[[#This Row],[韻目索引]], 目次資料表[韻目索引], 0)</f>
        <v>241</v>
      </c>
      <c r="F233" s="3" t="s">
        <v>183</v>
      </c>
      <c r="G233" s="5" t="s">
        <v>192</v>
      </c>
      <c r="H233" s="81" t="s">
        <v>469</v>
      </c>
      <c r="I233" s="82" t="s">
        <v>469</v>
      </c>
      <c r="J233" s="81" cm="1">
        <f t="array" ref="J233" xml:space="preserve"> INDEX(目次資料表[目次序號], 韻系資料表[[#This Row],[目次識別號]])</f>
        <v>31</v>
      </c>
      <c r="K233" s="81" t="s">
        <v>469</v>
      </c>
      <c r="L233" s="82" t="str" cm="1">
        <f t="array" ref="L233" xml:space="preserve"> INDEX(目次資料表[目次編碼], 韻系資料表[[#This Row],[目次識別號]])</f>
        <v>31-4</v>
      </c>
      <c r="M233" s="83" t="str" cm="1">
        <f t="array" ref="M233" xml:space="preserve"> INDEX(目次資料表[目次全名],韻系資料表[[#This Row],[目次識別號]])</f>
        <v>入聲三十一洽</v>
      </c>
    </row>
    <row r="234" spans="1:13" ht="46.5">
      <c r="A234" s="3">
        <v>233</v>
      </c>
      <c r="B234" s="3">
        <v>59</v>
      </c>
      <c r="C234" s="3">
        <v>1</v>
      </c>
      <c r="D234" s="5" t="str">
        <f>TEXT(韻系資料表[[#This Row],[韻系列號]], "00") &amp; "-" &amp; 韻系資料表[[#This Row],[韻系行號]]</f>
        <v>59-1</v>
      </c>
      <c r="E234" s="5">
        <f xml:space="preserve"> MATCH(韻系資料表[[#This Row],[韻目索引]], 目次資料表[韻目索引], 0)</f>
        <v>59</v>
      </c>
      <c r="F234" s="3" t="s">
        <v>196</v>
      </c>
      <c r="G234" s="5" t="s">
        <v>197</v>
      </c>
      <c r="H234" s="81" t="s">
        <v>570</v>
      </c>
      <c r="I234" s="82" t="s">
        <v>729</v>
      </c>
      <c r="J234" s="81" cm="1">
        <f t="array" ref="J234" xml:space="preserve"> INDEX(目次資料表[目次序號], 韻系資料表[[#This Row],[目次識別號]])</f>
        <v>27</v>
      </c>
      <c r="K234" s="81" t="s">
        <v>731</v>
      </c>
      <c r="L234" s="82" t="str" cm="1">
        <f t="array" ref="L234" xml:space="preserve"> INDEX(目次資料表[目次編碼], 韻系資料表[[#This Row],[目次識別號]])</f>
        <v>27-1</v>
      </c>
      <c r="M234" s="83" t="str" cm="1">
        <f t="array" ref="M234" xml:space="preserve"> INDEX(目次資料表[目次全名],韻系資料表[[#This Row],[目次識別號]])</f>
        <v>下平聲二十七銜</v>
      </c>
    </row>
    <row r="235" spans="1:13">
      <c r="A235" s="3">
        <v>234</v>
      </c>
      <c r="B235" s="3">
        <v>59</v>
      </c>
      <c r="C235" s="3">
        <v>2</v>
      </c>
      <c r="D235" s="5" t="str">
        <f>TEXT(韻系資料表[[#This Row],[韻系列號]], "00") &amp; "-" &amp; 韻系資料表[[#This Row],[韻系行號]]</f>
        <v>59-2</v>
      </c>
      <c r="E235" s="5">
        <f xml:space="preserve"> MATCH(韻系資料表[[#This Row],[韻目索引]], 目次資料表[韻目索引], 0)</f>
        <v>120</v>
      </c>
      <c r="F235" s="3" t="s">
        <v>196</v>
      </c>
      <c r="G235" s="5" t="s">
        <v>197</v>
      </c>
      <c r="H235" s="81" t="s">
        <v>9</v>
      </c>
      <c r="I235" s="82" t="s">
        <v>198</v>
      </c>
      <c r="J235" s="81" cm="1">
        <f t="array" ref="J235" xml:space="preserve"> INDEX(目次資料表[目次序號], 韻系資料表[[#This Row],[目次識別號]])</f>
        <v>54</v>
      </c>
      <c r="K235" s="81" t="s">
        <v>200</v>
      </c>
      <c r="L235" s="82" t="str" cm="1">
        <f t="array" ref="L235" xml:space="preserve"> INDEX(目次資料表[目次編碼], 韻系資料表[[#This Row],[目次識別號]])</f>
        <v>54-2</v>
      </c>
      <c r="M235" s="83" t="str" cm="1">
        <f t="array" ref="M235" xml:space="preserve"> INDEX(目次資料表[目次全名],韻系資料表[[#This Row],[目次識別號]])</f>
        <v>上聲五十四檻</v>
      </c>
    </row>
    <row r="236" spans="1:13">
      <c r="A236" s="3">
        <v>235</v>
      </c>
      <c r="B236" s="3">
        <v>59</v>
      </c>
      <c r="C236" s="3">
        <v>3</v>
      </c>
      <c r="D236" s="5" t="str">
        <f>TEXT(韻系資料表[[#This Row],[韻系列號]], "00") &amp; "-" &amp; 韻系資料表[[#This Row],[韻系行號]]</f>
        <v>59-3</v>
      </c>
      <c r="E236" s="5">
        <f xml:space="preserve"> MATCH(韻系資料表[[#This Row],[韻目索引]], 目次資料表[韻目索引], 0)</f>
        <v>181</v>
      </c>
      <c r="F236" s="3" t="s">
        <v>196</v>
      </c>
      <c r="G236" s="5" t="s">
        <v>197</v>
      </c>
      <c r="H236" s="81" t="s">
        <v>226</v>
      </c>
      <c r="I236" s="82" t="s">
        <v>434</v>
      </c>
      <c r="J236" s="81" cm="1">
        <f t="array" ref="J236" xml:space="preserve"> INDEX(目次資料表[目次序號], 韻系資料表[[#This Row],[目次識別號]])</f>
        <v>59</v>
      </c>
      <c r="K236" s="81" t="s">
        <v>437</v>
      </c>
      <c r="L236" s="82" t="str" cm="1">
        <f t="array" ref="L236" xml:space="preserve"> INDEX(目次資料表[目次編碼], 韻系資料表[[#This Row],[目次識別號]])</f>
        <v>59-3</v>
      </c>
      <c r="M236" s="83" t="str" cm="1">
        <f t="array" ref="M236" xml:space="preserve"> INDEX(目次資料表[目次全名],韻系資料表[[#This Row],[目次識別號]])</f>
        <v>去聲五十九鑑</v>
      </c>
    </row>
    <row r="237" spans="1:13">
      <c r="A237" s="3">
        <v>236</v>
      </c>
      <c r="B237" s="3">
        <v>59</v>
      </c>
      <c r="C237" s="3">
        <v>4</v>
      </c>
      <c r="D237" s="5" t="str">
        <f>TEXT(韻系資料表[[#This Row],[韻系列號]], "00") &amp; "-" &amp; 韻系資料表[[#This Row],[韻系行號]]</f>
        <v>59-4</v>
      </c>
      <c r="E237" s="5">
        <f xml:space="preserve"> MATCH(韻系資料表[[#This Row],[韻目索引]], 目次資料表[韻目索引], 0)</f>
        <v>242</v>
      </c>
      <c r="F237" s="3" t="s">
        <v>196</v>
      </c>
      <c r="G237" s="5" t="s">
        <v>197</v>
      </c>
      <c r="H237" s="81" t="s">
        <v>457</v>
      </c>
      <c r="I237" s="82" t="s">
        <v>548</v>
      </c>
      <c r="J237" s="81" cm="1">
        <f t="array" ref="J237" xml:space="preserve"> INDEX(目次資料表[目次序號], 韻系資料表[[#This Row],[目次識別號]])</f>
        <v>32</v>
      </c>
      <c r="K237" s="81" t="s">
        <v>550</v>
      </c>
      <c r="L237" s="82" t="str" cm="1">
        <f t="array" ref="L237" xml:space="preserve"> INDEX(目次資料表[目次編碼], 韻系資料表[[#This Row],[目次識別號]])</f>
        <v>32-4</v>
      </c>
      <c r="M237" s="83" t="str" cm="1">
        <f t="array" ref="M237" xml:space="preserve"> INDEX(目次資料表[目次全名],韻系資料表[[#This Row],[目次識別號]])</f>
        <v>入聲三十二狎</v>
      </c>
    </row>
    <row r="238" spans="1:13" ht="46.5">
      <c r="A238" s="3">
        <v>237</v>
      </c>
      <c r="B238" s="3">
        <v>60</v>
      </c>
      <c r="C238" s="3">
        <v>1</v>
      </c>
      <c r="D238" s="5" t="str">
        <f>TEXT(韻系資料表[[#This Row],[韻系列號]], "00") &amp; "-" &amp; 韻系資料表[[#This Row],[韻系行號]]</f>
        <v>60-1</v>
      </c>
      <c r="E238" s="5">
        <f xml:space="preserve"> MATCH(韻系資料表[[#This Row],[韻目索引]], 目次資料表[韻目索引], 0)</f>
        <v>60</v>
      </c>
      <c r="F238" s="3" t="s">
        <v>196</v>
      </c>
      <c r="G238" s="5" t="s">
        <v>197</v>
      </c>
      <c r="H238" s="81" t="s">
        <v>570</v>
      </c>
      <c r="I238" s="82" t="s">
        <v>732</v>
      </c>
      <c r="J238" s="81" cm="1">
        <f t="array" ref="J238" xml:space="preserve"> INDEX(目次資料表[目次序號], 韻系資料表[[#This Row],[目次識別號]])</f>
        <v>28</v>
      </c>
      <c r="K238" s="81" t="s">
        <v>731</v>
      </c>
      <c r="L238" s="82" t="str" cm="1">
        <f t="array" ref="L238" xml:space="preserve"> INDEX(目次資料表[目次編碼], 韻系資料表[[#This Row],[目次識別號]])</f>
        <v>28-1</v>
      </c>
      <c r="M238" s="83" t="str" cm="1">
        <f t="array" ref="M238" xml:space="preserve"> INDEX(目次資料表[目次全名],韻系資料表[[#This Row],[目次識別號]])</f>
        <v>下平聲二十八嚴</v>
      </c>
    </row>
    <row r="239" spans="1:13">
      <c r="A239" s="3">
        <v>238</v>
      </c>
      <c r="B239" s="3">
        <v>60</v>
      </c>
      <c r="C239" s="3">
        <v>2</v>
      </c>
      <c r="D239" s="5" t="str">
        <f>TEXT(韻系資料表[[#This Row],[韻系列號]], "00") &amp; "-" &amp; 韻系資料表[[#This Row],[韻系行號]]</f>
        <v>60-2</v>
      </c>
      <c r="E239" s="5">
        <f xml:space="preserve"> MATCH(韻系資料表[[#This Row],[韻目索引]], 目次資料表[韻目索引], 0)</f>
        <v>121</v>
      </c>
      <c r="F239" s="3" t="s">
        <v>196</v>
      </c>
      <c r="G239" s="5" t="s">
        <v>197</v>
      </c>
      <c r="H239" s="81" t="s">
        <v>9</v>
      </c>
      <c r="I239" s="82" t="s">
        <v>201</v>
      </c>
      <c r="J239" s="81" cm="1">
        <f t="array" ref="J239" xml:space="preserve"> INDEX(目次資料表[目次序號], 韻系資料表[[#This Row],[目次識別號]])</f>
        <v>55</v>
      </c>
      <c r="K239" s="81" t="s">
        <v>202</v>
      </c>
      <c r="L239" s="82" t="str" cm="1">
        <f t="array" ref="L239" xml:space="preserve"> INDEX(目次資料表[目次編碼], 韻系資料表[[#This Row],[目次識別號]])</f>
        <v>55-2</v>
      </c>
      <c r="M239" s="83" t="str" cm="1">
        <f t="array" ref="M239" xml:space="preserve"> INDEX(目次資料表[目次全名],韻系資料表[[#This Row],[目次識別號]])</f>
        <v>上聲五十二儼</v>
      </c>
    </row>
    <row r="240" spans="1:13">
      <c r="A240" s="3">
        <v>239</v>
      </c>
      <c r="B240" s="3">
        <v>60</v>
      </c>
      <c r="C240" s="3">
        <v>3</v>
      </c>
      <c r="D240" s="5" t="str">
        <f>TEXT(韻系資料表[[#This Row],[韻系列號]], "00") &amp; "-" &amp; 韻系資料表[[#This Row],[韻系行號]]</f>
        <v>60-3</v>
      </c>
      <c r="E240" s="5">
        <f xml:space="preserve"> MATCH(韻系資料表[[#This Row],[韻目索引]], 目次資料表[韻目索引], 0)</f>
        <v>182</v>
      </c>
      <c r="F240" s="3" t="s">
        <v>196</v>
      </c>
      <c r="G240" s="5" t="s">
        <v>197</v>
      </c>
      <c r="H240" s="81" t="s">
        <v>226</v>
      </c>
      <c r="I240" s="82" t="s">
        <v>438</v>
      </c>
      <c r="J240" s="81" cm="1">
        <f t="array" ref="J240" xml:space="preserve"> INDEX(目次資料表[目次序號], 韻系資料表[[#This Row],[目次識別號]])</f>
        <v>57</v>
      </c>
      <c r="K240" s="81" t="s">
        <v>437</v>
      </c>
      <c r="L240" s="82" t="str" cm="1">
        <f t="array" ref="L240" xml:space="preserve"> INDEX(目次資料表[目次編碼], 韻系資料表[[#This Row],[目次識別號]])</f>
        <v>57-3</v>
      </c>
      <c r="M240" s="83" t="str" cm="1">
        <f t="array" ref="M240" xml:space="preserve"> INDEX(目次資料表[目次全名],韻系資料表[[#This Row],[目次識別號]])</f>
        <v>去聲五十七釅</v>
      </c>
    </row>
    <row r="241" spans="1:13">
      <c r="A241" s="3">
        <v>240</v>
      </c>
      <c r="B241" s="3">
        <v>60</v>
      </c>
      <c r="C241" s="3">
        <v>4</v>
      </c>
      <c r="D241" s="5" t="str">
        <f>TEXT(韻系資料表[[#This Row],[韻系列號]], "00") &amp; "-" &amp; 韻系資料表[[#This Row],[韻系行號]]</f>
        <v>60-4</v>
      </c>
      <c r="E241" s="5">
        <f xml:space="preserve"> MATCH(韻系資料表[[#This Row],[韻目索引]], 目次資料表[韻目索引], 0)</f>
        <v>243</v>
      </c>
      <c r="F241" s="3" t="s">
        <v>196</v>
      </c>
      <c r="G241" s="5" t="s">
        <v>197</v>
      </c>
      <c r="H241" s="81" t="s">
        <v>457</v>
      </c>
      <c r="I241" s="82" t="s">
        <v>551</v>
      </c>
      <c r="J241" s="81" cm="1">
        <f t="array" ref="J241" xml:space="preserve"> INDEX(目次資料表[目次序號], 韻系資料表[[#This Row],[目次識別號]])</f>
        <v>33</v>
      </c>
      <c r="K241" s="81" t="s">
        <v>550</v>
      </c>
      <c r="L241" s="82" t="str" cm="1">
        <f t="array" ref="L241" xml:space="preserve"> INDEX(目次資料表[目次編碼], 韻系資料表[[#This Row],[目次識別號]])</f>
        <v>33-4</v>
      </c>
      <c r="M241" s="83" t="str" cm="1">
        <f t="array" ref="M241" xml:space="preserve"> INDEX(目次資料表[目次全名],韻系資料表[[#This Row],[目次識別號]])</f>
        <v>入聲三十三業</v>
      </c>
    </row>
    <row r="242" spans="1:13" ht="46.5">
      <c r="A242" s="3">
        <v>241</v>
      </c>
      <c r="B242" s="3">
        <v>61</v>
      </c>
      <c r="C242" s="3">
        <v>1</v>
      </c>
      <c r="D242" s="5" t="str">
        <f>TEXT(韻系資料表[[#This Row],[韻系列號]], "00") &amp; "-" &amp; 韻系資料表[[#This Row],[韻系行號]]</f>
        <v>61-1</v>
      </c>
      <c r="E242" s="5">
        <f xml:space="preserve"> MATCH(韻系資料表[[#This Row],[韻目索引]], 目次資料表[韻目索引], 0)</f>
        <v>61</v>
      </c>
      <c r="F242" s="3" t="s">
        <v>203</v>
      </c>
      <c r="G242" s="5" t="s">
        <v>204</v>
      </c>
      <c r="H242" s="81" t="s">
        <v>570</v>
      </c>
      <c r="I242" s="82" t="s">
        <v>733</v>
      </c>
      <c r="J242" s="81" cm="1">
        <f t="array" ref="J242" xml:space="preserve"> INDEX(目次資料表[目次序號], 韻系資料表[[#This Row],[目次識別號]])</f>
        <v>29</v>
      </c>
      <c r="K242" s="81" t="s">
        <v>735</v>
      </c>
      <c r="L242" s="82" t="str" cm="1">
        <f t="array" ref="L242" xml:space="preserve"> INDEX(目次資料表[目次編碼], 韻系資料表[[#This Row],[目次識別號]])</f>
        <v>29-1</v>
      </c>
      <c r="M242" s="83" t="str" cm="1">
        <f t="array" ref="M242" xml:space="preserve"> INDEX(目次資料表[目次全名],韻系資料表[[#This Row],[目次識別號]])</f>
        <v>下平聲二十九凡</v>
      </c>
    </row>
    <row r="243" spans="1:13">
      <c r="A243" s="3">
        <v>242</v>
      </c>
      <c r="B243" s="3">
        <v>61</v>
      </c>
      <c r="C243" s="3">
        <v>2</v>
      </c>
      <c r="D243" s="5" t="str">
        <f>TEXT(韻系資料表[[#This Row],[韻系列號]], "00") &amp; "-" &amp; 韻系資料表[[#This Row],[韻系行號]]</f>
        <v>61-2</v>
      </c>
      <c r="E243" s="5">
        <f xml:space="preserve"> MATCH(韻系資料表[[#This Row],[韻目索引]], 目次資料表[韻目索引], 0)</f>
        <v>122</v>
      </c>
      <c r="F243" s="3" t="s">
        <v>203</v>
      </c>
      <c r="G243" s="5" t="s">
        <v>204</v>
      </c>
      <c r="H243" s="81" t="s">
        <v>9</v>
      </c>
      <c r="I243" s="82" t="s">
        <v>205</v>
      </c>
      <c r="J243" s="81" cm="1">
        <f t="array" ref="J243" xml:space="preserve"> INDEX(目次資料表[目次序號], 韻系資料表[[#This Row],[目次識別號]])</f>
        <v>56</v>
      </c>
      <c r="K243" s="81" t="s">
        <v>207</v>
      </c>
      <c r="L243" s="82" t="str" cm="1">
        <f t="array" ref="L243" xml:space="preserve"> INDEX(目次資料表[目次編碼], 韻系資料表[[#This Row],[目次識別號]])</f>
        <v>56-3</v>
      </c>
      <c r="M243" s="83" t="str" cm="1">
        <f t="array" ref="M243" xml:space="preserve"> INDEX(目次資料表[目次全名],韻系資料表[[#This Row],[目次識別號]])</f>
        <v>去聲六十梵</v>
      </c>
    </row>
    <row r="244" spans="1:13">
      <c r="A244" s="3">
        <v>243</v>
      </c>
      <c r="B244" s="3">
        <v>61</v>
      </c>
      <c r="C244" s="3">
        <v>3</v>
      </c>
      <c r="D244" s="5" t="str">
        <f>TEXT(韻系資料表[[#This Row],[韻系列號]], "00") &amp; "-" &amp; 韻系資料表[[#This Row],[韻系行號]]</f>
        <v>61-3</v>
      </c>
      <c r="E244" s="5">
        <f xml:space="preserve"> MATCH(韻系資料表[[#This Row],[韻目索引]], 目次資料表[韻目索引], 0)</f>
        <v>183</v>
      </c>
      <c r="F244" s="3" t="s">
        <v>203</v>
      </c>
      <c r="G244" s="5" t="s">
        <v>204</v>
      </c>
      <c r="H244" s="81" t="s">
        <v>226</v>
      </c>
      <c r="I244" s="82" t="s">
        <v>439</v>
      </c>
      <c r="J244" s="81" cm="1">
        <f t="array" ref="J244" xml:space="preserve"> INDEX(目次資料表[目次序號], 韻系資料表[[#This Row],[目次識別號]])</f>
        <v>55</v>
      </c>
      <c r="K244" s="81" t="s">
        <v>441</v>
      </c>
      <c r="L244" s="82" t="str" cm="1">
        <f t="array" ref="L244" xml:space="preserve"> INDEX(目次資料表[目次編碼], 韻系資料表[[#This Row],[目次識別號]])</f>
        <v>55-2</v>
      </c>
      <c r="M244" s="83" t="str" cm="1">
        <f t="array" ref="M244" xml:space="preserve"> INDEX(目次資料表[目次全名],韻系資料表[[#This Row],[目次識別號]])</f>
        <v>上聲五十五范</v>
      </c>
    </row>
    <row r="245" spans="1:13">
      <c r="A245" s="3">
        <v>244</v>
      </c>
      <c r="B245" s="3">
        <v>61</v>
      </c>
      <c r="C245" s="3">
        <v>4</v>
      </c>
      <c r="D245" s="5" t="str">
        <f>TEXT(韻系資料表[[#This Row],[韻系列號]], "00") &amp; "-" &amp; 韻系資料表[[#This Row],[韻系行號]]</f>
        <v>61-4</v>
      </c>
      <c r="E245" s="5">
        <f xml:space="preserve"> MATCH(韻系資料表[[#This Row],[韻目索引]], 目次資料表[韻目索引], 0)</f>
        <v>244</v>
      </c>
      <c r="F245" s="3" t="s">
        <v>203</v>
      </c>
      <c r="G245" s="5" t="s">
        <v>204</v>
      </c>
      <c r="H245" s="81" t="s">
        <v>457</v>
      </c>
      <c r="I245" s="82" t="s">
        <v>552</v>
      </c>
      <c r="J245" s="81" cm="1">
        <f t="array" ref="J245" xml:space="preserve"> INDEX(目次資料表[目次序號], 韻系資料表[[#This Row],[目次識別號]])</f>
        <v>34</v>
      </c>
      <c r="K245" s="81" t="s">
        <v>554</v>
      </c>
      <c r="L245" s="82" t="str" cm="1">
        <f t="array" ref="L245" xml:space="preserve"> INDEX(目次資料表[目次編碼], 韻系資料表[[#This Row],[目次識別號]])</f>
        <v>34-4</v>
      </c>
      <c r="M245" s="83" t="str" cm="1">
        <f t="array" ref="M245" xml:space="preserve"> INDEX(目次資料表[目次全名],韻系資料表[[#This Row],[目次識別號]])</f>
        <v>入聲三十四乏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00F-DC34-4C04-ACE7-4960FF3011BE}">
  <dimension ref="A1:Q357"/>
  <sheetViews>
    <sheetView tabSelected="1" zoomScale="90" zoomScaleNormal="90" workbookViewId="0">
      <pane ySplit="1" topLeftCell="A2" activePane="bottomLeft" state="frozen"/>
      <selection pane="bottomLeft" activeCell="Q10" sqref="Q10"/>
    </sheetView>
    <sheetView tabSelected="1" zoomScale="50" zoomScaleNormal="50" workbookViewId="1">
      <selection activeCell="O18" sqref="O18:P21"/>
    </sheetView>
  </sheetViews>
  <sheetFormatPr defaultRowHeight="25.5" outlineLevelCol="1"/>
  <cols>
    <col min="1" max="1" width="6.83203125" style="12" bestFit="1" customWidth="1"/>
    <col min="2" max="4" width="8.6640625" customWidth="1" outlineLevel="1"/>
    <col min="5" max="5" width="10.58203125" customWidth="1" outlineLevel="1"/>
    <col min="6" max="6" width="7.4140625" customWidth="1"/>
    <col min="7" max="8" width="5.83203125" customWidth="1"/>
    <col min="9" max="9" width="6.1640625" customWidth="1"/>
    <col min="10" max="10" width="3.1640625" bestFit="1" customWidth="1"/>
    <col min="11" max="12" width="4.1640625" style="12" customWidth="1"/>
    <col min="13" max="13" width="8.6640625" style="20" customWidth="1"/>
    <col min="14" max="14" width="31.9140625" style="19" bestFit="1" customWidth="1"/>
    <col min="15" max="15" width="5" style="12" bestFit="1" customWidth="1"/>
    <col min="16" max="16" width="12" customWidth="1"/>
    <col min="17" max="17" width="25.33203125" customWidth="1"/>
    <col min="20" max="21" width="4" customWidth="1"/>
  </cols>
  <sheetData>
    <row r="1" spans="1:17">
      <c r="A1" s="67" t="s">
        <v>803</v>
      </c>
      <c r="B1" s="68" t="s">
        <v>0</v>
      </c>
      <c r="C1" s="68" t="s">
        <v>802</v>
      </c>
      <c r="D1" s="68" t="s">
        <v>842</v>
      </c>
      <c r="E1" s="68" t="s">
        <v>804</v>
      </c>
      <c r="F1" s="69" t="s">
        <v>3</v>
      </c>
      <c r="G1" s="70" t="s">
        <v>805</v>
      </c>
      <c r="H1" s="68" t="s">
        <v>1</v>
      </c>
      <c r="I1" s="68" t="s">
        <v>2</v>
      </c>
      <c r="J1" s="71" t="s">
        <v>4</v>
      </c>
      <c r="K1" s="68" t="s">
        <v>807</v>
      </c>
      <c r="L1" s="68" t="s">
        <v>806</v>
      </c>
      <c r="M1" s="68" t="s">
        <v>854</v>
      </c>
      <c r="N1" s="68" t="s">
        <v>844</v>
      </c>
      <c r="O1" s="68" t="s">
        <v>849</v>
      </c>
      <c r="P1" s="68" t="s">
        <v>808</v>
      </c>
      <c r="Q1" s="72" t="s">
        <v>851</v>
      </c>
    </row>
    <row r="2" spans="1:17" ht="30">
      <c r="A2" s="73" cm="1">
        <f t="array" ref="A2" xml:space="preserve"> ROW() - ROW($1:$1)</f>
        <v>1</v>
      </c>
      <c r="B2" s="12">
        <v>1</v>
      </c>
      <c r="C2" s="12">
        <v>1</v>
      </c>
      <c r="D2" s="12" t="str">
        <f xml:space="preserve"> TEXT(B2, "00") &amp; "-" &amp; C2</f>
        <v>01-1</v>
      </c>
      <c r="E2" s="76">
        <f xml:space="preserve"> MATCH(D2, 目次資料表[韻目索引], 0)</f>
        <v>1</v>
      </c>
      <c r="F2" s="13" t="str" cm="1">
        <f t="array" ref="F2" xml:space="preserve"> INDEX(目次資料表[目次], $E2)</f>
        <v>1.01東</v>
      </c>
      <c r="G2" s="14" t="str" cm="1">
        <f t="array" ref="G2" xml:space="preserve"> INDEX(目次資料表[攝], $E2)</f>
        <v>通</v>
      </c>
      <c r="H2" s="144" t="str" cm="1">
        <f t="array" ref="H2" xml:space="preserve"> INDEX(目次資料表[韻系], $E2)</f>
        <v>東</v>
      </c>
      <c r="I2" s="63" t="str" cm="1">
        <f t="array" ref="I2" xml:space="preserve"> INDEX(目次資料表[韻目], $E2)</f>
        <v>東</v>
      </c>
      <c r="J2" s="14" t="str" cm="1">
        <f t="array" ref="J2" xml:space="preserve"> IF(I2="", "", INDEX(四聲調, C2))</f>
        <v>平</v>
      </c>
      <c r="K2" s="12" t="s">
        <v>809</v>
      </c>
      <c r="L2" s="12">
        <v>1</v>
      </c>
      <c r="M2" s="139" t="str">
        <f xml:space="preserve"> IF(I2="", "", _xlfn.CONCAT(I2,K2,L2))</f>
        <v>東開1</v>
      </c>
      <c r="N2" s="19" t="s">
        <v>1296</v>
      </c>
      <c r="O2" s="12" t="s">
        <v>1575</v>
      </c>
      <c r="P2" t="s">
        <v>1576</v>
      </c>
      <c r="Q2" s="74"/>
    </row>
    <row r="3" spans="1:17" ht="30">
      <c r="A3" s="73" cm="1">
        <f t="array" ref="A3" xml:space="preserve"> ROW() - ROW($1:$1)</f>
        <v>2</v>
      </c>
      <c r="B3" s="12">
        <v>1</v>
      </c>
      <c r="C3" s="12">
        <v>2</v>
      </c>
      <c r="D3" s="12" t="str">
        <f t="shared" ref="D3:D102" si="0" xml:space="preserve"> TEXT(B3, "00") &amp; "-" &amp; C3</f>
        <v>01-2</v>
      </c>
      <c r="E3" s="76">
        <f xml:space="preserve"> MATCH(D3, 目次資料表[韻目索引], 0)</f>
        <v>62</v>
      </c>
      <c r="F3" s="13" t="str" cm="1">
        <f t="array" ref="F3" xml:space="preserve"> INDEX(目次資料表[目次], $E3)</f>
        <v>3.01董</v>
      </c>
      <c r="G3" s="14" t="str" cm="1">
        <f t="array" ref="G3" xml:space="preserve"> INDEX(目次資料表[攝], $E3)</f>
        <v>通</v>
      </c>
      <c r="H3" s="144" t="str" cm="1">
        <f t="array" ref="H3" xml:space="preserve"> INDEX(目次資料表[韻系], $E3)</f>
        <v>東</v>
      </c>
      <c r="I3" s="63" t="str" cm="1">
        <f t="array" ref="I3" xml:space="preserve"> INDEX(目次資料表[韻目], $E3)</f>
        <v>董</v>
      </c>
      <c r="J3" s="14" t="str" cm="1">
        <f t="array" ref="J3" xml:space="preserve"> IF(I3="", "", INDEX(四聲調, C3))</f>
        <v>上</v>
      </c>
      <c r="K3" s="12" t="s">
        <v>809</v>
      </c>
      <c r="L3" s="12">
        <v>1</v>
      </c>
      <c r="M3" s="139" t="str">
        <f t="shared" ref="M3:M29" si="1" xml:space="preserve"> IF(I3="", "", _xlfn.CONCAT(I3,K3,L3))</f>
        <v>董開1</v>
      </c>
      <c r="N3" s="19" t="s">
        <v>1297</v>
      </c>
      <c r="O3" s="64" t="s">
        <v>1575</v>
      </c>
      <c r="P3" s="65" t="s">
        <v>1576</v>
      </c>
      <c r="Q3" s="74"/>
    </row>
    <row r="4" spans="1:17" ht="30">
      <c r="A4" s="73" cm="1">
        <f t="array" ref="A4" xml:space="preserve"> ROW() - ROW($1:$1)</f>
        <v>3</v>
      </c>
      <c r="B4" s="12">
        <v>1</v>
      </c>
      <c r="C4" s="12">
        <v>3</v>
      </c>
      <c r="D4" s="12" t="str">
        <f t="shared" si="0"/>
        <v>01-3</v>
      </c>
      <c r="E4" s="76">
        <f xml:space="preserve"> MATCH(D4, 目次資料表[韻目索引], 0)</f>
        <v>123</v>
      </c>
      <c r="F4" s="13" t="str" cm="1">
        <f t="array" ref="F4" xml:space="preserve"> INDEX(目次資料表[目次], $E4)</f>
        <v>4.01送</v>
      </c>
      <c r="G4" s="14" t="str" cm="1">
        <f t="array" ref="G4" xml:space="preserve"> INDEX(目次資料表[攝], $E4)</f>
        <v>通</v>
      </c>
      <c r="H4" s="144" t="str" cm="1">
        <f t="array" ref="H4" xml:space="preserve"> INDEX(目次資料表[韻系], $E4)</f>
        <v>東</v>
      </c>
      <c r="I4" s="63" t="str" cm="1">
        <f t="array" ref="I4" xml:space="preserve"> INDEX(目次資料表[韻目], $E4)</f>
        <v>送</v>
      </c>
      <c r="J4" s="14" t="str" cm="1">
        <f t="array" ref="J4" xml:space="preserve"> IF(I4="", "", INDEX(四聲調, C4))</f>
        <v>去</v>
      </c>
      <c r="K4" s="12" t="s">
        <v>809</v>
      </c>
      <c r="L4" s="12">
        <v>1</v>
      </c>
      <c r="M4" s="139" t="str">
        <f t="shared" si="1"/>
        <v>送開1</v>
      </c>
      <c r="N4" s="19" t="s">
        <v>1298</v>
      </c>
      <c r="O4" s="64" t="s">
        <v>1575</v>
      </c>
      <c r="P4" s="65" t="s">
        <v>1576</v>
      </c>
      <c r="Q4" s="74"/>
    </row>
    <row r="5" spans="1:17" ht="30">
      <c r="A5" s="73" cm="1">
        <f t="array" ref="A5" xml:space="preserve"> ROW() - ROW($1:$1)</f>
        <v>4</v>
      </c>
      <c r="B5" s="12">
        <v>1</v>
      </c>
      <c r="C5" s="12">
        <v>4</v>
      </c>
      <c r="D5" s="12" t="str">
        <f t="shared" si="0"/>
        <v>01-4</v>
      </c>
      <c r="E5" s="76">
        <f xml:space="preserve"> MATCH(D5, 目次資料表[韻目索引], 0)</f>
        <v>184</v>
      </c>
      <c r="F5" s="13" t="str" cm="1">
        <f t="array" ref="F5" xml:space="preserve"> INDEX(目次資料表[目次], $E5)</f>
        <v>5.01屋</v>
      </c>
      <c r="G5" s="14" t="str" cm="1">
        <f t="array" ref="G5" xml:space="preserve"> INDEX(目次資料表[攝], $E5)</f>
        <v>通</v>
      </c>
      <c r="H5" s="144" t="str" cm="1">
        <f t="array" ref="H5" xml:space="preserve"> INDEX(目次資料表[韻系], $E5)</f>
        <v>東</v>
      </c>
      <c r="I5" s="63" t="str" cm="1">
        <f t="array" ref="I5" xml:space="preserve"> INDEX(目次資料表[韻目], $E5)</f>
        <v>屋</v>
      </c>
      <c r="J5" s="14" t="str" cm="1">
        <f t="array" ref="J5" xml:space="preserve"> IF(I5="", "", INDEX(四聲調, C5))</f>
        <v>入</v>
      </c>
      <c r="K5" s="12" t="s">
        <v>809</v>
      </c>
      <c r="L5" s="12">
        <v>1</v>
      </c>
      <c r="M5" s="139" t="str">
        <f t="shared" si="1"/>
        <v>屋開1</v>
      </c>
      <c r="N5" s="19" t="s">
        <v>1299</v>
      </c>
      <c r="O5" s="64" t="s">
        <v>1575</v>
      </c>
      <c r="P5" t="s">
        <v>1577</v>
      </c>
      <c r="Q5" s="74"/>
    </row>
    <row r="6" spans="1:17" ht="30">
      <c r="A6" s="73" cm="1">
        <f t="array" ref="A6" xml:space="preserve"> ROW() - ROW($1:$1)</f>
        <v>5</v>
      </c>
      <c r="B6" s="12">
        <v>1</v>
      </c>
      <c r="C6" s="12">
        <v>1</v>
      </c>
      <c r="D6" s="12" t="str">
        <f t="shared" si="0"/>
        <v>01-1</v>
      </c>
      <c r="E6" s="76">
        <f xml:space="preserve"> MATCH(D6, 目次資料表[韻目索引], 0)</f>
        <v>1</v>
      </c>
      <c r="F6" s="13" t="str" cm="1">
        <f t="array" ref="F6" xml:space="preserve"> INDEX(目次資料表[目次], $E6)</f>
        <v>1.01東</v>
      </c>
      <c r="G6" s="14" t="str" cm="1">
        <f t="array" ref="G6" xml:space="preserve"> INDEX(目次資料表[攝], $E6)</f>
        <v>通</v>
      </c>
      <c r="H6" s="144" t="str" cm="1">
        <f t="array" ref="H6" xml:space="preserve"> INDEX(目次資料表[韻系], $E6)</f>
        <v>東</v>
      </c>
      <c r="I6" s="63" t="str" cm="1">
        <f t="array" ref="I6" xml:space="preserve"> INDEX(目次資料表[韻目], $E6)</f>
        <v>東</v>
      </c>
      <c r="J6" s="14" t="str" cm="1">
        <f t="array" ref="J6" xml:space="preserve"> IF(I6="", "", INDEX(四聲調, C6))</f>
        <v>平</v>
      </c>
      <c r="K6" s="12" t="s">
        <v>809</v>
      </c>
      <c r="L6" s="12">
        <v>3</v>
      </c>
      <c r="M6" s="139" t="str">
        <f t="shared" si="1"/>
        <v>東開3</v>
      </c>
      <c r="N6" s="19" t="s">
        <v>1300</v>
      </c>
      <c r="O6" s="12" t="s">
        <v>1578</v>
      </c>
      <c r="P6" t="s">
        <v>1579</v>
      </c>
      <c r="Q6" s="74"/>
    </row>
    <row r="7" spans="1:17" ht="30">
      <c r="A7" s="73" cm="1">
        <f t="array" ref="A7" xml:space="preserve"> ROW() - ROW($1:$1)</f>
        <v>6</v>
      </c>
      <c r="B7" s="12">
        <v>1</v>
      </c>
      <c r="C7" s="12">
        <v>2</v>
      </c>
      <c r="D7" s="12" t="str">
        <f t="shared" si="0"/>
        <v>01-2</v>
      </c>
      <c r="E7" s="76">
        <f xml:space="preserve"> MATCH(D7, 目次資料表[韻目索引], 0)</f>
        <v>62</v>
      </c>
      <c r="F7" s="13" t="str" cm="1">
        <f t="array" ref="F7" xml:space="preserve"> INDEX(目次資料表[目次], $E7)</f>
        <v>3.01董</v>
      </c>
      <c r="G7" s="14" t="str" cm="1">
        <f t="array" ref="G7" xml:space="preserve"> INDEX(目次資料表[攝], $E7)</f>
        <v>通</v>
      </c>
      <c r="H7" s="144" t="str" cm="1">
        <f t="array" ref="H7" xml:space="preserve"> INDEX(目次資料表[韻系], $E7)</f>
        <v>東</v>
      </c>
      <c r="I7" s="63" t="str" cm="1">
        <f t="array" ref="I7" xml:space="preserve"> INDEX(目次資料表[韻目], $E7)</f>
        <v>董</v>
      </c>
      <c r="J7" s="14" t="str" cm="1">
        <f t="array" ref="J7" xml:space="preserve"> IF(I7="", "", INDEX(四聲調, C7))</f>
        <v>上</v>
      </c>
      <c r="K7" s="12" t="s">
        <v>809</v>
      </c>
      <c r="L7" s="12">
        <v>3</v>
      </c>
      <c r="M7" s="139" t="str">
        <f t="shared" si="1"/>
        <v>董開3</v>
      </c>
      <c r="N7" s="66"/>
      <c r="O7" s="64" t="s">
        <v>1578</v>
      </c>
      <c r="P7" s="65" t="s">
        <v>1579</v>
      </c>
      <c r="Q7" s="75" t="s">
        <v>852</v>
      </c>
    </row>
    <row r="8" spans="1:17" ht="30">
      <c r="A8" s="73" cm="1">
        <f t="array" ref="A8" xml:space="preserve"> ROW() - ROW($1:$1)</f>
        <v>7</v>
      </c>
      <c r="B8" s="12">
        <v>1</v>
      </c>
      <c r="C8" s="12">
        <v>3</v>
      </c>
      <c r="D8" s="12" t="str">
        <f t="shared" si="0"/>
        <v>01-3</v>
      </c>
      <c r="E8" s="76">
        <f xml:space="preserve"> MATCH(D8, 目次資料表[韻目索引], 0)</f>
        <v>123</v>
      </c>
      <c r="F8" s="13" t="str" cm="1">
        <f t="array" ref="F8" xml:space="preserve"> INDEX(目次資料表[目次], $E8)</f>
        <v>4.01送</v>
      </c>
      <c r="G8" s="14" t="str" cm="1">
        <f t="array" ref="G8" xml:space="preserve"> INDEX(目次資料表[攝], $E8)</f>
        <v>通</v>
      </c>
      <c r="H8" s="144" t="str" cm="1">
        <f t="array" ref="H8" xml:space="preserve"> INDEX(目次資料表[韻系], $E8)</f>
        <v>東</v>
      </c>
      <c r="I8" s="63" t="str" cm="1">
        <f t="array" ref="I8" xml:space="preserve"> INDEX(目次資料表[韻目], $E8)</f>
        <v>送</v>
      </c>
      <c r="J8" s="14" t="str" cm="1">
        <f t="array" ref="J8" xml:space="preserve"> IF(I8="", "", INDEX(四聲調, C8))</f>
        <v>去</v>
      </c>
      <c r="K8" s="12" t="s">
        <v>809</v>
      </c>
      <c r="L8" s="12">
        <v>3</v>
      </c>
      <c r="M8" s="139" t="str">
        <f t="shared" si="1"/>
        <v>送開3</v>
      </c>
      <c r="N8" s="19" t="s">
        <v>1301</v>
      </c>
      <c r="O8" s="64" t="s">
        <v>1578</v>
      </c>
      <c r="P8" s="65" t="s">
        <v>1579</v>
      </c>
      <c r="Q8" s="74"/>
    </row>
    <row r="9" spans="1:17" ht="30">
      <c r="A9" s="73" cm="1">
        <f t="array" ref="A9" xml:space="preserve"> ROW() - ROW($1:$1)</f>
        <v>8</v>
      </c>
      <c r="B9" s="12">
        <v>1</v>
      </c>
      <c r="C9" s="12">
        <v>4</v>
      </c>
      <c r="D9" s="12" t="str">
        <f t="shared" si="0"/>
        <v>01-4</v>
      </c>
      <c r="E9" s="76">
        <f xml:space="preserve"> MATCH(D9, 目次資料表[韻目索引], 0)</f>
        <v>184</v>
      </c>
      <c r="F9" s="13" t="str" cm="1">
        <f t="array" ref="F9" xml:space="preserve"> INDEX(目次資料表[目次], $E9)</f>
        <v>5.01屋</v>
      </c>
      <c r="G9" s="14" t="str" cm="1">
        <f t="array" ref="G9" xml:space="preserve"> INDEX(目次資料表[攝], $E9)</f>
        <v>通</v>
      </c>
      <c r="H9" s="144" t="str" cm="1">
        <f t="array" ref="H9" xml:space="preserve"> INDEX(目次資料表[韻系], $E9)</f>
        <v>東</v>
      </c>
      <c r="I9" s="63" t="str" cm="1">
        <f t="array" ref="I9" xml:space="preserve"> INDEX(目次資料表[韻目], $E9)</f>
        <v>屋</v>
      </c>
      <c r="J9" s="14" t="str" cm="1">
        <f t="array" ref="J9" xml:space="preserve"> IF(I9="", "", INDEX(四聲調, C9))</f>
        <v>入</v>
      </c>
      <c r="K9" s="12" t="s">
        <v>809</v>
      </c>
      <c r="L9" s="12">
        <v>3</v>
      </c>
      <c r="M9" s="139" t="str">
        <f t="shared" si="1"/>
        <v>屋開3</v>
      </c>
      <c r="N9" s="19" t="s">
        <v>1302</v>
      </c>
      <c r="O9" s="64" t="s">
        <v>1578</v>
      </c>
      <c r="P9" t="s">
        <v>1580</v>
      </c>
      <c r="Q9" s="74"/>
    </row>
    <row r="10" spans="1:17" ht="30">
      <c r="A10" s="73" cm="1">
        <f t="array" ref="A10" xml:space="preserve"> ROW() - ROW($1:$1)</f>
        <v>9</v>
      </c>
      <c r="B10" s="12">
        <v>2</v>
      </c>
      <c r="C10" s="12">
        <v>1</v>
      </c>
      <c r="D10" s="12" t="str">
        <f t="shared" ref="D10:D13" si="2" xml:space="preserve"> TEXT(B10, "00") &amp; "-" &amp; C10</f>
        <v>02-1</v>
      </c>
      <c r="E10" s="76">
        <f xml:space="preserve"> MATCH(D10, 目次資料表[韻目索引], 0)</f>
        <v>2</v>
      </c>
      <c r="F10" s="13" t="str" cm="1">
        <f t="array" ref="F10" xml:space="preserve"> INDEX(目次資料表[目次], $E10)</f>
        <v>1.02冬</v>
      </c>
      <c r="G10" s="14" t="str" cm="1">
        <f t="array" ref="G10" xml:space="preserve"> INDEX(目次資料表[攝], $E10)</f>
        <v>通</v>
      </c>
      <c r="H10" s="144" t="str" cm="1">
        <f t="array" ref="H10" xml:space="preserve"> INDEX(目次資料表[韻系], $E10)</f>
        <v>冬</v>
      </c>
      <c r="I10" s="63" t="str" cm="1">
        <f t="array" ref="I10" xml:space="preserve"> INDEX(目次資料表[韻目], $E10)</f>
        <v>冬</v>
      </c>
      <c r="J10" s="14" t="str" cm="1">
        <f t="array" ref="J10" xml:space="preserve"> IF(I10="", "", INDEX(四聲調, C10))</f>
        <v>平</v>
      </c>
      <c r="K10" s="12" t="s">
        <v>809</v>
      </c>
      <c r="L10" s="12">
        <v>1</v>
      </c>
      <c r="M10" s="139" t="str">
        <f t="shared" si="1"/>
        <v>冬開1</v>
      </c>
      <c r="N10" s="19" t="s">
        <v>1303</v>
      </c>
      <c r="O10" s="12" t="s">
        <v>1575</v>
      </c>
      <c r="P10" t="s">
        <v>1576</v>
      </c>
      <c r="Q10" s="74"/>
    </row>
    <row r="11" spans="1:17" ht="30">
      <c r="A11" s="73" cm="1">
        <f t="array" ref="A11" xml:space="preserve"> ROW() - ROW($1:$1)</f>
        <v>10</v>
      </c>
      <c r="B11" s="12">
        <v>2</v>
      </c>
      <c r="C11" s="12">
        <v>2</v>
      </c>
      <c r="D11" s="12" t="str">
        <f t="shared" si="2"/>
        <v>02-2</v>
      </c>
      <c r="E11" s="76">
        <f xml:space="preserve"> MATCH(D11, 目次資料表[韻目索引], 0)</f>
        <v>63</v>
      </c>
      <c r="F11" s="13" cm="1">
        <f t="array" ref="F11" xml:space="preserve"> INDEX(目次資料表[目次], $E11)</f>
        <v>0</v>
      </c>
      <c r="G11" s="14" t="str" cm="1">
        <f t="array" ref="G11" xml:space="preserve"> INDEX(目次資料表[攝], $E11)</f>
        <v>通</v>
      </c>
      <c r="H11" s="144" t="str" cm="1">
        <f t="array" ref="H11" xml:space="preserve"> INDEX(目次資料表[韻系], $E11)</f>
        <v>冬</v>
      </c>
      <c r="I11" s="63" t="str" cm="1">
        <f t="array" ref="I11" xml:space="preserve"> INDEX(目次資料表[韻目], $E11)</f>
        <v/>
      </c>
      <c r="J11" s="14" t="str" cm="1">
        <f t="array" ref="J11" xml:space="preserve"> IF(I11="", "", INDEX(四聲調, C11))</f>
        <v/>
      </c>
      <c r="K11" s="12" t="s">
        <v>809</v>
      </c>
      <c r="L11" s="12">
        <v>1</v>
      </c>
      <c r="M11" s="139" t="str">
        <f t="shared" si="1"/>
        <v/>
      </c>
      <c r="N11" s="66"/>
      <c r="O11" s="64"/>
      <c r="P11" s="65"/>
      <c r="Q11" s="75" t="s">
        <v>855</v>
      </c>
    </row>
    <row r="12" spans="1:17" ht="30">
      <c r="A12" s="73" cm="1">
        <f t="array" ref="A12" xml:space="preserve"> ROW() - ROW($1:$1)</f>
        <v>11</v>
      </c>
      <c r="B12" s="12">
        <v>2</v>
      </c>
      <c r="C12" s="12">
        <v>3</v>
      </c>
      <c r="D12" s="12" t="str">
        <f t="shared" si="2"/>
        <v>02-3</v>
      </c>
      <c r="E12" s="76">
        <f xml:space="preserve"> MATCH(D12, 目次資料表[韻目索引], 0)</f>
        <v>124</v>
      </c>
      <c r="F12" s="13" t="str" cm="1">
        <f t="array" ref="F12" xml:space="preserve"> INDEX(目次資料表[目次], $E12)</f>
        <v>4.02宋</v>
      </c>
      <c r="G12" s="14" t="str" cm="1">
        <f t="array" ref="G12" xml:space="preserve"> INDEX(目次資料表[攝], $E12)</f>
        <v>通</v>
      </c>
      <c r="H12" s="144" t="str" cm="1">
        <f t="array" ref="H12" xml:space="preserve"> INDEX(目次資料表[韻系], $E12)</f>
        <v>冬</v>
      </c>
      <c r="I12" s="63" t="str" cm="1">
        <f t="array" ref="I12" xml:space="preserve"> INDEX(目次資料表[韻目], $E12)</f>
        <v>宋</v>
      </c>
      <c r="J12" s="14" t="str" cm="1">
        <f t="array" ref="J12" xml:space="preserve"> IF(I12="", "", INDEX(四聲調, C12))</f>
        <v>去</v>
      </c>
      <c r="K12" s="12" t="s">
        <v>809</v>
      </c>
      <c r="L12" s="12">
        <v>1</v>
      </c>
      <c r="M12" s="139" t="str">
        <f t="shared" si="1"/>
        <v>宋開1</v>
      </c>
      <c r="N12" s="19" t="s">
        <v>1304</v>
      </c>
      <c r="O12" s="64" t="s">
        <v>1575</v>
      </c>
      <c r="P12" s="65" t="s">
        <v>1576</v>
      </c>
      <c r="Q12" s="74"/>
    </row>
    <row r="13" spans="1:17" ht="30">
      <c r="A13" s="73" cm="1">
        <f t="array" ref="A13" xml:space="preserve"> ROW() - ROW($1:$1)</f>
        <v>12</v>
      </c>
      <c r="B13" s="12">
        <v>2</v>
      </c>
      <c r="C13" s="12">
        <v>4</v>
      </c>
      <c r="D13" s="12" t="str">
        <f t="shared" si="2"/>
        <v>02-4</v>
      </c>
      <c r="E13" s="84">
        <f xml:space="preserve"> MATCH(D13, 目次資料表[韻目索引], 0)</f>
        <v>185</v>
      </c>
      <c r="F13" s="85" t="str" cm="1">
        <f t="array" ref="F13" xml:space="preserve"> INDEX(目次資料表[目次], $E13)</f>
        <v>5.02沃</v>
      </c>
      <c r="G13" s="14" t="str" cm="1">
        <f t="array" ref="G13" xml:space="preserve"> INDEX(目次資料表[攝], $E13)</f>
        <v>通</v>
      </c>
      <c r="H13" s="144" t="str" cm="1">
        <f t="array" ref="H13" xml:space="preserve"> INDEX(目次資料表[韻系], $E13)</f>
        <v>冬</v>
      </c>
      <c r="I13" s="63" t="str" cm="1">
        <f t="array" ref="I13" xml:space="preserve"> INDEX(目次資料表[韻目], $E13)</f>
        <v>沃</v>
      </c>
      <c r="J13" s="14" t="str" cm="1">
        <f t="array" ref="J13" xml:space="preserve"> IF(I13="", "", INDEX(四聲調, C13))</f>
        <v>入</v>
      </c>
      <c r="K13" s="12" t="s">
        <v>809</v>
      </c>
      <c r="L13" s="12">
        <v>1</v>
      </c>
      <c r="M13" s="139" t="str">
        <f t="shared" si="1"/>
        <v>沃開1</v>
      </c>
      <c r="N13" s="19" t="s">
        <v>1305</v>
      </c>
      <c r="O13" s="64" t="s">
        <v>1575</v>
      </c>
      <c r="P13" t="s">
        <v>1577</v>
      </c>
      <c r="Q13" s="74"/>
    </row>
    <row r="14" spans="1:17" ht="30">
      <c r="A14" s="88" cm="1">
        <f t="array" ref="A14" xml:space="preserve"> ROW() - ROW($1:$1)</f>
        <v>13</v>
      </c>
      <c r="B14" s="89">
        <v>3</v>
      </c>
      <c r="C14" s="89">
        <v>1</v>
      </c>
      <c r="D14" s="89" t="str">
        <f t="shared" ref="D14:D17" si="3" xml:space="preserve"> TEXT(B14, "00") &amp; "-" &amp; C14</f>
        <v>03-1</v>
      </c>
      <c r="E14" s="90">
        <f xml:space="preserve"> MATCH(D14, 目次資料表[韻目索引], 0)</f>
        <v>3</v>
      </c>
      <c r="F14" s="91" t="str" cm="1">
        <f t="array" ref="F14" xml:space="preserve"> INDEX(目次資料表[目次], $E14)</f>
        <v>1.03鍾</v>
      </c>
      <c r="G14" s="92" t="str" cm="1">
        <f t="array" ref="G14" xml:space="preserve"> INDEX(目次資料表[攝], $E14)</f>
        <v>通</v>
      </c>
      <c r="H14" s="145" t="str" cm="1">
        <f t="array" ref="H14" xml:space="preserve"> INDEX(目次資料表[韻系], $E14)</f>
        <v>鍾</v>
      </c>
      <c r="I14" s="93" t="str" cm="1">
        <f t="array" ref="I14" xml:space="preserve"> INDEX(目次資料表[韻目], $E14)</f>
        <v>鍾</v>
      </c>
      <c r="J14" s="92" t="str" cm="1">
        <f t="array" ref="J14" xml:space="preserve"> IF(I14="", "", INDEX(四聲調, C14))</f>
        <v>平</v>
      </c>
      <c r="K14" s="89" t="s">
        <v>809</v>
      </c>
      <c r="L14" s="89">
        <v>3</v>
      </c>
      <c r="M14" s="140" t="str">
        <f t="shared" si="1"/>
        <v>鍾開3</v>
      </c>
      <c r="N14" s="94" t="s">
        <v>1306</v>
      </c>
      <c r="O14" s="89" t="s">
        <v>1578</v>
      </c>
      <c r="P14" s="95" t="s">
        <v>1579</v>
      </c>
      <c r="Q14" s="96"/>
    </row>
    <row r="15" spans="1:17" ht="30">
      <c r="A15" s="97" cm="1">
        <f t="array" ref="A15" xml:space="preserve"> ROW() - ROW($1:$1)</f>
        <v>14</v>
      </c>
      <c r="B15" s="12">
        <v>3</v>
      </c>
      <c r="C15" s="12">
        <v>2</v>
      </c>
      <c r="D15" s="12" t="str">
        <f t="shared" si="3"/>
        <v>03-2</v>
      </c>
      <c r="E15" s="76">
        <f xml:space="preserve"> MATCH(D15, 目次資料表[韻目索引], 0)</f>
        <v>64</v>
      </c>
      <c r="F15" s="13" t="str" cm="1">
        <f t="array" ref="F15" xml:space="preserve"> INDEX(目次資料表[目次], $E15)</f>
        <v>3.02腫</v>
      </c>
      <c r="G15" s="14" t="str" cm="1">
        <f t="array" ref="G15" xml:space="preserve"> INDEX(目次資料表[攝], $E15)</f>
        <v>通</v>
      </c>
      <c r="H15" s="144" t="str" cm="1">
        <f t="array" ref="H15" xml:space="preserve"> INDEX(目次資料表[韻系], $E15)</f>
        <v>鍾</v>
      </c>
      <c r="I15" s="63" t="str" cm="1">
        <f t="array" ref="I15" xml:space="preserve"> INDEX(目次資料表[韻目], $E15)</f>
        <v>腫</v>
      </c>
      <c r="J15" s="14" t="str" cm="1">
        <f t="array" ref="J15" xml:space="preserve"> IF(I15="", "", INDEX(四聲調, C15))</f>
        <v>上</v>
      </c>
      <c r="K15" s="12" t="s">
        <v>809</v>
      </c>
      <c r="L15" s="12">
        <v>3</v>
      </c>
      <c r="M15" s="139" t="str">
        <f t="shared" si="1"/>
        <v>腫開3</v>
      </c>
      <c r="N15" s="19" t="s">
        <v>1307</v>
      </c>
      <c r="O15" s="64" t="s">
        <v>1578</v>
      </c>
      <c r="P15" s="65" t="s">
        <v>1579</v>
      </c>
      <c r="Q15" s="98"/>
    </row>
    <row r="16" spans="1:17" ht="30">
      <c r="A16" s="97" cm="1">
        <f t="array" ref="A16" xml:space="preserve"> ROW() - ROW($1:$1)</f>
        <v>15</v>
      </c>
      <c r="B16" s="12">
        <v>3</v>
      </c>
      <c r="C16" s="12">
        <v>3</v>
      </c>
      <c r="D16" s="12" t="str">
        <f t="shared" si="3"/>
        <v>03-3</v>
      </c>
      <c r="E16" s="76">
        <f xml:space="preserve"> MATCH(D16, 目次資料表[韻目索引], 0)</f>
        <v>125</v>
      </c>
      <c r="F16" s="13" t="str" cm="1">
        <f t="array" ref="F16" xml:space="preserve"> INDEX(目次資料表[目次], $E16)</f>
        <v>4.03用</v>
      </c>
      <c r="G16" s="14" t="str" cm="1">
        <f t="array" ref="G16" xml:space="preserve"> INDEX(目次資料表[攝], $E16)</f>
        <v>通</v>
      </c>
      <c r="H16" s="144" t="str" cm="1">
        <f t="array" ref="H16" xml:space="preserve"> INDEX(目次資料表[韻系], $E16)</f>
        <v>鍾</v>
      </c>
      <c r="I16" s="63" t="str" cm="1">
        <f t="array" ref="I16" xml:space="preserve"> INDEX(目次資料表[韻目], $E16)</f>
        <v>用</v>
      </c>
      <c r="J16" s="14" t="str" cm="1">
        <f t="array" ref="J16" xml:space="preserve"> IF(I16="", "", INDEX(四聲調, C16))</f>
        <v>去</v>
      </c>
      <c r="K16" s="12" t="s">
        <v>809</v>
      </c>
      <c r="L16" s="12">
        <v>3</v>
      </c>
      <c r="M16" s="139" t="str">
        <f t="shared" si="1"/>
        <v>用開3</v>
      </c>
      <c r="N16" s="19" t="s">
        <v>1308</v>
      </c>
      <c r="O16" s="64" t="s">
        <v>1578</v>
      </c>
      <c r="P16" s="65" t="s">
        <v>1579</v>
      </c>
      <c r="Q16" s="98"/>
    </row>
    <row r="17" spans="1:17" ht="30">
      <c r="A17" s="99" cm="1">
        <f t="array" ref="A17" xml:space="preserve"> ROW() - ROW($1:$1)</f>
        <v>16</v>
      </c>
      <c r="B17" s="100">
        <v>3</v>
      </c>
      <c r="C17" s="100">
        <v>4</v>
      </c>
      <c r="D17" s="100" t="str">
        <f t="shared" si="3"/>
        <v>03-4</v>
      </c>
      <c r="E17" s="101">
        <f xml:space="preserve"> MATCH(D17, 目次資料表[韻目索引], 0)</f>
        <v>186</v>
      </c>
      <c r="F17" s="102" t="str" cm="1">
        <f t="array" ref="F17" xml:space="preserve"> INDEX(目次資料表[目次], $E17)</f>
        <v>5.03燭</v>
      </c>
      <c r="G17" s="103" t="str" cm="1">
        <f t="array" ref="G17" xml:space="preserve"> INDEX(目次資料表[攝], $E17)</f>
        <v>通</v>
      </c>
      <c r="H17" s="146" t="str" cm="1">
        <f t="array" ref="H17" xml:space="preserve"> INDEX(目次資料表[韻系], $E17)</f>
        <v>鍾</v>
      </c>
      <c r="I17" s="104" t="str" cm="1">
        <f t="array" ref="I17" xml:space="preserve"> INDEX(目次資料表[韻目], $E17)</f>
        <v>燭</v>
      </c>
      <c r="J17" s="103" t="str" cm="1">
        <f t="array" ref="J17" xml:space="preserve"> IF(I17="", "", INDEX(四聲調, C17))</f>
        <v>入</v>
      </c>
      <c r="K17" s="100" t="s">
        <v>809</v>
      </c>
      <c r="L17" s="100">
        <v>3</v>
      </c>
      <c r="M17" s="141" t="str">
        <f t="shared" si="1"/>
        <v>燭開3</v>
      </c>
      <c r="N17" s="105" t="s">
        <v>1309</v>
      </c>
      <c r="O17" s="106" t="s">
        <v>1578</v>
      </c>
      <c r="P17" s="107" t="s">
        <v>1580</v>
      </c>
      <c r="Q17" s="108"/>
    </row>
    <row r="18" spans="1:17" ht="30">
      <c r="A18" s="88" cm="1">
        <f t="array" ref="A18" xml:space="preserve"> ROW() - ROW($1:$1)</f>
        <v>17</v>
      </c>
      <c r="B18" s="89">
        <v>4</v>
      </c>
      <c r="C18" s="89">
        <v>1</v>
      </c>
      <c r="D18" s="89" t="str">
        <f t="shared" ref="D18:D21" si="4" xml:space="preserve"> TEXT(B18, "00") &amp; "-" &amp; C18</f>
        <v>04-1</v>
      </c>
      <c r="E18" s="90">
        <f xml:space="preserve"> MATCH(D18, 目次資料表[韻目索引], 0)</f>
        <v>4</v>
      </c>
      <c r="F18" s="91" t="str" cm="1">
        <f t="array" ref="F18" xml:space="preserve"> INDEX(目次資料表[目次], $E18)</f>
        <v>1.04江</v>
      </c>
      <c r="G18" s="92" t="str" cm="1">
        <f t="array" ref="G18" xml:space="preserve"> INDEX(目次資料表[攝], $E18)</f>
        <v>江</v>
      </c>
      <c r="H18" s="145" t="str" cm="1">
        <f t="array" ref="H18" xml:space="preserve"> INDEX(目次資料表[韻系], $E18)</f>
        <v>江</v>
      </c>
      <c r="I18" s="93" t="str" cm="1">
        <f t="array" ref="I18" xml:space="preserve"> INDEX(目次資料表[韻目], $E18)</f>
        <v>江</v>
      </c>
      <c r="J18" s="92" t="str" cm="1">
        <f t="array" ref="J18" xml:space="preserve"> IF(I18="", "", INDEX(四聲調, C18))</f>
        <v>平</v>
      </c>
      <c r="K18" s="89" t="s">
        <v>809</v>
      </c>
      <c r="L18" s="89">
        <v>2</v>
      </c>
      <c r="M18" s="140" t="str">
        <f t="shared" si="1"/>
        <v>江開2</v>
      </c>
      <c r="N18" s="94" t="s">
        <v>1310</v>
      </c>
      <c r="O18" s="89" t="s">
        <v>1575</v>
      </c>
      <c r="P18" s="95" t="s">
        <v>1581</v>
      </c>
      <c r="Q18" s="96"/>
    </row>
    <row r="19" spans="1:17" ht="30">
      <c r="A19" s="97" cm="1">
        <f t="array" ref="A19" xml:space="preserve"> ROW() - ROW($1:$1)</f>
        <v>18</v>
      </c>
      <c r="B19" s="12">
        <v>4</v>
      </c>
      <c r="C19" s="12">
        <v>2</v>
      </c>
      <c r="D19" s="12" t="str">
        <f t="shared" si="4"/>
        <v>04-2</v>
      </c>
      <c r="E19" s="76">
        <f xml:space="preserve"> MATCH(D19, 目次資料表[韻目索引], 0)</f>
        <v>65</v>
      </c>
      <c r="F19" s="13" t="str" cm="1">
        <f t="array" ref="F19" xml:space="preserve"> INDEX(目次資料表[目次], $E19)</f>
        <v>3.03講</v>
      </c>
      <c r="G19" s="14" t="str" cm="1">
        <f t="array" ref="G19" xml:space="preserve"> INDEX(目次資料表[攝], $E19)</f>
        <v>江</v>
      </c>
      <c r="H19" s="144" t="str" cm="1">
        <f t="array" ref="H19" xml:space="preserve"> INDEX(目次資料表[韻系], $E19)</f>
        <v>江</v>
      </c>
      <c r="I19" s="63" t="str" cm="1">
        <f t="array" ref="I19" xml:space="preserve"> INDEX(目次資料表[韻目], $E19)</f>
        <v>講</v>
      </c>
      <c r="J19" s="14" t="str" cm="1">
        <f t="array" ref="J19" xml:space="preserve"> IF(I19="", "", INDEX(四聲調, C19))</f>
        <v>上</v>
      </c>
      <c r="K19" s="12" t="s">
        <v>809</v>
      </c>
      <c r="L19" s="12">
        <v>2</v>
      </c>
      <c r="M19" s="139" t="str">
        <f t="shared" si="1"/>
        <v>講開2</v>
      </c>
      <c r="N19" s="19" t="s">
        <v>1311</v>
      </c>
      <c r="O19" s="64" t="s">
        <v>1575</v>
      </c>
      <c r="P19" s="65" t="s">
        <v>1581</v>
      </c>
      <c r="Q19" s="98"/>
    </row>
    <row r="20" spans="1:17" ht="30">
      <c r="A20" s="97" cm="1">
        <f t="array" ref="A20" xml:space="preserve"> ROW() - ROW($1:$1)</f>
        <v>19</v>
      </c>
      <c r="B20" s="12">
        <v>4</v>
      </c>
      <c r="C20" s="12">
        <v>3</v>
      </c>
      <c r="D20" s="12" t="str">
        <f t="shared" si="4"/>
        <v>04-3</v>
      </c>
      <c r="E20" s="76">
        <f xml:space="preserve"> MATCH(D20, 目次資料表[韻目索引], 0)</f>
        <v>126</v>
      </c>
      <c r="F20" s="13" t="str" cm="1">
        <f t="array" ref="F20" xml:space="preserve"> INDEX(目次資料表[目次], $E20)</f>
        <v>4.04絳</v>
      </c>
      <c r="G20" s="14" t="str" cm="1">
        <f t="array" ref="G20" xml:space="preserve"> INDEX(目次資料表[攝], $E20)</f>
        <v>江</v>
      </c>
      <c r="H20" s="144" t="str" cm="1">
        <f t="array" ref="H20" xml:space="preserve"> INDEX(目次資料表[韻系], $E20)</f>
        <v>江</v>
      </c>
      <c r="I20" s="63" t="str" cm="1">
        <f t="array" ref="I20" xml:space="preserve"> INDEX(目次資料表[韻目], $E20)</f>
        <v>絳</v>
      </c>
      <c r="J20" s="14" t="str" cm="1">
        <f t="array" ref="J20" xml:space="preserve"> IF(I20="", "", INDEX(四聲調, C20))</f>
        <v>去</v>
      </c>
      <c r="K20" s="12" t="s">
        <v>809</v>
      </c>
      <c r="L20" s="12">
        <v>2</v>
      </c>
      <c r="M20" s="139" t="str">
        <f t="shared" si="1"/>
        <v>絳開2</v>
      </c>
      <c r="N20" s="19" t="s">
        <v>1312</v>
      </c>
      <c r="O20" s="64" t="s">
        <v>1575</v>
      </c>
      <c r="P20" s="65" t="s">
        <v>1581</v>
      </c>
      <c r="Q20" s="98"/>
    </row>
    <row r="21" spans="1:17" ht="30">
      <c r="A21" s="99" cm="1">
        <f t="array" ref="A21" xml:space="preserve"> ROW() - ROW($1:$1)</f>
        <v>20</v>
      </c>
      <c r="B21" s="100">
        <v>4</v>
      </c>
      <c r="C21" s="100">
        <v>4</v>
      </c>
      <c r="D21" s="100" t="str">
        <f t="shared" si="4"/>
        <v>04-4</v>
      </c>
      <c r="E21" s="101">
        <f xml:space="preserve"> MATCH(D21, 目次資料表[韻目索引], 0)</f>
        <v>187</v>
      </c>
      <c r="F21" s="102" t="str" cm="1">
        <f t="array" ref="F21" xml:space="preserve"> INDEX(目次資料表[目次], $E21)</f>
        <v>5.04覺</v>
      </c>
      <c r="G21" s="103" t="str" cm="1">
        <f t="array" ref="G21" xml:space="preserve"> INDEX(目次資料表[攝], $E21)</f>
        <v>江</v>
      </c>
      <c r="H21" s="146" t="str" cm="1">
        <f t="array" ref="H21" xml:space="preserve"> INDEX(目次資料表[韻系], $E21)</f>
        <v>江</v>
      </c>
      <c r="I21" s="104" t="str" cm="1">
        <f t="array" ref="I21" xml:space="preserve"> INDEX(目次資料表[韻目], $E21)</f>
        <v>覺</v>
      </c>
      <c r="J21" s="103" t="str" cm="1">
        <f t="array" ref="J21" xml:space="preserve"> IF(I21="", "", INDEX(四聲調, C21))</f>
        <v>入</v>
      </c>
      <c r="K21" s="100" t="s">
        <v>809</v>
      </c>
      <c r="L21" s="100">
        <v>2</v>
      </c>
      <c r="M21" s="141" t="str">
        <f t="shared" si="1"/>
        <v>覺開2</v>
      </c>
      <c r="N21" s="105" t="s">
        <v>1313</v>
      </c>
      <c r="O21" s="106" t="s">
        <v>1575</v>
      </c>
      <c r="P21" s="107" t="s">
        <v>1582</v>
      </c>
      <c r="Q21" s="108"/>
    </row>
    <row r="22" spans="1:17" s="12" customFormat="1" ht="30">
      <c r="A22" s="88" cm="1">
        <f t="array" ref="A22" xml:space="preserve"> ROW() - ROW($1:$1)</f>
        <v>21</v>
      </c>
      <c r="B22" s="89">
        <v>5</v>
      </c>
      <c r="C22" s="89">
        <v>1</v>
      </c>
      <c r="D22" s="89" t="str">
        <f t="shared" si="0"/>
        <v>05-1</v>
      </c>
      <c r="E22" s="90">
        <f xml:space="preserve"> MATCH(D22, 目次資料表[韻目索引], 0)</f>
        <v>5</v>
      </c>
      <c r="F22" s="91" t="str" cm="1">
        <f t="array" ref="F22" xml:space="preserve"> INDEX(目次資料表[目次], $E22)</f>
        <v>1.05支</v>
      </c>
      <c r="G22" s="92" t="str" cm="1">
        <f t="array" ref="G22" xml:space="preserve"> INDEX(目次資料表[攝], $E22)</f>
        <v>止</v>
      </c>
      <c r="H22" s="145" t="str" cm="1">
        <f t="array" ref="H22" xml:space="preserve"> INDEX(目次資料表[韻系], $E22)</f>
        <v>支</v>
      </c>
      <c r="I22" s="93" t="str" cm="1">
        <f t="array" ref="I22" xml:space="preserve"> INDEX(目次資料表[韻目], $E22)</f>
        <v>支</v>
      </c>
      <c r="J22" s="92" t="str" cm="1">
        <f t="array" ref="J22" xml:space="preserve"> IF(I22="", "", INDEX(四聲調, C22))</f>
        <v>平</v>
      </c>
      <c r="K22" s="89" t="s">
        <v>809</v>
      </c>
      <c r="L22" s="89">
        <v>3</v>
      </c>
      <c r="M22" s="140" t="str">
        <f t="shared" si="1"/>
        <v>支開3</v>
      </c>
      <c r="N22" s="94" t="s">
        <v>1314</v>
      </c>
      <c r="O22" s="89" t="s">
        <v>1583</v>
      </c>
      <c r="P22" s="95" t="s">
        <v>1584</v>
      </c>
      <c r="Q22" s="96"/>
    </row>
    <row r="23" spans="1:17" s="12" customFormat="1" ht="30">
      <c r="A23" s="97" cm="1">
        <f t="array" ref="A23" xml:space="preserve"> ROW() - ROW($1:$1)</f>
        <v>22</v>
      </c>
      <c r="B23" s="12">
        <v>5</v>
      </c>
      <c r="C23" s="12">
        <v>2</v>
      </c>
      <c r="D23" s="12" t="str">
        <f t="shared" si="0"/>
        <v>05-2</v>
      </c>
      <c r="E23" s="76">
        <f xml:space="preserve"> MATCH(D23, 目次資料表[韻目索引], 0)</f>
        <v>66</v>
      </c>
      <c r="F23" s="13" t="str" cm="1">
        <f t="array" ref="F23" xml:space="preserve"> INDEX(目次資料表[目次], $E23)</f>
        <v>3.04紙</v>
      </c>
      <c r="G23" s="14" t="str" cm="1">
        <f t="array" ref="G23" xml:space="preserve"> INDEX(目次資料表[攝], $E23)</f>
        <v>止</v>
      </c>
      <c r="H23" s="144" t="str" cm="1">
        <f t="array" ref="H23" xml:space="preserve"> INDEX(目次資料表[韻系], $E23)</f>
        <v>支</v>
      </c>
      <c r="I23" s="63" t="str" cm="1">
        <f t="array" ref="I23" xml:space="preserve"> INDEX(目次資料表[韻目], $E23)</f>
        <v>紙</v>
      </c>
      <c r="J23" s="14" t="str" cm="1">
        <f t="array" ref="J23" xml:space="preserve"> IF(I23="", "", INDEX(四聲調, C23))</f>
        <v>上</v>
      </c>
      <c r="K23" s="12" t="s">
        <v>809</v>
      </c>
      <c r="L23" s="12">
        <v>3</v>
      </c>
      <c r="M23" s="139" t="str">
        <f t="shared" si="1"/>
        <v>紙開3</v>
      </c>
      <c r="N23" s="19" t="s">
        <v>1315</v>
      </c>
      <c r="O23" s="64" t="s">
        <v>1583</v>
      </c>
      <c r="P23" s="65" t="s">
        <v>1584</v>
      </c>
      <c r="Q23" s="98"/>
    </row>
    <row r="24" spans="1:17" s="12" customFormat="1" ht="30">
      <c r="A24" s="97" cm="1">
        <f t="array" ref="A24" xml:space="preserve"> ROW() - ROW($1:$1)</f>
        <v>23</v>
      </c>
      <c r="B24" s="12">
        <v>5</v>
      </c>
      <c r="C24" s="12">
        <v>3</v>
      </c>
      <c r="D24" s="12" t="str">
        <f t="shared" si="0"/>
        <v>05-3</v>
      </c>
      <c r="E24" s="76">
        <f xml:space="preserve"> MATCH(D24, 目次資料表[韻目索引], 0)</f>
        <v>127</v>
      </c>
      <c r="F24" s="13" t="str" cm="1">
        <f t="array" ref="F24" xml:space="preserve"> INDEX(目次資料表[目次], $E24)</f>
        <v>4.05寘</v>
      </c>
      <c r="G24" s="14" t="str" cm="1">
        <f t="array" ref="G24" xml:space="preserve"> INDEX(目次資料表[攝], $E24)</f>
        <v>止</v>
      </c>
      <c r="H24" s="144" t="str" cm="1">
        <f t="array" ref="H24" xml:space="preserve"> INDEX(目次資料表[韻系], $E24)</f>
        <v>支</v>
      </c>
      <c r="I24" s="63" t="str" cm="1">
        <f t="array" ref="I24" xml:space="preserve"> INDEX(目次資料表[韻目], $E24)</f>
        <v>寘</v>
      </c>
      <c r="J24" s="14" t="str" cm="1">
        <f t="array" ref="J24" xml:space="preserve"> IF(I24="", "", INDEX(四聲調, C24))</f>
        <v>去</v>
      </c>
      <c r="K24" s="12" t="s">
        <v>809</v>
      </c>
      <c r="L24" s="12">
        <v>3</v>
      </c>
      <c r="M24" s="139" t="str">
        <f t="shared" si="1"/>
        <v>寘開3</v>
      </c>
      <c r="N24" s="19" t="s">
        <v>1316</v>
      </c>
      <c r="O24" s="64" t="s">
        <v>1583</v>
      </c>
      <c r="P24" s="65" t="s">
        <v>1584</v>
      </c>
      <c r="Q24" s="98"/>
    </row>
    <row r="25" spans="1:17" s="12" customFormat="1" ht="30">
      <c r="A25" s="99" cm="1">
        <f t="array" ref="A25" xml:space="preserve"> ROW() - ROW($1:$1)</f>
        <v>24</v>
      </c>
      <c r="B25" s="100">
        <v>5</v>
      </c>
      <c r="C25" s="100">
        <v>4</v>
      </c>
      <c r="D25" s="100" t="str">
        <f t="shared" si="0"/>
        <v>05-4</v>
      </c>
      <c r="E25" s="101">
        <f xml:space="preserve"> MATCH(D25, 目次資料表[韻目索引], 0)</f>
        <v>188</v>
      </c>
      <c r="F25" s="102" t="str" cm="1">
        <f t="array" ref="F25" xml:space="preserve"> INDEX(目次資料表[目次], $E25)</f>
        <v/>
      </c>
      <c r="G25" s="103" t="str" cm="1">
        <f t="array" ref="G25" xml:space="preserve"> INDEX(目次資料表[攝], $E25)</f>
        <v>止</v>
      </c>
      <c r="H25" s="146" t="str" cm="1">
        <f t="array" ref="H25" xml:space="preserve"> INDEX(目次資料表[韻系], $E25)</f>
        <v>支</v>
      </c>
      <c r="I25" s="104" t="str" cm="1">
        <f t="array" ref="I25" xml:space="preserve"> INDEX(目次資料表[韻目], $E25)</f>
        <v/>
      </c>
      <c r="J25" s="103" t="str" cm="1">
        <f t="array" ref="J25" xml:space="preserve"> IF(I25="", "", INDEX(四聲調, C25))</f>
        <v/>
      </c>
      <c r="K25" s="100"/>
      <c r="L25" s="100"/>
      <c r="M25" s="141" t="str">
        <f t="shared" si="1"/>
        <v/>
      </c>
      <c r="N25" s="109"/>
      <c r="O25" s="106" t="s">
        <v>1583</v>
      </c>
      <c r="P25" s="109"/>
      <c r="Q25" s="108"/>
    </row>
    <row r="26" spans="1:17" s="12" customFormat="1" ht="30">
      <c r="A26" s="88" cm="1">
        <f t="array" ref="A26" xml:space="preserve"> ROW() - ROW($1:$1)</f>
        <v>25</v>
      </c>
      <c r="B26" s="89">
        <v>5</v>
      </c>
      <c r="C26" s="89">
        <v>1</v>
      </c>
      <c r="D26" s="89" t="str">
        <f t="shared" ref="D26:D29" si="5" xml:space="preserve"> TEXT(B26, "00") &amp; "-" &amp; C26</f>
        <v>05-1</v>
      </c>
      <c r="E26" s="90">
        <f xml:space="preserve"> MATCH(D26, 目次資料表[韻目索引], 0)</f>
        <v>5</v>
      </c>
      <c r="F26" s="91" t="str" cm="1">
        <f t="array" ref="F26" xml:space="preserve"> INDEX(目次資料表[目次], $E26)</f>
        <v>1.05支</v>
      </c>
      <c r="G26" s="92" t="str" cm="1">
        <f t="array" ref="G26" xml:space="preserve"> INDEX(目次資料表[攝], $E26)</f>
        <v>止</v>
      </c>
      <c r="H26" s="145" t="str" cm="1">
        <f t="array" ref="H26" xml:space="preserve"> INDEX(目次資料表[韻系], $E26)</f>
        <v>支</v>
      </c>
      <c r="I26" s="93" t="str" cm="1">
        <f t="array" ref="I26" xml:space="preserve"> INDEX(目次資料表[韻目], $E26)</f>
        <v>支</v>
      </c>
      <c r="J26" s="92" t="str" cm="1">
        <f t="array" ref="J26" xml:space="preserve"> IF(I26="", "", INDEX(四聲調, C26))</f>
        <v>平</v>
      </c>
      <c r="K26" s="89" t="s">
        <v>857</v>
      </c>
      <c r="L26" s="89">
        <v>3</v>
      </c>
      <c r="M26" s="140" t="str">
        <f t="shared" si="1"/>
        <v>支合3</v>
      </c>
      <c r="N26" s="94" t="s">
        <v>1317</v>
      </c>
      <c r="O26" s="89" t="s">
        <v>1585</v>
      </c>
      <c r="P26" s="95" t="s">
        <v>1586</v>
      </c>
      <c r="Q26" s="96"/>
    </row>
    <row r="27" spans="1:17" s="12" customFormat="1" ht="30">
      <c r="A27" s="97" cm="1">
        <f t="array" ref="A27" xml:space="preserve"> ROW() - ROW($1:$1)</f>
        <v>26</v>
      </c>
      <c r="B27" s="12">
        <v>5</v>
      </c>
      <c r="C27" s="12">
        <v>2</v>
      </c>
      <c r="D27" s="12" t="str">
        <f t="shared" si="5"/>
        <v>05-2</v>
      </c>
      <c r="E27" s="76">
        <f xml:space="preserve"> MATCH(D27, 目次資料表[韻目索引], 0)</f>
        <v>66</v>
      </c>
      <c r="F27" s="13" t="str" cm="1">
        <f t="array" ref="F27" xml:space="preserve"> INDEX(目次資料表[目次], $E27)</f>
        <v>3.04紙</v>
      </c>
      <c r="G27" s="14" t="str" cm="1">
        <f t="array" ref="G27" xml:space="preserve"> INDEX(目次資料表[攝], $E27)</f>
        <v>止</v>
      </c>
      <c r="H27" s="144" t="str" cm="1">
        <f t="array" ref="H27" xml:space="preserve"> INDEX(目次資料表[韻系], $E27)</f>
        <v>支</v>
      </c>
      <c r="I27" s="63" t="str" cm="1">
        <f t="array" ref="I27" xml:space="preserve"> INDEX(目次資料表[韻目], $E27)</f>
        <v>紙</v>
      </c>
      <c r="J27" s="14" t="str" cm="1">
        <f t="array" ref="J27" xml:space="preserve"> IF(I27="", "", INDEX(四聲調, C27))</f>
        <v>上</v>
      </c>
      <c r="K27" s="12" t="s">
        <v>857</v>
      </c>
      <c r="L27" s="12">
        <v>3</v>
      </c>
      <c r="M27" s="139" t="str">
        <f t="shared" si="1"/>
        <v>紙合3</v>
      </c>
      <c r="N27" s="19" t="s">
        <v>1318</v>
      </c>
      <c r="O27" s="64" t="s">
        <v>1585</v>
      </c>
      <c r="P27" s="65" t="s">
        <v>1586</v>
      </c>
      <c r="Q27" s="98"/>
    </row>
    <row r="28" spans="1:17" s="12" customFormat="1" ht="30">
      <c r="A28" s="97" cm="1">
        <f t="array" ref="A28" xml:space="preserve"> ROW() - ROW($1:$1)</f>
        <v>27</v>
      </c>
      <c r="B28" s="12">
        <v>5</v>
      </c>
      <c r="C28" s="12">
        <v>3</v>
      </c>
      <c r="D28" s="12" t="str">
        <f t="shared" si="5"/>
        <v>05-3</v>
      </c>
      <c r="E28" s="76">
        <f xml:space="preserve"> MATCH(D28, 目次資料表[韻目索引], 0)</f>
        <v>127</v>
      </c>
      <c r="F28" s="13" t="str" cm="1">
        <f t="array" ref="F28" xml:space="preserve"> INDEX(目次資料表[目次], $E28)</f>
        <v>4.05寘</v>
      </c>
      <c r="G28" s="14" t="str" cm="1">
        <f t="array" ref="G28" xml:space="preserve"> INDEX(目次資料表[攝], $E28)</f>
        <v>止</v>
      </c>
      <c r="H28" s="144" t="str" cm="1">
        <f t="array" ref="H28" xml:space="preserve"> INDEX(目次資料表[韻系], $E28)</f>
        <v>支</v>
      </c>
      <c r="I28" s="63" t="str" cm="1">
        <f t="array" ref="I28" xml:space="preserve"> INDEX(目次資料表[韻目], $E28)</f>
        <v>寘</v>
      </c>
      <c r="J28" s="14" t="str" cm="1">
        <f t="array" ref="J28" xml:space="preserve"> IF(I28="", "", INDEX(四聲調, C28))</f>
        <v>去</v>
      </c>
      <c r="K28" s="12" t="s">
        <v>857</v>
      </c>
      <c r="L28" s="12">
        <v>3</v>
      </c>
      <c r="M28" s="139" t="str">
        <f t="shared" si="1"/>
        <v>寘合3</v>
      </c>
      <c r="N28" s="19" t="s">
        <v>1319</v>
      </c>
      <c r="O28" s="64" t="s">
        <v>1585</v>
      </c>
      <c r="P28" s="65" t="s">
        <v>1586</v>
      </c>
      <c r="Q28" s="98"/>
    </row>
    <row r="29" spans="1:17" s="12" customFormat="1" ht="30">
      <c r="A29" s="99" cm="1">
        <f t="array" ref="A29" xml:space="preserve"> ROW() - ROW($1:$1)</f>
        <v>28</v>
      </c>
      <c r="B29" s="100">
        <v>5</v>
      </c>
      <c r="C29" s="100">
        <v>4</v>
      </c>
      <c r="D29" s="100" t="str">
        <f t="shared" si="5"/>
        <v>05-4</v>
      </c>
      <c r="E29" s="101">
        <f xml:space="preserve"> MATCH(D29, 目次資料表[韻目索引], 0)</f>
        <v>188</v>
      </c>
      <c r="F29" s="102" t="str" cm="1">
        <f t="array" ref="F29" xml:space="preserve"> INDEX(目次資料表[目次], $E29)</f>
        <v/>
      </c>
      <c r="G29" s="103" t="str" cm="1">
        <f t="array" ref="G29" xml:space="preserve"> INDEX(目次資料表[攝], $E29)</f>
        <v>止</v>
      </c>
      <c r="H29" s="146" t="str" cm="1">
        <f t="array" ref="H29" xml:space="preserve"> INDEX(目次資料表[韻系], $E29)</f>
        <v>支</v>
      </c>
      <c r="I29" s="104" t="str" cm="1">
        <f t="array" ref="I29" xml:space="preserve"> INDEX(目次資料表[韻目], $E29)</f>
        <v/>
      </c>
      <c r="J29" s="103" t="str" cm="1">
        <f t="array" ref="J29" xml:space="preserve"> IF(I29="", "", INDEX(四聲調, C29))</f>
        <v/>
      </c>
      <c r="K29" s="100"/>
      <c r="L29" s="100"/>
      <c r="M29" s="141" t="str">
        <f t="shared" si="1"/>
        <v/>
      </c>
      <c r="N29" s="105"/>
      <c r="O29" s="106" t="s">
        <v>1585</v>
      </c>
      <c r="P29" s="109"/>
      <c r="Q29" s="108"/>
    </row>
    <row r="30" spans="1:17" s="12" customFormat="1" ht="30">
      <c r="A30" s="88" cm="1">
        <f t="array" ref="A30" xml:space="preserve"> ROW() - ROW($1:$1)</f>
        <v>29</v>
      </c>
      <c r="B30" s="89">
        <v>6</v>
      </c>
      <c r="C30" s="89">
        <v>1</v>
      </c>
      <c r="D30" s="89" t="str">
        <f t="shared" si="0"/>
        <v>06-1</v>
      </c>
      <c r="E30" s="90">
        <f xml:space="preserve"> MATCH(D30, 目次資料表[韻目索引], 0)</f>
        <v>6</v>
      </c>
      <c r="F30" s="91" t="str" cm="1">
        <f t="array" ref="F30" xml:space="preserve"> INDEX(目次資料表[目次], $E30)</f>
        <v>1.06脂</v>
      </c>
      <c r="G30" s="92" t="str" cm="1">
        <f t="array" ref="G30" xml:space="preserve"> INDEX(目次資料表[攝], $E30)</f>
        <v>止</v>
      </c>
      <c r="H30" s="145" t="str" cm="1">
        <f t="array" ref="H30" xml:space="preserve"> INDEX(目次資料表[韻系], $E30)</f>
        <v>脂</v>
      </c>
      <c r="I30" s="93" t="str" cm="1">
        <f t="array" ref="I30" xml:space="preserve"> INDEX(目次資料表[韻目], $E30)</f>
        <v>脂</v>
      </c>
      <c r="J30" s="92" t="str" cm="1">
        <f t="array" ref="J30" xml:space="preserve"> IF(I30="", "", INDEX(四聲調, C30))</f>
        <v>平</v>
      </c>
      <c r="K30" s="89" t="s">
        <v>809</v>
      </c>
      <c r="L30" s="89">
        <v>3</v>
      </c>
      <c r="M30" s="140" t="str">
        <f t="shared" ref="M30:M56" si="6" xml:space="preserve"> IF(I30="", "", _xlfn.CONCAT(I30,K30,L30))</f>
        <v>脂開3</v>
      </c>
      <c r="N30" s="94" t="s">
        <v>1320</v>
      </c>
      <c r="O30" s="89" t="s">
        <v>1583</v>
      </c>
      <c r="P30" s="95" t="s">
        <v>1584</v>
      </c>
      <c r="Q30" s="96"/>
    </row>
    <row r="31" spans="1:17" s="12" customFormat="1" ht="30">
      <c r="A31" s="97" cm="1">
        <f t="array" ref="A31" xml:space="preserve"> ROW() - ROW($1:$1)</f>
        <v>30</v>
      </c>
      <c r="B31" s="12">
        <v>6</v>
      </c>
      <c r="C31" s="12">
        <v>2</v>
      </c>
      <c r="D31" s="12" t="str">
        <f t="shared" si="0"/>
        <v>06-2</v>
      </c>
      <c r="E31" s="76">
        <f xml:space="preserve"> MATCH(D31, 目次資料表[韻目索引], 0)</f>
        <v>67</v>
      </c>
      <c r="F31" s="13" t="str" cm="1">
        <f t="array" ref="F31" xml:space="preserve"> INDEX(目次資料表[目次], $E31)</f>
        <v>3.05旨</v>
      </c>
      <c r="G31" s="14" t="str" cm="1">
        <f t="array" ref="G31" xml:space="preserve"> INDEX(目次資料表[攝], $E31)</f>
        <v>止</v>
      </c>
      <c r="H31" s="144" t="str" cm="1">
        <f t="array" ref="H31" xml:space="preserve"> INDEX(目次資料表[韻系], $E31)</f>
        <v>脂</v>
      </c>
      <c r="I31" s="63" t="str" cm="1">
        <f t="array" ref="I31" xml:space="preserve"> INDEX(目次資料表[韻目], $E31)</f>
        <v>旨</v>
      </c>
      <c r="J31" s="14" t="str" cm="1">
        <f t="array" ref="J31" xml:space="preserve"> IF(I31="", "", INDEX(四聲調, C31))</f>
        <v>上</v>
      </c>
      <c r="K31" s="12" t="s">
        <v>809</v>
      </c>
      <c r="L31" s="12">
        <v>3</v>
      </c>
      <c r="M31" s="139" t="str">
        <f t="shared" si="6"/>
        <v>旨開3</v>
      </c>
      <c r="N31" s="19" t="s">
        <v>1321</v>
      </c>
      <c r="O31" s="64" t="s">
        <v>1583</v>
      </c>
      <c r="P31" s="65" t="s">
        <v>1584</v>
      </c>
      <c r="Q31" s="98"/>
    </row>
    <row r="32" spans="1:17" s="12" customFormat="1" ht="30">
      <c r="A32" s="97" cm="1">
        <f t="array" ref="A32" xml:space="preserve"> ROW() - ROW($1:$1)</f>
        <v>31</v>
      </c>
      <c r="B32" s="12">
        <v>6</v>
      </c>
      <c r="C32" s="12">
        <v>3</v>
      </c>
      <c r="D32" s="12" t="str">
        <f t="shared" si="0"/>
        <v>06-3</v>
      </c>
      <c r="E32" s="76">
        <f xml:space="preserve"> MATCH(D32, 目次資料表[韻目索引], 0)</f>
        <v>128</v>
      </c>
      <c r="F32" s="13" t="str" cm="1">
        <f t="array" ref="F32" xml:space="preserve"> INDEX(目次資料表[目次], $E32)</f>
        <v>4.06至</v>
      </c>
      <c r="G32" s="14" t="str" cm="1">
        <f t="array" ref="G32" xml:space="preserve"> INDEX(目次資料表[攝], $E32)</f>
        <v>止</v>
      </c>
      <c r="H32" s="144" t="str" cm="1">
        <f t="array" ref="H32" xml:space="preserve"> INDEX(目次資料表[韻系], $E32)</f>
        <v>脂</v>
      </c>
      <c r="I32" s="63" t="str" cm="1">
        <f t="array" ref="I32" xml:space="preserve"> INDEX(目次資料表[韻目], $E32)</f>
        <v>至</v>
      </c>
      <c r="J32" s="14" t="str" cm="1">
        <f t="array" ref="J32" xml:space="preserve"> IF(I32="", "", INDEX(四聲調, C32))</f>
        <v>去</v>
      </c>
      <c r="K32" s="12" t="s">
        <v>809</v>
      </c>
      <c r="L32" s="12">
        <v>3</v>
      </c>
      <c r="M32" s="139" t="str">
        <f t="shared" si="6"/>
        <v>至開3</v>
      </c>
      <c r="N32" s="19" t="s">
        <v>1322</v>
      </c>
      <c r="O32" s="64" t="s">
        <v>1583</v>
      </c>
      <c r="P32" s="65" t="s">
        <v>1584</v>
      </c>
      <c r="Q32" s="98"/>
    </row>
    <row r="33" spans="1:17" s="12" customFormat="1" ht="30">
      <c r="A33" s="99" cm="1">
        <f t="array" ref="A33" xml:space="preserve"> ROW() - ROW($1:$1)</f>
        <v>32</v>
      </c>
      <c r="B33" s="100">
        <v>6</v>
      </c>
      <c r="C33" s="100">
        <v>4</v>
      </c>
      <c r="D33" s="100" t="str">
        <f t="shared" si="0"/>
        <v>06-4</v>
      </c>
      <c r="E33" s="101">
        <f xml:space="preserve"> MATCH(D33, 目次資料表[韻目索引], 0)</f>
        <v>189</v>
      </c>
      <c r="F33" s="102" t="str" cm="1">
        <f t="array" ref="F33" xml:space="preserve"> INDEX(目次資料表[目次], $E33)</f>
        <v/>
      </c>
      <c r="G33" s="103" t="str" cm="1">
        <f t="array" ref="G33" xml:space="preserve"> INDEX(目次資料表[攝], $E33)</f>
        <v>止</v>
      </c>
      <c r="H33" s="146" t="str" cm="1">
        <f t="array" ref="H33" xml:space="preserve"> INDEX(目次資料表[韻系], $E33)</f>
        <v>脂</v>
      </c>
      <c r="I33" s="104" t="str" cm="1">
        <f t="array" ref="I33" xml:space="preserve"> INDEX(目次資料表[韻目], $E33)</f>
        <v/>
      </c>
      <c r="J33" s="103" t="str" cm="1">
        <f t="array" ref="J33" xml:space="preserve"> IF(I33="", "", INDEX(四聲調, C33))</f>
        <v/>
      </c>
      <c r="K33" s="100"/>
      <c r="L33" s="100"/>
      <c r="M33" s="141" t="str">
        <f t="shared" si="6"/>
        <v/>
      </c>
      <c r="N33" s="105"/>
      <c r="O33" s="106" t="s">
        <v>1583</v>
      </c>
      <c r="P33" s="109"/>
      <c r="Q33" s="108"/>
    </row>
    <row r="34" spans="1:17" s="12" customFormat="1" ht="30">
      <c r="A34" s="88" cm="1">
        <f t="array" ref="A34" xml:space="preserve"> ROW() - ROW($1:$1)</f>
        <v>33</v>
      </c>
      <c r="B34" s="89">
        <v>6</v>
      </c>
      <c r="C34" s="89">
        <v>1</v>
      </c>
      <c r="D34" s="89" t="str">
        <f t="shared" ref="D34:D37" si="7" xml:space="preserve"> TEXT(B34, "00") &amp; "-" &amp; C34</f>
        <v>06-1</v>
      </c>
      <c r="E34" s="90">
        <f xml:space="preserve"> MATCH(D34, 目次資料表[韻目索引], 0)</f>
        <v>6</v>
      </c>
      <c r="F34" s="91" t="str" cm="1">
        <f t="array" ref="F34" xml:space="preserve"> INDEX(目次資料表[目次], $E34)</f>
        <v>1.06脂</v>
      </c>
      <c r="G34" s="92" t="str" cm="1">
        <f t="array" ref="G34" xml:space="preserve"> INDEX(目次資料表[攝], $E34)</f>
        <v>止</v>
      </c>
      <c r="H34" s="145" t="str" cm="1">
        <f t="array" ref="H34" xml:space="preserve"> INDEX(目次資料表[韻系], $E34)</f>
        <v>脂</v>
      </c>
      <c r="I34" s="93" t="str" cm="1">
        <f t="array" ref="I34" xml:space="preserve"> INDEX(目次資料表[韻目], $E34)</f>
        <v>脂</v>
      </c>
      <c r="J34" s="92" t="str" cm="1">
        <f t="array" ref="J34" xml:space="preserve"> IF(I34="", "", INDEX(四聲調, C34))</f>
        <v>平</v>
      </c>
      <c r="K34" s="89" t="s">
        <v>857</v>
      </c>
      <c r="L34" s="89">
        <v>3</v>
      </c>
      <c r="M34" s="140" t="str">
        <f t="shared" si="6"/>
        <v>脂合3</v>
      </c>
      <c r="N34" s="94" t="s">
        <v>1323</v>
      </c>
      <c r="O34" s="89" t="s">
        <v>1585</v>
      </c>
      <c r="P34" s="95" t="s">
        <v>1586</v>
      </c>
      <c r="Q34" s="96"/>
    </row>
    <row r="35" spans="1:17" s="12" customFormat="1" ht="30">
      <c r="A35" s="97" cm="1">
        <f t="array" ref="A35" xml:space="preserve"> ROW() - ROW($1:$1)</f>
        <v>34</v>
      </c>
      <c r="B35" s="12">
        <v>6</v>
      </c>
      <c r="C35" s="12">
        <v>2</v>
      </c>
      <c r="D35" s="12" t="str">
        <f t="shared" si="7"/>
        <v>06-2</v>
      </c>
      <c r="E35" s="76">
        <f xml:space="preserve"> MATCH(D35, 目次資料表[韻目索引], 0)</f>
        <v>67</v>
      </c>
      <c r="F35" s="13" t="str" cm="1">
        <f t="array" ref="F35" xml:space="preserve"> INDEX(目次資料表[目次], $E35)</f>
        <v>3.05旨</v>
      </c>
      <c r="G35" s="14" t="str" cm="1">
        <f t="array" ref="G35" xml:space="preserve"> INDEX(目次資料表[攝], $E35)</f>
        <v>止</v>
      </c>
      <c r="H35" s="144" t="str" cm="1">
        <f t="array" ref="H35" xml:space="preserve"> INDEX(目次資料表[韻系], $E35)</f>
        <v>脂</v>
      </c>
      <c r="I35" s="63" t="str" cm="1">
        <f t="array" ref="I35" xml:space="preserve"> INDEX(目次資料表[韻目], $E35)</f>
        <v>旨</v>
      </c>
      <c r="J35" s="14" t="str" cm="1">
        <f t="array" ref="J35" xml:space="preserve"> IF(I35="", "", INDEX(四聲調, C35))</f>
        <v>上</v>
      </c>
      <c r="K35" s="12" t="s">
        <v>857</v>
      </c>
      <c r="L35" s="12">
        <v>3</v>
      </c>
      <c r="M35" s="139" t="str">
        <f t="shared" si="6"/>
        <v>旨合3</v>
      </c>
      <c r="N35" s="19" t="s">
        <v>1324</v>
      </c>
      <c r="O35" s="64" t="s">
        <v>1585</v>
      </c>
      <c r="P35" s="65" t="s">
        <v>1586</v>
      </c>
      <c r="Q35" s="98"/>
    </row>
    <row r="36" spans="1:17" s="12" customFormat="1" ht="30">
      <c r="A36" s="97" cm="1">
        <f t="array" ref="A36" xml:space="preserve"> ROW() - ROW($1:$1)</f>
        <v>35</v>
      </c>
      <c r="B36" s="12">
        <v>6</v>
      </c>
      <c r="C36" s="12">
        <v>3</v>
      </c>
      <c r="D36" s="12" t="str">
        <f t="shared" si="7"/>
        <v>06-3</v>
      </c>
      <c r="E36" s="76">
        <f xml:space="preserve"> MATCH(D36, 目次資料表[韻目索引], 0)</f>
        <v>128</v>
      </c>
      <c r="F36" s="13" t="str" cm="1">
        <f t="array" ref="F36" xml:space="preserve"> INDEX(目次資料表[目次], $E36)</f>
        <v>4.06至</v>
      </c>
      <c r="G36" s="14" t="str" cm="1">
        <f t="array" ref="G36" xml:space="preserve"> INDEX(目次資料表[攝], $E36)</f>
        <v>止</v>
      </c>
      <c r="H36" s="144" t="str" cm="1">
        <f t="array" ref="H36" xml:space="preserve"> INDEX(目次資料表[韻系], $E36)</f>
        <v>脂</v>
      </c>
      <c r="I36" s="63" t="str" cm="1">
        <f t="array" ref="I36" xml:space="preserve"> INDEX(目次資料表[韻目], $E36)</f>
        <v>至</v>
      </c>
      <c r="J36" s="14" t="str" cm="1">
        <f t="array" ref="J36" xml:space="preserve"> IF(I36="", "", INDEX(四聲調, C36))</f>
        <v>去</v>
      </c>
      <c r="K36" s="12" t="s">
        <v>857</v>
      </c>
      <c r="L36" s="12">
        <v>3</v>
      </c>
      <c r="M36" s="139" t="str">
        <f t="shared" si="6"/>
        <v>至合3</v>
      </c>
      <c r="N36" s="19" t="s">
        <v>1325</v>
      </c>
      <c r="O36" s="64" t="s">
        <v>1585</v>
      </c>
      <c r="P36" s="65" t="s">
        <v>1586</v>
      </c>
      <c r="Q36" s="98"/>
    </row>
    <row r="37" spans="1:17" s="12" customFormat="1" ht="30">
      <c r="A37" s="99" cm="1">
        <f t="array" ref="A37" xml:space="preserve"> ROW() - ROW($1:$1)</f>
        <v>36</v>
      </c>
      <c r="B37" s="100">
        <v>6</v>
      </c>
      <c r="C37" s="100">
        <v>4</v>
      </c>
      <c r="D37" s="100" t="str">
        <f t="shared" si="7"/>
        <v>06-4</v>
      </c>
      <c r="E37" s="101">
        <f xml:space="preserve"> MATCH(D37, 目次資料表[韻目索引], 0)</f>
        <v>189</v>
      </c>
      <c r="F37" s="102" t="str" cm="1">
        <f t="array" ref="F37" xml:space="preserve"> INDEX(目次資料表[目次], $E37)</f>
        <v/>
      </c>
      <c r="G37" s="103" t="str" cm="1">
        <f t="array" ref="G37" xml:space="preserve"> INDEX(目次資料表[攝], $E37)</f>
        <v>止</v>
      </c>
      <c r="H37" s="146" t="str" cm="1">
        <f t="array" ref="H37" xml:space="preserve"> INDEX(目次資料表[韻系], $E37)</f>
        <v>脂</v>
      </c>
      <c r="I37" s="104" t="str" cm="1">
        <f t="array" ref="I37" xml:space="preserve"> INDEX(目次資料表[韻目], $E37)</f>
        <v/>
      </c>
      <c r="J37" s="103" t="str" cm="1">
        <f t="array" ref="J37" xml:space="preserve"> IF(I37="", "", INDEX(四聲調, C37))</f>
        <v/>
      </c>
      <c r="K37" s="100"/>
      <c r="L37" s="100"/>
      <c r="M37" s="141" t="str">
        <f t="shared" si="6"/>
        <v/>
      </c>
      <c r="N37" s="105"/>
      <c r="O37" s="106" t="s">
        <v>1585</v>
      </c>
      <c r="P37" s="109"/>
      <c r="Q37" s="108"/>
    </row>
    <row r="38" spans="1:17" s="12" customFormat="1" ht="30">
      <c r="A38" s="88" cm="1">
        <f t="array" ref="A38" xml:space="preserve"> ROW() - ROW($1:$1)</f>
        <v>37</v>
      </c>
      <c r="B38" s="89">
        <v>7</v>
      </c>
      <c r="C38" s="89">
        <v>1</v>
      </c>
      <c r="D38" s="89" t="str">
        <f t="shared" si="0"/>
        <v>07-1</v>
      </c>
      <c r="E38" s="90">
        <f xml:space="preserve"> MATCH(D38, 目次資料表[韻目索引], 0)</f>
        <v>7</v>
      </c>
      <c r="F38" s="91" t="str" cm="1">
        <f t="array" ref="F38" xml:space="preserve"> INDEX(目次資料表[目次], $E38)</f>
        <v>1.07之</v>
      </c>
      <c r="G38" s="92" t="str" cm="1">
        <f t="array" ref="G38" xml:space="preserve"> INDEX(目次資料表[攝], $E38)</f>
        <v>止</v>
      </c>
      <c r="H38" s="145" t="str" cm="1">
        <f t="array" ref="H38" xml:space="preserve"> INDEX(目次資料表[韻系], $E38)</f>
        <v>之</v>
      </c>
      <c r="I38" s="93" t="str" cm="1">
        <f t="array" ref="I38" xml:space="preserve"> INDEX(目次資料表[韻目], $E38)</f>
        <v>之</v>
      </c>
      <c r="J38" s="92" t="str" cm="1">
        <f t="array" ref="J38" xml:space="preserve"> IF(I38="", "", INDEX(四聲調, C38))</f>
        <v>平</v>
      </c>
      <c r="K38" s="12" t="s">
        <v>809</v>
      </c>
      <c r="L38" s="12">
        <v>3</v>
      </c>
      <c r="M38" s="139" t="str">
        <f t="shared" si="6"/>
        <v>之開3</v>
      </c>
      <c r="N38" s="94" t="s">
        <v>1326</v>
      </c>
      <c r="O38" s="89" t="s">
        <v>1583</v>
      </c>
      <c r="P38" s="95" t="s">
        <v>1584</v>
      </c>
      <c r="Q38" s="96"/>
    </row>
    <row r="39" spans="1:17" s="12" customFormat="1" ht="30">
      <c r="A39" s="97" cm="1">
        <f t="array" ref="A39" xml:space="preserve"> ROW() - ROW($1:$1)</f>
        <v>38</v>
      </c>
      <c r="B39" s="12">
        <v>7</v>
      </c>
      <c r="C39" s="12">
        <v>2</v>
      </c>
      <c r="D39" s="12" t="str">
        <f t="shared" si="0"/>
        <v>07-2</v>
      </c>
      <c r="E39" s="76">
        <f xml:space="preserve"> MATCH(D39, 目次資料表[韻目索引], 0)</f>
        <v>68</v>
      </c>
      <c r="F39" s="13" t="str" cm="1">
        <f t="array" ref="F39" xml:space="preserve"> INDEX(目次資料表[目次], $E39)</f>
        <v>3.06止</v>
      </c>
      <c r="G39" s="14" t="str" cm="1">
        <f t="array" ref="G39" xml:space="preserve"> INDEX(目次資料表[攝], $E39)</f>
        <v>止</v>
      </c>
      <c r="H39" s="144" t="str" cm="1">
        <f t="array" ref="H39" xml:space="preserve"> INDEX(目次資料表[韻系], $E39)</f>
        <v>之</v>
      </c>
      <c r="I39" s="63" t="str" cm="1">
        <f t="array" ref="I39" xml:space="preserve"> INDEX(目次資料表[韻目], $E39)</f>
        <v>止</v>
      </c>
      <c r="J39" s="14" t="str" cm="1">
        <f t="array" ref="J39" xml:space="preserve"> IF(I39="", "", INDEX(四聲調, C39))</f>
        <v>上</v>
      </c>
      <c r="K39" s="12" t="s">
        <v>809</v>
      </c>
      <c r="L39" s="12">
        <v>3</v>
      </c>
      <c r="M39" s="139" t="str">
        <f t="shared" si="6"/>
        <v>止開3</v>
      </c>
      <c r="N39" s="19" t="s">
        <v>1327</v>
      </c>
      <c r="O39" s="64" t="s">
        <v>1583</v>
      </c>
      <c r="P39" s="65" t="s">
        <v>1584</v>
      </c>
      <c r="Q39" s="98"/>
    </row>
    <row r="40" spans="1:17" s="12" customFormat="1" ht="30">
      <c r="A40" s="97" cm="1">
        <f t="array" ref="A40" xml:space="preserve"> ROW() - ROW($1:$1)</f>
        <v>39</v>
      </c>
      <c r="B40" s="12">
        <v>7</v>
      </c>
      <c r="C40" s="12">
        <v>3</v>
      </c>
      <c r="D40" s="12" t="str">
        <f t="shared" si="0"/>
        <v>07-3</v>
      </c>
      <c r="E40" s="76">
        <f xml:space="preserve"> MATCH(D40, 目次資料表[韻目索引], 0)</f>
        <v>129</v>
      </c>
      <c r="F40" s="13" t="str" cm="1">
        <f t="array" ref="F40" xml:space="preserve"> INDEX(目次資料表[目次], $E40)</f>
        <v>4.07志</v>
      </c>
      <c r="G40" s="14" t="str" cm="1">
        <f t="array" ref="G40" xml:space="preserve"> INDEX(目次資料表[攝], $E40)</f>
        <v>止</v>
      </c>
      <c r="H40" s="144" t="str" cm="1">
        <f t="array" ref="H40" xml:space="preserve"> INDEX(目次資料表[韻系], $E40)</f>
        <v>之</v>
      </c>
      <c r="I40" s="63" t="str" cm="1">
        <f t="array" ref="I40" xml:space="preserve"> INDEX(目次資料表[韻目], $E40)</f>
        <v>志</v>
      </c>
      <c r="J40" s="14" t="str" cm="1">
        <f t="array" ref="J40" xml:space="preserve"> IF(I40="", "", INDEX(四聲調, C40))</f>
        <v>去</v>
      </c>
      <c r="K40" s="12" t="s">
        <v>809</v>
      </c>
      <c r="L40" s="12">
        <v>3</v>
      </c>
      <c r="M40" s="139" t="str">
        <f t="shared" si="6"/>
        <v>志開3</v>
      </c>
      <c r="N40" s="19" t="s">
        <v>1328</v>
      </c>
      <c r="O40" s="64" t="s">
        <v>1583</v>
      </c>
      <c r="P40" s="65" t="s">
        <v>1584</v>
      </c>
      <c r="Q40" s="98"/>
    </row>
    <row r="41" spans="1:17" s="12" customFormat="1" ht="30">
      <c r="A41" s="99" cm="1">
        <f t="array" ref="A41" xml:space="preserve"> ROW() - ROW($1:$1)</f>
        <v>40</v>
      </c>
      <c r="B41" s="100">
        <v>7</v>
      </c>
      <c r="C41" s="100">
        <v>4</v>
      </c>
      <c r="D41" s="100" t="str">
        <f t="shared" si="0"/>
        <v>07-4</v>
      </c>
      <c r="E41" s="101">
        <f xml:space="preserve"> MATCH(D41, 目次資料表[韻目索引], 0)</f>
        <v>190</v>
      </c>
      <c r="F41" s="102" t="str" cm="1">
        <f t="array" ref="F41" xml:space="preserve"> INDEX(目次資料表[目次], $E41)</f>
        <v/>
      </c>
      <c r="G41" s="103" t="str" cm="1">
        <f t="array" ref="G41" xml:space="preserve"> INDEX(目次資料表[攝], $E41)</f>
        <v>止</v>
      </c>
      <c r="H41" s="146" t="str" cm="1">
        <f t="array" ref="H41" xml:space="preserve"> INDEX(目次資料表[韻系], $E41)</f>
        <v>之</v>
      </c>
      <c r="I41" s="104" t="str" cm="1">
        <f t="array" ref="I41" xml:space="preserve"> INDEX(目次資料表[韻目], $E41)</f>
        <v/>
      </c>
      <c r="J41" s="103" t="str" cm="1">
        <f t="array" ref="J41" xml:space="preserve"> IF(I41="", "", INDEX(四聲調, C41))</f>
        <v/>
      </c>
      <c r="K41" s="100"/>
      <c r="L41" s="100"/>
      <c r="M41" s="141"/>
      <c r="N41" s="105"/>
      <c r="O41" s="100"/>
      <c r="P41" s="107"/>
      <c r="Q41" s="108"/>
    </row>
    <row r="42" spans="1:17" s="12" customFormat="1" ht="30">
      <c r="A42" s="88" cm="1">
        <f t="array" ref="A42" xml:space="preserve"> ROW() - ROW($1:$1)</f>
        <v>41</v>
      </c>
      <c r="B42" s="89">
        <v>8</v>
      </c>
      <c r="C42" s="89">
        <v>1</v>
      </c>
      <c r="D42" s="89" t="str">
        <f t="shared" si="0"/>
        <v>08-1</v>
      </c>
      <c r="E42" s="90">
        <f xml:space="preserve"> MATCH(D42, 目次資料表[韻目索引], 0)</f>
        <v>8</v>
      </c>
      <c r="F42" s="91" t="str" cm="1">
        <f t="array" ref="F42" xml:space="preserve"> INDEX(目次資料表[目次], $E42)</f>
        <v>1.08微</v>
      </c>
      <c r="G42" s="92" t="str" cm="1">
        <f t="array" ref="G42" xml:space="preserve"> INDEX(目次資料表[攝], $E42)</f>
        <v>止</v>
      </c>
      <c r="H42" s="145" t="str" cm="1">
        <f t="array" ref="H42" xml:space="preserve"> INDEX(目次資料表[韻系], $E42)</f>
        <v>微</v>
      </c>
      <c r="I42" s="93" t="str" cm="1">
        <f t="array" ref="I42" xml:space="preserve"> INDEX(目次資料表[韻目], $E42)</f>
        <v>微</v>
      </c>
      <c r="J42" s="92" t="str" cm="1">
        <f t="array" ref="J42" xml:space="preserve"> IF(I42="", "", INDEX(四聲調, C42))</f>
        <v>平</v>
      </c>
      <c r="K42" s="12" t="s">
        <v>809</v>
      </c>
      <c r="L42" s="12">
        <v>3</v>
      </c>
      <c r="M42" s="139" t="str">
        <f t="shared" si="6"/>
        <v>微開3</v>
      </c>
      <c r="N42" s="94" t="s">
        <v>1329</v>
      </c>
      <c r="O42" s="89" t="s">
        <v>1583</v>
      </c>
      <c r="P42" s="95" t="s">
        <v>1584</v>
      </c>
      <c r="Q42" s="74"/>
    </row>
    <row r="43" spans="1:17" s="12" customFormat="1" ht="30">
      <c r="A43" s="97" cm="1">
        <f t="array" ref="A43" xml:space="preserve"> ROW() - ROW($1:$1)</f>
        <v>42</v>
      </c>
      <c r="B43" s="12">
        <v>8</v>
      </c>
      <c r="C43" s="12">
        <v>2</v>
      </c>
      <c r="D43" s="12" t="str">
        <f t="shared" si="0"/>
        <v>08-2</v>
      </c>
      <c r="E43" s="76">
        <f xml:space="preserve"> MATCH(D43, 目次資料表[韻目索引], 0)</f>
        <v>69</v>
      </c>
      <c r="F43" s="13" t="str" cm="1">
        <f t="array" ref="F43" xml:space="preserve"> INDEX(目次資料表[目次], $E43)</f>
        <v>3.07尾</v>
      </c>
      <c r="G43" s="14" t="str" cm="1">
        <f t="array" ref="G43" xml:space="preserve"> INDEX(目次資料表[攝], $E43)</f>
        <v>止</v>
      </c>
      <c r="H43" s="144" t="str" cm="1">
        <f t="array" ref="H43" xml:space="preserve"> INDEX(目次資料表[韻系], $E43)</f>
        <v>微</v>
      </c>
      <c r="I43" s="63" t="str" cm="1">
        <f t="array" ref="I43" xml:space="preserve"> INDEX(目次資料表[韻目], $E43)</f>
        <v>尾</v>
      </c>
      <c r="J43" s="14" t="str" cm="1">
        <f t="array" ref="J43" xml:space="preserve"> IF(I43="", "", INDEX(四聲調, C43))</f>
        <v>上</v>
      </c>
      <c r="K43" s="12" t="s">
        <v>809</v>
      </c>
      <c r="L43" s="12">
        <v>3</v>
      </c>
      <c r="M43" s="139" t="str">
        <f t="shared" si="6"/>
        <v>尾開3</v>
      </c>
      <c r="N43" s="19" t="s">
        <v>1330</v>
      </c>
      <c r="O43" s="64" t="s">
        <v>1583</v>
      </c>
      <c r="P43" s="65" t="s">
        <v>1584</v>
      </c>
      <c r="Q43" s="74"/>
    </row>
    <row r="44" spans="1:17" s="12" customFormat="1" ht="30">
      <c r="A44" s="97" cm="1">
        <f t="array" ref="A44" xml:space="preserve"> ROW() - ROW($1:$1)</f>
        <v>43</v>
      </c>
      <c r="B44" s="12">
        <v>8</v>
      </c>
      <c r="C44" s="12">
        <v>3</v>
      </c>
      <c r="D44" s="12" t="str">
        <f t="shared" si="0"/>
        <v>08-3</v>
      </c>
      <c r="E44" s="76">
        <f xml:space="preserve"> MATCH(D44, 目次資料表[韻目索引], 0)</f>
        <v>130</v>
      </c>
      <c r="F44" s="13" t="str" cm="1">
        <f t="array" ref="F44" xml:space="preserve"> INDEX(目次資料表[目次], $E44)</f>
        <v>4.08未</v>
      </c>
      <c r="G44" s="14" t="str" cm="1">
        <f t="array" ref="G44" xml:space="preserve"> INDEX(目次資料表[攝], $E44)</f>
        <v>止</v>
      </c>
      <c r="H44" s="144" t="str" cm="1">
        <f t="array" ref="H44" xml:space="preserve"> INDEX(目次資料表[韻系], $E44)</f>
        <v>微</v>
      </c>
      <c r="I44" s="63" t="str" cm="1">
        <f t="array" ref="I44" xml:space="preserve"> INDEX(目次資料表[韻目], $E44)</f>
        <v>未</v>
      </c>
      <c r="J44" s="14" t="str" cm="1">
        <f t="array" ref="J44" xml:space="preserve"> IF(I44="", "", INDEX(四聲調, C44))</f>
        <v>去</v>
      </c>
      <c r="K44" s="12" t="s">
        <v>809</v>
      </c>
      <c r="L44" s="12">
        <v>3</v>
      </c>
      <c r="M44" s="139" t="str">
        <f t="shared" si="6"/>
        <v>未開3</v>
      </c>
      <c r="N44" s="19" t="s">
        <v>1331</v>
      </c>
      <c r="O44" s="64" t="s">
        <v>1583</v>
      </c>
      <c r="P44" s="65" t="s">
        <v>1584</v>
      </c>
      <c r="Q44" s="74"/>
    </row>
    <row r="45" spans="1:17" s="12" customFormat="1" ht="30">
      <c r="A45" s="99" cm="1">
        <f t="array" ref="A45" xml:space="preserve"> ROW() - ROW($1:$1)</f>
        <v>44</v>
      </c>
      <c r="B45" s="100">
        <v>8</v>
      </c>
      <c r="C45" s="100">
        <v>4</v>
      </c>
      <c r="D45" s="100" t="str">
        <f t="shared" si="0"/>
        <v>08-4</v>
      </c>
      <c r="E45" s="101">
        <f xml:space="preserve"> MATCH(D45, 目次資料表[韻目索引], 0)</f>
        <v>191</v>
      </c>
      <c r="F45" s="102" t="str" cm="1">
        <f t="array" ref="F45" xml:space="preserve"> INDEX(目次資料表[目次], $E45)</f>
        <v/>
      </c>
      <c r="G45" s="103" t="str" cm="1">
        <f t="array" ref="G45" xml:space="preserve"> INDEX(目次資料表[攝], $E45)</f>
        <v>止</v>
      </c>
      <c r="H45" s="146" t="str" cm="1">
        <f t="array" ref="H45" xml:space="preserve"> INDEX(目次資料表[韻系], $E45)</f>
        <v>微</v>
      </c>
      <c r="I45" s="104" t="str" cm="1">
        <f t="array" ref="I45" xml:space="preserve"> INDEX(目次資料表[韻目], $E45)</f>
        <v/>
      </c>
      <c r="J45" s="103" t="str" cm="1">
        <f t="array" ref="J45" xml:space="preserve"> IF(I45="", "", INDEX(四聲調, C45))</f>
        <v/>
      </c>
      <c r="K45" s="100"/>
      <c r="L45" s="100"/>
      <c r="M45" s="141"/>
      <c r="N45" s="105"/>
      <c r="O45" s="106"/>
      <c r="P45" s="109"/>
      <c r="Q45" s="74"/>
    </row>
    <row r="46" spans="1:17" s="12" customFormat="1" ht="30">
      <c r="A46" s="88" cm="1">
        <f t="array" ref="A46" xml:space="preserve"> ROW() - ROW($1:$1)</f>
        <v>45</v>
      </c>
      <c r="B46" s="89">
        <v>8</v>
      </c>
      <c r="C46" s="89">
        <v>1</v>
      </c>
      <c r="D46" s="89" t="str">
        <f t="shared" ref="D46:D49" si="8" xml:space="preserve"> TEXT(B46, "00") &amp; "-" &amp; C46</f>
        <v>08-1</v>
      </c>
      <c r="E46" s="90">
        <f xml:space="preserve"> MATCH(D46, 目次資料表[韻目索引], 0)</f>
        <v>8</v>
      </c>
      <c r="F46" s="91" t="str" cm="1">
        <f t="array" ref="F46" xml:space="preserve"> INDEX(目次資料表[目次], $E46)</f>
        <v>1.08微</v>
      </c>
      <c r="G46" s="92" t="str" cm="1">
        <f t="array" ref="G46" xml:space="preserve"> INDEX(目次資料表[攝], $E46)</f>
        <v>止</v>
      </c>
      <c r="H46" s="145" t="str" cm="1">
        <f t="array" ref="H46" xml:space="preserve"> INDEX(目次資料表[韻系], $E46)</f>
        <v>微</v>
      </c>
      <c r="I46" s="93" t="str" cm="1">
        <f t="array" ref="I46" xml:space="preserve"> INDEX(目次資料表[韻目], $E46)</f>
        <v>微</v>
      </c>
      <c r="J46" s="92" t="str" cm="1">
        <f t="array" ref="J46" xml:space="preserve"> IF(I46="", "", INDEX(四聲調, C46))</f>
        <v>平</v>
      </c>
      <c r="K46" s="89" t="s">
        <v>857</v>
      </c>
      <c r="L46" s="89">
        <v>3</v>
      </c>
      <c r="M46" s="139" t="str">
        <f t="shared" si="6"/>
        <v>微合3</v>
      </c>
      <c r="N46" s="94" t="s">
        <v>1332</v>
      </c>
      <c r="O46" s="89" t="s">
        <v>1585</v>
      </c>
      <c r="P46" s="95" t="s">
        <v>1586</v>
      </c>
      <c r="Q46" s="74"/>
    </row>
    <row r="47" spans="1:17" s="12" customFormat="1" ht="30">
      <c r="A47" s="97" cm="1">
        <f t="array" ref="A47" xml:space="preserve"> ROW() - ROW($1:$1)</f>
        <v>46</v>
      </c>
      <c r="B47" s="12">
        <v>8</v>
      </c>
      <c r="C47" s="12">
        <v>2</v>
      </c>
      <c r="D47" s="12" t="str">
        <f t="shared" si="8"/>
        <v>08-2</v>
      </c>
      <c r="E47" s="76">
        <f xml:space="preserve"> MATCH(D47, 目次資料表[韻目索引], 0)</f>
        <v>69</v>
      </c>
      <c r="F47" s="13" t="str" cm="1">
        <f t="array" ref="F47" xml:space="preserve"> INDEX(目次資料表[目次], $E47)</f>
        <v>3.07尾</v>
      </c>
      <c r="G47" s="14" t="str" cm="1">
        <f t="array" ref="G47" xml:space="preserve"> INDEX(目次資料表[攝], $E47)</f>
        <v>止</v>
      </c>
      <c r="H47" s="144" t="str" cm="1">
        <f t="array" ref="H47" xml:space="preserve"> INDEX(目次資料表[韻系], $E47)</f>
        <v>微</v>
      </c>
      <c r="I47" s="63" t="str" cm="1">
        <f t="array" ref="I47" xml:space="preserve"> INDEX(目次資料表[韻目], $E47)</f>
        <v>尾</v>
      </c>
      <c r="J47" s="14" t="str" cm="1">
        <f t="array" ref="J47" xml:space="preserve"> IF(I47="", "", INDEX(四聲調, C47))</f>
        <v>上</v>
      </c>
      <c r="K47" s="12" t="s">
        <v>857</v>
      </c>
      <c r="L47" s="12">
        <v>3</v>
      </c>
      <c r="M47" s="139" t="str">
        <f t="shared" si="6"/>
        <v>尾合3</v>
      </c>
      <c r="N47" s="19" t="s">
        <v>1333</v>
      </c>
      <c r="O47" s="64" t="s">
        <v>1585</v>
      </c>
      <c r="P47" s="65" t="s">
        <v>1586</v>
      </c>
      <c r="Q47" s="74"/>
    </row>
    <row r="48" spans="1:17" s="12" customFormat="1" ht="30">
      <c r="A48" s="97" cm="1">
        <f t="array" ref="A48" xml:space="preserve"> ROW() - ROW($1:$1)</f>
        <v>47</v>
      </c>
      <c r="B48" s="12">
        <v>8</v>
      </c>
      <c r="C48" s="12">
        <v>3</v>
      </c>
      <c r="D48" s="12" t="str">
        <f t="shared" si="8"/>
        <v>08-3</v>
      </c>
      <c r="E48" s="76">
        <f xml:space="preserve"> MATCH(D48, 目次資料表[韻目索引], 0)</f>
        <v>130</v>
      </c>
      <c r="F48" s="13" t="str" cm="1">
        <f t="array" ref="F48" xml:space="preserve"> INDEX(目次資料表[目次], $E48)</f>
        <v>4.08未</v>
      </c>
      <c r="G48" s="14" t="str" cm="1">
        <f t="array" ref="G48" xml:space="preserve"> INDEX(目次資料表[攝], $E48)</f>
        <v>止</v>
      </c>
      <c r="H48" s="144" t="str" cm="1">
        <f t="array" ref="H48" xml:space="preserve"> INDEX(目次資料表[韻系], $E48)</f>
        <v>微</v>
      </c>
      <c r="I48" s="63" t="str" cm="1">
        <f t="array" ref="I48" xml:space="preserve"> INDEX(目次資料表[韻目], $E48)</f>
        <v>未</v>
      </c>
      <c r="J48" s="14" t="str" cm="1">
        <f t="array" ref="J48" xml:space="preserve"> IF(I48="", "", INDEX(四聲調, C48))</f>
        <v>去</v>
      </c>
      <c r="K48" s="12" t="s">
        <v>857</v>
      </c>
      <c r="L48" s="12">
        <v>3</v>
      </c>
      <c r="M48" s="139" t="str">
        <f t="shared" si="6"/>
        <v>未合3</v>
      </c>
      <c r="N48" s="19" t="s">
        <v>1334</v>
      </c>
      <c r="O48" s="64" t="s">
        <v>1585</v>
      </c>
      <c r="P48" s="65" t="s">
        <v>1586</v>
      </c>
      <c r="Q48" s="74"/>
    </row>
    <row r="49" spans="1:17" s="12" customFormat="1" ht="30">
      <c r="A49" s="97" cm="1">
        <f t="array" ref="A49" xml:space="preserve"> ROW() - ROW($1:$1)</f>
        <v>48</v>
      </c>
      <c r="B49" s="12">
        <v>8</v>
      </c>
      <c r="C49" s="12">
        <v>4</v>
      </c>
      <c r="D49" s="12" t="str">
        <f t="shared" si="8"/>
        <v>08-4</v>
      </c>
      <c r="E49" s="84">
        <f xml:space="preserve"> MATCH(D49, 目次資料表[韻目索引], 0)</f>
        <v>191</v>
      </c>
      <c r="F49" s="85" t="str" cm="1">
        <f t="array" ref="F49" xml:space="preserve"> INDEX(目次資料表[目次], $E49)</f>
        <v/>
      </c>
      <c r="G49" s="14" t="str" cm="1">
        <f t="array" ref="G49" xml:space="preserve"> INDEX(目次資料表[攝], $E49)</f>
        <v>止</v>
      </c>
      <c r="H49" s="144" t="str" cm="1">
        <f t="array" ref="H49" xml:space="preserve"> INDEX(目次資料表[韻系], $E49)</f>
        <v>微</v>
      </c>
      <c r="I49" s="63" t="str" cm="1">
        <f t="array" ref="I49" xml:space="preserve"> INDEX(目次資料表[韻目], $E49)</f>
        <v/>
      </c>
      <c r="J49" s="14" t="str" cm="1">
        <f t="array" ref="J49" xml:space="preserve"> IF(I49="", "", INDEX(四聲調, C49))</f>
        <v/>
      </c>
      <c r="M49" s="139"/>
      <c r="N49" s="19"/>
      <c r="P49" s="98"/>
      <c r="Q49" s="74"/>
    </row>
    <row r="50" spans="1:17" s="12" customFormat="1" ht="30">
      <c r="A50" s="88" cm="1">
        <f t="array" ref="A50" xml:space="preserve"> ROW() - ROW($1:$1)</f>
        <v>49</v>
      </c>
      <c r="B50" s="89">
        <v>9</v>
      </c>
      <c r="C50" s="89">
        <v>1</v>
      </c>
      <c r="D50" s="89" t="str">
        <f t="shared" si="0"/>
        <v>09-1</v>
      </c>
      <c r="E50" s="90">
        <f xml:space="preserve"> MATCH(D50, 目次資料表[韻目索引], 0)</f>
        <v>9</v>
      </c>
      <c r="F50" s="91" t="str" cm="1">
        <f t="array" ref="F50" xml:space="preserve"> INDEX(目次資料表[目次], $E50)</f>
        <v>1.09魚</v>
      </c>
      <c r="G50" s="92" t="str" cm="1">
        <f t="array" ref="G50" xml:space="preserve"> INDEX(目次資料表[攝], $E50)</f>
        <v>遇</v>
      </c>
      <c r="H50" s="145" t="str" cm="1">
        <f t="array" ref="H50" xml:space="preserve"> INDEX(目次資料表[韻系], $E50)</f>
        <v>魚</v>
      </c>
      <c r="I50" s="93" t="str" cm="1">
        <f t="array" ref="I50" xml:space="preserve"> INDEX(目次資料表[韻目], $E50)</f>
        <v>魚</v>
      </c>
      <c r="J50" s="92" t="str" cm="1">
        <f t="array" ref="J50" xml:space="preserve"> IF(I50="", "", INDEX(四聲調, C50))</f>
        <v>平</v>
      </c>
      <c r="K50" s="12" t="s">
        <v>809</v>
      </c>
      <c r="L50" s="12">
        <v>3</v>
      </c>
      <c r="M50" s="139" t="str">
        <f t="shared" si="6"/>
        <v>魚開3</v>
      </c>
      <c r="N50" s="94" t="s">
        <v>1335</v>
      </c>
      <c r="O50" s="89" t="s">
        <v>1578</v>
      </c>
      <c r="P50" s="95" t="s">
        <v>1587</v>
      </c>
      <c r="Q50" s="96"/>
    </row>
    <row r="51" spans="1:17" s="12" customFormat="1" ht="30">
      <c r="A51" s="97" cm="1">
        <f t="array" ref="A51" xml:space="preserve"> ROW() - ROW($1:$1)</f>
        <v>50</v>
      </c>
      <c r="B51" s="12">
        <v>9</v>
      </c>
      <c r="C51" s="12">
        <v>2</v>
      </c>
      <c r="D51" s="12" t="str">
        <f t="shared" si="0"/>
        <v>09-2</v>
      </c>
      <c r="E51" s="76">
        <f xml:space="preserve"> MATCH(D51, 目次資料表[韻目索引], 0)</f>
        <v>70</v>
      </c>
      <c r="F51" s="13" t="str" cm="1">
        <f t="array" ref="F51" xml:space="preserve"> INDEX(目次資料表[目次], $E51)</f>
        <v>3.08語</v>
      </c>
      <c r="G51" s="14" t="str" cm="1">
        <f t="array" ref="G51" xml:space="preserve"> INDEX(目次資料表[攝], $E51)</f>
        <v>遇</v>
      </c>
      <c r="H51" s="144" t="str" cm="1">
        <f t="array" ref="H51" xml:space="preserve"> INDEX(目次資料表[韻系], $E51)</f>
        <v>魚</v>
      </c>
      <c r="I51" s="63" t="str" cm="1">
        <f t="array" ref="I51" xml:space="preserve"> INDEX(目次資料表[韻目], $E51)</f>
        <v>語</v>
      </c>
      <c r="J51" s="14" t="str" cm="1">
        <f t="array" ref="J51" xml:space="preserve"> IF(I51="", "", INDEX(四聲調, C51))</f>
        <v>上</v>
      </c>
      <c r="K51" s="12" t="s">
        <v>809</v>
      </c>
      <c r="L51" s="12">
        <v>3</v>
      </c>
      <c r="M51" s="139" t="str">
        <f t="shared" si="6"/>
        <v>語開3</v>
      </c>
      <c r="N51" s="19" t="s">
        <v>1336</v>
      </c>
      <c r="O51" s="64" t="s">
        <v>1578</v>
      </c>
      <c r="P51" s="65" t="s">
        <v>1587</v>
      </c>
      <c r="Q51" s="98"/>
    </row>
    <row r="52" spans="1:17" s="12" customFormat="1" ht="30">
      <c r="A52" s="97" cm="1">
        <f t="array" ref="A52" xml:space="preserve"> ROW() - ROW($1:$1)</f>
        <v>51</v>
      </c>
      <c r="B52" s="12">
        <v>9</v>
      </c>
      <c r="C52" s="12">
        <v>3</v>
      </c>
      <c r="D52" s="12" t="str">
        <f t="shared" si="0"/>
        <v>09-3</v>
      </c>
      <c r="E52" s="76">
        <f xml:space="preserve"> MATCH(D52, 目次資料表[韻目索引], 0)</f>
        <v>131</v>
      </c>
      <c r="F52" s="13" t="str" cm="1">
        <f t="array" ref="F52" xml:space="preserve"> INDEX(目次資料表[目次], $E52)</f>
        <v>4.09御</v>
      </c>
      <c r="G52" s="14" t="str" cm="1">
        <f t="array" ref="G52" xml:space="preserve"> INDEX(目次資料表[攝], $E52)</f>
        <v>遇</v>
      </c>
      <c r="H52" s="144" t="str" cm="1">
        <f t="array" ref="H52" xml:space="preserve"> INDEX(目次資料表[韻系], $E52)</f>
        <v>魚</v>
      </c>
      <c r="I52" s="63" t="str" cm="1">
        <f t="array" ref="I52" xml:space="preserve"> INDEX(目次資料表[韻目], $E52)</f>
        <v>御</v>
      </c>
      <c r="J52" s="14" t="str" cm="1">
        <f t="array" ref="J52" xml:space="preserve"> IF(I52="", "", INDEX(四聲調, C52))</f>
        <v>去</v>
      </c>
      <c r="K52" s="12" t="s">
        <v>809</v>
      </c>
      <c r="L52" s="12">
        <v>3</v>
      </c>
      <c r="M52" s="139" t="str">
        <f t="shared" si="6"/>
        <v>御開3</v>
      </c>
      <c r="N52" s="19" t="s">
        <v>1337</v>
      </c>
      <c r="O52" s="64" t="s">
        <v>1578</v>
      </c>
      <c r="P52" s="65" t="s">
        <v>1587</v>
      </c>
      <c r="Q52" s="98"/>
    </row>
    <row r="53" spans="1:17" s="12" customFormat="1" ht="30">
      <c r="A53" s="99" cm="1">
        <f t="array" ref="A53" xml:space="preserve"> ROW() - ROW($1:$1)</f>
        <v>52</v>
      </c>
      <c r="B53" s="100">
        <v>9</v>
      </c>
      <c r="C53" s="100">
        <v>4</v>
      </c>
      <c r="D53" s="100" t="str">
        <f t="shared" si="0"/>
        <v>09-4</v>
      </c>
      <c r="E53" s="101">
        <f xml:space="preserve"> MATCH(D53, 目次資料表[韻目索引], 0)</f>
        <v>192</v>
      </c>
      <c r="F53" s="102" t="str" cm="1">
        <f t="array" ref="F53" xml:space="preserve"> INDEX(目次資料表[目次], $E53)</f>
        <v/>
      </c>
      <c r="G53" s="103" t="str" cm="1">
        <f t="array" ref="G53" xml:space="preserve"> INDEX(目次資料表[攝], $E53)</f>
        <v>遇</v>
      </c>
      <c r="H53" s="146" t="str" cm="1">
        <f t="array" ref="H53" xml:space="preserve"> INDEX(目次資料表[韻系], $E53)</f>
        <v>魚</v>
      </c>
      <c r="I53" s="104" t="str" cm="1">
        <f t="array" ref="I53" xml:space="preserve"> INDEX(目次資料表[韻目], $E53)</f>
        <v/>
      </c>
      <c r="J53" s="103" t="str" cm="1">
        <f t="array" ref="J53" xml:space="preserve"> IF(I53="", "", INDEX(四聲調, C53))</f>
        <v/>
      </c>
      <c r="K53" s="100"/>
      <c r="L53" s="100"/>
      <c r="M53" s="141"/>
      <c r="N53" s="105"/>
      <c r="O53" s="106"/>
      <c r="P53" s="109"/>
      <c r="Q53" s="108"/>
    </row>
    <row r="54" spans="1:17" s="12" customFormat="1" ht="30">
      <c r="A54" s="88" cm="1">
        <f t="array" ref="A54" xml:space="preserve"> ROW() - ROW($1:$1)</f>
        <v>53</v>
      </c>
      <c r="B54" s="89">
        <v>10</v>
      </c>
      <c r="C54" s="89">
        <v>1</v>
      </c>
      <c r="D54" s="89" t="str">
        <f t="shared" si="0"/>
        <v>10-1</v>
      </c>
      <c r="E54" s="90">
        <f xml:space="preserve"> MATCH(D54, 目次資料表[韻目索引], 0)</f>
        <v>10</v>
      </c>
      <c r="F54" s="91" t="str" cm="1">
        <f t="array" ref="F54" xml:space="preserve"> INDEX(目次資料表[目次], $E54)</f>
        <v>1.10虞</v>
      </c>
      <c r="G54" s="92" t="str" cm="1">
        <f t="array" ref="G54" xml:space="preserve"> INDEX(目次資料表[攝], $E54)</f>
        <v>遇</v>
      </c>
      <c r="H54" s="145" t="str" cm="1">
        <f t="array" ref="H54" xml:space="preserve"> INDEX(目次資料表[韻系], $E54)</f>
        <v>虞</v>
      </c>
      <c r="I54" s="93" t="str" cm="1">
        <f t="array" ref="I54" xml:space="preserve"> INDEX(目次資料表[韻目], $E54)</f>
        <v>虞</v>
      </c>
      <c r="J54" s="92" t="str" cm="1">
        <f t="array" ref="J54" xml:space="preserve"> IF(I54="", "", INDEX(四聲調, C54))</f>
        <v>平</v>
      </c>
      <c r="K54" s="12" t="s">
        <v>809</v>
      </c>
      <c r="L54" s="12">
        <v>3</v>
      </c>
      <c r="M54" s="139" t="str">
        <f t="shared" si="6"/>
        <v>虞開3</v>
      </c>
      <c r="N54" s="94" t="s">
        <v>1338</v>
      </c>
      <c r="O54" s="89" t="s">
        <v>1578</v>
      </c>
      <c r="P54" s="95" t="s">
        <v>1588</v>
      </c>
      <c r="Q54" s="96"/>
    </row>
    <row r="55" spans="1:17" s="12" customFormat="1" ht="30">
      <c r="A55" s="97" cm="1">
        <f t="array" ref="A55" xml:space="preserve"> ROW() - ROW($1:$1)</f>
        <v>54</v>
      </c>
      <c r="B55" s="12">
        <v>10</v>
      </c>
      <c r="C55" s="12">
        <v>2</v>
      </c>
      <c r="D55" s="12" t="str">
        <f t="shared" si="0"/>
        <v>10-2</v>
      </c>
      <c r="E55" s="76">
        <f xml:space="preserve"> MATCH(D55, 目次資料表[韻目索引], 0)</f>
        <v>71</v>
      </c>
      <c r="F55" s="13" t="str" cm="1">
        <f t="array" ref="F55" xml:space="preserve"> INDEX(目次資料表[目次], $E55)</f>
        <v>3.09麌</v>
      </c>
      <c r="G55" s="14" t="str" cm="1">
        <f t="array" ref="G55" xml:space="preserve"> INDEX(目次資料表[攝], $E55)</f>
        <v>遇</v>
      </c>
      <c r="H55" s="144" t="str" cm="1">
        <f t="array" ref="H55" xml:space="preserve"> INDEX(目次資料表[韻系], $E55)</f>
        <v>虞</v>
      </c>
      <c r="I55" s="63" t="str" cm="1">
        <f t="array" ref="I55" xml:space="preserve"> INDEX(目次資料表[韻目], $E55)</f>
        <v>麌</v>
      </c>
      <c r="J55" s="14" t="str" cm="1">
        <f t="array" ref="J55" xml:space="preserve"> IF(I55="", "", INDEX(四聲調, C55))</f>
        <v>上</v>
      </c>
      <c r="K55" s="12" t="s">
        <v>809</v>
      </c>
      <c r="L55" s="12">
        <v>3</v>
      </c>
      <c r="M55" s="139" t="str">
        <f t="shared" si="6"/>
        <v>麌開3</v>
      </c>
      <c r="N55" s="19" t="s">
        <v>1339</v>
      </c>
      <c r="O55" s="64" t="s">
        <v>1578</v>
      </c>
      <c r="P55" s="65" t="s">
        <v>1588</v>
      </c>
      <c r="Q55" s="98"/>
    </row>
    <row r="56" spans="1:17" s="12" customFormat="1" ht="30">
      <c r="A56" s="97" cm="1">
        <f t="array" ref="A56" xml:space="preserve"> ROW() - ROW($1:$1)</f>
        <v>55</v>
      </c>
      <c r="B56" s="12">
        <v>10</v>
      </c>
      <c r="C56" s="12">
        <v>3</v>
      </c>
      <c r="D56" s="12" t="str">
        <f t="shared" si="0"/>
        <v>10-3</v>
      </c>
      <c r="E56" s="76">
        <f xml:space="preserve"> MATCH(D56, 目次資料表[韻目索引], 0)</f>
        <v>132</v>
      </c>
      <c r="F56" s="13" t="str" cm="1">
        <f t="array" ref="F56" xml:space="preserve"> INDEX(目次資料表[目次], $E56)</f>
        <v>4.10遇</v>
      </c>
      <c r="G56" s="14" t="str" cm="1">
        <f t="array" ref="G56" xml:space="preserve"> INDEX(目次資料表[攝], $E56)</f>
        <v>遇</v>
      </c>
      <c r="H56" s="144" t="str" cm="1">
        <f t="array" ref="H56" xml:space="preserve"> INDEX(目次資料表[韻系], $E56)</f>
        <v>虞</v>
      </c>
      <c r="I56" s="63" t="str" cm="1">
        <f t="array" ref="I56" xml:space="preserve"> INDEX(目次資料表[韻目], $E56)</f>
        <v>遇</v>
      </c>
      <c r="J56" s="14" t="str" cm="1">
        <f t="array" ref="J56" xml:space="preserve"> IF(I56="", "", INDEX(四聲調, C56))</f>
        <v>去</v>
      </c>
      <c r="K56" s="12" t="s">
        <v>809</v>
      </c>
      <c r="L56" s="12">
        <v>3</v>
      </c>
      <c r="M56" s="139" t="str">
        <f t="shared" si="6"/>
        <v>遇開3</v>
      </c>
      <c r="N56" s="19" t="s">
        <v>1340</v>
      </c>
      <c r="O56" s="64" t="s">
        <v>1578</v>
      </c>
      <c r="P56" s="65" t="s">
        <v>1588</v>
      </c>
      <c r="Q56" s="98"/>
    </row>
    <row r="57" spans="1:17" s="12" customFormat="1" ht="30">
      <c r="A57" s="99" cm="1">
        <f t="array" ref="A57" xml:space="preserve"> ROW() - ROW($1:$1)</f>
        <v>56</v>
      </c>
      <c r="B57" s="100">
        <v>10</v>
      </c>
      <c r="C57" s="100">
        <v>4</v>
      </c>
      <c r="D57" s="100" t="str">
        <f t="shared" si="0"/>
        <v>10-4</v>
      </c>
      <c r="E57" s="101">
        <f xml:space="preserve"> MATCH(D57, 目次資料表[韻目索引], 0)</f>
        <v>193</v>
      </c>
      <c r="F57" s="102" t="str" cm="1">
        <f t="array" ref="F57" xml:space="preserve"> INDEX(目次資料表[目次], $E57)</f>
        <v/>
      </c>
      <c r="G57" s="103" t="str" cm="1">
        <f t="array" ref="G57" xml:space="preserve"> INDEX(目次資料表[攝], $E57)</f>
        <v>遇</v>
      </c>
      <c r="H57" s="146" t="str" cm="1">
        <f t="array" ref="H57" xml:space="preserve"> INDEX(目次資料表[韻系], $E57)</f>
        <v>虞</v>
      </c>
      <c r="I57" s="104" t="str" cm="1">
        <f t="array" ref="I57" xml:space="preserve"> INDEX(目次資料表[韻目], $E57)</f>
        <v/>
      </c>
      <c r="J57" s="103" t="str" cm="1">
        <f t="array" ref="J57" xml:space="preserve"> IF(I57="", "", INDEX(四聲調, C57))</f>
        <v/>
      </c>
      <c r="K57" s="100"/>
      <c r="L57" s="100"/>
      <c r="M57" s="141"/>
      <c r="N57" s="105"/>
      <c r="O57" s="100"/>
      <c r="P57" s="107"/>
      <c r="Q57" s="108"/>
    </row>
    <row r="58" spans="1:17" s="12" customFormat="1" ht="30">
      <c r="A58" s="88" cm="1">
        <f t="array" ref="A58" xml:space="preserve"> ROW() - ROW($1:$1)</f>
        <v>57</v>
      </c>
      <c r="B58" s="89">
        <v>11</v>
      </c>
      <c r="C58" s="89">
        <v>1</v>
      </c>
      <c r="D58" s="89" t="str">
        <f t="shared" si="0"/>
        <v>11-1</v>
      </c>
      <c r="E58" s="90">
        <f xml:space="preserve"> MATCH(D58, 目次資料表[韻目索引], 0)</f>
        <v>11</v>
      </c>
      <c r="F58" s="91" t="str" cm="1">
        <f t="array" ref="F58" xml:space="preserve"> INDEX(目次資料表[目次], $E58)</f>
        <v>1.11模</v>
      </c>
      <c r="G58" s="92" t="str" cm="1">
        <f t="array" ref="G58" xml:space="preserve"> INDEX(目次資料表[攝], $E58)</f>
        <v>遇</v>
      </c>
      <c r="H58" s="145" t="str" cm="1">
        <f t="array" ref="H58" xml:space="preserve"> INDEX(目次資料表[韻系], $E58)</f>
        <v>模</v>
      </c>
      <c r="I58" s="93" t="str" cm="1">
        <f t="array" ref="I58" xml:space="preserve"> INDEX(目次資料表[韻目], $E58)</f>
        <v>模</v>
      </c>
      <c r="J58" s="92" t="str" cm="1">
        <f t="array" ref="J58" xml:space="preserve"> IF(I58="", "", INDEX(四聲調, C58))</f>
        <v>平</v>
      </c>
      <c r="K58" s="12" t="s">
        <v>809</v>
      </c>
      <c r="L58" s="12">
        <v>1</v>
      </c>
      <c r="M58" s="139" t="str">
        <f t="shared" ref="M58:M64" si="9" xml:space="preserve"> IF(I58="", "", _xlfn.CONCAT(I58,K58,L58))</f>
        <v>模開1</v>
      </c>
      <c r="N58" s="94" t="s">
        <v>1341</v>
      </c>
      <c r="O58" s="89" t="s">
        <v>1575</v>
      </c>
      <c r="P58" s="95" t="s">
        <v>1589</v>
      </c>
      <c r="Q58" s="96"/>
    </row>
    <row r="59" spans="1:17" s="12" customFormat="1" ht="30">
      <c r="A59" s="97" cm="1">
        <f t="array" ref="A59" xml:space="preserve"> ROW() - ROW($1:$1)</f>
        <v>58</v>
      </c>
      <c r="B59" s="12">
        <v>11</v>
      </c>
      <c r="C59" s="12">
        <v>2</v>
      </c>
      <c r="D59" s="12" t="str">
        <f t="shared" si="0"/>
        <v>11-2</v>
      </c>
      <c r="E59" s="76">
        <f xml:space="preserve"> MATCH(D59, 目次資料表[韻目索引], 0)</f>
        <v>72</v>
      </c>
      <c r="F59" s="13" t="str" cm="1">
        <f t="array" ref="F59" xml:space="preserve"> INDEX(目次資料表[目次], $E59)</f>
        <v>3.10姥</v>
      </c>
      <c r="G59" s="14" t="str" cm="1">
        <f t="array" ref="G59" xml:space="preserve"> INDEX(目次資料表[攝], $E59)</f>
        <v>遇</v>
      </c>
      <c r="H59" s="144" t="str" cm="1">
        <f t="array" ref="H59" xml:space="preserve"> INDEX(目次資料表[韻系], $E59)</f>
        <v>模</v>
      </c>
      <c r="I59" s="63" t="str" cm="1">
        <f t="array" ref="I59" xml:space="preserve"> INDEX(目次資料表[韻目], $E59)</f>
        <v>姥</v>
      </c>
      <c r="J59" s="14" t="str" cm="1">
        <f t="array" ref="J59" xml:space="preserve"> IF(I59="", "", INDEX(四聲調, C59))</f>
        <v>上</v>
      </c>
      <c r="K59" s="12" t="s">
        <v>809</v>
      </c>
      <c r="L59" s="12">
        <v>1</v>
      </c>
      <c r="M59" s="139" t="str">
        <f t="shared" si="9"/>
        <v>姥開1</v>
      </c>
      <c r="N59" s="19" t="s">
        <v>1342</v>
      </c>
      <c r="O59" s="64" t="s">
        <v>1575</v>
      </c>
      <c r="P59" s="65" t="s">
        <v>1589</v>
      </c>
      <c r="Q59" s="98"/>
    </row>
    <row r="60" spans="1:17" s="12" customFormat="1" ht="30">
      <c r="A60" s="97" cm="1">
        <f t="array" ref="A60" xml:space="preserve"> ROW() - ROW($1:$1)</f>
        <v>59</v>
      </c>
      <c r="B60" s="12">
        <v>11</v>
      </c>
      <c r="C60" s="12">
        <v>3</v>
      </c>
      <c r="D60" s="12" t="str">
        <f t="shared" si="0"/>
        <v>11-3</v>
      </c>
      <c r="E60" s="76">
        <f xml:space="preserve"> MATCH(D60, 目次資料表[韻目索引], 0)</f>
        <v>133</v>
      </c>
      <c r="F60" s="13" t="str" cm="1">
        <f t="array" ref="F60" xml:space="preserve"> INDEX(目次資料表[目次], $E60)</f>
        <v>4.11暮</v>
      </c>
      <c r="G60" s="14" t="str" cm="1">
        <f t="array" ref="G60" xml:space="preserve"> INDEX(目次資料表[攝], $E60)</f>
        <v>遇</v>
      </c>
      <c r="H60" s="144" t="str" cm="1">
        <f t="array" ref="H60" xml:space="preserve"> INDEX(目次資料表[韻系], $E60)</f>
        <v>模</v>
      </c>
      <c r="I60" s="63" t="str" cm="1">
        <f t="array" ref="I60" xml:space="preserve"> INDEX(目次資料表[韻目], $E60)</f>
        <v>暮</v>
      </c>
      <c r="J60" s="14" t="str" cm="1">
        <f t="array" ref="J60" xml:space="preserve"> IF(I60="", "", INDEX(四聲調, C60))</f>
        <v>去</v>
      </c>
      <c r="K60" s="12" t="s">
        <v>809</v>
      </c>
      <c r="L60" s="12">
        <v>1</v>
      </c>
      <c r="M60" s="139" t="str">
        <f t="shared" si="9"/>
        <v>暮開1</v>
      </c>
      <c r="N60" s="19" t="s">
        <v>1343</v>
      </c>
      <c r="O60" s="64" t="s">
        <v>1575</v>
      </c>
      <c r="P60" s="65" t="s">
        <v>1589</v>
      </c>
      <c r="Q60" s="98"/>
    </row>
    <row r="61" spans="1:17" s="12" customFormat="1" ht="30">
      <c r="A61" s="99" cm="1">
        <f t="array" ref="A61" xml:space="preserve"> ROW() - ROW($1:$1)</f>
        <v>60</v>
      </c>
      <c r="B61" s="100">
        <v>11</v>
      </c>
      <c r="C61" s="100">
        <v>4</v>
      </c>
      <c r="D61" s="100" t="str">
        <f t="shared" si="0"/>
        <v>11-4</v>
      </c>
      <c r="E61" s="101">
        <f xml:space="preserve"> MATCH(D61, 目次資料表[韻目索引], 0)</f>
        <v>194</v>
      </c>
      <c r="F61" s="102" t="str" cm="1">
        <f t="array" ref="F61" xml:space="preserve"> INDEX(目次資料表[目次], $E61)</f>
        <v/>
      </c>
      <c r="G61" s="103" t="str" cm="1">
        <f t="array" ref="G61" xml:space="preserve"> INDEX(目次資料表[攝], $E61)</f>
        <v>遇</v>
      </c>
      <c r="H61" s="146" t="str" cm="1">
        <f t="array" ref="H61" xml:space="preserve"> INDEX(目次資料表[韻系], $E61)</f>
        <v>模</v>
      </c>
      <c r="I61" s="104" t="str" cm="1">
        <f t="array" ref="I61" xml:space="preserve"> INDEX(目次資料表[韻目], $E61)</f>
        <v/>
      </c>
      <c r="J61" s="103" t="str" cm="1">
        <f t="array" ref="J61" xml:space="preserve"> IF(I61="", "", INDEX(四聲調, C61))</f>
        <v/>
      </c>
      <c r="K61" s="100"/>
      <c r="L61" s="100"/>
      <c r="M61" s="141"/>
      <c r="N61" s="105"/>
      <c r="O61" s="106"/>
      <c r="P61" s="107"/>
      <c r="Q61" s="108"/>
    </row>
    <row r="62" spans="1:17" s="12" customFormat="1" ht="30">
      <c r="A62" s="88" cm="1">
        <f t="array" ref="A62" xml:space="preserve"> ROW() - ROW($1:$1)</f>
        <v>61</v>
      </c>
      <c r="B62" s="89">
        <v>12</v>
      </c>
      <c r="C62" s="89">
        <v>1</v>
      </c>
      <c r="D62" s="89" t="str">
        <f t="shared" si="0"/>
        <v>12-1</v>
      </c>
      <c r="E62" s="90">
        <f xml:space="preserve"> MATCH(D62, 目次資料表[韻目索引], 0)</f>
        <v>12</v>
      </c>
      <c r="F62" s="91" t="str" cm="1">
        <f t="array" ref="F62" xml:space="preserve"> INDEX(目次資料表[目次], $E62)</f>
        <v>1.12齊</v>
      </c>
      <c r="G62" s="92" t="str" cm="1">
        <f t="array" ref="G62" xml:space="preserve"> INDEX(目次資料表[攝], $E62)</f>
        <v>蟹</v>
      </c>
      <c r="H62" s="145" t="str" cm="1">
        <f t="array" ref="H62" xml:space="preserve"> INDEX(目次資料表[韻系], $E62)</f>
        <v>齊</v>
      </c>
      <c r="I62" s="93" t="str" cm="1">
        <f t="array" ref="I62" xml:space="preserve"> INDEX(目次資料表[韻目], $E62)</f>
        <v>齊</v>
      </c>
      <c r="J62" s="92" t="str" cm="1">
        <f t="array" ref="J62" xml:space="preserve"> IF(I62="", "", INDEX(四聲調, C62))</f>
        <v>平</v>
      </c>
      <c r="K62" s="12" t="s">
        <v>809</v>
      </c>
      <c r="L62" s="12">
        <v>4</v>
      </c>
      <c r="M62" s="139" t="str">
        <f t="shared" si="9"/>
        <v>齊開4</v>
      </c>
      <c r="N62" s="94" t="s">
        <v>1344</v>
      </c>
      <c r="O62" s="89" t="s">
        <v>1583</v>
      </c>
      <c r="P62" s="95" t="s">
        <v>1590</v>
      </c>
      <c r="Q62" s="96"/>
    </row>
    <row r="63" spans="1:17" s="12" customFormat="1" ht="30">
      <c r="A63" s="97" cm="1">
        <f t="array" ref="A63" xml:space="preserve"> ROW() - ROW($1:$1)</f>
        <v>62</v>
      </c>
      <c r="B63" s="12">
        <v>12</v>
      </c>
      <c r="C63" s="12">
        <v>2</v>
      </c>
      <c r="D63" s="12" t="str">
        <f t="shared" si="0"/>
        <v>12-2</v>
      </c>
      <c r="E63" s="76">
        <f xml:space="preserve"> MATCH(D63, 目次資料表[韻目索引], 0)</f>
        <v>73</v>
      </c>
      <c r="F63" s="13" t="str" cm="1">
        <f t="array" ref="F63" xml:space="preserve"> INDEX(目次資料表[目次], $E63)</f>
        <v>3.11薺</v>
      </c>
      <c r="G63" s="14" t="str" cm="1">
        <f t="array" ref="G63" xml:space="preserve"> INDEX(目次資料表[攝], $E63)</f>
        <v>蟹</v>
      </c>
      <c r="H63" s="144" t="str" cm="1">
        <f t="array" ref="H63" xml:space="preserve"> INDEX(目次資料表[韻系], $E63)</f>
        <v>齊</v>
      </c>
      <c r="I63" s="63" t="str" cm="1">
        <f t="array" ref="I63" xml:space="preserve"> INDEX(目次資料表[韻目], $E63)</f>
        <v>薺</v>
      </c>
      <c r="J63" s="14" t="str" cm="1">
        <f t="array" ref="J63" xml:space="preserve"> IF(I63="", "", INDEX(四聲調, C63))</f>
        <v>上</v>
      </c>
      <c r="K63" s="12" t="s">
        <v>809</v>
      </c>
      <c r="L63" s="12">
        <v>4</v>
      </c>
      <c r="M63" s="139" t="str">
        <f t="shared" si="9"/>
        <v>薺開4</v>
      </c>
      <c r="N63" s="19" t="s">
        <v>1345</v>
      </c>
      <c r="O63" s="64" t="s">
        <v>1583</v>
      </c>
      <c r="P63" s="65" t="s">
        <v>1590</v>
      </c>
      <c r="Q63" s="98"/>
    </row>
    <row r="64" spans="1:17" s="12" customFormat="1" ht="30">
      <c r="A64" s="97" cm="1">
        <f t="array" ref="A64" xml:space="preserve"> ROW() - ROW($1:$1)</f>
        <v>63</v>
      </c>
      <c r="B64" s="12">
        <v>12</v>
      </c>
      <c r="C64" s="12">
        <v>3</v>
      </c>
      <c r="D64" s="12" t="str">
        <f t="shared" si="0"/>
        <v>12-3</v>
      </c>
      <c r="E64" s="76">
        <f xml:space="preserve"> MATCH(D64, 目次資料表[韻目索引], 0)</f>
        <v>134</v>
      </c>
      <c r="F64" s="13" t="str" cm="1">
        <f t="array" ref="F64" xml:space="preserve"> INDEX(目次資料表[目次], $E64)</f>
        <v>4.12霽</v>
      </c>
      <c r="G64" s="14" t="str" cm="1">
        <f t="array" ref="G64" xml:space="preserve"> INDEX(目次資料表[攝], $E64)</f>
        <v>蟹</v>
      </c>
      <c r="H64" s="144" t="str" cm="1">
        <f t="array" ref="H64" xml:space="preserve"> INDEX(目次資料表[韻系], $E64)</f>
        <v>齊</v>
      </c>
      <c r="I64" s="63" t="str" cm="1">
        <f t="array" ref="I64" xml:space="preserve"> INDEX(目次資料表[韻目], $E64)</f>
        <v>霽</v>
      </c>
      <c r="J64" s="14" t="str" cm="1">
        <f t="array" ref="J64" xml:space="preserve"> IF(I64="", "", INDEX(四聲調, C64))</f>
        <v>去</v>
      </c>
      <c r="K64" s="12" t="s">
        <v>809</v>
      </c>
      <c r="L64" s="12">
        <v>4</v>
      </c>
      <c r="M64" s="139" t="str">
        <f t="shared" si="9"/>
        <v>霽開4</v>
      </c>
      <c r="N64" s="19" t="s">
        <v>1346</v>
      </c>
      <c r="O64" s="64" t="s">
        <v>1583</v>
      </c>
      <c r="P64" s="65" t="s">
        <v>1590</v>
      </c>
      <c r="Q64" s="98"/>
    </row>
    <row r="65" spans="1:17" s="12" customFormat="1" ht="30">
      <c r="A65" s="99" cm="1">
        <f t="array" ref="A65" xml:space="preserve"> ROW() - ROW($1:$1)</f>
        <v>64</v>
      </c>
      <c r="B65" s="100">
        <v>12</v>
      </c>
      <c r="C65" s="100">
        <v>4</v>
      </c>
      <c r="D65" s="100" t="str">
        <f t="shared" si="0"/>
        <v>12-4</v>
      </c>
      <c r="E65" s="101">
        <f xml:space="preserve"> MATCH(D65, 目次資料表[韻目索引], 0)</f>
        <v>195</v>
      </c>
      <c r="F65" s="102" t="str" cm="1">
        <f t="array" ref="F65" xml:space="preserve"> INDEX(目次資料表[目次], $E65)</f>
        <v/>
      </c>
      <c r="G65" s="103" t="str" cm="1">
        <f t="array" ref="G65" xml:space="preserve"> INDEX(目次資料表[攝], $E65)</f>
        <v>蟹</v>
      </c>
      <c r="H65" s="146" t="str" cm="1">
        <f t="array" ref="H65" xml:space="preserve"> INDEX(目次資料表[韻系], $E65)</f>
        <v>齊</v>
      </c>
      <c r="I65" s="104" t="str" cm="1">
        <f t="array" ref="I65" xml:space="preserve"> INDEX(目次資料表[韻目], $E65)</f>
        <v/>
      </c>
      <c r="J65" s="103" t="str" cm="1">
        <f t="array" ref="J65" xml:space="preserve"> IF(I65="", "", INDEX(四聲調, C65))</f>
        <v/>
      </c>
      <c r="K65" s="100"/>
      <c r="L65" s="100"/>
      <c r="M65" s="141"/>
      <c r="N65" s="105"/>
      <c r="O65" s="106"/>
      <c r="P65" s="109"/>
      <c r="Q65" s="108"/>
    </row>
    <row r="66" spans="1:17" s="12" customFormat="1" ht="30">
      <c r="A66" s="88" cm="1">
        <f t="array" ref="A66" xml:space="preserve"> ROW() - ROW($1:$1)</f>
        <v>65</v>
      </c>
      <c r="B66" s="89">
        <v>12</v>
      </c>
      <c r="C66" s="89">
        <v>1</v>
      </c>
      <c r="D66" s="89" t="str">
        <f t="shared" ref="D66:D69" si="10" xml:space="preserve"> TEXT(B66, "00") &amp; "-" &amp; C66</f>
        <v>12-1</v>
      </c>
      <c r="E66" s="90">
        <f xml:space="preserve"> MATCH(D66, 目次資料表[韻目索引], 0)</f>
        <v>12</v>
      </c>
      <c r="F66" s="91" t="str" cm="1">
        <f t="array" ref="F66" xml:space="preserve"> INDEX(目次資料表[目次], $E66)</f>
        <v>1.12齊</v>
      </c>
      <c r="G66" s="92" t="str" cm="1">
        <f t="array" ref="G66" xml:space="preserve"> INDEX(目次資料表[攝], $E66)</f>
        <v>蟹</v>
      </c>
      <c r="H66" s="145" t="str" cm="1">
        <f t="array" ref="H66" xml:space="preserve"> INDEX(目次資料表[韻系], $E66)</f>
        <v>齊</v>
      </c>
      <c r="I66" s="93" t="str" cm="1">
        <f t="array" ref="I66" xml:space="preserve"> INDEX(目次資料表[韻目], $E66)</f>
        <v>齊</v>
      </c>
      <c r="J66" s="92" t="str" cm="1">
        <f t="array" ref="J66" xml:space="preserve"> IF(I66="", "", INDEX(四聲調, C66))</f>
        <v>平</v>
      </c>
      <c r="K66" s="12" t="s">
        <v>857</v>
      </c>
      <c r="L66" s="12">
        <v>4</v>
      </c>
      <c r="M66" s="139" t="str">
        <f t="shared" ref="M66:M68" si="11" xml:space="preserve"> IF(I66="", "", _xlfn.CONCAT(I66,K66,L66))</f>
        <v>齊合4</v>
      </c>
      <c r="N66" s="94" t="s">
        <v>1347</v>
      </c>
      <c r="O66" s="89" t="s">
        <v>1585</v>
      </c>
      <c r="P66" s="95" t="s">
        <v>1591</v>
      </c>
      <c r="Q66" s="110" t="s">
        <v>1287</v>
      </c>
    </row>
    <row r="67" spans="1:17" s="12" customFormat="1" ht="30">
      <c r="A67" s="97" cm="1">
        <f t="array" ref="A67" xml:space="preserve"> ROW() - ROW($1:$1)</f>
        <v>66</v>
      </c>
      <c r="B67" s="12">
        <v>12</v>
      </c>
      <c r="C67" s="12">
        <v>2</v>
      </c>
      <c r="D67" s="12" t="str">
        <f t="shared" si="10"/>
        <v>12-2</v>
      </c>
      <c r="E67" s="76">
        <f xml:space="preserve"> MATCH(D67, 目次資料表[韻目索引], 0)</f>
        <v>73</v>
      </c>
      <c r="F67" s="13" t="str" cm="1">
        <f t="array" ref="F67" xml:space="preserve"> INDEX(目次資料表[目次], $E67)</f>
        <v>3.11薺</v>
      </c>
      <c r="G67" s="14" t="str" cm="1">
        <f t="array" ref="G67" xml:space="preserve"> INDEX(目次資料表[攝], $E67)</f>
        <v>蟹</v>
      </c>
      <c r="H67" s="144" t="str" cm="1">
        <f t="array" ref="H67" xml:space="preserve"> INDEX(目次資料表[韻系], $E67)</f>
        <v>齊</v>
      </c>
      <c r="I67" s="63" t="str" cm="1">
        <f t="array" ref="I67" xml:space="preserve"> INDEX(目次資料表[韻目], $E67)</f>
        <v>薺</v>
      </c>
      <c r="J67" s="14" t="str" cm="1">
        <f t="array" ref="J67" xml:space="preserve"> IF(I67="", "", INDEX(四聲調, C67))</f>
        <v>上</v>
      </c>
      <c r="K67" s="12" t="s">
        <v>857</v>
      </c>
      <c r="L67" s="12">
        <v>4</v>
      </c>
      <c r="M67" s="139" t="str">
        <f t="shared" si="11"/>
        <v>薺合4</v>
      </c>
      <c r="N67" s="66"/>
      <c r="O67" s="64" t="s">
        <v>1585</v>
      </c>
      <c r="P67" s="65" t="s">
        <v>1591</v>
      </c>
      <c r="Q67" s="111" t="s">
        <v>1288</v>
      </c>
    </row>
    <row r="68" spans="1:17" s="12" customFormat="1" ht="30">
      <c r="A68" s="97" cm="1">
        <f t="array" ref="A68" xml:space="preserve"> ROW() - ROW($1:$1)</f>
        <v>67</v>
      </c>
      <c r="B68" s="12">
        <v>12</v>
      </c>
      <c r="C68" s="12">
        <v>3</v>
      </c>
      <c r="D68" s="12" t="str">
        <f t="shared" si="10"/>
        <v>12-3</v>
      </c>
      <c r="E68" s="76">
        <f xml:space="preserve"> MATCH(D68, 目次資料表[韻目索引], 0)</f>
        <v>134</v>
      </c>
      <c r="F68" s="13" t="str" cm="1">
        <f t="array" ref="F68" xml:space="preserve"> INDEX(目次資料表[目次], $E68)</f>
        <v>4.12霽</v>
      </c>
      <c r="G68" s="14" t="str" cm="1">
        <f t="array" ref="G68" xml:space="preserve"> INDEX(目次資料表[攝], $E68)</f>
        <v>蟹</v>
      </c>
      <c r="H68" s="144" t="str" cm="1">
        <f t="array" ref="H68" xml:space="preserve"> INDEX(目次資料表[韻系], $E68)</f>
        <v>齊</v>
      </c>
      <c r="I68" s="63" t="str" cm="1">
        <f t="array" ref="I68" xml:space="preserve"> INDEX(目次資料表[韻目], $E68)</f>
        <v>霽</v>
      </c>
      <c r="J68" s="14" t="str" cm="1">
        <f t="array" ref="J68" xml:space="preserve"> IF(I68="", "", INDEX(四聲調, C68))</f>
        <v>去</v>
      </c>
      <c r="K68" s="12" t="s">
        <v>857</v>
      </c>
      <c r="L68" s="12">
        <v>4</v>
      </c>
      <c r="M68" s="139" t="str">
        <f t="shared" si="11"/>
        <v>霽合4</v>
      </c>
      <c r="N68" s="19" t="s">
        <v>1348</v>
      </c>
      <c r="O68" s="64" t="s">
        <v>1585</v>
      </c>
      <c r="P68" s="65" t="s">
        <v>1591</v>
      </c>
      <c r="Q68" s="98"/>
    </row>
    <row r="69" spans="1:17" s="12" customFormat="1" ht="30">
      <c r="A69" s="99" cm="1">
        <f t="array" ref="A69" xml:space="preserve"> ROW() - ROW($1:$1)</f>
        <v>68</v>
      </c>
      <c r="B69" s="100">
        <v>12</v>
      </c>
      <c r="C69" s="100">
        <v>4</v>
      </c>
      <c r="D69" s="100" t="str">
        <f t="shared" si="10"/>
        <v>12-4</v>
      </c>
      <c r="E69" s="101">
        <f xml:space="preserve"> MATCH(D69, 目次資料表[韻目索引], 0)</f>
        <v>195</v>
      </c>
      <c r="F69" s="102" t="str" cm="1">
        <f t="array" ref="F69" xml:space="preserve"> INDEX(目次資料表[目次], $E69)</f>
        <v/>
      </c>
      <c r="G69" s="103" t="str" cm="1">
        <f t="array" ref="G69" xml:space="preserve"> INDEX(目次資料表[攝], $E69)</f>
        <v>蟹</v>
      </c>
      <c r="H69" s="146" t="str" cm="1">
        <f t="array" ref="H69" xml:space="preserve"> INDEX(目次資料表[韻系], $E69)</f>
        <v>齊</v>
      </c>
      <c r="I69" s="104" t="str" cm="1">
        <f t="array" ref="I69" xml:space="preserve"> INDEX(目次資料表[韻目], $E69)</f>
        <v/>
      </c>
      <c r="J69" s="103" t="str" cm="1">
        <f t="array" ref="J69" xml:space="preserve"> IF(I69="", "", INDEX(四聲調, C69))</f>
        <v/>
      </c>
      <c r="K69" s="100"/>
      <c r="L69" s="100"/>
      <c r="M69" s="141"/>
      <c r="N69" s="105"/>
      <c r="O69" s="100"/>
      <c r="P69" s="107"/>
      <c r="Q69" s="108"/>
    </row>
    <row r="70" spans="1:17" s="12" customFormat="1" ht="30">
      <c r="A70" s="88" cm="1">
        <f t="array" ref="A70" xml:space="preserve"> ROW() - ROW($1:$1)</f>
        <v>69</v>
      </c>
      <c r="B70" s="89">
        <v>13</v>
      </c>
      <c r="C70" s="89">
        <v>1</v>
      </c>
      <c r="D70" s="89" t="str">
        <f t="shared" si="0"/>
        <v>13-1</v>
      </c>
      <c r="E70" s="90">
        <f xml:space="preserve"> MATCH(D70, 目次資料表[韻目索引], 0)</f>
        <v>13</v>
      </c>
      <c r="F70" s="91" t="str" cm="1">
        <f t="array" ref="F70" xml:space="preserve"> INDEX(目次資料表[目次], $E70)</f>
        <v/>
      </c>
      <c r="G70" s="92" t="str" cm="1">
        <f t="array" ref="G70" xml:space="preserve"> INDEX(目次資料表[攝], $E70)</f>
        <v>蟹</v>
      </c>
      <c r="H70" s="145" t="str" cm="1">
        <f t="array" ref="H70" xml:space="preserve"> INDEX(目次資料表[韻系], $E70)</f>
        <v>祭</v>
      </c>
      <c r="I70" s="93" t="str" cm="1">
        <f t="array" ref="I70" xml:space="preserve"> INDEX(目次資料表[韻目], $E70)</f>
        <v/>
      </c>
      <c r="J70" s="92" t="str" cm="1">
        <f t="array" ref="J70" xml:space="preserve"> IF(I70="", "", INDEX(四聲調, C70))</f>
        <v/>
      </c>
      <c r="K70" s="89"/>
      <c r="L70" s="89"/>
      <c r="M70" s="140"/>
      <c r="N70" s="94"/>
      <c r="O70" s="89"/>
      <c r="P70" s="95"/>
      <c r="Q70" s="96"/>
    </row>
    <row r="71" spans="1:17" s="12" customFormat="1" ht="30">
      <c r="A71" s="97" cm="1">
        <f t="array" ref="A71" xml:space="preserve"> ROW() - ROW($1:$1)</f>
        <v>70</v>
      </c>
      <c r="B71" s="12">
        <v>13</v>
      </c>
      <c r="C71" s="12">
        <v>2</v>
      </c>
      <c r="D71" s="12" t="str">
        <f t="shared" si="0"/>
        <v>13-2</v>
      </c>
      <c r="E71" s="76">
        <f xml:space="preserve"> MATCH(D71, 目次資料表[韻目索引], 0)</f>
        <v>74</v>
      </c>
      <c r="F71" s="13" t="str" cm="1">
        <f t="array" ref="F71" xml:space="preserve"> INDEX(目次資料表[目次], $E71)</f>
        <v/>
      </c>
      <c r="G71" s="14" t="str" cm="1">
        <f t="array" ref="G71" xml:space="preserve"> INDEX(目次資料表[攝], $E71)</f>
        <v>蟹</v>
      </c>
      <c r="H71" s="144" t="str" cm="1">
        <f t="array" ref="H71" xml:space="preserve"> INDEX(目次資料表[韻系], $E71)</f>
        <v>祭</v>
      </c>
      <c r="I71" s="63" t="str" cm="1">
        <f t="array" ref="I71" xml:space="preserve"> INDEX(目次資料表[韻目], $E71)</f>
        <v/>
      </c>
      <c r="J71" s="14" t="str" cm="1">
        <f t="array" ref="J71" xml:space="preserve"> IF(I71="", "", INDEX(四聲調, C71))</f>
        <v/>
      </c>
      <c r="M71" s="139"/>
      <c r="N71" s="19"/>
      <c r="P71"/>
      <c r="Q71" s="98"/>
    </row>
    <row r="72" spans="1:17" s="12" customFormat="1" ht="30">
      <c r="A72" s="97" cm="1">
        <f t="array" ref="A72" xml:space="preserve"> ROW() - ROW($1:$1)</f>
        <v>71</v>
      </c>
      <c r="B72" s="12">
        <v>13</v>
      </c>
      <c r="C72" s="12">
        <v>3</v>
      </c>
      <c r="D72" s="12" t="str">
        <f t="shared" si="0"/>
        <v>13-3</v>
      </c>
      <c r="E72" s="76">
        <f xml:space="preserve"> MATCH(D72, 目次資料表[韻目索引], 0)</f>
        <v>135</v>
      </c>
      <c r="F72" s="13" t="str" cm="1">
        <f t="array" ref="F72" xml:space="preserve"> INDEX(目次資料表[目次], $E72)</f>
        <v>4.13祭</v>
      </c>
      <c r="G72" s="14" t="str" cm="1">
        <f t="array" ref="G72" xml:space="preserve"> INDEX(目次資料表[攝], $E72)</f>
        <v>蟹</v>
      </c>
      <c r="H72" s="144" t="str" cm="1">
        <f t="array" ref="H72" xml:space="preserve"> INDEX(目次資料表[韻系], $E72)</f>
        <v>祭</v>
      </c>
      <c r="I72" s="63" t="str" cm="1">
        <f t="array" ref="I72" xml:space="preserve"> INDEX(目次資料表[韻目], $E72)</f>
        <v>祭</v>
      </c>
      <c r="J72" s="14" t="str" cm="1">
        <f t="array" ref="J72" xml:space="preserve"> IF(I72="", "", INDEX(四聲調, C72))</f>
        <v>去</v>
      </c>
      <c r="K72" s="12" t="s">
        <v>809</v>
      </c>
      <c r="L72" s="12">
        <v>3</v>
      </c>
      <c r="M72" s="139" t="str">
        <f t="shared" ref="M72" si="12" xml:space="preserve"> IF(I72="", "", _xlfn.CONCAT(I72,K72,L72))</f>
        <v>祭開3</v>
      </c>
      <c r="N72" s="19" t="s">
        <v>1349</v>
      </c>
      <c r="O72" s="89" t="s">
        <v>1583</v>
      </c>
      <c r="P72" s="95" t="s">
        <v>1590</v>
      </c>
      <c r="Q72" s="98"/>
    </row>
    <row r="73" spans="1:17" s="12" customFormat="1" ht="30">
      <c r="A73" s="99" cm="1">
        <f t="array" ref="A73" xml:space="preserve"> ROW() - ROW($1:$1)</f>
        <v>72</v>
      </c>
      <c r="B73" s="100">
        <v>13</v>
      </c>
      <c r="C73" s="100">
        <v>4</v>
      </c>
      <c r="D73" s="100" t="str">
        <f t="shared" si="0"/>
        <v>13-4</v>
      </c>
      <c r="E73" s="101">
        <f xml:space="preserve"> MATCH(D73, 目次資料表[韻目索引], 0)</f>
        <v>196</v>
      </c>
      <c r="F73" s="102" t="str" cm="1">
        <f t="array" ref="F73" xml:space="preserve"> INDEX(目次資料表[目次], $E73)</f>
        <v/>
      </c>
      <c r="G73" s="103" t="str" cm="1">
        <f t="array" ref="G73" xml:space="preserve"> INDEX(目次資料表[攝], $E73)</f>
        <v>蟹</v>
      </c>
      <c r="H73" s="146" t="str" cm="1">
        <f t="array" ref="H73" xml:space="preserve"> INDEX(目次資料表[韻系], $E73)</f>
        <v>祭</v>
      </c>
      <c r="I73" s="104" t="str" cm="1">
        <f t="array" ref="I73" xml:space="preserve"> INDEX(目次資料表[韻目], $E73)</f>
        <v/>
      </c>
      <c r="J73" s="103" t="str" cm="1">
        <f t="array" ref="J73" xml:space="preserve"> IF(I73="", "", INDEX(四聲調, C73))</f>
        <v/>
      </c>
      <c r="K73" s="100"/>
      <c r="L73" s="100"/>
      <c r="M73" s="141"/>
      <c r="N73" s="105"/>
      <c r="O73" s="100"/>
      <c r="P73" s="107"/>
      <c r="Q73" s="108"/>
    </row>
    <row r="74" spans="1:17" s="12" customFormat="1" ht="30">
      <c r="A74" s="88" cm="1">
        <f t="array" ref="A74" xml:space="preserve"> ROW() - ROW($1:$1)</f>
        <v>73</v>
      </c>
      <c r="B74" s="89">
        <v>13</v>
      </c>
      <c r="C74" s="89">
        <v>1</v>
      </c>
      <c r="D74" s="89" t="str">
        <f t="shared" ref="D74:D77" si="13" xml:space="preserve"> TEXT(B74, "00") &amp; "-" &amp; C74</f>
        <v>13-1</v>
      </c>
      <c r="E74" s="90">
        <f xml:space="preserve"> MATCH(D74, 目次資料表[韻目索引], 0)</f>
        <v>13</v>
      </c>
      <c r="F74" s="91" t="str" cm="1">
        <f t="array" ref="F74" xml:space="preserve"> INDEX(目次資料表[目次], $E74)</f>
        <v/>
      </c>
      <c r="G74" s="92" t="str" cm="1">
        <f t="array" ref="G74" xml:space="preserve"> INDEX(目次資料表[攝], $E74)</f>
        <v>蟹</v>
      </c>
      <c r="H74" s="145" t="str" cm="1">
        <f t="array" ref="H74" xml:space="preserve"> INDEX(目次資料表[韻系], $E74)</f>
        <v>祭</v>
      </c>
      <c r="I74" s="93" t="str" cm="1">
        <f t="array" ref="I74" xml:space="preserve"> INDEX(目次資料表[韻目], $E74)</f>
        <v/>
      </c>
      <c r="J74" s="92" t="str" cm="1">
        <f t="array" ref="J74" xml:space="preserve"> IF(I74="", "", INDEX(四聲調, C74))</f>
        <v/>
      </c>
      <c r="K74" s="89"/>
      <c r="L74" s="89"/>
      <c r="M74" s="140"/>
      <c r="N74" s="94"/>
      <c r="O74" s="89"/>
      <c r="P74" s="95"/>
      <c r="Q74" s="96"/>
    </row>
    <row r="75" spans="1:17" s="12" customFormat="1" ht="30">
      <c r="A75" s="97" cm="1">
        <f t="array" ref="A75" xml:space="preserve"> ROW() - ROW($1:$1)</f>
        <v>74</v>
      </c>
      <c r="B75" s="12">
        <v>13</v>
      </c>
      <c r="C75" s="12">
        <v>2</v>
      </c>
      <c r="D75" s="12" t="str">
        <f t="shared" si="13"/>
        <v>13-2</v>
      </c>
      <c r="E75" s="76">
        <f xml:space="preserve"> MATCH(D75, 目次資料表[韻目索引], 0)</f>
        <v>74</v>
      </c>
      <c r="F75" s="13" t="str" cm="1">
        <f t="array" ref="F75" xml:space="preserve"> INDEX(目次資料表[目次], $E75)</f>
        <v/>
      </c>
      <c r="G75" s="14" t="str" cm="1">
        <f t="array" ref="G75" xml:space="preserve"> INDEX(目次資料表[攝], $E75)</f>
        <v>蟹</v>
      </c>
      <c r="H75" s="144" t="str" cm="1">
        <f t="array" ref="H75" xml:space="preserve"> INDEX(目次資料表[韻系], $E75)</f>
        <v>祭</v>
      </c>
      <c r="I75" s="63" t="str" cm="1">
        <f t="array" ref="I75" xml:space="preserve"> INDEX(目次資料表[韻目], $E75)</f>
        <v/>
      </c>
      <c r="J75" s="14" t="str" cm="1">
        <f t="array" ref="J75" xml:space="preserve"> IF(I75="", "", INDEX(四聲調, C75))</f>
        <v/>
      </c>
      <c r="M75" s="139"/>
      <c r="N75" s="19"/>
      <c r="P75"/>
      <c r="Q75" s="98"/>
    </row>
    <row r="76" spans="1:17" s="12" customFormat="1" ht="30">
      <c r="A76" s="97" cm="1">
        <f t="array" ref="A76" xml:space="preserve"> ROW() - ROW($1:$1)</f>
        <v>75</v>
      </c>
      <c r="B76" s="12">
        <v>13</v>
      </c>
      <c r="C76" s="12">
        <v>3</v>
      </c>
      <c r="D76" s="12" t="str">
        <f t="shared" si="13"/>
        <v>13-3</v>
      </c>
      <c r="E76" s="76">
        <f xml:space="preserve"> MATCH(D76, 目次資料表[韻目索引], 0)</f>
        <v>135</v>
      </c>
      <c r="F76" s="13" t="str" cm="1">
        <f t="array" ref="F76" xml:space="preserve"> INDEX(目次資料表[目次], $E76)</f>
        <v>4.13祭</v>
      </c>
      <c r="G76" s="14" t="str" cm="1">
        <f t="array" ref="G76" xml:space="preserve"> INDEX(目次資料表[攝], $E76)</f>
        <v>蟹</v>
      </c>
      <c r="H76" s="144" t="str" cm="1">
        <f t="array" ref="H76" xml:space="preserve"> INDEX(目次資料表[韻系], $E76)</f>
        <v>祭</v>
      </c>
      <c r="I76" s="63" t="str" cm="1">
        <f t="array" ref="I76" xml:space="preserve"> INDEX(目次資料表[韻目], $E76)</f>
        <v>祭</v>
      </c>
      <c r="J76" s="14" t="str" cm="1">
        <f t="array" ref="J76" xml:space="preserve"> IF(I76="", "", INDEX(四聲調, C76))</f>
        <v>去</v>
      </c>
      <c r="K76" s="12" t="s">
        <v>857</v>
      </c>
      <c r="L76" s="12">
        <v>3</v>
      </c>
      <c r="M76" s="139" t="str">
        <f t="shared" ref="M76" si="14" xml:space="preserve"> IF(I76="", "", _xlfn.CONCAT(I76,K76,L76))</f>
        <v>祭合3</v>
      </c>
      <c r="N76" s="19" t="s">
        <v>1350</v>
      </c>
      <c r="O76" s="89" t="s">
        <v>1585</v>
      </c>
      <c r="P76" s="95" t="s">
        <v>1591</v>
      </c>
      <c r="Q76" s="98"/>
    </row>
    <row r="77" spans="1:17" s="12" customFormat="1" ht="30">
      <c r="A77" s="99" cm="1">
        <f t="array" ref="A77" xml:space="preserve"> ROW() - ROW($1:$1)</f>
        <v>76</v>
      </c>
      <c r="B77" s="100">
        <v>13</v>
      </c>
      <c r="C77" s="100">
        <v>4</v>
      </c>
      <c r="D77" s="100" t="str">
        <f t="shared" si="13"/>
        <v>13-4</v>
      </c>
      <c r="E77" s="101">
        <f xml:space="preserve"> MATCH(D77, 目次資料表[韻目索引], 0)</f>
        <v>196</v>
      </c>
      <c r="F77" s="102" t="str" cm="1">
        <f t="array" ref="F77" xml:space="preserve"> INDEX(目次資料表[目次], $E77)</f>
        <v/>
      </c>
      <c r="G77" s="103" t="str" cm="1">
        <f t="array" ref="G77" xml:space="preserve"> INDEX(目次資料表[攝], $E77)</f>
        <v>蟹</v>
      </c>
      <c r="H77" s="146" t="str" cm="1">
        <f t="array" ref="H77" xml:space="preserve"> INDEX(目次資料表[韻系], $E77)</f>
        <v>祭</v>
      </c>
      <c r="I77" s="104" t="str" cm="1">
        <f t="array" ref="I77" xml:space="preserve"> INDEX(目次資料表[韻目], $E77)</f>
        <v/>
      </c>
      <c r="J77" s="103" t="str" cm="1">
        <f t="array" ref="J77" xml:space="preserve"> IF(I77="", "", INDEX(四聲調, C77))</f>
        <v/>
      </c>
      <c r="K77" s="100"/>
      <c r="L77" s="100"/>
      <c r="M77" s="141"/>
      <c r="N77" s="105"/>
      <c r="O77" s="100"/>
      <c r="P77" s="107"/>
      <c r="Q77" s="108"/>
    </row>
    <row r="78" spans="1:17" s="12" customFormat="1" ht="30">
      <c r="A78" s="88" cm="1">
        <f t="array" ref="A78" xml:space="preserve"> ROW() - ROW($1:$1)</f>
        <v>77</v>
      </c>
      <c r="B78" s="89">
        <v>14</v>
      </c>
      <c r="C78" s="89">
        <v>1</v>
      </c>
      <c r="D78" s="89" t="str">
        <f t="shared" si="0"/>
        <v>14-1</v>
      </c>
      <c r="E78" s="90">
        <f xml:space="preserve"> MATCH(D78, 目次資料表[韻目索引], 0)</f>
        <v>14</v>
      </c>
      <c r="F78" s="91" t="str" cm="1">
        <f t="array" ref="F78" xml:space="preserve"> INDEX(目次資料表[目次], $E78)</f>
        <v/>
      </c>
      <c r="G78" s="92" t="str" cm="1">
        <f t="array" ref="G78" xml:space="preserve"> INDEX(目次資料表[攝], $E78)</f>
        <v>蟹</v>
      </c>
      <c r="H78" s="145" t="str" cm="1">
        <f t="array" ref="H78" xml:space="preserve"> INDEX(目次資料表[韻系], $E78)</f>
        <v>泰</v>
      </c>
      <c r="I78" s="93" t="str" cm="1">
        <f t="array" ref="I78" xml:space="preserve"> INDEX(目次資料表[韻目], $E78)</f>
        <v/>
      </c>
      <c r="J78" s="92" t="str" cm="1">
        <f t="array" ref="J78" xml:space="preserve"> IF(I78="", "", INDEX(四聲調, C78))</f>
        <v/>
      </c>
      <c r="K78" s="89"/>
      <c r="L78" s="89"/>
      <c r="M78" s="140"/>
      <c r="N78" s="94"/>
      <c r="O78" s="89"/>
      <c r="P78" s="95"/>
      <c r="Q78" s="96"/>
    </row>
    <row r="79" spans="1:17" s="12" customFormat="1" ht="30">
      <c r="A79" s="97" cm="1">
        <f t="array" ref="A79" xml:space="preserve"> ROW() - ROW($1:$1)</f>
        <v>78</v>
      </c>
      <c r="B79" s="12">
        <v>14</v>
      </c>
      <c r="C79" s="12">
        <v>2</v>
      </c>
      <c r="D79" s="12" t="str">
        <f t="shared" si="0"/>
        <v>14-2</v>
      </c>
      <c r="E79" s="76">
        <f xml:space="preserve"> MATCH(D79, 目次資料表[韻目索引], 0)</f>
        <v>75</v>
      </c>
      <c r="F79" s="13" t="str" cm="1">
        <f t="array" ref="F79" xml:space="preserve"> INDEX(目次資料表[目次], $E79)</f>
        <v/>
      </c>
      <c r="G79" s="14" t="str" cm="1">
        <f t="array" ref="G79" xml:space="preserve"> INDEX(目次資料表[攝], $E79)</f>
        <v>蟹</v>
      </c>
      <c r="H79" s="144" t="str" cm="1">
        <f t="array" ref="H79" xml:space="preserve"> INDEX(目次資料表[韻系], $E79)</f>
        <v>泰</v>
      </c>
      <c r="I79" s="63" t="str" cm="1">
        <f t="array" ref="I79" xml:space="preserve"> INDEX(目次資料表[韻目], $E79)</f>
        <v/>
      </c>
      <c r="J79" s="14" t="str" cm="1">
        <f t="array" ref="J79" xml:space="preserve"> IF(I79="", "", INDEX(四聲調, C79))</f>
        <v/>
      </c>
      <c r="M79" s="139"/>
      <c r="N79" s="19"/>
      <c r="P79"/>
      <c r="Q79" s="98"/>
    </row>
    <row r="80" spans="1:17" s="12" customFormat="1" ht="30">
      <c r="A80" s="97" cm="1">
        <f t="array" ref="A80" xml:space="preserve"> ROW() - ROW($1:$1)</f>
        <v>79</v>
      </c>
      <c r="B80" s="12">
        <v>14</v>
      </c>
      <c r="C80" s="12">
        <v>3</v>
      </c>
      <c r="D80" s="12" t="str">
        <f t="shared" si="0"/>
        <v>14-3</v>
      </c>
      <c r="E80" s="76">
        <f xml:space="preserve"> MATCH(D80, 目次資料表[韻目索引], 0)</f>
        <v>136</v>
      </c>
      <c r="F80" s="13" t="str" cm="1">
        <f t="array" ref="F80" xml:space="preserve"> INDEX(目次資料表[目次], $E80)</f>
        <v>4.14泰</v>
      </c>
      <c r="G80" s="14" t="str" cm="1">
        <f t="array" ref="G80" xml:space="preserve"> INDEX(目次資料表[攝], $E80)</f>
        <v>蟹</v>
      </c>
      <c r="H80" s="144" t="str" cm="1">
        <f t="array" ref="H80" xml:space="preserve"> INDEX(目次資料表[韻系], $E80)</f>
        <v>泰</v>
      </c>
      <c r="I80" s="63" t="str" cm="1">
        <f t="array" ref="I80" xml:space="preserve"> INDEX(目次資料表[韻目], $E80)</f>
        <v>泰</v>
      </c>
      <c r="J80" s="14" t="str" cm="1">
        <f t="array" ref="J80" xml:space="preserve"> IF(I80="", "", INDEX(四聲調, C80))</f>
        <v>去</v>
      </c>
      <c r="K80" s="12" t="s">
        <v>809</v>
      </c>
      <c r="L80" s="12">
        <v>1</v>
      </c>
      <c r="M80" s="139" t="str">
        <f t="shared" ref="M80" si="15" xml:space="preserve"> IF(I80="", "", _xlfn.CONCAT(I80,K80,L80))</f>
        <v>泰開1</v>
      </c>
      <c r="N80" s="19" t="s">
        <v>1351</v>
      </c>
      <c r="O80" s="12" t="s">
        <v>1592</v>
      </c>
      <c r="P80" t="s">
        <v>1593</v>
      </c>
      <c r="Q80" s="98"/>
    </row>
    <row r="81" spans="1:17" s="12" customFormat="1" ht="30">
      <c r="A81" s="99" cm="1">
        <f t="array" ref="A81" xml:space="preserve"> ROW() - ROW($1:$1)</f>
        <v>80</v>
      </c>
      <c r="B81" s="100">
        <v>14</v>
      </c>
      <c r="C81" s="100">
        <v>4</v>
      </c>
      <c r="D81" s="100" t="str">
        <f t="shared" si="0"/>
        <v>14-4</v>
      </c>
      <c r="E81" s="101">
        <f xml:space="preserve"> MATCH(D81, 目次資料表[韻目索引], 0)</f>
        <v>197</v>
      </c>
      <c r="F81" s="102" t="str" cm="1">
        <f t="array" ref="F81" xml:space="preserve"> INDEX(目次資料表[目次], $E81)</f>
        <v/>
      </c>
      <c r="G81" s="103" t="str" cm="1">
        <f t="array" ref="G81" xml:space="preserve"> INDEX(目次資料表[攝], $E81)</f>
        <v>蟹</v>
      </c>
      <c r="H81" s="146" t="str" cm="1">
        <f t="array" ref="H81" xml:space="preserve"> INDEX(目次資料表[韻系], $E81)</f>
        <v>泰</v>
      </c>
      <c r="I81" s="104" t="str" cm="1">
        <f t="array" ref="I81" xml:space="preserve"> INDEX(目次資料表[韻目], $E81)</f>
        <v/>
      </c>
      <c r="J81" s="103" t="str" cm="1">
        <f t="array" ref="J81" xml:space="preserve"> IF(I81="", "", INDEX(四聲調, C81))</f>
        <v/>
      </c>
      <c r="K81" s="100"/>
      <c r="L81" s="100"/>
      <c r="M81" s="141"/>
      <c r="N81" s="105"/>
      <c r="O81" s="100"/>
      <c r="P81" s="107"/>
      <c r="Q81" s="108"/>
    </row>
    <row r="82" spans="1:17" s="12" customFormat="1" ht="30">
      <c r="A82" s="88" cm="1">
        <f t="array" ref="A82" xml:space="preserve"> ROW() - ROW($1:$1)</f>
        <v>81</v>
      </c>
      <c r="B82" s="89">
        <v>14</v>
      </c>
      <c r="C82" s="89">
        <v>1</v>
      </c>
      <c r="D82" s="89" t="str">
        <f t="shared" ref="D82:D85" si="16" xml:space="preserve"> TEXT(B82, "00") &amp; "-" &amp; C82</f>
        <v>14-1</v>
      </c>
      <c r="E82" s="90">
        <f xml:space="preserve"> MATCH(D82, 目次資料表[韻目索引], 0)</f>
        <v>14</v>
      </c>
      <c r="F82" s="91" t="str" cm="1">
        <f t="array" ref="F82" xml:space="preserve"> INDEX(目次資料表[目次], $E82)</f>
        <v/>
      </c>
      <c r="G82" s="92" t="str" cm="1">
        <f t="array" ref="G82" xml:space="preserve"> INDEX(目次資料表[攝], $E82)</f>
        <v>蟹</v>
      </c>
      <c r="H82" s="145" t="str" cm="1">
        <f t="array" ref="H82" xml:space="preserve"> INDEX(目次資料表[韻系], $E82)</f>
        <v>泰</v>
      </c>
      <c r="I82" s="93" t="str" cm="1">
        <f t="array" ref="I82" xml:space="preserve"> INDEX(目次資料表[韻目], $E82)</f>
        <v/>
      </c>
      <c r="J82" s="92" t="str" cm="1">
        <f t="array" ref="J82" xml:space="preserve"> IF(I82="", "", INDEX(四聲調, C82))</f>
        <v/>
      </c>
      <c r="K82" s="89"/>
      <c r="L82" s="89"/>
      <c r="M82" s="140"/>
      <c r="N82" s="94"/>
      <c r="O82" s="89"/>
      <c r="P82" s="95"/>
      <c r="Q82" s="96"/>
    </row>
    <row r="83" spans="1:17" s="12" customFormat="1" ht="30">
      <c r="A83" s="97" cm="1">
        <f t="array" ref="A83" xml:space="preserve"> ROW() - ROW($1:$1)</f>
        <v>82</v>
      </c>
      <c r="B83" s="12">
        <v>14</v>
      </c>
      <c r="C83" s="12">
        <v>2</v>
      </c>
      <c r="D83" s="12" t="str">
        <f t="shared" si="16"/>
        <v>14-2</v>
      </c>
      <c r="E83" s="76">
        <f xml:space="preserve"> MATCH(D83, 目次資料表[韻目索引], 0)</f>
        <v>75</v>
      </c>
      <c r="F83" s="13" t="str" cm="1">
        <f t="array" ref="F83" xml:space="preserve"> INDEX(目次資料表[目次], $E83)</f>
        <v/>
      </c>
      <c r="G83" s="14" t="str" cm="1">
        <f t="array" ref="G83" xml:space="preserve"> INDEX(目次資料表[攝], $E83)</f>
        <v>蟹</v>
      </c>
      <c r="H83" s="144" t="str" cm="1">
        <f t="array" ref="H83" xml:space="preserve"> INDEX(目次資料表[韻系], $E83)</f>
        <v>泰</v>
      </c>
      <c r="I83" s="63" t="str" cm="1">
        <f t="array" ref="I83" xml:space="preserve"> INDEX(目次資料表[韻目], $E83)</f>
        <v/>
      </c>
      <c r="J83" s="14" t="str" cm="1">
        <f t="array" ref="J83" xml:space="preserve"> IF(I83="", "", INDEX(四聲調, C83))</f>
        <v/>
      </c>
      <c r="M83" s="139"/>
      <c r="N83" s="19"/>
      <c r="P83"/>
      <c r="Q83" s="98"/>
    </row>
    <row r="84" spans="1:17" s="12" customFormat="1" ht="30">
      <c r="A84" s="97" cm="1">
        <f t="array" ref="A84" xml:space="preserve"> ROW() - ROW($1:$1)</f>
        <v>83</v>
      </c>
      <c r="B84" s="12">
        <v>14</v>
      </c>
      <c r="C84" s="12">
        <v>3</v>
      </c>
      <c r="D84" s="12" t="str">
        <f t="shared" si="16"/>
        <v>14-3</v>
      </c>
      <c r="E84" s="76">
        <f xml:space="preserve"> MATCH(D84, 目次資料表[韻目索引], 0)</f>
        <v>136</v>
      </c>
      <c r="F84" s="13" t="str" cm="1">
        <f t="array" ref="F84" xml:space="preserve"> INDEX(目次資料表[目次], $E84)</f>
        <v>4.14泰</v>
      </c>
      <c r="G84" s="14" t="str" cm="1">
        <f t="array" ref="G84" xml:space="preserve"> INDEX(目次資料表[攝], $E84)</f>
        <v>蟹</v>
      </c>
      <c r="H84" s="144" t="str" cm="1">
        <f t="array" ref="H84" xml:space="preserve"> INDEX(目次資料表[韻系], $E84)</f>
        <v>泰</v>
      </c>
      <c r="I84" s="63" t="str" cm="1">
        <f t="array" ref="I84" xml:space="preserve"> INDEX(目次資料表[韻目], $E84)</f>
        <v>泰</v>
      </c>
      <c r="J84" s="14" t="str" cm="1">
        <f t="array" ref="J84" xml:space="preserve"> IF(I84="", "", INDEX(四聲調, C84))</f>
        <v>去</v>
      </c>
      <c r="K84" s="12" t="s">
        <v>857</v>
      </c>
      <c r="L84" s="12">
        <v>1</v>
      </c>
      <c r="M84" s="139" t="str">
        <f t="shared" ref="M84" si="17" xml:space="preserve"> IF(I84="", "", _xlfn.CONCAT(I84,K84,L84))</f>
        <v>泰合1</v>
      </c>
      <c r="N84" s="19" t="s">
        <v>1352</v>
      </c>
      <c r="O84" s="12" t="s">
        <v>1594</v>
      </c>
      <c r="P84" t="s">
        <v>1595</v>
      </c>
      <c r="Q84" s="98"/>
    </row>
    <row r="85" spans="1:17" s="12" customFormat="1" ht="30">
      <c r="A85" s="99" cm="1">
        <f t="array" ref="A85" xml:space="preserve"> ROW() - ROW($1:$1)</f>
        <v>84</v>
      </c>
      <c r="B85" s="100">
        <v>14</v>
      </c>
      <c r="C85" s="100">
        <v>4</v>
      </c>
      <c r="D85" s="100" t="str">
        <f t="shared" si="16"/>
        <v>14-4</v>
      </c>
      <c r="E85" s="101">
        <f xml:space="preserve"> MATCH(D85, 目次資料表[韻目索引], 0)</f>
        <v>197</v>
      </c>
      <c r="F85" s="102" t="str" cm="1">
        <f t="array" ref="F85" xml:space="preserve"> INDEX(目次資料表[目次], $E85)</f>
        <v/>
      </c>
      <c r="G85" s="103" t="str" cm="1">
        <f t="array" ref="G85" xml:space="preserve"> INDEX(目次資料表[攝], $E85)</f>
        <v>蟹</v>
      </c>
      <c r="H85" s="146" t="str" cm="1">
        <f t="array" ref="H85" xml:space="preserve"> INDEX(目次資料表[韻系], $E85)</f>
        <v>泰</v>
      </c>
      <c r="I85" s="104" t="str" cm="1">
        <f t="array" ref="I85" xml:space="preserve"> INDEX(目次資料表[韻目], $E85)</f>
        <v/>
      </c>
      <c r="J85" s="103" t="str" cm="1">
        <f t="array" ref="J85" xml:space="preserve"> IF(I85="", "", INDEX(四聲調, C85))</f>
        <v/>
      </c>
      <c r="K85" s="100"/>
      <c r="L85" s="100"/>
      <c r="M85" s="141"/>
      <c r="N85" s="105"/>
      <c r="O85" s="100"/>
      <c r="P85" s="107"/>
      <c r="Q85" s="108"/>
    </row>
    <row r="86" spans="1:17" s="12" customFormat="1" ht="30">
      <c r="A86" s="88" cm="1">
        <f t="array" ref="A86" xml:space="preserve"> ROW() - ROW($1:$1)</f>
        <v>85</v>
      </c>
      <c r="B86" s="89">
        <v>15</v>
      </c>
      <c r="C86" s="89">
        <v>1</v>
      </c>
      <c r="D86" s="89" t="str">
        <f t="shared" si="0"/>
        <v>15-1</v>
      </c>
      <c r="E86" s="90">
        <f xml:space="preserve"> MATCH(D86, 目次資料表[韻目索引], 0)</f>
        <v>15</v>
      </c>
      <c r="F86" s="91" t="str" cm="1">
        <f t="array" ref="F86" xml:space="preserve"> INDEX(目次資料表[目次], $E86)</f>
        <v>1.13佳</v>
      </c>
      <c r="G86" s="92" t="str" cm="1">
        <f t="array" ref="G86" xml:space="preserve"> INDEX(目次資料表[攝], $E86)</f>
        <v>蟹</v>
      </c>
      <c r="H86" s="145" t="str" cm="1">
        <f t="array" ref="H86" xml:space="preserve"> INDEX(目次資料表[韻系], $E86)</f>
        <v>佳</v>
      </c>
      <c r="I86" s="93" t="str" cm="1">
        <f t="array" ref="I86" xml:space="preserve"> INDEX(目次資料表[韻目], $E86)</f>
        <v>佳</v>
      </c>
      <c r="J86" s="92" t="str" cm="1">
        <f t="array" ref="J86" xml:space="preserve"> IF(I86="", "", INDEX(四聲調, C86))</f>
        <v>平</v>
      </c>
      <c r="K86" s="12" t="s">
        <v>809</v>
      </c>
      <c r="L86" s="89">
        <v>2</v>
      </c>
      <c r="M86" s="139" t="str">
        <f t="shared" ref="M86:M88" si="18" xml:space="preserve"> IF(I86="", "", _xlfn.CONCAT(I86,K86,L86))</f>
        <v>佳開2</v>
      </c>
      <c r="N86" s="94" t="s">
        <v>1353</v>
      </c>
      <c r="O86" s="12" t="s">
        <v>1592</v>
      </c>
      <c r="P86" t="s">
        <v>1593</v>
      </c>
      <c r="Q86" s="96"/>
    </row>
    <row r="87" spans="1:17" s="12" customFormat="1" ht="30">
      <c r="A87" s="97" cm="1">
        <f t="array" ref="A87" xml:space="preserve"> ROW() - ROW($1:$1)</f>
        <v>86</v>
      </c>
      <c r="B87" s="12">
        <v>15</v>
      </c>
      <c r="C87" s="12">
        <v>2</v>
      </c>
      <c r="D87" s="12" t="str">
        <f t="shared" si="0"/>
        <v>15-2</v>
      </c>
      <c r="E87" s="76">
        <f xml:space="preserve"> MATCH(D87, 目次資料表[韻目索引], 0)</f>
        <v>76</v>
      </c>
      <c r="F87" s="13" t="str" cm="1">
        <f t="array" ref="F87" xml:space="preserve"> INDEX(目次資料表[目次], $E87)</f>
        <v>3.12蟹</v>
      </c>
      <c r="G87" s="14" t="str" cm="1">
        <f t="array" ref="G87" xml:space="preserve"> INDEX(目次資料表[攝], $E87)</f>
        <v>蟹</v>
      </c>
      <c r="H87" s="144" t="str" cm="1">
        <f t="array" ref="H87" xml:space="preserve"> INDEX(目次資料表[韻系], $E87)</f>
        <v>佳</v>
      </c>
      <c r="I87" s="63" t="str" cm="1">
        <f t="array" ref="I87" xml:space="preserve"> INDEX(目次資料表[韻目], $E87)</f>
        <v>蟹</v>
      </c>
      <c r="J87" s="14" t="str" cm="1">
        <f t="array" ref="J87" xml:space="preserve"> IF(I87="", "", INDEX(四聲調, C87))</f>
        <v>上</v>
      </c>
      <c r="K87" s="12" t="s">
        <v>809</v>
      </c>
      <c r="L87" s="12">
        <v>2</v>
      </c>
      <c r="M87" s="139" t="str">
        <f t="shared" si="18"/>
        <v>蟹開2</v>
      </c>
      <c r="N87" s="19" t="s">
        <v>1354</v>
      </c>
      <c r="O87" s="112" t="s">
        <v>1592</v>
      </c>
      <c r="P87" s="113" t="s">
        <v>1593</v>
      </c>
      <c r="Q87" s="98"/>
    </row>
    <row r="88" spans="1:17" s="12" customFormat="1" ht="30">
      <c r="A88" s="97" cm="1">
        <f t="array" ref="A88" xml:space="preserve"> ROW() - ROW($1:$1)</f>
        <v>87</v>
      </c>
      <c r="B88" s="12">
        <v>15</v>
      </c>
      <c r="C88" s="12">
        <v>3</v>
      </c>
      <c r="D88" s="12" t="str">
        <f t="shared" si="0"/>
        <v>15-3</v>
      </c>
      <c r="E88" s="76">
        <f xml:space="preserve"> MATCH(D88, 目次資料表[韻目索引], 0)</f>
        <v>137</v>
      </c>
      <c r="F88" s="13" t="str" cm="1">
        <f t="array" ref="F88" xml:space="preserve"> INDEX(目次資料表[目次], $E88)</f>
        <v>4.15卦</v>
      </c>
      <c r="G88" s="14" t="str" cm="1">
        <f t="array" ref="G88" xml:space="preserve"> INDEX(目次資料表[攝], $E88)</f>
        <v>蟹</v>
      </c>
      <c r="H88" s="144" t="str" cm="1">
        <f t="array" ref="H88" xml:space="preserve"> INDEX(目次資料表[韻系], $E88)</f>
        <v>佳</v>
      </c>
      <c r="I88" s="63" t="str" cm="1">
        <f t="array" ref="I88" xml:space="preserve"> INDEX(目次資料表[韻目], $E88)</f>
        <v>卦</v>
      </c>
      <c r="J88" s="14" t="str" cm="1">
        <f t="array" ref="J88" xml:space="preserve"> IF(I88="", "", INDEX(四聲調, C88))</f>
        <v>去</v>
      </c>
      <c r="K88" s="12" t="s">
        <v>809</v>
      </c>
      <c r="L88" s="12">
        <v>2</v>
      </c>
      <c r="M88" s="139" t="str">
        <f t="shared" si="18"/>
        <v>卦開2</v>
      </c>
      <c r="N88" s="19" t="s">
        <v>1355</v>
      </c>
      <c r="O88" s="112" t="s">
        <v>1592</v>
      </c>
      <c r="P88" s="113" t="s">
        <v>1593</v>
      </c>
      <c r="Q88" s="98"/>
    </row>
    <row r="89" spans="1:17" s="12" customFormat="1" ht="30">
      <c r="A89" s="99" cm="1">
        <f t="array" ref="A89" xml:space="preserve"> ROW() - ROW($1:$1)</f>
        <v>88</v>
      </c>
      <c r="B89" s="100">
        <v>15</v>
      </c>
      <c r="C89" s="100">
        <v>4</v>
      </c>
      <c r="D89" s="100" t="str">
        <f t="shared" si="0"/>
        <v>15-4</v>
      </c>
      <c r="E89" s="101">
        <f xml:space="preserve"> MATCH(D89, 目次資料表[韻目索引], 0)</f>
        <v>198</v>
      </c>
      <c r="F89" s="102" t="str" cm="1">
        <f t="array" ref="F89" xml:space="preserve"> INDEX(目次資料表[目次], $E89)</f>
        <v/>
      </c>
      <c r="G89" s="103" t="str" cm="1">
        <f t="array" ref="G89" xml:space="preserve"> INDEX(目次資料表[攝], $E89)</f>
        <v>蟹</v>
      </c>
      <c r="H89" s="146" t="str" cm="1">
        <f t="array" ref="H89" xml:space="preserve"> INDEX(目次資料表[韻系], $E89)</f>
        <v>佳</v>
      </c>
      <c r="I89" s="104" t="str" cm="1">
        <f t="array" ref="I89" xml:space="preserve"> INDEX(目次資料表[韻目], $E89)</f>
        <v/>
      </c>
      <c r="J89" s="103" t="str" cm="1">
        <f t="array" ref="J89" xml:space="preserve"> IF(I89="", "", INDEX(四聲調, C89))</f>
        <v/>
      </c>
      <c r="K89" s="100"/>
      <c r="L89" s="100"/>
      <c r="M89" s="141"/>
      <c r="N89" s="105"/>
      <c r="O89" s="100"/>
      <c r="P89" s="107"/>
      <c r="Q89" s="108"/>
    </row>
    <row r="90" spans="1:17" s="12" customFormat="1" ht="30">
      <c r="A90" s="88" cm="1">
        <f t="array" ref="A90" xml:space="preserve"> ROW() - ROW($1:$1)</f>
        <v>89</v>
      </c>
      <c r="B90" s="89">
        <v>15</v>
      </c>
      <c r="C90" s="89">
        <v>1</v>
      </c>
      <c r="D90" s="89" t="str">
        <f t="shared" ref="D90:D93" si="19" xml:space="preserve"> TEXT(B90, "00") &amp; "-" &amp; C90</f>
        <v>15-1</v>
      </c>
      <c r="E90" s="90">
        <f xml:space="preserve"> MATCH(D90, 目次資料表[韻目索引], 0)</f>
        <v>15</v>
      </c>
      <c r="F90" s="91" t="str" cm="1">
        <f t="array" ref="F90" xml:space="preserve"> INDEX(目次資料表[目次], $E90)</f>
        <v>1.13佳</v>
      </c>
      <c r="G90" s="92" t="str" cm="1">
        <f t="array" ref="G90" xml:space="preserve"> INDEX(目次資料表[攝], $E90)</f>
        <v>蟹</v>
      </c>
      <c r="H90" s="145" t="str" cm="1">
        <f t="array" ref="H90" xml:space="preserve"> INDEX(目次資料表[韻系], $E90)</f>
        <v>佳</v>
      </c>
      <c r="I90" s="93" t="str" cm="1">
        <f t="array" ref="I90" xml:space="preserve"> INDEX(目次資料表[韻目], $E90)</f>
        <v>佳</v>
      </c>
      <c r="J90" s="92" t="str" cm="1">
        <f t="array" ref="J90" xml:space="preserve"> IF(I90="", "", INDEX(四聲調, C90))</f>
        <v>平</v>
      </c>
      <c r="K90" s="12" t="s">
        <v>857</v>
      </c>
      <c r="L90" s="89">
        <v>2</v>
      </c>
      <c r="M90" s="139" t="str">
        <f t="shared" ref="M90:M92" si="20" xml:space="preserve"> IF(I90="", "", _xlfn.CONCAT(I90,K90,L90))</f>
        <v>佳合2</v>
      </c>
      <c r="N90" s="94" t="s">
        <v>1356</v>
      </c>
      <c r="O90" s="12" t="s">
        <v>1594</v>
      </c>
      <c r="P90" t="s">
        <v>1595</v>
      </c>
      <c r="Q90" s="96"/>
    </row>
    <row r="91" spans="1:17" s="12" customFormat="1" ht="30">
      <c r="A91" s="97" cm="1">
        <f t="array" ref="A91" xml:space="preserve"> ROW() - ROW($1:$1)</f>
        <v>90</v>
      </c>
      <c r="B91" s="12">
        <v>15</v>
      </c>
      <c r="C91" s="12">
        <v>2</v>
      </c>
      <c r="D91" s="12" t="str">
        <f t="shared" si="19"/>
        <v>15-2</v>
      </c>
      <c r="E91" s="76">
        <f xml:space="preserve"> MATCH(D91, 目次資料表[韻目索引], 0)</f>
        <v>76</v>
      </c>
      <c r="F91" s="13" t="str" cm="1">
        <f t="array" ref="F91" xml:space="preserve"> INDEX(目次資料表[目次], $E91)</f>
        <v>3.12蟹</v>
      </c>
      <c r="G91" s="14" t="str" cm="1">
        <f t="array" ref="G91" xml:space="preserve"> INDEX(目次資料表[攝], $E91)</f>
        <v>蟹</v>
      </c>
      <c r="H91" s="144" t="str" cm="1">
        <f t="array" ref="H91" xml:space="preserve"> INDEX(目次資料表[韻系], $E91)</f>
        <v>佳</v>
      </c>
      <c r="I91" s="63" t="str" cm="1">
        <f t="array" ref="I91" xml:space="preserve"> INDEX(目次資料表[韻目], $E91)</f>
        <v>蟹</v>
      </c>
      <c r="J91" s="14" t="str" cm="1">
        <f t="array" ref="J91" xml:space="preserve"> IF(I91="", "", INDEX(四聲調, C91))</f>
        <v>上</v>
      </c>
      <c r="K91" s="12" t="s">
        <v>857</v>
      </c>
      <c r="L91" s="12">
        <v>2</v>
      </c>
      <c r="M91" s="139" t="str">
        <f t="shared" si="20"/>
        <v>蟹合2</v>
      </c>
      <c r="N91" s="114" t="s">
        <v>1357</v>
      </c>
      <c r="O91" s="112" t="s">
        <v>1594</v>
      </c>
      <c r="P91" s="113" t="s">
        <v>1596</v>
      </c>
      <c r="Q91" s="98"/>
    </row>
    <row r="92" spans="1:17" s="12" customFormat="1" ht="30">
      <c r="A92" s="97" cm="1">
        <f t="array" ref="A92" xml:space="preserve"> ROW() - ROW($1:$1)</f>
        <v>91</v>
      </c>
      <c r="B92" s="12">
        <v>15</v>
      </c>
      <c r="C92" s="12">
        <v>3</v>
      </c>
      <c r="D92" s="12" t="str">
        <f t="shared" si="19"/>
        <v>15-3</v>
      </c>
      <c r="E92" s="76">
        <f xml:space="preserve"> MATCH(D92, 目次資料表[韻目索引], 0)</f>
        <v>137</v>
      </c>
      <c r="F92" s="13" t="str" cm="1">
        <f t="array" ref="F92" xml:space="preserve"> INDEX(目次資料表[目次], $E92)</f>
        <v>4.15卦</v>
      </c>
      <c r="G92" s="14" t="str" cm="1">
        <f t="array" ref="G92" xml:space="preserve"> INDEX(目次資料表[攝], $E92)</f>
        <v>蟹</v>
      </c>
      <c r="H92" s="144" t="str" cm="1">
        <f t="array" ref="H92" xml:space="preserve"> INDEX(目次資料表[韻系], $E92)</f>
        <v>佳</v>
      </c>
      <c r="I92" s="63" t="str" cm="1">
        <f t="array" ref="I92" xml:space="preserve"> INDEX(目次資料表[韻目], $E92)</f>
        <v>卦</v>
      </c>
      <c r="J92" s="14" t="str" cm="1">
        <f t="array" ref="J92" xml:space="preserve"> IF(I92="", "", INDEX(四聲調, C92))</f>
        <v>去</v>
      </c>
      <c r="K92" s="12" t="s">
        <v>857</v>
      </c>
      <c r="L92" s="12">
        <v>2</v>
      </c>
      <c r="M92" s="139" t="str">
        <f t="shared" si="20"/>
        <v>卦合2</v>
      </c>
      <c r="N92" s="114"/>
      <c r="O92" s="112" t="s">
        <v>1594</v>
      </c>
      <c r="P92" s="113" t="s">
        <v>1595</v>
      </c>
      <c r="Q92" s="98"/>
    </row>
    <row r="93" spans="1:17" s="12" customFormat="1" ht="30">
      <c r="A93" s="99" cm="1">
        <f t="array" ref="A93" xml:space="preserve"> ROW() - ROW($1:$1)</f>
        <v>92</v>
      </c>
      <c r="B93" s="100">
        <v>15</v>
      </c>
      <c r="C93" s="100">
        <v>4</v>
      </c>
      <c r="D93" s="100" t="str">
        <f t="shared" si="19"/>
        <v>15-4</v>
      </c>
      <c r="E93" s="101">
        <f xml:space="preserve"> MATCH(D93, 目次資料表[韻目索引], 0)</f>
        <v>198</v>
      </c>
      <c r="F93" s="102" t="str" cm="1">
        <f t="array" ref="F93" xml:space="preserve"> INDEX(目次資料表[目次], $E93)</f>
        <v/>
      </c>
      <c r="G93" s="103" t="str" cm="1">
        <f t="array" ref="G93" xml:space="preserve"> INDEX(目次資料表[攝], $E93)</f>
        <v>蟹</v>
      </c>
      <c r="H93" s="146" t="str" cm="1">
        <f t="array" ref="H93" xml:space="preserve"> INDEX(目次資料表[韻系], $E93)</f>
        <v>佳</v>
      </c>
      <c r="I93" s="104" t="str" cm="1">
        <f t="array" ref="I93" xml:space="preserve"> INDEX(目次資料表[韻目], $E93)</f>
        <v/>
      </c>
      <c r="J93" s="103" t="str" cm="1">
        <f t="array" ref="J93" xml:space="preserve"> IF(I93="", "", INDEX(四聲調, C93))</f>
        <v/>
      </c>
      <c r="K93" s="100"/>
      <c r="L93" s="100"/>
      <c r="M93" s="141"/>
      <c r="N93" s="105"/>
      <c r="O93" s="100"/>
      <c r="P93" s="107"/>
      <c r="Q93" s="108"/>
    </row>
    <row r="94" spans="1:17" s="12" customFormat="1" ht="30">
      <c r="A94" s="88" cm="1">
        <f t="array" ref="A94" xml:space="preserve"> ROW() - ROW($1:$1)</f>
        <v>93</v>
      </c>
      <c r="B94" s="89">
        <v>16</v>
      </c>
      <c r="C94" s="89">
        <v>1</v>
      </c>
      <c r="D94" s="89" t="str">
        <f t="shared" si="0"/>
        <v>16-1</v>
      </c>
      <c r="E94" s="90">
        <f xml:space="preserve"> MATCH(D94, 目次資料表[韻目索引], 0)</f>
        <v>16</v>
      </c>
      <c r="F94" s="91" t="str" cm="1">
        <f t="array" ref="F94" xml:space="preserve"> INDEX(目次資料表[目次], $E94)</f>
        <v>1.14皆</v>
      </c>
      <c r="G94" s="92" t="str" cm="1">
        <f t="array" ref="G94" xml:space="preserve"> INDEX(目次資料表[攝], $E94)</f>
        <v>蟹</v>
      </c>
      <c r="H94" s="145" t="str" cm="1">
        <f t="array" ref="H94" xml:space="preserve"> INDEX(目次資料表[韻系], $E94)</f>
        <v>皆</v>
      </c>
      <c r="I94" s="93" t="str" cm="1">
        <f t="array" ref="I94" xml:space="preserve"> INDEX(目次資料表[韻目], $E94)</f>
        <v>皆</v>
      </c>
      <c r="J94" s="92" t="str" cm="1">
        <f t="array" ref="J94" xml:space="preserve"> IF(I94="", "", INDEX(四聲調, C94))</f>
        <v>平</v>
      </c>
      <c r="K94" s="12" t="s">
        <v>809</v>
      </c>
      <c r="L94" s="89">
        <v>2</v>
      </c>
      <c r="M94" s="139" t="str">
        <f t="shared" ref="M94:M96" si="21" xml:space="preserve"> IF(I94="", "", _xlfn.CONCAT(I94,K94,L94))</f>
        <v>皆開2</v>
      </c>
      <c r="N94" s="94" t="s">
        <v>1358</v>
      </c>
      <c r="O94" s="12" t="s">
        <v>1592</v>
      </c>
      <c r="P94" t="s">
        <v>1593</v>
      </c>
      <c r="Q94" s="96"/>
    </row>
    <row r="95" spans="1:17" s="12" customFormat="1" ht="30">
      <c r="A95" s="97" cm="1">
        <f t="array" ref="A95" xml:space="preserve"> ROW() - ROW($1:$1)</f>
        <v>94</v>
      </c>
      <c r="B95" s="12">
        <v>16</v>
      </c>
      <c r="C95" s="12">
        <v>2</v>
      </c>
      <c r="D95" s="12" t="str">
        <f t="shared" si="0"/>
        <v>16-2</v>
      </c>
      <c r="E95" s="76">
        <f xml:space="preserve"> MATCH(D95, 目次資料表[韻目索引], 0)</f>
        <v>77</v>
      </c>
      <c r="F95" s="13" t="str" cm="1">
        <f t="array" ref="F95" xml:space="preserve"> INDEX(目次資料表[目次], $E95)</f>
        <v>3.13駭</v>
      </c>
      <c r="G95" s="14" t="str" cm="1">
        <f t="array" ref="G95" xml:space="preserve"> INDEX(目次資料表[攝], $E95)</f>
        <v>蟹</v>
      </c>
      <c r="H95" s="144" t="str" cm="1">
        <f t="array" ref="H95" xml:space="preserve"> INDEX(目次資料表[韻系], $E95)</f>
        <v>皆</v>
      </c>
      <c r="I95" s="63" t="str" cm="1">
        <f t="array" ref="I95" xml:space="preserve"> INDEX(目次資料表[韻目], $E95)</f>
        <v>駭</v>
      </c>
      <c r="J95" s="14" t="str" cm="1">
        <f t="array" ref="J95" xml:space="preserve"> IF(I95="", "", INDEX(四聲調, C95))</f>
        <v>上</v>
      </c>
      <c r="K95" s="12" t="s">
        <v>809</v>
      </c>
      <c r="L95" s="12">
        <v>2</v>
      </c>
      <c r="M95" s="139" t="str">
        <f t="shared" si="21"/>
        <v>駭開2</v>
      </c>
      <c r="N95" s="19" t="s">
        <v>1359</v>
      </c>
      <c r="O95" s="112" t="s">
        <v>1592</v>
      </c>
      <c r="P95" s="113" t="s">
        <v>1593</v>
      </c>
      <c r="Q95" s="98"/>
    </row>
    <row r="96" spans="1:17" s="12" customFormat="1" ht="30">
      <c r="A96" s="97" cm="1">
        <f t="array" ref="A96" xml:space="preserve"> ROW() - ROW($1:$1)</f>
        <v>95</v>
      </c>
      <c r="B96" s="12">
        <v>16</v>
      </c>
      <c r="C96" s="12">
        <v>3</v>
      </c>
      <c r="D96" s="12" t="str">
        <f t="shared" si="0"/>
        <v>16-3</v>
      </c>
      <c r="E96" s="76">
        <f xml:space="preserve"> MATCH(D96, 目次資料表[韻目索引], 0)</f>
        <v>138</v>
      </c>
      <c r="F96" s="13" t="str" cm="1">
        <f t="array" ref="F96" xml:space="preserve"> INDEX(目次資料表[目次], $E96)</f>
        <v>4.16怪</v>
      </c>
      <c r="G96" s="14" t="str" cm="1">
        <f t="array" ref="G96" xml:space="preserve"> INDEX(目次資料表[攝], $E96)</f>
        <v>蟹</v>
      </c>
      <c r="H96" s="144" t="str" cm="1">
        <f t="array" ref="H96" xml:space="preserve"> INDEX(目次資料表[韻系], $E96)</f>
        <v>皆</v>
      </c>
      <c r="I96" s="63" t="str" cm="1">
        <f t="array" ref="I96" xml:space="preserve"> INDEX(目次資料表[韻目], $E96)</f>
        <v>怪</v>
      </c>
      <c r="J96" s="14" t="str" cm="1">
        <f t="array" ref="J96" xml:space="preserve"> IF(I96="", "", INDEX(四聲調, C96))</f>
        <v>去</v>
      </c>
      <c r="K96" s="12" t="s">
        <v>809</v>
      </c>
      <c r="L96" s="12">
        <v>2</v>
      </c>
      <c r="M96" s="139" t="str">
        <f t="shared" si="21"/>
        <v>怪開2</v>
      </c>
      <c r="N96" s="19" t="s">
        <v>1360</v>
      </c>
      <c r="O96" s="112" t="s">
        <v>1592</v>
      </c>
      <c r="P96" s="113" t="s">
        <v>1593</v>
      </c>
      <c r="Q96" s="98"/>
    </row>
    <row r="97" spans="1:17" s="12" customFormat="1" ht="30">
      <c r="A97" s="99" cm="1">
        <f t="array" ref="A97" xml:space="preserve"> ROW() - ROW($1:$1)</f>
        <v>96</v>
      </c>
      <c r="B97" s="100">
        <v>16</v>
      </c>
      <c r="C97" s="100">
        <v>4</v>
      </c>
      <c r="D97" s="100" t="str">
        <f t="shared" si="0"/>
        <v>16-4</v>
      </c>
      <c r="E97" s="101">
        <f xml:space="preserve"> MATCH(D97, 目次資料表[韻目索引], 0)</f>
        <v>199</v>
      </c>
      <c r="F97" s="102" t="str" cm="1">
        <f t="array" ref="F97" xml:space="preserve"> INDEX(目次資料表[目次], $E97)</f>
        <v/>
      </c>
      <c r="G97" s="103" t="str" cm="1">
        <f t="array" ref="G97" xml:space="preserve"> INDEX(目次資料表[攝], $E97)</f>
        <v>蟹</v>
      </c>
      <c r="H97" s="146" t="str" cm="1">
        <f t="array" ref="H97" xml:space="preserve"> INDEX(目次資料表[韻系], $E97)</f>
        <v>皆</v>
      </c>
      <c r="I97" s="104" t="str" cm="1">
        <f t="array" ref="I97" xml:space="preserve"> INDEX(目次資料表[韻目], $E97)</f>
        <v/>
      </c>
      <c r="J97" s="103" t="str" cm="1">
        <f t="array" ref="J97" xml:space="preserve"> IF(I97="", "", INDEX(四聲調, C97))</f>
        <v/>
      </c>
      <c r="K97" s="100"/>
      <c r="L97" s="100"/>
      <c r="M97" s="141"/>
      <c r="N97" s="105"/>
      <c r="O97" s="100"/>
      <c r="P97" s="107"/>
      <c r="Q97" s="108"/>
    </row>
    <row r="98" spans="1:17" s="12" customFormat="1" ht="30">
      <c r="A98" s="88" cm="1">
        <f t="array" ref="A98" xml:space="preserve"> ROW() - ROW($1:$1)</f>
        <v>97</v>
      </c>
      <c r="B98" s="89">
        <v>16</v>
      </c>
      <c r="C98" s="89">
        <v>1</v>
      </c>
      <c r="D98" s="89" t="str">
        <f t="shared" ref="D98:D101" si="22" xml:space="preserve"> TEXT(B98, "00") &amp; "-" &amp; C98</f>
        <v>16-1</v>
      </c>
      <c r="E98" s="90">
        <f xml:space="preserve"> MATCH(D98, 目次資料表[韻目索引], 0)</f>
        <v>16</v>
      </c>
      <c r="F98" s="91" t="str" cm="1">
        <f t="array" ref="F98" xml:space="preserve"> INDEX(目次資料表[目次], $E98)</f>
        <v>1.14皆</v>
      </c>
      <c r="G98" s="92" t="str" cm="1">
        <f t="array" ref="G98" xml:space="preserve"> INDEX(目次資料表[攝], $E98)</f>
        <v>蟹</v>
      </c>
      <c r="H98" s="145" t="str" cm="1">
        <f t="array" ref="H98" xml:space="preserve"> INDEX(目次資料表[韻系], $E98)</f>
        <v>皆</v>
      </c>
      <c r="I98" s="93" t="str" cm="1">
        <f t="array" ref="I98" xml:space="preserve"> INDEX(目次資料表[韻目], $E98)</f>
        <v>皆</v>
      </c>
      <c r="J98" s="92" t="str" cm="1">
        <f t="array" ref="J98" xml:space="preserve"> IF(I98="", "", INDEX(四聲調, C98))</f>
        <v>平</v>
      </c>
      <c r="K98" s="12" t="s">
        <v>857</v>
      </c>
      <c r="L98" s="89">
        <v>2</v>
      </c>
      <c r="M98" s="139" t="str">
        <f t="shared" ref="M98:M100" si="23" xml:space="preserve"> IF(I98="", "", _xlfn.CONCAT(I98,K98,L98))</f>
        <v>皆合2</v>
      </c>
      <c r="N98" s="94" t="s">
        <v>1361</v>
      </c>
      <c r="O98" s="12" t="s">
        <v>1594</v>
      </c>
      <c r="P98" t="s">
        <v>1596</v>
      </c>
      <c r="Q98" s="96"/>
    </row>
    <row r="99" spans="1:17" s="12" customFormat="1" ht="30">
      <c r="A99" s="97" cm="1">
        <f t="array" ref="A99" xml:space="preserve"> ROW() - ROW($1:$1)</f>
        <v>98</v>
      </c>
      <c r="B99" s="12">
        <v>16</v>
      </c>
      <c r="C99" s="12">
        <v>2</v>
      </c>
      <c r="D99" s="12" t="str">
        <f t="shared" si="22"/>
        <v>16-2</v>
      </c>
      <c r="E99" s="76">
        <f xml:space="preserve"> MATCH(D99, 目次資料表[韻目索引], 0)</f>
        <v>77</v>
      </c>
      <c r="F99" s="13" t="str" cm="1">
        <f t="array" ref="F99" xml:space="preserve"> INDEX(目次資料表[目次], $E99)</f>
        <v>3.13駭</v>
      </c>
      <c r="G99" s="14" t="str" cm="1">
        <f t="array" ref="G99" xml:space="preserve"> INDEX(目次資料表[攝], $E99)</f>
        <v>蟹</v>
      </c>
      <c r="H99" s="144" t="str" cm="1">
        <f t="array" ref="H99" xml:space="preserve"> INDEX(目次資料表[韻系], $E99)</f>
        <v>皆</v>
      </c>
      <c r="I99" s="63" t="str" cm="1">
        <f t="array" ref="I99" xml:space="preserve"> INDEX(目次資料表[韻目], $E99)</f>
        <v>駭</v>
      </c>
      <c r="J99" s="14" t="str" cm="1">
        <f t="array" ref="J99" xml:space="preserve"> IF(I99="", "", INDEX(四聲調, C99))</f>
        <v>上</v>
      </c>
      <c r="K99" s="12" t="s">
        <v>857</v>
      </c>
      <c r="L99" s="12">
        <v>2</v>
      </c>
      <c r="M99" s="139" t="str">
        <f t="shared" si="23"/>
        <v>駭合2</v>
      </c>
      <c r="N99" s="66"/>
      <c r="O99" s="112" t="s">
        <v>1594</v>
      </c>
      <c r="P99" s="113" t="s">
        <v>1596</v>
      </c>
      <c r="Q99" s="98"/>
    </row>
    <row r="100" spans="1:17" s="12" customFormat="1" ht="30">
      <c r="A100" s="97" cm="1">
        <f t="array" ref="A100" xml:space="preserve"> ROW() - ROW($1:$1)</f>
        <v>99</v>
      </c>
      <c r="B100" s="12">
        <v>16</v>
      </c>
      <c r="C100" s="12">
        <v>3</v>
      </c>
      <c r="D100" s="12" t="str">
        <f t="shared" si="22"/>
        <v>16-3</v>
      </c>
      <c r="E100" s="76">
        <f xml:space="preserve"> MATCH(D100, 目次資料表[韻目索引], 0)</f>
        <v>138</v>
      </c>
      <c r="F100" s="13" t="str" cm="1">
        <f t="array" ref="F100" xml:space="preserve"> INDEX(目次資料表[目次], $E100)</f>
        <v>4.16怪</v>
      </c>
      <c r="G100" s="14" t="str" cm="1">
        <f t="array" ref="G100" xml:space="preserve"> INDEX(目次資料表[攝], $E100)</f>
        <v>蟹</v>
      </c>
      <c r="H100" s="144" t="str" cm="1">
        <f t="array" ref="H100" xml:space="preserve"> INDEX(目次資料表[韻系], $E100)</f>
        <v>皆</v>
      </c>
      <c r="I100" s="63" t="str" cm="1">
        <f t="array" ref="I100" xml:space="preserve"> INDEX(目次資料表[韻目], $E100)</f>
        <v>怪</v>
      </c>
      <c r="J100" s="14" t="str" cm="1">
        <f t="array" ref="J100" xml:space="preserve"> IF(I100="", "", INDEX(四聲調, C100))</f>
        <v>去</v>
      </c>
      <c r="K100" s="12" t="s">
        <v>857</v>
      </c>
      <c r="L100" s="12">
        <v>2</v>
      </c>
      <c r="M100" s="139" t="str">
        <f t="shared" si="23"/>
        <v>怪合2</v>
      </c>
      <c r="N100" s="19" t="s">
        <v>1362</v>
      </c>
      <c r="O100" s="112" t="s">
        <v>1594</v>
      </c>
      <c r="P100" s="113" t="s">
        <v>1596</v>
      </c>
      <c r="Q100" s="98"/>
    </row>
    <row r="101" spans="1:17" s="12" customFormat="1" ht="30">
      <c r="A101" s="99" cm="1">
        <f t="array" ref="A101" xml:space="preserve"> ROW() - ROW($1:$1)</f>
        <v>100</v>
      </c>
      <c r="B101" s="100">
        <v>16</v>
      </c>
      <c r="C101" s="100">
        <v>4</v>
      </c>
      <c r="D101" s="100" t="str">
        <f t="shared" si="22"/>
        <v>16-4</v>
      </c>
      <c r="E101" s="101">
        <f xml:space="preserve"> MATCH(D101, 目次資料表[韻目索引], 0)</f>
        <v>199</v>
      </c>
      <c r="F101" s="102" t="str" cm="1">
        <f t="array" ref="F101" xml:space="preserve"> INDEX(目次資料表[目次], $E101)</f>
        <v/>
      </c>
      <c r="G101" s="103" t="str" cm="1">
        <f t="array" ref="G101" xml:space="preserve"> INDEX(目次資料表[攝], $E101)</f>
        <v>蟹</v>
      </c>
      <c r="H101" s="146" t="str" cm="1">
        <f t="array" ref="H101" xml:space="preserve"> INDEX(目次資料表[韻系], $E101)</f>
        <v>皆</v>
      </c>
      <c r="I101" s="104" t="str" cm="1">
        <f t="array" ref="I101" xml:space="preserve"> INDEX(目次資料表[韻目], $E101)</f>
        <v/>
      </c>
      <c r="J101" s="103" t="str" cm="1">
        <f t="array" ref="J101" xml:space="preserve"> IF(I101="", "", INDEX(四聲調, C101))</f>
        <v/>
      </c>
      <c r="K101" s="100"/>
      <c r="L101" s="100"/>
      <c r="M101" s="141"/>
      <c r="N101" s="105"/>
      <c r="O101" s="100"/>
      <c r="P101" s="107"/>
      <c r="Q101" s="108"/>
    </row>
    <row r="102" spans="1:17" s="12" customFormat="1" ht="30">
      <c r="A102" s="88" cm="1">
        <f t="array" ref="A102" xml:space="preserve"> ROW() - ROW($1:$1)</f>
        <v>101</v>
      </c>
      <c r="B102" s="89">
        <v>17</v>
      </c>
      <c r="C102" s="89">
        <v>1</v>
      </c>
      <c r="D102" s="89" t="str">
        <f t="shared" si="0"/>
        <v>17-1</v>
      </c>
      <c r="E102" s="90">
        <f xml:space="preserve"> MATCH(D102, 目次資料表[韻目索引], 0)</f>
        <v>17</v>
      </c>
      <c r="F102" s="91" t="str" cm="1">
        <f t="array" ref="F102" xml:space="preserve"> INDEX(目次資料表[目次], $E102)</f>
        <v/>
      </c>
      <c r="G102" s="92" t="str" cm="1">
        <f t="array" ref="G102" xml:space="preserve"> INDEX(目次資料表[攝], $E102)</f>
        <v>蟹</v>
      </c>
      <c r="H102" s="145" t="str" cm="1">
        <f t="array" ref="H102" xml:space="preserve"> INDEX(目次資料表[韻系], $E102)</f>
        <v>夬</v>
      </c>
      <c r="I102" s="93" t="str" cm="1">
        <f t="array" ref="I102" xml:space="preserve"> INDEX(目次資料表[韻目], $E102)</f>
        <v/>
      </c>
      <c r="J102" s="92" t="str" cm="1">
        <f t="array" ref="J102" xml:space="preserve"> IF(I102="", "", INDEX(四聲調, C102))</f>
        <v/>
      </c>
      <c r="K102" s="89"/>
      <c r="L102" s="89"/>
      <c r="M102" s="140"/>
      <c r="N102" s="94"/>
      <c r="O102" s="89"/>
      <c r="P102" s="95"/>
      <c r="Q102" s="96"/>
    </row>
    <row r="103" spans="1:17" s="12" customFormat="1" ht="30">
      <c r="A103" s="97" cm="1">
        <f t="array" ref="A103" xml:space="preserve"> ROW() - ROW($1:$1)</f>
        <v>102</v>
      </c>
      <c r="B103" s="12">
        <v>17</v>
      </c>
      <c r="C103" s="12">
        <v>2</v>
      </c>
      <c r="D103" s="12" t="str">
        <f t="shared" ref="D103:D182" si="24" xml:space="preserve"> TEXT(B103, "00") &amp; "-" &amp; C103</f>
        <v>17-2</v>
      </c>
      <c r="E103" s="76">
        <f xml:space="preserve"> MATCH(D103, 目次資料表[韻目索引], 0)</f>
        <v>78</v>
      </c>
      <c r="F103" s="13" t="str" cm="1">
        <f t="array" ref="F103" xml:space="preserve"> INDEX(目次資料表[目次], $E103)</f>
        <v/>
      </c>
      <c r="G103" s="14" t="str" cm="1">
        <f t="array" ref="G103" xml:space="preserve"> INDEX(目次資料表[攝], $E103)</f>
        <v>蟹</v>
      </c>
      <c r="H103" s="144" t="str" cm="1">
        <f t="array" ref="H103" xml:space="preserve"> INDEX(目次資料表[韻系], $E103)</f>
        <v>夬</v>
      </c>
      <c r="I103" s="63" t="str" cm="1">
        <f t="array" ref="I103" xml:space="preserve"> INDEX(目次資料表[韻目], $E103)</f>
        <v/>
      </c>
      <c r="J103" s="14" t="str" cm="1">
        <f t="array" ref="J103" xml:space="preserve"> IF(I103="", "", INDEX(四聲調, C103))</f>
        <v/>
      </c>
      <c r="M103" s="139"/>
      <c r="N103" s="19"/>
      <c r="P103"/>
      <c r="Q103" s="98"/>
    </row>
    <row r="104" spans="1:17" s="12" customFormat="1" ht="30">
      <c r="A104" s="97" cm="1">
        <f t="array" ref="A104" xml:space="preserve"> ROW() - ROW($1:$1)</f>
        <v>103</v>
      </c>
      <c r="B104" s="12">
        <v>17</v>
      </c>
      <c r="C104" s="12">
        <v>3</v>
      </c>
      <c r="D104" s="12" t="str">
        <f t="shared" si="24"/>
        <v>17-3</v>
      </c>
      <c r="E104" s="76">
        <f xml:space="preserve"> MATCH(D104, 目次資料表[韻目索引], 0)</f>
        <v>139</v>
      </c>
      <c r="F104" s="13" t="str" cm="1">
        <f t="array" ref="F104" xml:space="preserve"> INDEX(目次資料表[目次], $E104)</f>
        <v>4.17夬</v>
      </c>
      <c r="G104" s="14" t="str" cm="1">
        <f t="array" ref="G104" xml:space="preserve"> INDEX(目次資料表[攝], $E104)</f>
        <v>蟹</v>
      </c>
      <c r="H104" s="144" t="str" cm="1">
        <f t="array" ref="H104" xml:space="preserve"> INDEX(目次資料表[韻系], $E104)</f>
        <v>夬</v>
      </c>
      <c r="I104" s="63" t="str" cm="1">
        <f t="array" ref="I104" xml:space="preserve"> INDEX(目次資料表[韻目], $E104)</f>
        <v>夬</v>
      </c>
      <c r="J104" s="14" t="str" cm="1">
        <f t="array" ref="J104" xml:space="preserve"> IF(I104="", "", INDEX(四聲調, C104))</f>
        <v>去</v>
      </c>
      <c r="K104" s="12" t="s">
        <v>809</v>
      </c>
      <c r="L104" s="89">
        <v>2</v>
      </c>
      <c r="M104" s="139" t="str">
        <f t="shared" ref="M104" si="25" xml:space="preserve"> IF(I104="", "", _xlfn.CONCAT(I104,K104,L104))</f>
        <v>夬開2</v>
      </c>
      <c r="N104" s="19" t="s">
        <v>1363</v>
      </c>
      <c r="O104" s="12" t="s">
        <v>1592</v>
      </c>
      <c r="P104" t="s">
        <v>1593</v>
      </c>
      <c r="Q104" s="98"/>
    </row>
    <row r="105" spans="1:17" s="12" customFormat="1" ht="30">
      <c r="A105" s="99" cm="1">
        <f t="array" ref="A105" xml:space="preserve"> ROW() - ROW($1:$1)</f>
        <v>104</v>
      </c>
      <c r="B105" s="100">
        <v>17</v>
      </c>
      <c r="C105" s="100">
        <v>4</v>
      </c>
      <c r="D105" s="100" t="str">
        <f t="shared" si="24"/>
        <v>17-4</v>
      </c>
      <c r="E105" s="101">
        <f xml:space="preserve"> MATCH(D105, 目次資料表[韻目索引], 0)</f>
        <v>200</v>
      </c>
      <c r="F105" s="102" t="str" cm="1">
        <f t="array" ref="F105" xml:space="preserve"> INDEX(目次資料表[目次], $E105)</f>
        <v/>
      </c>
      <c r="G105" s="103" t="str" cm="1">
        <f t="array" ref="G105" xml:space="preserve"> INDEX(目次資料表[攝], $E105)</f>
        <v>蟹</v>
      </c>
      <c r="H105" s="146" t="str" cm="1">
        <f t="array" ref="H105" xml:space="preserve"> INDEX(目次資料表[韻系], $E105)</f>
        <v>夬</v>
      </c>
      <c r="I105" s="104" t="str" cm="1">
        <f t="array" ref="I105" xml:space="preserve"> INDEX(目次資料表[韻目], $E105)</f>
        <v/>
      </c>
      <c r="J105" s="103" t="str" cm="1">
        <f t="array" ref="J105" xml:space="preserve"> IF(I105="", "", INDEX(四聲調, C105))</f>
        <v/>
      </c>
      <c r="K105" s="100"/>
      <c r="L105" s="100"/>
      <c r="M105" s="141"/>
      <c r="N105" s="105"/>
      <c r="O105" s="100"/>
      <c r="P105" s="107"/>
      <c r="Q105" s="108"/>
    </row>
    <row r="106" spans="1:17" s="12" customFormat="1" ht="30">
      <c r="A106" s="88" cm="1">
        <f t="array" ref="A106" xml:space="preserve"> ROW() - ROW($1:$1)</f>
        <v>105</v>
      </c>
      <c r="B106" s="89">
        <v>17</v>
      </c>
      <c r="C106" s="89">
        <v>1</v>
      </c>
      <c r="D106" s="89" t="str">
        <f t="shared" si="24"/>
        <v>17-1</v>
      </c>
      <c r="E106" s="90">
        <f xml:space="preserve"> MATCH(D106, 目次資料表[韻目索引], 0)</f>
        <v>17</v>
      </c>
      <c r="F106" s="91" t="str" cm="1">
        <f t="array" ref="F106" xml:space="preserve"> INDEX(目次資料表[目次], $E106)</f>
        <v/>
      </c>
      <c r="G106" s="92" t="str" cm="1">
        <f t="array" ref="G106" xml:space="preserve"> INDEX(目次資料表[攝], $E106)</f>
        <v>蟹</v>
      </c>
      <c r="H106" s="145" t="str" cm="1">
        <f t="array" ref="H106" xml:space="preserve"> INDEX(目次資料表[韻系], $E106)</f>
        <v>夬</v>
      </c>
      <c r="I106" s="93" t="str" cm="1">
        <f t="array" ref="I106" xml:space="preserve"> INDEX(目次資料表[韻目], $E106)</f>
        <v/>
      </c>
      <c r="J106" s="92" t="str" cm="1">
        <f t="array" ref="J106" xml:space="preserve"> IF(I106="", "", INDEX(四聲調, C106))</f>
        <v/>
      </c>
      <c r="K106" s="89"/>
      <c r="L106" s="89"/>
      <c r="M106" s="140"/>
      <c r="N106" s="94"/>
      <c r="O106" s="89"/>
      <c r="P106" s="95"/>
      <c r="Q106" s="96"/>
    </row>
    <row r="107" spans="1:17" s="12" customFormat="1" ht="30">
      <c r="A107" s="97" cm="1">
        <f t="array" ref="A107" xml:space="preserve"> ROW() - ROW($1:$1)</f>
        <v>106</v>
      </c>
      <c r="B107" s="12">
        <v>17</v>
      </c>
      <c r="C107" s="12">
        <v>2</v>
      </c>
      <c r="D107" s="12" t="str">
        <f t="shared" ref="D107:D109" si="26" xml:space="preserve"> TEXT(B107, "00") &amp; "-" &amp; C107</f>
        <v>17-2</v>
      </c>
      <c r="E107" s="76">
        <f xml:space="preserve"> MATCH(D107, 目次資料表[韻目索引], 0)</f>
        <v>78</v>
      </c>
      <c r="F107" s="13" t="str" cm="1">
        <f t="array" ref="F107" xml:space="preserve"> INDEX(目次資料表[目次], $E107)</f>
        <v/>
      </c>
      <c r="G107" s="14" t="str" cm="1">
        <f t="array" ref="G107" xml:space="preserve"> INDEX(目次資料表[攝], $E107)</f>
        <v>蟹</v>
      </c>
      <c r="H107" s="144" t="str" cm="1">
        <f t="array" ref="H107" xml:space="preserve"> INDEX(目次資料表[韻系], $E107)</f>
        <v>夬</v>
      </c>
      <c r="I107" s="63" t="str" cm="1">
        <f t="array" ref="I107" xml:space="preserve"> INDEX(目次資料表[韻目], $E107)</f>
        <v/>
      </c>
      <c r="J107" s="14" t="str" cm="1">
        <f t="array" ref="J107" xml:space="preserve"> IF(I107="", "", INDEX(四聲調, C107))</f>
        <v/>
      </c>
      <c r="M107" s="139"/>
      <c r="N107" s="19"/>
      <c r="P107"/>
      <c r="Q107" s="98"/>
    </row>
    <row r="108" spans="1:17" s="12" customFormat="1" ht="30">
      <c r="A108" s="97" cm="1">
        <f t="array" ref="A108" xml:space="preserve"> ROW() - ROW($1:$1)</f>
        <v>107</v>
      </c>
      <c r="B108" s="12">
        <v>17</v>
      </c>
      <c r="C108" s="12">
        <v>3</v>
      </c>
      <c r="D108" s="12" t="str">
        <f t="shared" si="26"/>
        <v>17-3</v>
      </c>
      <c r="E108" s="76">
        <f xml:space="preserve"> MATCH(D108, 目次資料表[韻目索引], 0)</f>
        <v>139</v>
      </c>
      <c r="F108" s="13" t="str" cm="1">
        <f t="array" ref="F108" xml:space="preserve"> INDEX(目次資料表[目次], $E108)</f>
        <v>4.17夬</v>
      </c>
      <c r="G108" s="14" t="str" cm="1">
        <f t="array" ref="G108" xml:space="preserve"> INDEX(目次資料表[攝], $E108)</f>
        <v>蟹</v>
      </c>
      <c r="H108" s="144" t="str" cm="1">
        <f t="array" ref="H108" xml:space="preserve"> INDEX(目次資料表[韻系], $E108)</f>
        <v>夬</v>
      </c>
      <c r="I108" s="63" t="str" cm="1">
        <f t="array" ref="I108" xml:space="preserve"> INDEX(目次資料表[韻目], $E108)</f>
        <v>夬</v>
      </c>
      <c r="J108" s="14" t="str" cm="1">
        <f t="array" ref="J108" xml:space="preserve"> IF(I108="", "", INDEX(四聲調, C108))</f>
        <v>去</v>
      </c>
      <c r="K108" s="12" t="s">
        <v>857</v>
      </c>
      <c r="L108" s="12">
        <v>2</v>
      </c>
      <c r="M108" s="139" t="str">
        <f t="shared" ref="M108" si="27" xml:space="preserve"> IF(I108="", "", _xlfn.CONCAT(I108,K108,L108))</f>
        <v>夬合2</v>
      </c>
      <c r="N108" s="19" t="s">
        <v>1364</v>
      </c>
      <c r="O108" s="12" t="s">
        <v>1594</v>
      </c>
      <c r="P108" t="s">
        <v>1596</v>
      </c>
      <c r="Q108" s="98"/>
    </row>
    <row r="109" spans="1:17" s="12" customFormat="1" ht="30">
      <c r="A109" s="99" cm="1">
        <f t="array" ref="A109" xml:space="preserve"> ROW() - ROW($1:$1)</f>
        <v>108</v>
      </c>
      <c r="B109" s="100">
        <v>17</v>
      </c>
      <c r="C109" s="100">
        <v>4</v>
      </c>
      <c r="D109" s="100" t="str">
        <f t="shared" si="26"/>
        <v>17-4</v>
      </c>
      <c r="E109" s="101">
        <f xml:space="preserve"> MATCH(D109, 目次資料表[韻目索引], 0)</f>
        <v>200</v>
      </c>
      <c r="F109" s="102" t="str" cm="1">
        <f t="array" ref="F109" xml:space="preserve"> INDEX(目次資料表[目次], $E109)</f>
        <v/>
      </c>
      <c r="G109" s="103" t="str" cm="1">
        <f t="array" ref="G109" xml:space="preserve"> INDEX(目次資料表[攝], $E109)</f>
        <v>蟹</v>
      </c>
      <c r="H109" s="146" t="str" cm="1">
        <f t="array" ref="H109" xml:space="preserve"> INDEX(目次資料表[韻系], $E109)</f>
        <v>夬</v>
      </c>
      <c r="I109" s="104" t="str" cm="1">
        <f t="array" ref="I109" xml:space="preserve"> INDEX(目次資料表[韻目], $E109)</f>
        <v/>
      </c>
      <c r="J109" s="103" t="str" cm="1">
        <f t="array" ref="J109" xml:space="preserve"> IF(I109="", "", INDEX(四聲調, C109))</f>
        <v/>
      </c>
      <c r="K109" s="100"/>
      <c r="L109" s="100"/>
      <c r="M109" s="141"/>
      <c r="N109" s="105"/>
      <c r="O109" s="100"/>
      <c r="P109" s="107"/>
      <c r="Q109" s="108"/>
    </row>
    <row r="110" spans="1:17" s="12" customFormat="1" ht="30">
      <c r="A110" s="88" cm="1">
        <f t="array" ref="A110" xml:space="preserve"> ROW() - ROW($1:$1)</f>
        <v>109</v>
      </c>
      <c r="B110" s="89">
        <v>18</v>
      </c>
      <c r="C110" s="89">
        <v>1</v>
      </c>
      <c r="D110" s="89" t="str">
        <f t="shared" si="24"/>
        <v>18-1</v>
      </c>
      <c r="E110" s="90">
        <f xml:space="preserve"> MATCH(D110, 目次資料表[韻目索引], 0)</f>
        <v>18</v>
      </c>
      <c r="F110" s="91" t="str" cm="1">
        <f t="array" ref="F110" xml:space="preserve"> INDEX(目次資料表[目次], $E110)</f>
        <v>1.15灰</v>
      </c>
      <c r="G110" s="92" t="str" cm="1">
        <f t="array" ref="G110" xml:space="preserve"> INDEX(目次資料表[攝], $E110)</f>
        <v>蟹</v>
      </c>
      <c r="H110" s="145" t="str" cm="1">
        <f t="array" ref="H110" xml:space="preserve"> INDEX(目次資料表[韻系], $E110)</f>
        <v>灰</v>
      </c>
      <c r="I110" s="93" t="str" cm="1">
        <f t="array" ref="I110" xml:space="preserve"> INDEX(目次資料表[韻目], $E110)</f>
        <v>灰</v>
      </c>
      <c r="J110" s="92" t="str" cm="1">
        <f t="array" ref="J110" xml:space="preserve"> IF(I110="", "", INDEX(四聲調, C110))</f>
        <v>平</v>
      </c>
      <c r="K110" s="12" t="s">
        <v>857</v>
      </c>
      <c r="L110" s="12">
        <v>1</v>
      </c>
      <c r="M110" s="139" t="str">
        <f t="shared" ref="M110:M112" si="28" xml:space="preserve"> IF(I110="", "", _xlfn.CONCAT(I110,K110,L110))</f>
        <v>灰合1</v>
      </c>
      <c r="N110" s="94" t="s">
        <v>1365</v>
      </c>
      <c r="O110" s="12" t="s">
        <v>1594</v>
      </c>
      <c r="P110" t="s">
        <v>1591</v>
      </c>
      <c r="Q110" s="96"/>
    </row>
    <row r="111" spans="1:17" s="12" customFormat="1" ht="30">
      <c r="A111" s="97" cm="1">
        <f t="array" ref="A111" xml:space="preserve"> ROW() - ROW($1:$1)</f>
        <v>110</v>
      </c>
      <c r="B111" s="12">
        <v>18</v>
      </c>
      <c r="C111" s="12">
        <v>2</v>
      </c>
      <c r="D111" s="12" t="str">
        <f t="shared" si="24"/>
        <v>18-2</v>
      </c>
      <c r="E111" s="76">
        <f xml:space="preserve"> MATCH(D111, 目次資料表[韻目索引], 0)</f>
        <v>79</v>
      </c>
      <c r="F111" s="13" t="str" cm="1">
        <f t="array" ref="F111" xml:space="preserve"> INDEX(目次資料表[目次], $E111)</f>
        <v>3.14賄</v>
      </c>
      <c r="G111" s="14" t="str" cm="1">
        <f t="array" ref="G111" xml:space="preserve"> INDEX(目次資料表[攝], $E111)</f>
        <v>蟹</v>
      </c>
      <c r="H111" s="144" t="str" cm="1">
        <f t="array" ref="H111" xml:space="preserve"> INDEX(目次資料表[韻系], $E111)</f>
        <v>灰</v>
      </c>
      <c r="I111" s="63" t="str" cm="1">
        <f t="array" ref="I111" xml:space="preserve"> INDEX(目次資料表[韻目], $E111)</f>
        <v>賄</v>
      </c>
      <c r="J111" s="14" t="str" cm="1">
        <f t="array" ref="J111" xml:space="preserve"> IF(I111="", "", INDEX(四聲調, C111))</f>
        <v>上</v>
      </c>
      <c r="K111" s="12" t="s">
        <v>857</v>
      </c>
      <c r="L111" s="12">
        <v>1</v>
      </c>
      <c r="M111" s="139" t="str">
        <f t="shared" si="28"/>
        <v>賄合1</v>
      </c>
      <c r="N111" s="19" t="s">
        <v>1366</v>
      </c>
      <c r="O111" s="112" t="s">
        <v>1594</v>
      </c>
      <c r="P111" s="113" t="s">
        <v>1591</v>
      </c>
      <c r="Q111" s="98"/>
    </row>
    <row r="112" spans="1:17" s="12" customFormat="1" ht="30">
      <c r="A112" s="97" cm="1">
        <f t="array" ref="A112" xml:space="preserve"> ROW() - ROW($1:$1)</f>
        <v>111</v>
      </c>
      <c r="B112" s="12">
        <v>18</v>
      </c>
      <c r="C112" s="12">
        <v>3</v>
      </c>
      <c r="D112" s="12" t="str">
        <f t="shared" si="24"/>
        <v>18-3</v>
      </c>
      <c r="E112" s="76">
        <f xml:space="preserve"> MATCH(D112, 目次資料表[韻目索引], 0)</f>
        <v>140</v>
      </c>
      <c r="F112" s="13" t="str" cm="1">
        <f t="array" ref="F112" xml:space="preserve"> INDEX(目次資料表[目次], $E112)</f>
        <v>4.18隊</v>
      </c>
      <c r="G112" s="14" t="str" cm="1">
        <f t="array" ref="G112" xml:space="preserve"> INDEX(目次資料表[攝], $E112)</f>
        <v>蟹</v>
      </c>
      <c r="H112" s="144" t="str" cm="1">
        <f t="array" ref="H112" xml:space="preserve"> INDEX(目次資料表[韻系], $E112)</f>
        <v>灰</v>
      </c>
      <c r="I112" s="63" t="str" cm="1">
        <f t="array" ref="I112" xml:space="preserve"> INDEX(目次資料表[韻目], $E112)</f>
        <v>隊</v>
      </c>
      <c r="J112" s="14" t="str" cm="1">
        <f t="array" ref="J112" xml:space="preserve"> IF(I112="", "", INDEX(四聲調, C112))</f>
        <v>去</v>
      </c>
      <c r="K112" s="12" t="s">
        <v>857</v>
      </c>
      <c r="L112" s="12">
        <v>1</v>
      </c>
      <c r="M112" s="139" t="str">
        <f t="shared" si="28"/>
        <v>隊合1</v>
      </c>
      <c r="N112" s="19" t="s">
        <v>1367</v>
      </c>
      <c r="O112" s="112" t="s">
        <v>1594</v>
      </c>
      <c r="P112" s="113" t="s">
        <v>1591</v>
      </c>
      <c r="Q112" s="98"/>
    </row>
    <row r="113" spans="1:17" s="12" customFormat="1" ht="30">
      <c r="A113" s="99" cm="1">
        <f t="array" ref="A113" xml:space="preserve"> ROW() - ROW($1:$1)</f>
        <v>112</v>
      </c>
      <c r="B113" s="100">
        <v>18</v>
      </c>
      <c r="C113" s="100">
        <v>4</v>
      </c>
      <c r="D113" s="100" t="str">
        <f t="shared" si="24"/>
        <v>18-4</v>
      </c>
      <c r="E113" s="101">
        <f xml:space="preserve"> MATCH(D113, 目次資料表[韻目索引], 0)</f>
        <v>201</v>
      </c>
      <c r="F113" s="102" t="str" cm="1">
        <f t="array" ref="F113" xml:space="preserve"> INDEX(目次資料表[目次], $E113)</f>
        <v/>
      </c>
      <c r="G113" s="103" t="str" cm="1">
        <f t="array" ref="G113" xml:space="preserve"> INDEX(目次資料表[攝], $E113)</f>
        <v>蟹</v>
      </c>
      <c r="H113" s="146" t="str" cm="1">
        <f t="array" ref="H113" xml:space="preserve"> INDEX(目次資料表[韻系], $E113)</f>
        <v>灰</v>
      </c>
      <c r="I113" s="104" t="str" cm="1">
        <f t="array" ref="I113" xml:space="preserve"> INDEX(目次資料表[韻目], $E113)</f>
        <v/>
      </c>
      <c r="J113" s="103" t="str" cm="1">
        <f t="array" ref="J113" xml:space="preserve"> IF(I113="", "", INDEX(四聲調, C113))</f>
        <v/>
      </c>
      <c r="K113" s="100"/>
      <c r="L113" s="100"/>
      <c r="M113" s="141"/>
      <c r="N113" s="105"/>
      <c r="O113" s="100"/>
      <c r="P113" s="107"/>
      <c r="Q113" s="108"/>
    </row>
    <row r="114" spans="1:17" s="12" customFormat="1" ht="30">
      <c r="A114" s="88" cm="1">
        <f t="array" ref="A114" xml:space="preserve"> ROW() - ROW($1:$1)</f>
        <v>113</v>
      </c>
      <c r="B114" s="89">
        <v>19</v>
      </c>
      <c r="C114" s="89">
        <v>1</v>
      </c>
      <c r="D114" s="89" t="str">
        <f t="shared" si="24"/>
        <v>19-1</v>
      </c>
      <c r="E114" s="90">
        <f xml:space="preserve"> MATCH(D114, 目次資料表[韻目索引], 0)</f>
        <v>19</v>
      </c>
      <c r="F114" s="91" t="str" cm="1">
        <f t="array" ref="F114" xml:space="preserve"> INDEX(目次資料表[目次], $E114)</f>
        <v>1.16咍</v>
      </c>
      <c r="G114" s="92" t="str" cm="1">
        <f t="array" ref="G114" xml:space="preserve"> INDEX(目次資料表[攝], $E114)</f>
        <v>蟹</v>
      </c>
      <c r="H114" s="145" t="str" cm="1">
        <f t="array" ref="H114" xml:space="preserve"> INDEX(目次資料表[韻系], $E114)</f>
        <v>咍</v>
      </c>
      <c r="I114" s="93" t="str" cm="1">
        <f t="array" ref="I114" xml:space="preserve"> INDEX(目次資料表[韻目], $E114)</f>
        <v>咍</v>
      </c>
      <c r="J114" s="92" t="str" cm="1">
        <f t="array" ref="J114" xml:space="preserve"> IF(I114="", "", INDEX(四聲調, C114))</f>
        <v>平</v>
      </c>
      <c r="K114" s="12" t="s">
        <v>809</v>
      </c>
      <c r="L114" s="12">
        <v>1</v>
      </c>
      <c r="M114" s="139" t="str">
        <f t="shared" ref="M114:M116" si="29" xml:space="preserve"> IF(I114="", "", _xlfn.CONCAT(I114,K114,L114))</f>
        <v>咍開1</v>
      </c>
      <c r="N114" s="94" t="s">
        <v>1368</v>
      </c>
      <c r="O114" s="12" t="s">
        <v>1592</v>
      </c>
      <c r="P114" t="s">
        <v>1591</v>
      </c>
      <c r="Q114" s="96"/>
    </row>
    <row r="115" spans="1:17" s="12" customFormat="1" ht="30">
      <c r="A115" s="97" cm="1">
        <f t="array" ref="A115" xml:space="preserve"> ROW() - ROW($1:$1)</f>
        <v>114</v>
      </c>
      <c r="B115" s="12">
        <v>19</v>
      </c>
      <c r="C115" s="12">
        <v>2</v>
      </c>
      <c r="D115" s="12" t="str">
        <f t="shared" si="24"/>
        <v>19-2</v>
      </c>
      <c r="E115" s="76">
        <f xml:space="preserve"> MATCH(D115, 目次資料表[韻目索引], 0)</f>
        <v>80</v>
      </c>
      <c r="F115" s="13" t="str" cm="1">
        <f t="array" ref="F115" xml:space="preserve"> INDEX(目次資料表[目次], $E115)</f>
        <v>3.15海</v>
      </c>
      <c r="G115" s="14" t="str" cm="1">
        <f t="array" ref="G115" xml:space="preserve"> INDEX(目次資料表[攝], $E115)</f>
        <v>蟹</v>
      </c>
      <c r="H115" s="144" t="str" cm="1">
        <f t="array" ref="H115" xml:space="preserve"> INDEX(目次資料表[韻系], $E115)</f>
        <v>咍</v>
      </c>
      <c r="I115" s="63" t="str" cm="1">
        <f t="array" ref="I115" xml:space="preserve"> INDEX(目次資料表[韻目], $E115)</f>
        <v>海</v>
      </c>
      <c r="J115" s="14" t="str" cm="1">
        <f t="array" ref="J115" xml:space="preserve"> IF(I115="", "", INDEX(四聲調, C115))</f>
        <v>上</v>
      </c>
      <c r="K115" s="12" t="s">
        <v>809</v>
      </c>
      <c r="L115" s="12">
        <v>1</v>
      </c>
      <c r="M115" s="139" t="str">
        <f t="shared" si="29"/>
        <v>海開1</v>
      </c>
      <c r="N115" s="19" t="s">
        <v>1369</v>
      </c>
      <c r="O115" s="112" t="s">
        <v>1592</v>
      </c>
      <c r="P115" s="113" t="s">
        <v>1593</v>
      </c>
      <c r="Q115" s="98"/>
    </row>
    <row r="116" spans="1:17" s="12" customFormat="1" ht="30">
      <c r="A116" s="97" cm="1">
        <f t="array" ref="A116" xml:space="preserve"> ROW() - ROW($1:$1)</f>
        <v>115</v>
      </c>
      <c r="B116" s="12">
        <v>19</v>
      </c>
      <c r="C116" s="12">
        <v>3</v>
      </c>
      <c r="D116" s="12" t="str">
        <f t="shared" si="24"/>
        <v>19-3</v>
      </c>
      <c r="E116" s="76">
        <f xml:space="preserve"> MATCH(D116, 目次資料表[韻目索引], 0)</f>
        <v>141</v>
      </c>
      <c r="F116" s="13" t="str" cm="1">
        <f t="array" ref="F116" xml:space="preserve"> INDEX(目次資料表[目次], $E116)</f>
        <v>4.19代</v>
      </c>
      <c r="G116" s="14" t="str" cm="1">
        <f t="array" ref="G116" xml:space="preserve"> INDEX(目次資料表[攝], $E116)</f>
        <v>蟹</v>
      </c>
      <c r="H116" s="144" t="str" cm="1">
        <f t="array" ref="H116" xml:space="preserve"> INDEX(目次資料表[韻系], $E116)</f>
        <v>咍</v>
      </c>
      <c r="I116" s="63" t="str" cm="1">
        <f t="array" ref="I116" xml:space="preserve"> INDEX(目次資料表[韻目], $E116)</f>
        <v>代</v>
      </c>
      <c r="J116" s="14" t="str" cm="1">
        <f t="array" ref="J116" xml:space="preserve"> IF(I116="", "", INDEX(四聲調, C116))</f>
        <v>去</v>
      </c>
      <c r="K116" s="12" t="s">
        <v>809</v>
      </c>
      <c r="L116" s="12">
        <v>1</v>
      </c>
      <c r="M116" s="139" t="str">
        <f t="shared" si="29"/>
        <v>代開1</v>
      </c>
      <c r="N116" s="19" t="s">
        <v>1370</v>
      </c>
      <c r="O116" s="112" t="s">
        <v>1592</v>
      </c>
      <c r="P116" s="113" t="s">
        <v>1593</v>
      </c>
      <c r="Q116" s="98"/>
    </row>
    <row r="117" spans="1:17" s="12" customFormat="1" ht="30">
      <c r="A117" s="99" cm="1">
        <f t="array" ref="A117" xml:space="preserve"> ROW() - ROW($1:$1)</f>
        <v>116</v>
      </c>
      <c r="B117" s="100">
        <v>19</v>
      </c>
      <c r="C117" s="100">
        <v>4</v>
      </c>
      <c r="D117" s="100" t="str">
        <f t="shared" si="24"/>
        <v>19-4</v>
      </c>
      <c r="E117" s="101">
        <f xml:space="preserve"> MATCH(D117, 目次資料表[韻目索引], 0)</f>
        <v>202</v>
      </c>
      <c r="F117" s="102" t="str" cm="1">
        <f t="array" ref="F117" xml:space="preserve"> INDEX(目次資料表[目次], $E117)</f>
        <v/>
      </c>
      <c r="G117" s="103" t="str" cm="1">
        <f t="array" ref="G117" xml:space="preserve"> INDEX(目次資料表[攝], $E117)</f>
        <v>蟹</v>
      </c>
      <c r="H117" s="146" t="str" cm="1">
        <f t="array" ref="H117" xml:space="preserve"> INDEX(目次資料表[韻系], $E117)</f>
        <v>咍</v>
      </c>
      <c r="I117" s="104" t="str" cm="1">
        <f t="array" ref="I117" xml:space="preserve"> INDEX(目次資料表[韻目], $E117)</f>
        <v/>
      </c>
      <c r="J117" s="103" t="str" cm="1">
        <f t="array" ref="J117" xml:space="preserve"> IF(I117="", "", INDEX(四聲調, C117))</f>
        <v/>
      </c>
      <c r="K117" s="100"/>
      <c r="L117" s="100"/>
      <c r="M117" s="141"/>
      <c r="N117" s="105"/>
      <c r="O117" s="100"/>
      <c r="P117" s="107"/>
      <c r="Q117" s="108"/>
    </row>
    <row r="118" spans="1:17" s="12" customFormat="1" ht="30">
      <c r="A118" s="88" cm="1">
        <f t="array" ref="A118" xml:space="preserve"> ROW() - ROW($1:$1)</f>
        <v>117</v>
      </c>
      <c r="B118" s="89">
        <v>20</v>
      </c>
      <c r="C118" s="89">
        <v>1</v>
      </c>
      <c r="D118" s="89" t="str">
        <f t="shared" si="24"/>
        <v>20-1</v>
      </c>
      <c r="E118" s="90">
        <f xml:space="preserve"> MATCH(D118, 目次資料表[韻目索引], 0)</f>
        <v>20</v>
      </c>
      <c r="F118" s="91" t="str" cm="1">
        <f t="array" ref="F118" xml:space="preserve"> INDEX(目次資料表[目次], $E118)</f>
        <v/>
      </c>
      <c r="G118" s="92" t="str" cm="1">
        <f t="array" ref="G118" xml:space="preserve"> INDEX(目次資料表[攝], $E118)</f>
        <v>蟹</v>
      </c>
      <c r="H118" s="145" t="str" cm="1">
        <f t="array" ref="H118" xml:space="preserve"> INDEX(目次資料表[韻系], $E118)</f>
        <v>廢</v>
      </c>
      <c r="I118" s="93" t="str" cm="1">
        <f t="array" ref="I118" xml:space="preserve"> INDEX(目次資料表[韻目], $E118)</f>
        <v/>
      </c>
      <c r="J118" s="92" t="str" cm="1">
        <f t="array" ref="J118" xml:space="preserve"> IF(I118="", "", INDEX(四聲調, C118))</f>
        <v/>
      </c>
      <c r="K118" s="89"/>
      <c r="L118" s="89"/>
      <c r="M118" s="140"/>
      <c r="N118" s="94"/>
      <c r="O118" s="89"/>
      <c r="P118" s="95"/>
      <c r="Q118" s="96"/>
    </row>
    <row r="119" spans="1:17" s="12" customFormat="1" ht="30">
      <c r="A119" s="97" cm="1">
        <f t="array" ref="A119" xml:space="preserve"> ROW() - ROW($1:$1)</f>
        <v>118</v>
      </c>
      <c r="B119" s="12">
        <v>20</v>
      </c>
      <c r="C119" s="12">
        <v>2</v>
      </c>
      <c r="D119" s="12" t="str">
        <f t="shared" si="24"/>
        <v>20-2</v>
      </c>
      <c r="E119" s="76">
        <f xml:space="preserve"> MATCH(D119, 目次資料表[韻目索引], 0)</f>
        <v>81</v>
      </c>
      <c r="F119" s="13" t="str" cm="1">
        <f t="array" ref="F119" xml:space="preserve"> INDEX(目次資料表[目次], $E119)</f>
        <v/>
      </c>
      <c r="G119" s="14" t="str" cm="1">
        <f t="array" ref="G119" xml:space="preserve"> INDEX(目次資料表[攝], $E119)</f>
        <v>蟹</v>
      </c>
      <c r="H119" s="144" t="str" cm="1">
        <f t="array" ref="H119" xml:space="preserve"> INDEX(目次資料表[韻系], $E119)</f>
        <v>廢</v>
      </c>
      <c r="I119" s="63" t="str" cm="1">
        <f t="array" ref="I119" xml:space="preserve"> INDEX(目次資料表[韻目], $E119)</f>
        <v/>
      </c>
      <c r="J119" s="14" t="str" cm="1">
        <f t="array" ref="J119" xml:space="preserve"> IF(I119="", "", INDEX(四聲調, C119))</f>
        <v/>
      </c>
      <c r="M119" s="139"/>
      <c r="N119" s="19"/>
      <c r="P119"/>
      <c r="Q119" s="98"/>
    </row>
    <row r="120" spans="1:17" s="12" customFormat="1" ht="30">
      <c r="A120" s="97" cm="1">
        <f t="array" ref="A120" xml:space="preserve"> ROW() - ROW($1:$1)</f>
        <v>119</v>
      </c>
      <c r="B120" s="12">
        <v>20</v>
      </c>
      <c r="C120" s="12">
        <v>3</v>
      </c>
      <c r="D120" s="12" t="str">
        <f t="shared" si="24"/>
        <v>20-3</v>
      </c>
      <c r="E120" s="76">
        <f xml:space="preserve"> MATCH(D120, 目次資料表[韻目索引], 0)</f>
        <v>142</v>
      </c>
      <c r="F120" s="13" t="str" cm="1">
        <f t="array" ref="F120" xml:space="preserve"> INDEX(目次資料表[目次], $E120)</f>
        <v>4.20廢</v>
      </c>
      <c r="G120" s="14" t="str" cm="1">
        <f t="array" ref="G120" xml:space="preserve"> INDEX(目次資料表[攝], $E120)</f>
        <v>蟹</v>
      </c>
      <c r="H120" s="144" t="str" cm="1">
        <f t="array" ref="H120" xml:space="preserve"> INDEX(目次資料表[韻系], $E120)</f>
        <v>廢</v>
      </c>
      <c r="I120" s="63" t="str" cm="1">
        <f t="array" ref="I120" xml:space="preserve"> INDEX(目次資料表[韻目], $E120)</f>
        <v>廢</v>
      </c>
      <c r="J120" s="14" t="str" cm="1">
        <f t="array" ref="J120" xml:space="preserve"> IF(I120="", "", INDEX(四聲調, C120))</f>
        <v>去</v>
      </c>
      <c r="K120" s="12" t="s">
        <v>857</v>
      </c>
      <c r="L120" s="12">
        <v>1</v>
      </c>
      <c r="M120" s="139" t="str">
        <f t="shared" ref="M120" si="30" xml:space="preserve"> IF(I120="", "", _xlfn.CONCAT(I120,K120,L120))</f>
        <v>廢合1</v>
      </c>
      <c r="N120" s="19" t="s">
        <v>1371</v>
      </c>
      <c r="O120" s="12" t="s">
        <v>1594</v>
      </c>
      <c r="P120" t="s">
        <v>1591</v>
      </c>
      <c r="Q120" s="98"/>
    </row>
    <row r="121" spans="1:17" s="12" customFormat="1" ht="30">
      <c r="A121" s="99" cm="1">
        <f t="array" ref="A121" xml:space="preserve"> ROW() - ROW($1:$1)</f>
        <v>120</v>
      </c>
      <c r="B121" s="100">
        <v>20</v>
      </c>
      <c r="C121" s="100">
        <v>4</v>
      </c>
      <c r="D121" s="100" t="str">
        <f t="shared" si="24"/>
        <v>20-4</v>
      </c>
      <c r="E121" s="101">
        <f xml:space="preserve"> MATCH(D121, 目次資料表[韻目索引], 0)</f>
        <v>203</v>
      </c>
      <c r="F121" s="102" t="str" cm="1">
        <f t="array" ref="F121" xml:space="preserve"> INDEX(目次資料表[目次], $E121)</f>
        <v/>
      </c>
      <c r="G121" s="103" t="str" cm="1">
        <f t="array" ref="G121" xml:space="preserve"> INDEX(目次資料表[攝], $E121)</f>
        <v>蟹</v>
      </c>
      <c r="H121" s="146" t="str" cm="1">
        <f t="array" ref="H121" xml:space="preserve"> INDEX(目次資料表[韻系], $E121)</f>
        <v>廢</v>
      </c>
      <c r="I121" s="104" t="str" cm="1">
        <f t="array" ref="I121" xml:space="preserve"> INDEX(目次資料表[韻目], $E121)</f>
        <v/>
      </c>
      <c r="J121" s="103" t="str" cm="1">
        <f t="array" ref="J121" xml:space="preserve"> IF(I121="", "", INDEX(四聲調, C121))</f>
        <v/>
      </c>
      <c r="K121" s="100"/>
      <c r="L121" s="100"/>
      <c r="M121" s="141"/>
      <c r="N121" s="105"/>
      <c r="O121" s="100"/>
      <c r="P121" s="107"/>
      <c r="Q121" s="108"/>
    </row>
    <row r="122" spans="1:17" s="12" customFormat="1" ht="30">
      <c r="A122" s="88" cm="1">
        <f t="array" ref="A122" xml:space="preserve"> ROW() - ROW($1:$1)</f>
        <v>121</v>
      </c>
      <c r="B122" s="89">
        <v>21</v>
      </c>
      <c r="C122" s="89">
        <v>1</v>
      </c>
      <c r="D122" s="89" t="str">
        <f t="shared" si="24"/>
        <v>21-1</v>
      </c>
      <c r="E122" s="90">
        <f xml:space="preserve"> MATCH(D122, 目次資料表[韻目索引], 0)</f>
        <v>21</v>
      </c>
      <c r="F122" s="91" t="str" cm="1">
        <f t="array" ref="F122" xml:space="preserve"> INDEX(目次資料表[目次], $E122)</f>
        <v>1.17眞</v>
      </c>
      <c r="G122" s="92" t="str" cm="1">
        <f t="array" ref="G122" xml:space="preserve"> INDEX(目次資料表[攝], $E122)</f>
        <v>臻</v>
      </c>
      <c r="H122" s="145" t="str" cm="1">
        <f t="array" ref="H122" xml:space="preserve"> INDEX(目次資料表[韻系], $E122)</f>
        <v>眞</v>
      </c>
      <c r="I122" s="93" t="str" cm="1">
        <f t="array" ref="I122" xml:space="preserve"> INDEX(目次資料表[韻目], $E122)</f>
        <v>眞</v>
      </c>
      <c r="J122" s="92" t="str" cm="1">
        <f t="array" ref="J122" xml:space="preserve"> IF(I122="", "", INDEX(四聲調, C122))</f>
        <v>平</v>
      </c>
      <c r="K122" s="12" t="s">
        <v>809</v>
      </c>
      <c r="L122" s="12">
        <v>3</v>
      </c>
      <c r="M122" s="139" t="str">
        <f t="shared" ref="M122:M125" si="31" xml:space="preserve"> IF(I122="", "", _xlfn.CONCAT(I122,K122,L122))</f>
        <v>眞開3</v>
      </c>
      <c r="N122" s="94" t="s">
        <v>1372</v>
      </c>
      <c r="O122" s="89" t="s">
        <v>1583</v>
      </c>
      <c r="P122" s="95" t="s">
        <v>1597</v>
      </c>
      <c r="Q122" s="96"/>
    </row>
    <row r="123" spans="1:17" s="12" customFormat="1" ht="30">
      <c r="A123" s="97" cm="1">
        <f t="array" ref="A123" xml:space="preserve"> ROW() - ROW($1:$1)</f>
        <v>122</v>
      </c>
      <c r="B123" s="12">
        <v>21</v>
      </c>
      <c r="C123" s="12">
        <v>2</v>
      </c>
      <c r="D123" s="12" t="str">
        <f t="shared" si="24"/>
        <v>21-2</v>
      </c>
      <c r="E123" s="76">
        <f xml:space="preserve"> MATCH(D123, 目次資料表[韻目索引], 0)</f>
        <v>82</v>
      </c>
      <c r="F123" s="13" t="str" cm="1">
        <f t="array" ref="F123" xml:space="preserve"> INDEX(目次資料表[目次], $E123)</f>
        <v>3.16軫</v>
      </c>
      <c r="G123" s="14" t="str" cm="1">
        <f t="array" ref="G123" xml:space="preserve"> INDEX(目次資料表[攝], $E123)</f>
        <v>臻</v>
      </c>
      <c r="H123" s="144" t="str" cm="1">
        <f t="array" ref="H123" xml:space="preserve"> INDEX(目次資料表[韻系], $E123)</f>
        <v>眞</v>
      </c>
      <c r="I123" s="63" t="str" cm="1">
        <f t="array" ref="I123" xml:space="preserve"> INDEX(目次資料表[韻目], $E123)</f>
        <v>軫</v>
      </c>
      <c r="J123" s="14" t="str" cm="1">
        <f t="array" ref="J123" xml:space="preserve"> IF(I123="", "", INDEX(四聲調, C123))</f>
        <v>上</v>
      </c>
      <c r="K123" s="12" t="s">
        <v>809</v>
      </c>
      <c r="L123" s="12">
        <v>3</v>
      </c>
      <c r="M123" s="139" t="str">
        <f t="shared" si="31"/>
        <v>軫開3</v>
      </c>
      <c r="N123" s="19" t="s">
        <v>1373</v>
      </c>
      <c r="O123" s="64" t="s">
        <v>1583</v>
      </c>
      <c r="P123" s="65" t="s">
        <v>1597</v>
      </c>
      <c r="Q123" s="98"/>
    </row>
    <row r="124" spans="1:17" s="12" customFormat="1" ht="30">
      <c r="A124" s="97" cm="1">
        <f t="array" ref="A124" xml:space="preserve"> ROW() - ROW($1:$1)</f>
        <v>123</v>
      </c>
      <c r="B124" s="12">
        <v>21</v>
      </c>
      <c r="C124" s="12">
        <v>3</v>
      </c>
      <c r="D124" s="12" t="str">
        <f t="shared" si="24"/>
        <v>21-3</v>
      </c>
      <c r="E124" s="76">
        <f xml:space="preserve"> MATCH(D124, 目次資料表[韻目索引], 0)</f>
        <v>143</v>
      </c>
      <c r="F124" s="13" t="str" cm="1">
        <f t="array" ref="F124" xml:space="preserve"> INDEX(目次資料表[目次], $E124)</f>
        <v>4.21震</v>
      </c>
      <c r="G124" s="14" t="str" cm="1">
        <f t="array" ref="G124" xml:space="preserve"> INDEX(目次資料表[攝], $E124)</f>
        <v>臻</v>
      </c>
      <c r="H124" s="144" t="str" cm="1">
        <f t="array" ref="H124" xml:space="preserve"> INDEX(目次資料表[韻系], $E124)</f>
        <v>眞</v>
      </c>
      <c r="I124" s="63" t="str" cm="1">
        <f t="array" ref="I124" xml:space="preserve"> INDEX(目次資料表[韻目], $E124)</f>
        <v>震</v>
      </c>
      <c r="J124" s="14" t="str" cm="1">
        <f t="array" ref="J124" xml:space="preserve"> IF(I124="", "", INDEX(四聲調, C124))</f>
        <v>去</v>
      </c>
      <c r="K124" s="12" t="s">
        <v>809</v>
      </c>
      <c r="L124" s="12">
        <v>3</v>
      </c>
      <c r="M124" s="139" t="str">
        <f t="shared" si="31"/>
        <v>震開3</v>
      </c>
      <c r="N124" s="19" t="s">
        <v>1374</v>
      </c>
      <c r="O124" s="64" t="s">
        <v>1583</v>
      </c>
      <c r="P124" s="65" t="s">
        <v>1597</v>
      </c>
      <c r="Q124" s="98"/>
    </row>
    <row r="125" spans="1:17" s="12" customFormat="1" ht="30">
      <c r="A125" s="99" cm="1">
        <f t="array" ref="A125" xml:space="preserve"> ROW() - ROW($1:$1)</f>
        <v>124</v>
      </c>
      <c r="B125" s="100">
        <v>21</v>
      </c>
      <c r="C125" s="100">
        <v>4</v>
      </c>
      <c r="D125" s="100" t="str">
        <f t="shared" si="24"/>
        <v>21-4</v>
      </c>
      <c r="E125" s="101">
        <f xml:space="preserve"> MATCH(D125, 目次資料表[韻目索引], 0)</f>
        <v>204</v>
      </c>
      <c r="F125" s="102" t="str" cm="1">
        <f t="array" ref="F125" xml:space="preserve"> INDEX(目次資料表[目次], $E125)</f>
        <v>5.05質</v>
      </c>
      <c r="G125" s="103" t="str" cm="1">
        <f t="array" ref="G125" xml:space="preserve"> INDEX(目次資料表[攝], $E125)</f>
        <v>臻</v>
      </c>
      <c r="H125" s="146" t="str" cm="1">
        <f t="array" ref="H125" xml:space="preserve"> INDEX(目次資料表[韻系], $E125)</f>
        <v>眞</v>
      </c>
      <c r="I125" s="104" t="str" cm="1">
        <f t="array" ref="I125" xml:space="preserve"> INDEX(目次資料表[韻目], $E125)</f>
        <v>質</v>
      </c>
      <c r="J125" s="103" t="str" cm="1">
        <f t="array" ref="J125" xml:space="preserve"> IF(I125="", "", INDEX(四聲調, C125))</f>
        <v>入</v>
      </c>
      <c r="K125" s="12" t="s">
        <v>809</v>
      </c>
      <c r="L125" s="12">
        <v>3</v>
      </c>
      <c r="M125" s="139" t="str">
        <f t="shared" si="31"/>
        <v>質開3</v>
      </c>
      <c r="N125" s="105" t="s">
        <v>1375</v>
      </c>
      <c r="O125" s="106" t="s">
        <v>1583</v>
      </c>
      <c r="P125" s="107" t="s">
        <v>1598</v>
      </c>
      <c r="Q125" s="108"/>
    </row>
    <row r="126" spans="1:17" s="12" customFormat="1" ht="30">
      <c r="A126" s="88" cm="1">
        <f t="array" ref="A126" xml:space="preserve"> ROW() - ROW($1:$1)</f>
        <v>125</v>
      </c>
      <c r="B126" s="89">
        <v>22</v>
      </c>
      <c r="C126" s="89">
        <v>1</v>
      </c>
      <c r="D126" s="89" t="str">
        <f t="shared" si="24"/>
        <v>22-1</v>
      </c>
      <c r="E126" s="90">
        <f xml:space="preserve"> MATCH(D126, 目次資料表[韻目索引], 0)</f>
        <v>22</v>
      </c>
      <c r="F126" s="91" t="str" cm="1">
        <f t="array" ref="F126" xml:space="preserve"> INDEX(目次資料表[目次], $E126)</f>
        <v>1.18諄</v>
      </c>
      <c r="G126" s="92" t="str" cm="1">
        <f t="array" ref="G126" xml:space="preserve"> INDEX(目次資料表[攝], $E126)</f>
        <v>臻</v>
      </c>
      <c r="H126" s="145" t="str" cm="1">
        <f t="array" ref="H126" xml:space="preserve"> INDEX(目次資料表[韻系], $E126)</f>
        <v>諄</v>
      </c>
      <c r="I126" s="93" t="str" cm="1">
        <f t="array" ref="I126" xml:space="preserve"> INDEX(目次資料表[韻目], $E126)</f>
        <v>諄</v>
      </c>
      <c r="J126" s="92" t="str" cm="1">
        <f t="array" ref="J126" xml:space="preserve"> IF(I126="", "", INDEX(四聲調, C126))</f>
        <v>平</v>
      </c>
      <c r="K126" s="12" t="s">
        <v>857</v>
      </c>
      <c r="L126" s="12">
        <v>3</v>
      </c>
      <c r="M126" s="139" t="str">
        <f t="shared" ref="M126:M133" si="32" xml:space="preserve"> IF(I126="", "", _xlfn.CONCAT(I126,K126,L126))</f>
        <v>諄合3</v>
      </c>
      <c r="N126" s="94" t="s">
        <v>1376</v>
      </c>
      <c r="O126" s="89" t="s">
        <v>1585</v>
      </c>
      <c r="P126" s="95" t="s">
        <v>1599</v>
      </c>
      <c r="Q126" s="96"/>
    </row>
    <row r="127" spans="1:17" s="12" customFormat="1" ht="30">
      <c r="A127" s="97" cm="1">
        <f t="array" ref="A127" xml:space="preserve"> ROW() - ROW($1:$1)</f>
        <v>126</v>
      </c>
      <c r="B127" s="12">
        <v>22</v>
      </c>
      <c r="C127" s="12">
        <v>2</v>
      </c>
      <c r="D127" s="12" t="str">
        <f t="shared" si="24"/>
        <v>22-2</v>
      </c>
      <c r="E127" s="76">
        <f xml:space="preserve"> MATCH(D127, 目次資料表[韻目索引], 0)</f>
        <v>83</v>
      </c>
      <c r="F127" s="13" t="str" cm="1">
        <f t="array" ref="F127" xml:space="preserve"> INDEX(目次資料表[目次], $E127)</f>
        <v>3.17準</v>
      </c>
      <c r="G127" s="14" t="str" cm="1">
        <f t="array" ref="G127" xml:space="preserve"> INDEX(目次資料表[攝], $E127)</f>
        <v>臻</v>
      </c>
      <c r="H127" s="144" t="str" cm="1">
        <f t="array" ref="H127" xml:space="preserve"> INDEX(目次資料表[韻系], $E127)</f>
        <v>諄</v>
      </c>
      <c r="I127" s="63" t="str" cm="1">
        <f t="array" ref="I127" xml:space="preserve"> INDEX(目次資料表[韻目], $E127)</f>
        <v>準</v>
      </c>
      <c r="J127" s="14" t="str" cm="1">
        <f t="array" ref="J127" xml:space="preserve"> IF(I127="", "", INDEX(四聲調, C127))</f>
        <v>上</v>
      </c>
      <c r="K127" s="12" t="s">
        <v>857</v>
      </c>
      <c r="L127" s="12">
        <v>3</v>
      </c>
      <c r="M127" s="139" t="str">
        <f t="shared" si="32"/>
        <v>準合3</v>
      </c>
      <c r="N127" s="19" t="s">
        <v>1377</v>
      </c>
      <c r="O127" s="64" t="s">
        <v>1585</v>
      </c>
      <c r="P127" s="65" t="s">
        <v>1599</v>
      </c>
      <c r="Q127" s="98"/>
    </row>
    <row r="128" spans="1:17" s="12" customFormat="1" ht="30">
      <c r="A128" s="97" cm="1">
        <f t="array" ref="A128" xml:space="preserve"> ROW() - ROW($1:$1)</f>
        <v>127</v>
      </c>
      <c r="B128" s="12">
        <v>22</v>
      </c>
      <c r="C128" s="12">
        <v>3</v>
      </c>
      <c r="D128" s="12" t="str">
        <f t="shared" si="24"/>
        <v>22-3</v>
      </c>
      <c r="E128" s="76">
        <f xml:space="preserve"> MATCH(D128, 目次資料表[韻目索引], 0)</f>
        <v>144</v>
      </c>
      <c r="F128" s="13" t="str" cm="1">
        <f t="array" ref="F128" xml:space="preserve"> INDEX(目次資料表[目次], $E128)</f>
        <v>4.22稕</v>
      </c>
      <c r="G128" s="14" t="str" cm="1">
        <f t="array" ref="G128" xml:space="preserve"> INDEX(目次資料表[攝], $E128)</f>
        <v>臻</v>
      </c>
      <c r="H128" s="144" t="str" cm="1">
        <f t="array" ref="H128" xml:space="preserve"> INDEX(目次資料表[韻系], $E128)</f>
        <v>諄</v>
      </c>
      <c r="I128" s="63" t="str" cm="1">
        <f t="array" ref="I128" xml:space="preserve"> INDEX(目次資料表[韻目], $E128)</f>
        <v>稕</v>
      </c>
      <c r="J128" s="14" t="str" cm="1">
        <f t="array" ref="J128" xml:space="preserve"> IF(I128="", "", INDEX(四聲調, C128))</f>
        <v>去</v>
      </c>
      <c r="K128" s="12" t="s">
        <v>857</v>
      </c>
      <c r="L128" s="12">
        <v>3</v>
      </c>
      <c r="M128" s="139" t="str">
        <f t="shared" si="32"/>
        <v>稕合3</v>
      </c>
      <c r="N128" s="19" t="s">
        <v>1378</v>
      </c>
      <c r="O128" s="64" t="s">
        <v>1585</v>
      </c>
      <c r="P128" s="65" t="s">
        <v>1599</v>
      </c>
      <c r="Q128" s="98"/>
    </row>
    <row r="129" spans="1:17" s="12" customFormat="1" ht="30">
      <c r="A129" s="97" cm="1">
        <f t="array" ref="A129" xml:space="preserve"> ROW() - ROW($1:$1)</f>
        <v>128</v>
      </c>
      <c r="B129" s="12">
        <v>22</v>
      </c>
      <c r="C129" s="12">
        <v>4</v>
      </c>
      <c r="D129" s="12" t="str">
        <f t="shared" si="24"/>
        <v>22-4</v>
      </c>
      <c r="E129" s="84">
        <f xml:space="preserve"> MATCH(D129, 目次資料表[韻目索引], 0)</f>
        <v>205</v>
      </c>
      <c r="F129" s="85" t="str" cm="1">
        <f t="array" ref="F129" xml:space="preserve"> INDEX(目次資料表[目次], $E129)</f>
        <v>5.06術</v>
      </c>
      <c r="G129" s="14" t="str" cm="1">
        <f t="array" ref="G129" xml:space="preserve"> INDEX(目次資料表[攝], $E129)</f>
        <v>臻</v>
      </c>
      <c r="H129" s="144" t="str" cm="1">
        <f t="array" ref="H129" xml:space="preserve"> INDEX(目次資料表[韻系], $E129)</f>
        <v>諄</v>
      </c>
      <c r="I129" s="63" t="str" cm="1">
        <f t="array" ref="I129" xml:space="preserve"> INDEX(目次資料表[韻目], $E129)</f>
        <v>術</v>
      </c>
      <c r="J129" s="14" t="str" cm="1">
        <f t="array" ref="J129" xml:space="preserve"> IF(I129="", "", INDEX(四聲調, C129))</f>
        <v>入</v>
      </c>
      <c r="K129" s="12" t="s">
        <v>857</v>
      </c>
      <c r="L129" s="12">
        <v>3</v>
      </c>
      <c r="M129" s="139" t="str">
        <f t="shared" si="32"/>
        <v>術合3</v>
      </c>
      <c r="N129" s="19" t="s">
        <v>1379</v>
      </c>
      <c r="O129" s="64" t="s">
        <v>1585</v>
      </c>
      <c r="P129" t="s">
        <v>1600</v>
      </c>
      <c r="Q129" s="98"/>
    </row>
    <row r="130" spans="1:17" s="12" customFormat="1" ht="30">
      <c r="A130" s="88" cm="1">
        <f t="array" ref="A130" xml:space="preserve"> ROW() - ROW($1:$1)</f>
        <v>129</v>
      </c>
      <c r="B130" s="89">
        <v>23</v>
      </c>
      <c r="C130" s="89">
        <v>1</v>
      </c>
      <c r="D130" s="89" t="str">
        <f t="shared" si="24"/>
        <v>23-1</v>
      </c>
      <c r="E130" s="90">
        <f xml:space="preserve"> MATCH(D130, 目次資料表[韻目索引], 0)</f>
        <v>23</v>
      </c>
      <c r="F130" s="91" t="str" cm="1">
        <f t="array" ref="F130" xml:space="preserve"> INDEX(目次資料表[目次], $E130)</f>
        <v>1.19臻</v>
      </c>
      <c r="G130" s="92" t="str" cm="1">
        <f t="array" ref="G130" xml:space="preserve"> INDEX(目次資料表[攝], $E130)</f>
        <v>臻</v>
      </c>
      <c r="H130" s="145" t="str" cm="1">
        <f t="array" ref="H130" xml:space="preserve"> INDEX(目次資料表[韻系], $E130)</f>
        <v>臻</v>
      </c>
      <c r="I130" s="93" t="str" cm="1">
        <f t="array" ref="I130" xml:space="preserve"> INDEX(目次資料表[韻目], $E130)</f>
        <v>臻</v>
      </c>
      <c r="J130" s="92" t="str" cm="1">
        <f t="array" ref="J130" xml:space="preserve"> IF(I130="", "", INDEX(四聲調, C130))</f>
        <v>平</v>
      </c>
      <c r="K130" s="89" t="s">
        <v>809</v>
      </c>
      <c r="L130" s="89">
        <v>2</v>
      </c>
      <c r="M130" s="140" t="str">
        <f t="shared" si="32"/>
        <v>臻開2</v>
      </c>
      <c r="N130" s="94" t="s">
        <v>1380</v>
      </c>
      <c r="O130" s="89" t="s">
        <v>1583</v>
      </c>
      <c r="P130" s="95" t="s">
        <v>1601</v>
      </c>
      <c r="Q130" s="96"/>
    </row>
    <row r="131" spans="1:17" s="12" customFormat="1" ht="30">
      <c r="A131" s="97" cm="1">
        <f t="array" ref="A131" xml:space="preserve"> ROW() - ROW($1:$1)</f>
        <v>130</v>
      </c>
      <c r="B131" s="12">
        <v>23</v>
      </c>
      <c r="C131" s="12">
        <v>2</v>
      </c>
      <c r="D131" s="12" t="str">
        <f t="shared" si="24"/>
        <v>23-2</v>
      </c>
      <c r="E131" s="76">
        <f xml:space="preserve"> MATCH(D131, 目次資料表[韻目索引], 0)</f>
        <v>84</v>
      </c>
      <c r="F131" s="13" t="str" cm="1">
        <f t="array" ref="F131" xml:space="preserve"> INDEX(目次資料表[目次], $E131)</f>
        <v>3.18𧤛</v>
      </c>
      <c r="G131" s="14" t="str" cm="1">
        <f t="array" ref="G131" xml:space="preserve"> INDEX(目次資料表[攝], $E131)</f>
        <v>臻</v>
      </c>
      <c r="H131" s="144" t="str" cm="1">
        <f t="array" ref="H131" xml:space="preserve"> INDEX(目次資料表[韻系], $E131)</f>
        <v>臻</v>
      </c>
      <c r="I131" s="63" t="str" cm="1">
        <f t="array" ref="I131" xml:space="preserve"> INDEX(目次資料表[韻目], $E131)</f>
        <v>𧤛</v>
      </c>
      <c r="J131" s="14" t="str" cm="1">
        <f t="array" ref="J131" xml:space="preserve"> IF(I131="", "", INDEX(四聲調, C131))</f>
        <v>上</v>
      </c>
      <c r="K131" s="12" t="s">
        <v>809</v>
      </c>
      <c r="L131" s="12">
        <v>2</v>
      </c>
      <c r="M131" s="139" t="str">
        <f t="shared" si="32"/>
        <v>𧤛開2</v>
      </c>
      <c r="N131" s="66"/>
      <c r="O131" s="64" t="s">
        <v>1583</v>
      </c>
      <c r="P131" s="65" t="s">
        <v>1601</v>
      </c>
      <c r="Q131" s="111" t="s">
        <v>1289</v>
      </c>
    </row>
    <row r="132" spans="1:17" s="12" customFormat="1" ht="30">
      <c r="A132" s="97" cm="1">
        <f t="array" ref="A132" xml:space="preserve"> ROW() - ROW($1:$1)</f>
        <v>131</v>
      </c>
      <c r="B132" s="12">
        <v>23</v>
      </c>
      <c r="C132" s="12">
        <v>3</v>
      </c>
      <c r="D132" s="12" t="str">
        <f t="shared" si="24"/>
        <v>23-3</v>
      </c>
      <c r="E132" s="76">
        <f xml:space="preserve"> MATCH(D132, 目次資料表[韻目索引], 0)</f>
        <v>145</v>
      </c>
      <c r="F132" s="13" t="str" cm="1">
        <f t="array" ref="F132" xml:space="preserve"> INDEX(目次資料表[目次], $E132)</f>
        <v>4.21櫬</v>
      </c>
      <c r="G132" s="14" t="str" cm="1">
        <f t="array" ref="G132" xml:space="preserve"> INDEX(目次資料表[攝], $E132)</f>
        <v>臻</v>
      </c>
      <c r="H132" s="144" t="str" cm="1">
        <f t="array" ref="H132" xml:space="preserve"> INDEX(目次資料表[韻系], $E132)</f>
        <v>臻</v>
      </c>
      <c r="I132" s="63" t="str" cm="1">
        <f t="array" ref="I132" xml:space="preserve"> INDEX(目次資料表[韻目], $E132)</f>
        <v>櫬</v>
      </c>
      <c r="J132" s="14" t="str" cm="1">
        <f t="array" ref="J132" xml:space="preserve"> IF(I132="", "", INDEX(四聲調, C132))</f>
        <v>去</v>
      </c>
      <c r="K132" s="12" t="s">
        <v>809</v>
      </c>
      <c r="L132" s="12">
        <v>2</v>
      </c>
      <c r="M132" s="139" t="str">
        <f t="shared" si="32"/>
        <v>櫬開2</v>
      </c>
      <c r="N132" s="66"/>
      <c r="O132" s="64" t="s">
        <v>1583</v>
      </c>
      <c r="P132" s="65" t="s">
        <v>1601</v>
      </c>
      <c r="Q132" s="115" t="s">
        <v>1289</v>
      </c>
    </row>
    <row r="133" spans="1:17" s="12" customFormat="1" ht="30">
      <c r="A133" s="99" cm="1">
        <f t="array" ref="A133" xml:space="preserve"> ROW() - ROW($1:$1)</f>
        <v>132</v>
      </c>
      <c r="B133" s="100">
        <v>23</v>
      </c>
      <c r="C133" s="100">
        <v>4</v>
      </c>
      <c r="D133" s="100" t="str">
        <f t="shared" si="24"/>
        <v>23-4</v>
      </c>
      <c r="E133" s="101">
        <f xml:space="preserve"> MATCH(D133, 目次資料表[韻目索引], 0)</f>
        <v>206</v>
      </c>
      <c r="F133" s="102" t="str" cm="1">
        <f t="array" ref="F133" xml:space="preserve"> INDEX(目次資料表[目次], $E133)</f>
        <v>5.07櫛</v>
      </c>
      <c r="G133" s="103" t="str" cm="1">
        <f t="array" ref="G133" xml:space="preserve"> INDEX(目次資料表[攝], $E133)</f>
        <v>臻</v>
      </c>
      <c r="H133" s="146" t="str" cm="1">
        <f t="array" ref="H133" xml:space="preserve"> INDEX(目次資料表[韻系], $E133)</f>
        <v>臻</v>
      </c>
      <c r="I133" s="104" t="str" cm="1">
        <f t="array" ref="I133" xml:space="preserve"> INDEX(目次資料表[韻目], $E133)</f>
        <v>櫛</v>
      </c>
      <c r="J133" s="103" t="str" cm="1">
        <f t="array" ref="J133" xml:space="preserve"> IF(I133="", "", INDEX(四聲調, C133))</f>
        <v>入</v>
      </c>
      <c r="K133" s="100" t="s">
        <v>809</v>
      </c>
      <c r="L133" s="100">
        <v>2</v>
      </c>
      <c r="M133" s="141" t="str">
        <f t="shared" si="32"/>
        <v>櫛開2</v>
      </c>
      <c r="N133" s="105" t="s">
        <v>1381</v>
      </c>
      <c r="O133" s="106" t="s">
        <v>1583</v>
      </c>
      <c r="P133" s="107" t="s">
        <v>1602</v>
      </c>
      <c r="Q133" s="108"/>
    </row>
    <row r="134" spans="1:17" s="12" customFormat="1" ht="30">
      <c r="A134" s="88" cm="1">
        <f t="array" ref="A134" xml:space="preserve"> ROW() - ROW($1:$1)</f>
        <v>133</v>
      </c>
      <c r="B134" s="89">
        <v>24</v>
      </c>
      <c r="C134" s="89">
        <v>1</v>
      </c>
      <c r="D134" s="89" t="str">
        <f t="shared" si="24"/>
        <v>24-1</v>
      </c>
      <c r="E134" s="90">
        <f xml:space="preserve"> MATCH(D134, 目次資料表[韻目索引], 0)</f>
        <v>24</v>
      </c>
      <c r="F134" s="91" t="str" cm="1">
        <f t="array" ref="F134" xml:space="preserve"> INDEX(目次資料表[目次], $E134)</f>
        <v>1.20文</v>
      </c>
      <c r="G134" s="92" t="str" cm="1">
        <f t="array" ref="G134" xml:space="preserve"> INDEX(目次資料表[攝], $E134)</f>
        <v>臻</v>
      </c>
      <c r="H134" s="145" t="str" cm="1">
        <f t="array" ref="H134" xml:space="preserve"> INDEX(目次資料表[韻系], $E134)</f>
        <v>文</v>
      </c>
      <c r="I134" s="93" t="str" cm="1">
        <f t="array" ref="I134" xml:space="preserve"> INDEX(目次資料表[韻目], $E134)</f>
        <v>文</v>
      </c>
      <c r="J134" s="92" t="str" cm="1">
        <f t="array" ref="J134" xml:space="preserve"> IF(I134="", "", INDEX(四聲調, C134))</f>
        <v>平</v>
      </c>
      <c r="K134" s="89" t="s">
        <v>857</v>
      </c>
      <c r="L134" s="89">
        <v>3</v>
      </c>
      <c r="M134" s="140" t="str">
        <f t="shared" ref="M134:M153" si="33" xml:space="preserve"> IF(I134="", "", _xlfn.CONCAT(I134,K134,L134))</f>
        <v>文合3</v>
      </c>
      <c r="N134" s="94" t="s">
        <v>1382</v>
      </c>
      <c r="O134" s="89" t="s">
        <v>1585</v>
      </c>
      <c r="P134" s="95" t="s">
        <v>1599</v>
      </c>
      <c r="Q134" s="96"/>
    </row>
    <row r="135" spans="1:17" s="12" customFormat="1" ht="30">
      <c r="A135" s="97" cm="1">
        <f t="array" ref="A135" xml:space="preserve"> ROW() - ROW($1:$1)</f>
        <v>134</v>
      </c>
      <c r="B135" s="12">
        <v>24</v>
      </c>
      <c r="C135" s="12">
        <v>2</v>
      </c>
      <c r="D135" s="12" t="str">
        <f t="shared" si="24"/>
        <v>24-2</v>
      </c>
      <c r="E135" s="76">
        <f xml:space="preserve"> MATCH(D135, 目次資料表[韻目索引], 0)</f>
        <v>85</v>
      </c>
      <c r="F135" s="13" t="str" cm="1">
        <f t="array" ref="F135" xml:space="preserve"> INDEX(目次資料表[目次], $E135)</f>
        <v>3.19吻</v>
      </c>
      <c r="G135" s="14" t="str" cm="1">
        <f t="array" ref="G135" xml:space="preserve"> INDEX(目次資料表[攝], $E135)</f>
        <v>臻</v>
      </c>
      <c r="H135" s="144" t="str" cm="1">
        <f t="array" ref="H135" xml:space="preserve"> INDEX(目次資料表[韻系], $E135)</f>
        <v>文</v>
      </c>
      <c r="I135" s="63" t="str" cm="1">
        <f t="array" ref="I135" xml:space="preserve"> INDEX(目次資料表[韻目], $E135)</f>
        <v>吻</v>
      </c>
      <c r="J135" s="14" t="str" cm="1">
        <f t="array" ref="J135" xml:space="preserve"> IF(I135="", "", INDEX(四聲調, C135))</f>
        <v>上</v>
      </c>
      <c r="K135" s="12" t="s">
        <v>857</v>
      </c>
      <c r="L135" s="12">
        <v>3</v>
      </c>
      <c r="M135" s="139" t="str">
        <f t="shared" si="33"/>
        <v>吻合3</v>
      </c>
      <c r="N135" s="19" t="s">
        <v>1383</v>
      </c>
      <c r="O135" s="64" t="s">
        <v>1585</v>
      </c>
      <c r="P135" s="65" t="s">
        <v>1599</v>
      </c>
      <c r="Q135" s="98"/>
    </row>
    <row r="136" spans="1:17" s="12" customFormat="1" ht="30">
      <c r="A136" s="97" cm="1">
        <f t="array" ref="A136" xml:space="preserve"> ROW() - ROW($1:$1)</f>
        <v>135</v>
      </c>
      <c r="B136" s="12">
        <v>24</v>
      </c>
      <c r="C136" s="12">
        <v>3</v>
      </c>
      <c r="D136" s="12" t="str">
        <f t="shared" si="24"/>
        <v>24-3</v>
      </c>
      <c r="E136" s="76">
        <f xml:space="preserve"> MATCH(D136, 目次資料表[韻目索引], 0)</f>
        <v>146</v>
      </c>
      <c r="F136" s="13" t="str" cm="1">
        <f t="array" ref="F136" xml:space="preserve"> INDEX(目次資料表[目次], $E136)</f>
        <v>4.23問</v>
      </c>
      <c r="G136" s="14" t="str" cm="1">
        <f t="array" ref="G136" xml:space="preserve"> INDEX(目次資料表[攝], $E136)</f>
        <v>臻</v>
      </c>
      <c r="H136" s="144" t="str" cm="1">
        <f t="array" ref="H136" xml:space="preserve"> INDEX(目次資料表[韻系], $E136)</f>
        <v>文</v>
      </c>
      <c r="I136" s="63" t="str" cm="1">
        <f t="array" ref="I136" xml:space="preserve"> INDEX(目次資料表[韻目], $E136)</f>
        <v>問</v>
      </c>
      <c r="J136" s="14" t="str" cm="1">
        <f t="array" ref="J136" xml:space="preserve"> IF(I136="", "", INDEX(四聲調, C136))</f>
        <v>去</v>
      </c>
      <c r="K136" s="12" t="s">
        <v>857</v>
      </c>
      <c r="L136" s="12">
        <v>3</v>
      </c>
      <c r="M136" s="139" t="str">
        <f t="shared" si="33"/>
        <v>問合3</v>
      </c>
      <c r="N136" s="19" t="s">
        <v>1384</v>
      </c>
      <c r="O136" s="64" t="s">
        <v>1585</v>
      </c>
      <c r="P136" s="65" t="s">
        <v>1599</v>
      </c>
      <c r="Q136" s="98"/>
    </row>
    <row r="137" spans="1:17" s="12" customFormat="1" ht="30">
      <c r="A137" s="99" cm="1">
        <f t="array" ref="A137" xml:space="preserve"> ROW() - ROW($1:$1)</f>
        <v>136</v>
      </c>
      <c r="B137" s="100">
        <v>24</v>
      </c>
      <c r="C137" s="100">
        <v>4</v>
      </c>
      <c r="D137" s="100" t="str">
        <f t="shared" si="24"/>
        <v>24-4</v>
      </c>
      <c r="E137" s="101">
        <f xml:space="preserve"> MATCH(D137, 目次資料表[韻目索引], 0)</f>
        <v>207</v>
      </c>
      <c r="F137" s="102" t="str" cm="1">
        <f t="array" ref="F137" xml:space="preserve"> INDEX(目次資料表[目次], $E137)</f>
        <v>5.08物</v>
      </c>
      <c r="G137" s="103" t="str" cm="1">
        <f t="array" ref="G137" xml:space="preserve"> INDEX(目次資料表[攝], $E137)</f>
        <v>臻</v>
      </c>
      <c r="H137" s="146" t="str" cm="1">
        <f t="array" ref="H137" xml:space="preserve"> INDEX(目次資料表[韻系], $E137)</f>
        <v>文</v>
      </c>
      <c r="I137" s="104" t="str" cm="1">
        <f t="array" ref="I137" xml:space="preserve"> INDEX(目次資料表[韻目], $E137)</f>
        <v>物</v>
      </c>
      <c r="J137" s="103" t="str" cm="1">
        <f t="array" ref="J137" xml:space="preserve"> IF(I137="", "", INDEX(四聲調, C137))</f>
        <v>入</v>
      </c>
      <c r="K137" s="100" t="s">
        <v>857</v>
      </c>
      <c r="L137" s="100">
        <v>3</v>
      </c>
      <c r="M137" s="141" t="str">
        <f t="shared" si="33"/>
        <v>物合3</v>
      </c>
      <c r="N137" s="105" t="s">
        <v>1385</v>
      </c>
      <c r="O137" s="106" t="s">
        <v>1585</v>
      </c>
      <c r="P137" s="107" t="s">
        <v>1600</v>
      </c>
      <c r="Q137" s="108"/>
    </row>
    <row r="138" spans="1:17" s="12" customFormat="1" ht="30">
      <c r="A138" s="88" cm="1">
        <f t="array" ref="A138" xml:space="preserve"> ROW() - ROW($1:$1)</f>
        <v>137</v>
      </c>
      <c r="B138" s="89">
        <v>25</v>
      </c>
      <c r="C138" s="89">
        <v>1</v>
      </c>
      <c r="D138" s="89" t="str">
        <f t="shared" si="24"/>
        <v>25-1</v>
      </c>
      <c r="E138" s="90">
        <f xml:space="preserve"> MATCH(D138, 目次資料表[韻目索引], 0)</f>
        <v>25</v>
      </c>
      <c r="F138" s="91" t="str" cm="1">
        <f t="array" ref="F138" xml:space="preserve"> INDEX(目次資料表[目次], $E138)</f>
        <v>1.21欣</v>
      </c>
      <c r="G138" s="92" t="str" cm="1">
        <f t="array" ref="G138" xml:space="preserve"> INDEX(目次資料表[攝], $E138)</f>
        <v>臻</v>
      </c>
      <c r="H138" s="145" t="str" cm="1">
        <f t="array" ref="H138" xml:space="preserve"> INDEX(目次資料表[韻系], $E138)</f>
        <v>欣</v>
      </c>
      <c r="I138" s="93" t="str" cm="1">
        <f t="array" ref="I138" xml:space="preserve"> INDEX(目次資料表[韻目], $E138)</f>
        <v>欣</v>
      </c>
      <c r="J138" s="92" t="str" cm="1">
        <f t="array" ref="J138" xml:space="preserve"> IF(I138="", "", INDEX(四聲調, C138))</f>
        <v>平</v>
      </c>
      <c r="K138" s="89" t="s">
        <v>809</v>
      </c>
      <c r="L138" s="89">
        <v>3</v>
      </c>
      <c r="M138" s="140" t="str">
        <f t="shared" si="33"/>
        <v>欣開3</v>
      </c>
      <c r="N138" s="94" t="s">
        <v>1386</v>
      </c>
      <c r="O138" s="89" t="s">
        <v>1583</v>
      </c>
      <c r="P138" s="95" t="s">
        <v>1597</v>
      </c>
      <c r="Q138" s="96"/>
    </row>
    <row r="139" spans="1:17" s="12" customFormat="1" ht="30">
      <c r="A139" s="97" cm="1">
        <f t="array" ref="A139" xml:space="preserve"> ROW() - ROW($1:$1)</f>
        <v>138</v>
      </c>
      <c r="B139" s="12">
        <v>25</v>
      </c>
      <c r="C139" s="12">
        <v>2</v>
      </c>
      <c r="D139" s="12" t="str">
        <f t="shared" si="24"/>
        <v>25-2</v>
      </c>
      <c r="E139" s="76">
        <f xml:space="preserve"> MATCH(D139, 目次資料表[韻目索引], 0)</f>
        <v>86</v>
      </c>
      <c r="F139" s="13" t="str" cm="1">
        <f t="array" ref="F139" xml:space="preserve"> INDEX(目次資料表[目次], $E139)</f>
        <v>3.20隱</v>
      </c>
      <c r="G139" s="14" t="str" cm="1">
        <f t="array" ref="G139" xml:space="preserve"> INDEX(目次資料表[攝], $E139)</f>
        <v>臻</v>
      </c>
      <c r="H139" s="144" t="str" cm="1">
        <f t="array" ref="H139" xml:space="preserve"> INDEX(目次資料表[韻系], $E139)</f>
        <v>欣</v>
      </c>
      <c r="I139" s="63" t="str" cm="1">
        <f t="array" ref="I139" xml:space="preserve"> INDEX(目次資料表[韻目], $E139)</f>
        <v>隱</v>
      </c>
      <c r="J139" s="14" t="str" cm="1">
        <f t="array" ref="J139" xml:space="preserve"> IF(I139="", "", INDEX(四聲調, C139))</f>
        <v>上</v>
      </c>
      <c r="K139" s="12" t="s">
        <v>809</v>
      </c>
      <c r="L139" s="12">
        <v>3</v>
      </c>
      <c r="M139" s="139" t="str">
        <f t="shared" si="33"/>
        <v>隱開3</v>
      </c>
      <c r="N139" s="19" t="s">
        <v>1387</v>
      </c>
      <c r="O139" s="64" t="s">
        <v>1583</v>
      </c>
      <c r="P139" s="65" t="s">
        <v>1597</v>
      </c>
      <c r="Q139" s="98"/>
    </row>
    <row r="140" spans="1:17" s="12" customFormat="1" ht="30">
      <c r="A140" s="97" cm="1">
        <f t="array" ref="A140" xml:space="preserve"> ROW() - ROW($1:$1)</f>
        <v>139</v>
      </c>
      <c r="B140" s="12">
        <v>25</v>
      </c>
      <c r="C140" s="12">
        <v>3</v>
      </c>
      <c r="D140" s="12" t="str">
        <f t="shared" si="24"/>
        <v>25-3</v>
      </c>
      <c r="E140" s="76">
        <f xml:space="preserve"> MATCH(D140, 目次資料表[韻目索引], 0)</f>
        <v>147</v>
      </c>
      <c r="F140" s="13" t="str" cm="1">
        <f t="array" ref="F140" xml:space="preserve"> INDEX(目次資料表[目次], $E140)</f>
        <v>4.24焮</v>
      </c>
      <c r="G140" s="14" t="str" cm="1">
        <f t="array" ref="G140" xml:space="preserve"> INDEX(目次資料表[攝], $E140)</f>
        <v>臻</v>
      </c>
      <c r="H140" s="144" t="str" cm="1">
        <f t="array" ref="H140" xml:space="preserve"> INDEX(目次資料表[韻系], $E140)</f>
        <v>欣</v>
      </c>
      <c r="I140" s="63" t="str" cm="1">
        <f t="array" ref="I140" xml:space="preserve"> INDEX(目次資料表[韻目], $E140)</f>
        <v>焮</v>
      </c>
      <c r="J140" s="14" t="str" cm="1">
        <f t="array" ref="J140" xml:space="preserve"> IF(I140="", "", INDEX(四聲調, C140))</f>
        <v>去</v>
      </c>
      <c r="K140" s="12" t="s">
        <v>809</v>
      </c>
      <c r="L140" s="12">
        <v>3</v>
      </c>
      <c r="M140" s="139" t="str">
        <f t="shared" si="33"/>
        <v>焮開3</v>
      </c>
      <c r="N140" s="19" t="s">
        <v>1388</v>
      </c>
      <c r="O140" s="64" t="s">
        <v>1583</v>
      </c>
      <c r="P140" s="65" t="s">
        <v>1597</v>
      </c>
      <c r="Q140" s="98"/>
    </row>
    <row r="141" spans="1:17" s="12" customFormat="1" ht="30">
      <c r="A141" s="99" cm="1">
        <f t="array" ref="A141" xml:space="preserve"> ROW() - ROW($1:$1)</f>
        <v>140</v>
      </c>
      <c r="B141" s="100">
        <v>25</v>
      </c>
      <c r="C141" s="100">
        <v>4</v>
      </c>
      <c r="D141" s="100" t="str">
        <f t="shared" si="24"/>
        <v>25-4</v>
      </c>
      <c r="E141" s="101">
        <f xml:space="preserve"> MATCH(D141, 目次資料表[韻目索引], 0)</f>
        <v>208</v>
      </c>
      <c r="F141" s="102" t="str" cm="1">
        <f t="array" ref="F141" xml:space="preserve"> INDEX(目次資料表[目次], $E141)</f>
        <v>5.09迄</v>
      </c>
      <c r="G141" s="103" t="str" cm="1">
        <f t="array" ref="G141" xml:space="preserve"> INDEX(目次資料表[攝], $E141)</f>
        <v>臻</v>
      </c>
      <c r="H141" s="146" t="str" cm="1">
        <f t="array" ref="H141" xml:space="preserve"> INDEX(目次資料表[韻系], $E141)</f>
        <v>欣</v>
      </c>
      <c r="I141" s="104" t="str" cm="1">
        <f t="array" ref="I141" xml:space="preserve"> INDEX(目次資料表[韻目], $E141)</f>
        <v>迄</v>
      </c>
      <c r="J141" s="103" t="str" cm="1">
        <f t="array" ref="J141" xml:space="preserve"> IF(I141="", "", INDEX(四聲調, C141))</f>
        <v>入</v>
      </c>
      <c r="K141" s="100" t="s">
        <v>809</v>
      </c>
      <c r="L141" s="100">
        <v>3</v>
      </c>
      <c r="M141" s="141" t="str">
        <f t="shared" si="33"/>
        <v>迄開3</v>
      </c>
      <c r="N141" s="105" t="s">
        <v>1389</v>
      </c>
      <c r="O141" s="106" t="s">
        <v>1583</v>
      </c>
      <c r="P141" s="107" t="s">
        <v>1598</v>
      </c>
      <c r="Q141" s="108"/>
    </row>
    <row r="142" spans="1:17" s="12" customFormat="1" ht="30">
      <c r="A142" s="88" cm="1">
        <f t="array" ref="A142" xml:space="preserve"> ROW() - ROW($1:$1)</f>
        <v>141</v>
      </c>
      <c r="B142" s="89">
        <v>26</v>
      </c>
      <c r="C142" s="89">
        <v>1</v>
      </c>
      <c r="D142" s="89" t="str">
        <f t="shared" si="24"/>
        <v>26-1</v>
      </c>
      <c r="E142" s="90">
        <f xml:space="preserve"> MATCH(D142, 目次資料表[韻目索引], 0)</f>
        <v>26</v>
      </c>
      <c r="F142" s="91" t="str" cm="1">
        <f t="array" ref="F142" xml:space="preserve"> INDEX(目次資料表[目次], $E142)</f>
        <v>1.22元</v>
      </c>
      <c r="G142" s="92" t="str" cm="1">
        <f t="array" ref="G142" xml:space="preserve"> INDEX(目次資料表[攝], $E142)</f>
        <v>臻</v>
      </c>
      <c r="H142" s="145" t="str" cm="1">
        <f t="array" ref="H142" xml:space="preserve"> INDEX(目次資料表[韻系], $E142)</f>
        <v>元</v>
      </c>
      <c r="I142" s="93" t="str" cm="1">
        <f t="array" ref="I142" xml:space="preserve"> INDEX(目次資料表[韻目], $E142)</f>
        <v>元</v>
      </c>
      <c r="J142" s="92" t="str" cm="1">
        <f t="array" ref="J142" xml:space="preserve"> IF(I142="", "", INDEX(四聲調, C142))</f>
        <v>平</v>
      </c>
      <c r="K142" s="89" t="s">
        <v>809</v>
      </c>
      <c r="L142" s="89">
        <v>3</v>
      </c>
      <c r="M142" s="140" t="str">
        <f t="shared" si="33"/>
        <v>元開3</v>
      </c>
      <c r="N142" s="94" t="s">
        <v>1390</v>
      </c>
      <c r="O142" s="89" t="s">
        <v>1583</v>
      </c>
      <c r="P142" s="95" t="s">
        <v>1603</v>
      </c>
      <c r="Q142" s="96"/>
    </row>
    <row r="143" spans="1:17" s="12" customFormat="1" ht="30">
      <c r="A143" s="97" cm="1">
        <f t="array" ref="A143" xml:space="preserve"> ROW() - ROW($1:$1)</f>
        <v>142</v>
      </c>
      <c r="B143" s="12">
        <v>26</v>
      </c>
      <c r="C143" s="12">
        <v>2</v>
      </c>
      <c r="D143" s="12" t="str">
        <f t="shared" si="24"/>
        <v>26-2</v>
      </c>
      <c r="E143" s="76">
        <f xml:space="preserve"> MATCH(D143, 目次資料表[韻目索引], 0)</f>
        <v>87</v>
      </c>
      <c r="F143" s="13" t="str" cm="1">
        <f t="array" ref="F143" xml:space="preserve"> INDEX(目次資料表[目次], $E143)</f>
        <v>3.21阮</v>
      </c>
      <c r="G143" s="14" t="str" cm="1">
        <f t="array" ref="G143" xml:space="preserve"> INDEX(目次資料表[攝], $E143)</f>
        <v>臻</v>
      </c>
      <c r="H143" s="144" t="str" cm="1">
        <f t="array" ref="H143" xml:space="preserve"> INDEX(目次資料表[韻系], $E143)</f>
        <v>元</v>
      </c>
      <c r="I143" s="63" t="str" cm="1">
        <f t="array" ref="I143" xml:space="preserve"> INDEX(目次資料表[韻目], $E143)</f>
        <v>阮</v>
      </c>
      <c r="J143" s="14" t="str" cm="1">
        <f t="array" ref="J143" xml:space="preserve"> IF(I143="", "", INDEX(四聲調, C143))</f>
        <v>上</v>
      </c>
      <c r="K143" s="12" t="s">
        <v>809</v>
      </c>
      <c r="L143" s="12">
        <v>3</v>
      </c>
      <c r="M143" s="139" t="str">
        <f t="shared" si="33"/>
        <v>阮開3</v>
      </c>
      <c r="N143" s="19" t="s">
        <v>1391</v>
      </c>
      <c r="O143" s="64" t="s">
        <v>1583</v>
      </c>
      <c r="P143" s="65" t="s">
        <v>1603</v>
      </c>
      <c r="Q143" s="98"/>
    </row>
    <row r="144" spans="1:17" s="12" customFormat="1" ht="30">
      <c r="A144" s="97" cm="1">
        <f t="array" ref="A144" xml:space="preserve"> ROW() - ROW($1:$1)</f>
        <v>143</v>
      </c>
      <c r="B144" s="12">
        <v>26</v>
      </c>
      <c r="C144" s="12">
        <v>3</v>
      </c>
      <c r="D144" s="12" t="str">
        <f t="shared" si="24"/>
        <v>26-3</v>
      </c>
      <c r="E144" s="76">
        <f xml:space="preserve"> MATCH(D144, 目次資料表[韻目索引], 0)</f>
        <v>148</v>
      </c>
      <c r="F144" s="13" t="str" cm="1">
        <f t="array" ref="F144" xml:space="preserve"> INDEX(目次資料表[目次], $E144)</f>
        <v>4.25願</v>
      </c>
      <c r="G144" s="14" t="str" cm="1">
        <f t="array" ref="G144" xml:space="preserve"> INDEX(目次資料表[攝], $E144)</f>
        <v>臻</v>
      </c>
      <c r="H144" s="144" t="str" cm="1">
        <f t="array" ref="H144" xml:space="preserve"> INDEX(目次資料表[韻系], $E144)</f>
        <v>元</v>
      </c>
      <c r="I144" s="63" t="str" cm="1">
        <f t="array" ref="I144" xml:space="preserve"> INDEX(目次資料表[韻目], $E144)</f>
        <v>願</v>
      </c>
      <c r="J144" s="14" t="str" cm="1">
        <f t="array" ref="J144" xml:space="preserve"> IF(I144="", "", INDEX(四聲調, C144))</f>
        <v>去</v>
      </c>
      <c r="K144" s="12" t="s">
        <v>809</v>
      </c>
      <c r="L144" s="12">
        <v>3</v>
      </c>
      <c r="M144" s="139" t="str">
        <f t="shared" si="33"/>
        <v>願開3</v>
      </c>
      <c r="N144" s="19" t="s">
        <v>1392</v>
      </c>
      <c r="O144" s="64" t="s">
        <v>1583</v>
      </c>
      <c r="P144" s="65" t="s">
        <v>1603</v>
      </c>
      <c r="Q144" s="98"/>
    </row>
    <row r="145" spans="1:17" s="12" customFormat="1" ht="30">
      <c r="A145" s="99" cm="1">
        <f t="array" ref="A145" xml:space="preserve"> ROW() - ROW($1:$1)</f>
        <v>144</v>
      </c>
      <c r="B145" s="100">
        <v>26</v>
      </c>
      <c r="C145" s="100">
        <v>4</v>
      </c>
      <c r="D145" s="100" t="str">
        <f t="shared" si="24"/>
        <v>26-4</v>
      </c>
      <c r="E145" s="101">
        <f xml:space="preserve"> MATCH(D145, 目次資料表[韻目索引], 0)</f>
        <v>209</v>
      </c>
      <c r="F145" s="102" t="str" cm="1">
        <f t="array" ref="F145" xml:space="preserve"> INDEX(目次資料表[目次], $E145)</f>
        <v>5.10月</v>
      </c>
      <c r="G145" s="103" t="str" cm="1">
        <f t="array" ref="G145" xml:space="preserve"> INDEX(目次資料表[攝], $E145)</f>
        <v>臻</v>
      </c>
      <c r="H145" s="146" t="str" cm="1">
        <f t="array" ref="H145" xml:space="preserve"> INDEX(目次資料表[韻系], $E145)</f>
        <v>元</v>
      </c>
      <c r="I145" s="104" t="str" cm="1">
        <f t="array" ref="I145" xml:space="preserve"> INDEX(目次資料表[韻目], $E145)</f>
        <v>月</v>
      </c>
      <c r="J145" s="103" t="str" cm="1">
        <f t="array" ref="J145" xml:space="preserve"> IF(I145="", "", INDEX(四聲調, C145))</f>
        <v>入</v>
      </c>
      <c r="K145" s="100" t="s">
        <v>809</v>
      </c>
      <c r="L145" s="100">
        <v>3</v>
      </c>
      <c r="M145" s="141" t="str">
        <f t="shared" si="33"/>
        <v>月開3</v>
      </c>
      <c r="N145" s="105" t="s">
        <v>1393</v>
      </c>
      <c r="O145" s="106" t="s">
        <v>1583</v>
      </c>
      <c r="P145" s="107" t="s">
        <v>1604</v>
      </c>
      <c r="Q145" s="108"/>
    </row>
    <row r="146" spans="1:17" s="12" customFormat="1" ht="30">
      <c r="A146" s="88" cm="1">
        <f t="array" ref="A146" xml:space="preserve"> ROW() - ROW($1:$1)</f>
        <v>145</v>
      </c>
      <c r="B146" s="89">
        <v>26</v>
      </c>
      <c r="C146" s="89">
        <v>1</v>
      </c>
      <c r="D146" s="89" t="str">
        <f t="shared" ref="D146:D149" si="34" xml:space="preserve"> TEXT(B146, "00") &amp; "-" &amp; C146</f>
        <v>26-1</v>
      </c>
      <c r="E146" s="90">
        <f xml:space="preserve"> MATCH(D146, 目次資料表[韻目索引], 0)</f>
        <v>26</v>
      </c>
      <c r="F146" s="91" t="str" cm="1">
        <f t="array" ref="F146" xml:space="preserve"> INDEX(目次資料表[目次], $E146)</f>
        <v>1.22元</v>
      </c>
      <c r="G146" s="92" t="str" cm="1">
        <f t="array" ref="G146" xml:space="preserve"> INDEX(目次資料表[攝], $E146)</f>
        <v>臻</v>
      </c>
      <c r="H146" s="145" t="str" cm="1">
        <f t="array" ref="H146" xml:space="preserve"> INDEX(目次資料表[韻系], $E146)</f>
        <v>元</v>
      </c>
      <c r="I146" s="93" t="str" cm="1">
        <f t="array" ref="I146" xml:space="preserve"> INDEX(目次資料表[韻目], $E146)</f>
        <v>元</v>
      </c>
      <c r="J146" s="92" t="str" cm="1">
        <f t="array" ref="J146" xml:space="preserve"> IF(I146="", "", INDEX(四聲調, C146))</f>
        <v>平</v>
      </c>
      <c r="K146" s="89" t="s">
        <v>857</v>
      </c>
      <c r="L146" s="89">
        <v>3</v>
      </c>
      <c r="M146" s="140" t="str">
        <f t="shared" ref="M146:M149" si="35" xml:space="preserve"> IF(I146="", "", _xlfn.CONCAT(I146,K146,L146))</f>
        <v>元合3</v>
      </c>
      <c r="N146" s="94" t="s">
        <v>1291</v>
      </c>
      <c r="O146" s="89" t="s">
        <v>1583</v>
      </c>
      <c r="P146" s="95" t="s">
        <v>1290</v>
      </c>
      <c r="Q146" s="96"/>
    </row>
    <row r="147" spans="1:17" s="12" customFormat="1" ht="30">
      <c r="A147" s="97" cm="1">
        <f t="array" ref="A147" xml:space="preserve"> ROW() - ROW($1:$1)</f>
        <v>146</v>
      </c>
      <c r="B147" s="12">
        <v>26</v>
      </c>
      <c r="C147" s="12">
        <v>2</v>
      </c>
      <c r="D147" s="12" t="str">
        <f t="shared" si="34"/>
        <v>26-2</v>
      </c>
      <c r="E147" s="76">
        <f xml:space="preserve"> MATCH(D147, 目次資料表[韻目索引], 0)</f>
        <v>87</v>
      </c>
      <c r="F147" s="13" t="str" cm="1">
        <f t="array" ref="F147" xml:space="preserve"> INDEX(目次資料表[目次], $E147)</f>
        <v>3.21阮</v>
      </c>
      <c r="G147" s="14" t="str" cm="1">
        <f t="array" ref="G147" xml:space="preserve"> INDEX(目次資料表[攝], $E147)</f>
        <v>臻</v>
      </c>
      <c r="H147" s="144" t="str" cm="1">
        <f t="array" ref="H147" xml:space="preserve"> INDEX(目次資料表[韻系], $E147)</f>
        <v>元</v>
      </c>
      <c r="I147" s="63" t="str" cm="1">
        <f t="array" ref="I147" xml:space="preserve"> INDEX(目次資料表[韻目], $E147)</f>
        <v>阮</v>
      </c>
      <c r="J147" s="14" t="str" cm="1">
        <f t="array" ref="J147" xml:space="preserve"> IF(I147="", "", INDEX(四聲調, C147))</f>
        <v>上</v>
      </c>
      <c r="K147" s="12" t="s">
        <v>857</v>
      </c>
      <c r="L147" s="12">
        <v>3</v>
      </c>
      <c r="M147" s="139" t="str">
        <f t="shared" si="35"/>
        <v>阮合3</v>
      </c>
      <c r="N147" s="19" t="s">
        <v>1292</v>
      </c>
      <c r="O147" s="64" t="s">
        <v>1583</v>
      </c>
      <c r="P147" s="65" t="s">
        <v>1290</v>
      </c>
      <c r="Q147" s="98"/>
    </row>
    <row r="148" spans="1:17" s="12" customFormat="1" ht="30">
      <c r="A148" s="97" cm="1">
        <f t="array" ref="A148" xml:space="preserve"> ROW() - ROW($1:$1)</f>
        <v>147</v>
      </c>
      <c r="B148" s="12">
        <v>26</v>
      </c>
      <c r="C148" s="12">
        <v>3</v>
      </c>
      <c r="D148" s="12" t="str">
        <f t="shared" si="34"/>
        <v>26-3</v>
      </c>
      <c r="E148" s="76">
        <f xml:space="preserve"> MATCH(D148, 目次資料表[韻目索引], 0)</f>
        <v>148</v>
      </c>
      <c r="F148" s="13" t="str" cm="1">
        <f t="array" ref="F148" xml:space="preserve"> INDEX(目次資料表[目次], $E148)</f>
        <v>4.25願</v>
      </c>
      <c r="G148" s="14" t="str" cm="1">
        <f t="array" ref="G148" xml:space="preserve"> INDEX(目次資料表[攝], $E148)</f>
        <v>臻</v>
      </c>
      <c r="H148" s="144" t="str" cm="1">
        <f t="array" ref="H148" xml:space="preserve"> INDEX(目次資料表[韻系], $E148)</f>
        <v>元</v>
      </c>
      <c r="I148" s="63" t="str" cm="1">
        <f t="array" ref="I148" xml:space="preserve"> INDEX(目次資料表[韻目], $E148)</f>
        <v>願</v>
      </c>
      <c r="J148" s="14" t="str" cm="1">
        <f t="array" ref="J148" xml:space="preserve"> IF(I148="", "", INDEX(四聲調, C148))</f>
        <v>去</v>
      </c>
      <c r="K148" s="12" t="s">
        <v>857</v>
      </c>
      <c r="L148" s="12">
        <v>3</v>
      </c>
      <c r="M148" s="139" t="str">
        <f t="shared" si="35"/>
        <v>願合3</v>
      </c>
      <c r="N148" s="19" t="s">
        <v>1293</v>
      </c>
      <c r="O148" s="64" t="s">
        <v>1583</v>
      </c>
      <c r="P148" s="65" t="s">
        <v>1290</v>
      </c>
      <c r="Q148" s="98"/>
    </row>
    <row r="149" spans="1:17" s="12" customFormat="1" ht="30">
      <c r="A149" s="99" cm="1">
        <f t="array" ref="A149" xml:space="preserve"> ROW() - ROW($1:$1)</f>
        <v>148</v>
      </c>
      <c r="B149" s="100">
        <v>26</v>
      </c>
      <c r="C149" s="100">
        <v>4</v>
      </c>
      <c r="D149" s="100" t="str">
        <f t="shared" si="34"/>
        <v>26-4</v>
      </c>
      <c r="E149" s="101">
        <f xml:space="preserve"> MATCH(D149, 目次資料表[韻目索引], 0)</f>
        <v>209</v>
      </c>
      <c r="F149" s="102" t="str" cm="1">
        <f t="array" ref="F149" xml:space="preserve"> INDEX(目次資料表[目次], $E149)</f>
        <v>5.10月</v>
      </c>
      <c r="G149" s="103" t="str" cm="1">
        <f t="array" ref="G149" xml:space="preserve"> INDEX(目次資料表[攝], $E149)</f>
        <v>臻</v>
      </c>
      <c r="H149" s="146" t="str" cm="1">
        <f t="array" ref="H149" xml:space="preserve"> INDEX(目次資料表[韻系], $E149)</f>
        <v>元</v>
      </c>
      <c r="I149" s="104" t="str" cm="1">
        <f t="array" ref="I149" xml:space="preserve"> INDEX(目次資料表[韻目], $E149)</f>
        <v>月</v>
      </c>
      <c r="J149" s="103" t="str" cm="1">
        <f t="array" ref="J149" xml:space="preserve"> IF(I149="", "", INDEX(四聲調, C149))</f>
        <v>入</v>
      </c>
      <c r="K149" s="100" t="s">
        <v>857</v>
      </c>
      <c r="L149" s="100">
        <v>3</v>
      </c>
      <c r="M149" s="141" t="str">
        <f t="shared" si="35"/>
        <v>月合3</v>
      </c>
      <c r="N149" s="105" t="s">
        <v>1294</v>
      </c>
      <c r="O149" s="106" t="s">
        <v>1583</v>
      </c>
      <c r="P149" s="107" t="s">
        <v>1295</v>
      </c>
      <c r="Q149" s="108"/>
    </row>
    <row r="150" spans="1:17" s="12" customFormat="1" ht="30">
      <c r="A150" s="88" cm="1">
        <f t="array" ref="A150" xml:space="preserve"> ROW() - ROW($1:$1)</f>
        <v>149</v>
      </c>
      <c r="B150" s="89">
        <v>27</v>
      </c>
      <c r="C150" s="89">
        <v>1</v>
      </c>
      <c r="D150" s="89" t="str">
        <f t="shared" si="24"/>
        <v>27-1</v>
      </c>
      <c r="E150" s="90">
        <f xml:space="preserve"> MATCH(D150, 目次資料表[韻目索引], 0)</f>
        <v>27</v>
      </c>
      <c r="F150" s="91" t="str" cm="1">
        <f t="array" ref="F150" xml:space="preserve"> INDEX(目次資料表[目次], $E150)</f>
        <v>1.23魂</v>
      </c>
      <c r="G150" s="92" t="str" cm="1">
        <f t="array" ref="G150" xml:space="preserve"> INDEX(目次資料表[攝], $E150)</f>
        <v>臻</v>
      </c>
      <c r="H150" s="145" t="str" cm="1">
        <f t="array" ref="H150" xml:space="preserve"> INDEX(目次資料表[韻系], $E150)</f>
        <v>魂</v>
      </c>
      <c r="I150" s="93" t="str" cm="1">
        <f t="array" ref="I150" xml:space="preserve"> INDEX(目次資料表[韻目], $E150)</f>
        <v>魂</v>
      </c>
      <c r="J150" s="92" t="str" cm="1">
        <f t="array" ref="J150" xml:space="preserve"> IF(I150="", "", INDEX(四聲調, C150))</f>
        <v>平</v>
      </c>
      <c r="K150" s="89" t="s">
        <v>857</v>
      </c>
      <c r="L150" s="89">
        <v>3</v>
      </c>
      <c r="M150" s="140" t="str">
        <f t="shared" si="33"/>
        <v>魂合3</v>
      </c>
      <c r="N150" s="94" t="s">
        <v>1394</v>
      </c>
      <c r="O150" s="89" t="s">
        <v>1594</v>
      </c>
      <c r="P150" s="95" t="s">
        <v>1599</v>
      </c>
      <c r="Q150" s="96"/>
    </row>
    <row r="151" spans="1:17" s="12" customFormat="1" ht="30">
      <c r="A151" s="97" cm="1">
        <f t="array" ref="A151" xml:space="preserve"> ROW() - ROW($1:$1)</f>
        <v>150</v>
      </c>
      <c r="B151" s="12">
        <v>27</v>
      </c>
      <c r="C151" s="12">
        <v>2</v>
      </c>
      <c r="D151" s="12" t="str">
        <f t="shared" si="24"/>
        <v>27-2</v>
      </c>
      <c r="E151" s="76">
        <f xml:space="preserve"> MATCH(D151, 目次資料表[韻目索引], 0)</f>
        <v>88</v>
      </c>
      <c r="F151" s="13" t="str" cm="1">
        <f t="array" ref="F151" xml:space="preserve"> INDEX(目次資料表[目次], $E151)</f>
        <v>3.22混</v>
      </c>
      <c r="G151" s="14" t="str" cm="1">
        <f t="array" ref="G151" xml:space="preserve"> INDEX(目次資料表[攝], $E151)</f>
        <v>臻</v>
      </c>
      <c r="H151" s="144" t="str" cm="1">
        <f t="array" ref="H151" xml:space="preserve"> INDEX(目次資料表[韻系], $E151)</f>
        <v>魂</v>
      </c>
      <c r="I151" s="63" t="str" cm="1">
        <f t="array" ref="I151" xml:space="preserve"> INDEX(目次資料表[韻目], $E151)</f>
        <v>混</v>
      </c>
      <c r="J151" s="14" t="str" cm="1">
        <f t="array" ref="J151" xml:space="preserve"> IF(I151="", "", INDEX(四聲調, C151))</f>
        <v>上</v>
      </c>
      <c r="K151" s="12" t="s">
        <v>857</v>
      </c>
      <c r="L151" s="12">
        <v>3</v>
      </c>
      <c r="M151" s="139" t="str">
        <f t="shared" si="33"/>
        <v>混合3</v>
      </c>
      <c r="N151" s="19" t="s">
        <v>1395</v>
      </c>
      <c r="O151" s="64" t="s">
        <v>1594</v>
      </c>
      <c r="P151" s="65" t="s">
        <v>1599</v>
      </c>
      <c r="Q151" s="98"/>
    </row>
    <row r="152" spans="1:17" s="12" customFormat="1" ht="30">
      <c r="A152" s="97" cm="1">
        <f t="array" ref="A152" xml:space="preserve"> ROW() - ROW($1:$1)</f>
        <v>151</v>
      </c>
      <c r="B152" s="12">
        <v>27</v>
      </c>
      <c r="C152" s="12">
        <v>3</v>
      </c>
      <c r="D152" s="12" t="str">
        <f t="shared" si="24"/>
        <v>27-3</v>
      </c>
      <c r="E152" s="76">
        <f xml:space="preserve"> MATCH(D152, 目次資料表[韻目索引], 0)</f>
        <v>149</v>
      </c>
      <c r="F152" s="13" t="str" cm="1">
        <f t="array" ref="F152" xml:space="preserve"> INDEX(目次資料表[目次], $E152)</f>
        <v>4.26慁</v>
      </c>
      <c r="G152" s="14" t="str" cm="1">
        <f t="array" ref="G152" xml:space="preserve"> INDEX(目次資料表[攝], $E152)</f>
        <v>臻</v>
      </c>
      <c r="H152" s="144" t="str" cm="1">
        <f t="array" ref="H152" xml:space="preserve"> INDEX(目次資料表[韻系], $E152)</f>
        <v>魂</v>
      </c>
      <c r="I152" s="63" t="str" cm="1">
        <f t="array" ref="I152" xml:space="preserve"> INDEX(目次資料表[韻目], $E152)</f>
        <v>慁</v>
      </c>
      <c r="J152" s="14" t="str" cm="1">
        <f t="array" ref="J152" xml:space="preserve"> IF(I152="", "", INDEX(四聲調, C152))</f>
        <v>去</v>
      </c>
      <c r="K152" s="12" t="s">
        <v>857</v>
      </c>
      <c r="L152" s="12">
        <v>3</v>
      </c>
      <c r="M152" s="139" t="str">
        <f t="shared" si="33"/>
        <v>慁合3</v>
      </c>
      <c r="N152" s="19" t="s">
        <v>1396</v>
      </c>
      <c r="O152" s="64" t="s">
        <v>1594</v>
      </c>
      <c r="P152" s="65" t="s">
        <v>1599</v>
      </c>
      <c r="Q152" s="98"/>
    </row>
    <row r="153" spans="1:17" s="12" customFormat="1" ht="30">
      <c r="A153" s="99" cm="1">
        <f t="array" ref="A153" xml:space="preserve"> ROW() - ROW($1:$1)</f>
        <v>152</v>
      </c>
      <c r="B153" s="100">
        <v>27</v>
      </c>
      <c r="C153" s="100">
        <v>4</v>
      </c>
      <c r="D153" s="100" t="str">
        <f t="shared" si="24"/>
        <v>27-4</v>
      </c>
      <c r="E153" s="101">
        <f xml:space="preserve"> MATCH(D153, 目次資料表[韻目索引], 0)</f>
        <v>210</v>
      </c>
      <c r="F153" s="102" t="str" cm="1">
        <f t="array" ref="F153" xml:space="preserve"> INDEX(目次資料表[目次], $E153)</f>
        <v>5.11沒</v>
      </c>
      <c r="G153" s="103" t="str" cm="1">
        <f t="array" ref="G153" xml:space="preserve"> INDEX(目次資料表[攝], $E153)</f>
        <v>臻</v>
      </c>
      <c r="H153" s="146" t="str" cm="1">
        <f t="array" ref="H153" xml:space="preserve"> INDEX(目次資料表[韻系], $E153)</f>
        <v>魂</v>
      </c>
      <c r="I153" s="104" t="str" cm="1">
        <f t="array" ref="I153" xml:space="preserve"> INDEX(目次資料表[韻目], $E153)</f>
        <v>沒</v>
      </c>
      <c r="J153" s="103" t="str" cm="1">
        <f t="array" ref="J153" xml:space="preserve"> IF(I153="", "", INDEX(四聲調, C153))</f>
        <v>入</v>
      </c>
      <c r="K153" s="100" t="s">
        <v>857</v>
      </c>
      <c r="L153" s="100">
        <v>3</v>
      </c>
      <c r="M153" s="141" t="str">
        <f t="shared" si="33"/>
        <v>沒合3</v>
      </c>
      <c r="N153" s="105" t="s">
        <v>1397</v>
      </c>
      <c r="O153" s="64" t="s">
        <v>1594</v>
      </c>
      <c r="P153" t="s">
        <v>1600</v>
      </c>
      <c r="Q153" s="108"/>
    </row>
    <row r="154" spans="1:17" s="12" customFormat="1" ht="30">
      <c r="A154" s="88" cm="1">
        <f t="array" ref="A154" xml:space="preserve"> ROW() - ROW($1:$1)</f>
        <v>153</v>
      </c>
      <c r="B154" s="89">
        <v>28</v>
      </c>
      <c r="C154" s="89">
        <v>1</v>
      </c>
      <c r="D154" s="89" t="str">
        <f t="shared" si="24"/>
        <v>28-1</v>
      </c>
      <c r="E154" s="90">
        <f xml:space="preserve"> MATCH(D154, 目次資料表[韻目索引], 0)</f>
        <v>28</v>
      </c>
      <c r="F154" s="91" t="str" cm="1">
        <f t="array" ref="F154" xml:space="preserve"> INDEX(目次資料表[目次], $E154)</f>
        <v>1.24痕</v>
      </c>
      <c r="G154" s="92" t="str" cm="1">
        <f t="array" ref="G154" xml:space="preserve"> INDEX(目次資料表[攝], $E154)</f>
        <v>臻</v>
      </c>
      <c r="H154" s="145" t="str" cm="1">
        <f t="array" ref="H154" xml:space="preserve"> INDEX(目次資料表[韻系], $E154)</f>
        <v>痕</v>
      </c>
      <c r="I154" s="93" t="str" cm="1">
        <f t="array" ref="I154" xml:space="preserve"> INDEX(目次資料表[韻目], $E154)</f>
        <v>痕</v>
      </c>
      <c r="J154" s="92" t="str" cm="1">
        <f t="array" ref="J154" xml:space="preserve"> IF(I154="", "", INDEX(四聲調, C154))</f>
        <v>平</v>
      </c>
      <c r="K154" s="89" t="s">
        <v>809</v>
      </c>
      <c r="L154" s="89">
        <v>1</v>
      </c>
      <c r="M154" s="140" t="str">
        <f t="shared" ref="M154:M157" si="36" xml:space="preserve"> IF(I154="", "", _xlfn.CONCAT(I154,K154,L154))</f>
        <v>痕開1</v>
      </c>
      <c r="N154" s="94" t="s">
        <v>1398</v>
      </c>
      <c r="O154" s="89" t="s">
        <v>1592</v>
      </c>
      <c r="P154" s="95" t="s">
        <v>1605</v>
      </c>
      <c r="Q154" s="96"/>
    </row>
    <row r="155" spans="1:17" s="12" customFormat="1" ht="30">
      <c r="A155" s="97" cm="1">
        <f t="array" ref="A155" xml:space="preserve"> ROW() - ROW($1:$1)</f>
        <v>154</v>
      </c>
      <c r="B155" s="12">
        <v>28</v>
      </c>
      <c r="C155" s="12">
        <v>2</v>
      </c>
      <c r="D155" s="12" t="str">
        <f t="shared" si="24"/>
        <v>28-2</v>
      </c>
      <c r="E155" s="76">
        <f xml:space="preserve"> MATCH(D155, 目次資料表[韻目索引], 0)</f>
        <v>89</v>
      </c>
      <c r="F155" s="13" t="str" cm="1">
        <f t="array" ref="F155" xml:space="preserve"> INDEX(目次資料表[目次], $E155)</f>
        <v>3.23很</v>
      </c>
      <c r="G155" s="14" t="str" cm="1">
        <f t="array" ref="G155" xml:space="preserve"> INDEX(目次資料表[攝], $E155)</f>
        <v>臻</v>
      </c>
      <c r="H155" s="144" t="str" cm="1">
        <f t="array" ref="H155" xml:space="preserve"> INDEX(目次資料表[韻系], $E155)</f>
        <v>痕</v>
      </c>
      <c r="I155" s="63" t="str" cm="1">
        <f t="array" ref="I155" xml:space="preserve"> INDEX(目次資料表[韻目], $E155)</f>
        <v>很</v>
      </c>
      <c r="J155" s="14" t="str" cm="1">
        <f t="array" ref="J155" xml:space="preserve"> IF(I155="", "", INDEX(四聲調, C155))</f>
        <v>上</v>
      </c>
      <c r="K155" s="12" t="s">
        <v>809</v>
      </c>
      <c r="L155" s="12">
        <v>1</v>
      </c>
      <c r="M155" s="139" t="str">
        <f t="shared" si="36"/>
        <v>很開1</v>
      </c>
      <c r="N155" s="19" t="s">
        <v>1399</v>
      </c>
      <c r="O155" s="64" t="s">
        <v>1592</v>
      </c>
      <c r="P155" s="65" t="s">
        <v>1605</v>
      </c>
      <c r="Q155" s="98"/>
    </row>
    <row r="156" spans="1:17" s="12" customFormat="1" ht="30">
      <c r="A156" s="97" cm="1">
        <f t="array" ref="A156" xml:space="preserve"> ROW() - ROW($1:$1)</f>
        <v>155</v>
      </c>
      <c r="B156" s="12">
        <v>28</v>
      </c>
      <c r="C156" s="12">
        <v>3</v>
      </c>
      <c r="D156" s="12" t="str">
        <f t="shared" si="24"/>
        <v>28-3</v>
      </c>
      <c r="E156" s="76">
        <f xml:space="preserve"> MATCH(D156, 目次資料表[韻目索引], 0)</f>
        <v>150</v>
      </c>
      <c r="F156" s="13" t="str" cm="1">
        <f t="array" ref="F156" xml:space="preserve"> INDEX(目次資料表[目次], $E156)</f>
        <v>4.27恨</v>
      </c>
      <c r="G156" s="14" t="str" cm="1">
        <f t="array" ref="G156" xml:space="preserve"> INDEX(目次資料表[攝], $E156)</f>
        <v>臻</v>
      </c>
      <c r="H156" s="144" t="str" cm="1">
        <f t="array" ref="H156" xml:space="preserve"> INDEX(目次資料表[韻系], $E156)</f>
        <v>痕</v>
      </c>
      <c r="I156" s="63" t="str" cm="1">
        <f t="array" ref="I156" xml:space="preserve"> INDEX(目次資料表[韻目], $E156)</f>
        <v>恨</v>
      </c>
      <c r="J156" s="14" t="str" cm="1">
        <f t="array" ref="J156" xml:space="preserve"> IF(I156="", "", INDEX(四聲調, C156))</f>
        <v>去</v>
      </c>
      <c r="K156" s="12" t="s">
        <v>809</v>
      </c>
      <c r="L156" s="12">
        <v>1</v>
      </c>
      <c r="M156" s="139" t="str">
        <f t="shared" si="36"/>
        <v>恨開1</v>
      </c>
      <c r="N156" s="19" t="s">
        <v>1400</v>
      </c>
      <c r="O156" s="64" t="s">
        <v>1592</v>
      </c>
      <c r="P156" s="65" t="s">
        <v>1605</v>
      </c>
      <c r="Q156" s="98"/>
    </row>
    <row r="157" spans="1:17" s="12" customFormat="1" ht="30">
      <c r="A157" s="99" cm="1">
        <f t="array" ref="A157" xml:space="preserve"> ROW() - ROW($1:$1)</f>
        <v>156</v>
      </c>
      <c r="B157" s="100">
        <v>28</v>
      </c>
      <c r="C157" s="100">
        <v>4</v>
      </c>
      <c r="D157" s="100" t="str">
        <f t="shared" si="24"/>
        <v>28-4</v>
      </c>
      <c r="E157" s="101">
        <f xml:space="preserve"> MATCH(D157, 目次資料表[韻目索引], 0)</f>
        <v>211</v>
      </c>
      <c r="F157" s="102" t="str" cm="1">
        <f t="array" ref="F157" xml:space="preserve"> INDEX(目次資料表[目次], $E157)</f>
        <v>5.11麧</v>
      </c>
      <c r="G157" s="103" t="str" cm="1">
        <f t="array" ref="G157" xml:space="preserve"> INDEX(目次資料表[攝], $E157)</f>
        <v>臻</v>
      </c>
      <c r="H157" s="146" t="str" cm="1">
        <f t="array" ref="H157" xml:space="preserve"> INDEX(目次資料表[韻系], $E157)</f>
        <v>痕</v>
      </c>
      <c r="I157" s="104" t="str" cm="1">
        <f t="array" ref="I157" xml:space="preserve"> INDEX(目次資料表[韻目], $E157)</f>
        <v>麧</v>
      </c>
      <c r="J157" s="103" t="str" cm="1">
        <f t="array" ref="J157" xml:space="preserve"> IF(I157="", "", INDEX(四聲調, C157))</f>
        <v>入</v>
      </c>
      <c r="K157" s="100" t="s">
        <v>809</v>
      </c>
      <c r="L157" s="100">
        <v>1</v>
      </c>
      <c r="M157" s="141" t="str">
        <f t="shared" si="36"/>
        <v>麧開1</v>
      </c>
      <c r="N157" s="109"/>
      <c r="O157" s="64" t="s">
        <v>1592</v>
      </c>
      <c r="P157" t="s">
        <v>1606</v>
      </c>
      <c r="Q157" s="108"/>
    </row>
    <row r="158" spans="1:17" s="12" customFormat="1" ht="30">
      <c r="A158" s="88" cm="1">
        <f t="array" ref="A158" xml:space="preserve"> ROW() - ROW($1:$1)</f>
        <v>157</v>
      </c>
      <c r="B158" s="89">
        <v>29</v>
      </c>
      <c r="C158" s="89">
        <v>1</v>
      </c>
      <c r="D158" s="89" t="str">
        <f t="shared" si="24"/>
        <v>29-1</v>
      </c>
      <c r="E158" s="90">
        <f xml:space="preserve"> MATCH(D158, 目次資料表[韻目索引], 0)</f>
        <v>29</v>
      </c>
      <c r="F158" s="91" t="str" cm="1">
        <f t="array" ref="F158" xml:space="preserve"> INDEX(目次資料表[目次], $E158)</f>
        <v>1.25寒</v>
      </c>
      <c r="G158" s="92" t="str" cm="1">
        <f t="array" ref="G158" xml:space="preserve"> INDEX(目次資料表[攝], $E158)</f>
        <v>山</v>
      </c>
      <c r="H158" s="145" t="str" cm="1">
        <f t="array" ref="H158" xml:space="preserve"> INDEX(目次資料表[韻系], $E158)</f>
        <v>寒</v>
      </c>
      <c r="I158" s="93" t="str" cm="1">
        <f t="array" ref="I158" xml:space="preserve"> INDEX(目次資料表[韻目], $E158)</f>
        <v>寒</v>
      </c>
      <c r="J158" s="92" t="str" cm="1">
        <f t="array" ref="J158" xml:space="preserve"> IF(I158="", "", INDEX(四聲調, C158))</f>
        <v>平</v>
      </c>
      <c r="K158" s="89" t="s">
        <v>809</v>
      </c>
      <c r="L158" s="89">
        <v>1</v>
      </c>
      <c r="M158" s="140" t="str">
        <f t="shared" ref="M158:M161" si="37" xml:space="preserve"> IF(I158="", "", _xlfn.CONCAT(I158,K158,L158))</f>
        <v>寒開1</v>
      </c>
      <c r="N158" s="94" t="s">
        <v>1401</v>
      </c>
      <c r="O158" s="89" t="s">
        <v>1592</v>
      </c>
      <c r="P158" s="95" t="s">
        <v>1607</v>
      </c>
      <c r="Q158" s="96"/>
    </row>
    <row r="159" spans="1:17" s="12" customFormat="1" ht="30">
      <c r="A159" s="97" cm="1">
        <f t="array" ref="A159" xml:space="preserve"> ROW() - ROW($1:$1)</f>
        <v>158</v>
      </c>
      <c r="B159" s="12">
        <v>29</v>
      </c>
      <c r="C159" s="12">
        <v>2</v>
      </c>
      <c r="D159" s="12" t="str">
        <f t="shared" si="24"/>
        <v>29-2</v>
      </c>
      <c r="E159" s="76">
        <f xml:space="preserve"> MATCH(D159, 目次資料表[韻目索引], 0)</f>
        <v>90</v>
      </c>
      <c r="F159" s="13" t="str" cm="1">
        <f t="array" ref="F159" xml:space="preserve"> INDEX(目次資料表[目次], $E159)</f>
        <v>3.24旱</v>
      </c>
      <c r="G159" s="14" t="str" cm="1">
        <f t="array" ref="G159" xml:space="preserve"> INDEX(目次資料表[攝], $E159)</f>
        <v>山</v>
      </c>
      <c r="H159" s="144" t="str" cm="1">
        <f t="array" ref="H159" xml:space="preserve"> INDEX(目次資料表[韻系], $E159)</f>
        <v>寒</v>
      </c>
      <c r="I159" s="63" t="str" cm="1">
        <f t="array" ref="I159" xml:space="preserve"> INDEX(目次資料表[韻目], $E159)</f>
        <v>旱</v>
      </c>
      <c r="J159" s="14" t="str" cm="1">
        <f t="array" ref="J159" xml:space="preserve"> IF(I159="", "", INDEX(四聲調, C159))</f>
        <v>上</v>
      </c>
      <c r="K159" s="12" t="s">
        <v>809</v>
      </c>
      <c r="L159" s="12">
        <v>1</v>
      </c>
      <c r="M159" s="139" t="str">
        <f t="shared" si="37"/>
        <v>旱開1</v>
      </c>
      <c r="N159" s="19" t="s">
        <v>1402</v>
      </c>
      <c r="O159" s="64" t="s">
        <v>1592</v>
      </c>
      <c r="P159" s="65" t="s">
        <v>1607</v>
      </c>
      <c r="Q159" s="98"/>
    </row>
    <row r="160" spans="1:17" s="12" customFormat="1" ht="30">
      <c r="A160" s="97" cm="1">
        <f t="array" ref="A160" xml:space="preserve"> ROW() - ROW($1:$1)</f>
        <v>159</v>
      </c>
      <c r="B160" s="12">
        <v>29</v>
      </c>
      <c r="C160" s="12">
        <v>3</v>
      </c>
      <c r="D160" s="12" t="str">
        <f t="shared" si="24"/>
        <v>29-3</v>
      </c>
      <c r="E160" s="76">
        <f xml:space="preserve"> MATCH(D160, 目次資料表[韻目索引], 0)</f>
        <v>151</v>
      </c>
      <c r="F160" s="13" t="str" cm="1">
        <f t="array" ref="F160" xml:space="preserve"> INDEX(目次資料表[目次], $E160)</f>
        <v>4.28翰</v>
      </c>
      <c r="G160" s="14" t="str" cm="1">
        <f t="array" ref="G160" xml:space="preserve"> INDEX(目次資料表[攝], $E160)</f>
        <v>山</v>
      </c>
      <c r="H160" s="144" t="str" cm="1">
        <f t="array" ref="H160" xml:space="preserve"> INDEX(目次資料表[韻系], $E160)</f>
        <v>寒</v>
      </c>
      <c r="I160" s="63" t="str" cm="1">
        <f t="array" ref="I160" xml:space="preserve"> INDEX(目次資料表[韻目], $E160)</f>
        <v>翰</v>
      </c>
      <c r="J160" s="14" t="str" cm="1">
        <f t="array" ref="J160" xml:space="preserve"> IF(I160="", "", INDEX(四聲調, C160))</f>
        <v>去</v>
      </c>
      <c r="K160" s="12" t="s">
        <v>809</v>
      </c>
      <c r="L160" s="12">
        <v>1</v>
      </c>
      <c r="M160" s="139" t="str">
        <f t="shared" si="37"/>
        <v>翰開1</v>
      </c>
      <c r="N160" s="19" t="s">
        <v>1403</v>
      </c>
      <c r="O160" s="64" t="s">
        <v>1592</v>
      </c>
      <c r="P160" s="65" t="s">
        <v>1607</v>
      </c>
      <c r="Q160" s="98"/>
    </row>
    <row r="161" spans="1:17" s="12" customFormat="1" ht="30">
      <c r="A161" s="99" cm="1">
        <f t="array" ref="A161" xml:space="preserve"> ROW() - ROW($1:$1)</f>
        <v>160</v>
      </c>
      <c r="B161" s="100">
        <v>29</v>
      </c>
      <c r="C161" s="100">
        <v>4</v>
      </c>
      <c r="D161" s="100" t="str">
        <f t="shared" si="24"/>
        <v>29-4</v>
      </c>
      <c r="E161" s="101">
        <f xml:space="preserve"> MATCH(D161, 目次資料表[韻目索引], 0)</f>
        <v>212</v>
      </c>
      <c r="F161" s="102" t="str" cm="1">
        <f t="array" ref="F161" xml:space="preserve"> INDEX(目次資料表[目次], $E161)</f>
        <v>5.12曷</v>
      </c>
      <c r="G161" s="103" t="str" cm="1">
        <f t="array" ref="G161" xml:space="preserve"> INDEX(目次資料表[攝], $E161)</f>
        <v>山</v>
      </c>
      <c r="H161" s="146" t="str" cm="1">
        <f t="array" ref="H161" xml:space="preserve"> INDEX(目次資料表[韻系], $E161)</f>
        <v>寒</v>
      </c>
      <c r="I161" s="104" t="str" cm="1">
        <f t="array" ref="I161" xml:space="preserve"> INDEX(目次資料表[韻目], $E161)</f>
        <v>曷</v>
      </c>
      <c r="J161" s="103" t="str" cm="1">
        <f t="array" ref="J161" xml:space="preserve"> IF(I161="", "", INDEX(四聲調, C161))</f>
        <v>入</v>
      </c>
      <c r="K161" s="100" t="s">
        <v>809</v>
      </c>
      <c r="L161" s="100">
        <v>1</v>
      </c>
      <c r="M161" s="141" t="str">
        <f t="shared" si="37"/>
        <v>曷開1</v>
      </c>
      <c r="N161" s="105" t="s">
        <v>1404</v>
      </c>
      <c r="O161" s="64" t="s">
        <v>1592</v>
      </c>
      <c r="P161" t="s">
        <v>1608</v>
      </c>
      <c r="Q161" s="108"/>
    </row>
    <row r="162" spans="1:17" s="12" customFormat="1" ht="30">
      <c r="A162" s="88" cm="1">
        <f t="array" ref="A162" xml:space="preserve"> ROW() - ROW($1:$1)</f>
        <v>161</v>
      </c>
      <c r="B162" s="89">
        <v>30</v>
      </c>
      <c r="C162" s="89">
        <v>1</v>
      </c>
      <c r="D162" s="89" t="str">
        <f t="shared" si="24"/>
        <v>30-1</v>
      </c>
      <c r="E162" s="90">
        <f xml:space="preserve"> MATCH(D162, 目次資料表[韻目索引], 0)</f>
        <v>30</v>
      </c>
      <c r="F162" s="91" t="str" cm="1">
        <f t="array" ref="F162" xml:space="preserve"> INDEX(目次資料表[目次], $E162)</f>
        <v>1.26桓</v>
      </c>
      <c r="G162" s="92" t="str" cm="1">
        <f t="array" ref="G162" xml:space="preserve"> INDEX(目次資料表[攝], $E162)</f>
        <v>山</v>
      </c>
      <c r="H162" s="145" t="str" cm="1">
        <f t="array" ref="H162" xml:space="preserve"> INDEX(目次資料表[韻系], $E162)</f>
        <v>桓</v>
      </c>
      <c r="I162" s="93" t="str" cm="1">
        <f t="array" ref="I162" xml:space="preserve"> INDEX(目次資料表[韻目], $E162)</f>
        <v>桓</v>
      </c>
      <c r="J162" s="92" t="str" cm="1">
        <f t="array" ref="J162" xml:space="preserve"> IF(I162="", "", INDEX(四聲調, C162))</f>
        <v>平</v>
      </c>
      <c r="K162" s="89" t="s">
        <v>857</v>
      </c>
      <c r="L162" s="89">
        <v>1</v>
      </c>
      <c r="M162" s="140" t="str">
        <f t="shared" ref="M162:M169" si="38" xml:space="preserve"> IF(I162="", "", _xlfn.CONCAT(I162,K162,L162))</f>
        <v>桓合1</v>
      </c>
      <c r="N162" s="94" t="s">
        <v>1405</v>
      </c>
      <c r="O162" s="89" t="s">
        <v>1594</v>
      </c>
      <c r="P162" s="95" t="s">
        <v>1290</v>
      </c>
      <c r="Q162" s="96"/>
    </row>
    <row r="163" spans="1:17" s="12" customFormat="1" ht="30">
      <c r="A163" s="97" cm="1">
        <f t="array" ref="A163" xml:space="preserve"> ROW() - ROW($1:$1)</f>
        <v>162</v>
      </c>
      <c r="B163" s="12">
        <v>30</v>
      </c>
      <c r="C163" s="12">
        <v>2</v>
      </c>
      <c r="D163" s="12" t="str">
        <f t="shared" si="24"/>
        <v>30-2</v>
      </c>
      <c r="E163" s="76">
        <f xml:space="preserve"> MATCH(D163, 目次資料表[韻目索引], 0)</f>
        <v>91</v>
      </c>
      <c r="F163" s="13" t="str" cm="1">
        <f t="array" ref="F163" xml:space="preserve"> INDEX(目次資料表[目次], $E163)</f>
        <v>3.25緩</v>
      </c>
      <c r="G163" s="14" t="str" cm="1">
        <f t="array" ref="G163" xml:space="preserve"> INDEX(目次資料表[攝], $E163)</f>
        <v>山</v>
      </c>
      <c r="H163" s="144" t="str" cm="1">
        <f t="array" ref="H163" xml:space="preserve"> INDEX(目次資料表[韻系], $E163)</f>
        <v>桓</v>
      </c>
      <c r="I163" s="63" t="str" cm="1">
        <f t="array" ref="I163" xml:space="preserve"> INDEX(目次資料表[韻目], $E163)</f>
        <v>緩</v>
      </c>
      <c r="J163" s="14" t="str" cm="1">
        <f t="array" ref="J163" xml:space="preserve"> IF(I163="", "", INDEX(四聲調, C163))</f>
        <v>上</v>
      </c>
      <c r="K163" s="12" t="s">
        <v>857</v>
      </c>
      <c r="L163" s="12">
        <v>1</v>
      </c>
      <c r="M163" s="139" t="str">
        <f t="shared" si="38"/>
        <v>緩合1</v>
      </c>
      <c r="N163" s="19" t="s">
        <v>1406</v>
      </c>
      <c r="O163" s="64" t="s">
        <v>1594</v>
      </c>
      <c r="P163" s="65" t="s">
        <v>1290</v>
      </c>
      <c r="Q163" s="98"/>
    </row>
    <row r="164" spans="1:17" s="12" customFormat="1" ht="30">
      <c r="A164" s="97" cm="1">
        <f t="array" ref="A164" xml:space="preserve"> ROW() - ROW($1:$1)</f>
        <v>163</v>
      </c>
      <c r="B164" s="12">
        <v>30</v>
      </c>
      <c r="C164" s="12">
        <v>3</v>
      </c>
      <c r="D164" s="12" t="str">
        <f t="shared" si="24"/>
        <v>30-3</v>
      </c>
      <c r="E164" s="76">
        <f xml:space="preserve"> MATCH(D164, 目次資料表[韻目索引], 0)</f>
        <v>152</v>
      </c>
      <c r="F164" s="13" t="str" cm="1">
        <f t="array" ref="F164" xml:space="preserve"> INDEX(目次資料表[目次], $E164)</f>
        <v>4.29換</v>
      </c>
      <c r="G164" s="14" t="str" cm="1">
        <f t="array" ref="G164" xml:space="preserve"> INDEX(目次資料表[攝], $E164)</f>
        <v>山</v>
      </c>
      <c r="H164" s="144" t="str" cm="1">
        <f t="array" ref="H164" xml:space="preserve"> INDEX(目次資料表[韻系], $E164)</f>
        <v>桓</v>
      </c>
      <c r="I164" s="63" t="str" cm="1">
        <f t="array" ref="I164" xml:space="preserve"> INDEX(目次資料表[韻目], $E164)</f>
        <v>換</v>
      </c>
      <c r="J164" s="14" t="str" cm="1">
        <f t="array" ref="J164" xml:space="preserve"> IF(I164="", "", INDEX(四聲調, C164))</f>
        <v>去</v>
      </c>
      <c r="K164" s="12" t="s">
        <v>857</v>
      </c>
      <c r="L164" s="12">
        <v>1</v>
      </c>
      <c r="M164" s="139" t="str">
        <f t="shared" si="38"/>
        <v>換合1</v>
      </c>
      <c r="N164" s="19" t="s">
        <v>1407</v>
      </c>
      <c r="O164" s="64" t="s">
        <v>1594</v>
      </c>
      <c r="P164" s="65" t="s">
        <v>1290</v>
      </c>
      <c r="Q164" s="98"/>
    </row>
    <row r="165" spans="1:17" s="12" customFormat="1" ht="30">
      <c r="A165" s="99" cm="1">
        <f t="array" ref="A165" xml:space="preserve"> ROW() - ROW($1:$1)</f>
        <v>164</v>
      </c>
      <c r="B165" s="100">
        <v>30</v>
      </c>
      <c r="C165" s="100">
        <v>4</v>
      </c>
      <c r="D165" s="100" t="str">
        <f t="shared" si="24"/>
        <v>30-4</v>
      </c>
      <c r="E165" s="101">
        <f xml:space="preserve"> MATCH(D165, 目次資料表[韻目索引], 0)</f>
        <v>213</v>
      </c>
      <c r="F165" s="102" t="str" cm="1">
        <f t="array" ref="F165" xml:space="preserve"> INDEX(目次資料表[目次], $E165)</f>
        <v>5.13末</v>
      </c>
      <c r="G165" s="103" t="str" cm="1">
        <f t="array" ref="G165" xml:space="preserve"> INDEX(目次資料表[攝], $E165)</f>
        <v>山</v>
      </c>
      <c r="H165" s="146" t="str" cm="1">
        <f t="array" ref="H165" xml:space="preserve"> INDEX(目次資料表[韻系], $E165)</f>
        <v>桓</v>
      </c>
      <c r="I165" s="104" t="str" cm="1">
        <f t="array" ref="I165" xml:space="preserve"> INDEX(目次資料表[韻目], $E165)</f>
        <v>末</v>
      </c>
      <c r="J165" s="103" t="str" cm="1">
        <f t="array" ref="J165" xml:space="preserve"> IF(I165="", "", INDEX(四聲調, C165))</f>
        <v>入</v>
      </c>
      <c r="K165" s="100" t="s">
        <v>857</v>
      </c>
      <c r="L165" s="100">
        <v>1</v>
      </c>
      <c r="M165" s="141" t="str">
        <f t="shared" si="38"/>
        <v>末合1</v>
      </c>
      <c r="N165" s="105" t="s">
        <v>1408</v>
      </c>
      <c r="O165" s="64" t="s">
        <v>1594</v>
      </c>
      <c r="P165" t="s">
        <v>1295</v>
      </c>
      <c r="Q165" s="108"/>
    </row>
    <row r="166" spans="1:17" s="12" customFormat="1" ht="30">
      <c r="A166" s="88" cm="1">
        <f t="array" ref="A166" xml:space="preserve"> ROW() - ROW($1:$1)</f>
        <v>165</v>
      </c>
      <c r="B166" s="89">
        <v>31</v>
      </c>
      <c r="C166" s="89">
        <v>1</v>
      </c>
      <c r="D166" s="89" t="str">
        <f t="shared" si="24"/>
        <v>31-1</v>
      </c>
      <c r="E166" s="90">
        <f xml:space="preserve"> MATCH(D166, 目次資料表[韻目索引], 0)</f>
        <v>31</v>
      </c>
      <c r="F166" s="91" t="str" cm="1">
        <f t="array" ref="F166" xml:space="preserve"> INDEX(目次資料表[目次], $E166)</f>
        <v>1.27刪</v>
      </c>
      <c r="G166" s="92" t="str" cm="1">
        <f t="array" ref="G166" xml:space="preserve"> INDEX(目次資料表[攝], $E166)</f>
        <v>山</v>
      </c>
      <c r="H166" s="145" t="str" cm="1">
        <f t="array" ref="H166" xml:space="preserve"> INDEX(目次資料表[韻系], $E166)</f>
        <v>刪</v>
      </c>
      <c r="I166" s="93" t="str" cm="1">
        <f t="array" ref="I166" xml:space="preserve"> INDEX(目次資料表[韻目], $E166)</f>
        <v>刪</v>
      </c>
      <c r="J166" s="92" t="str" cm="1">
        <f t="array" ref="J166" xml:space="preserve"> IF(I166="", "", INDEX(四聲調, C166))</f>
        <v>平</v>
      </c>
      <c r="K166" s="89" t="s">
        <v>809</v>
      </c>
      <c r="L166" s="89">
        <v>2</v>
      </c>
      <c r="M166" s="140" t="str">
        <f t="shared" si="38"/>
        <v>刪開2</v>
      </c>
      <c r="N166" s="94" t="s">
        <v>1409</v>
      </c>
      <c r="O166" s="89" t="s">
        <v>1592</v>
      </c>
      <c r="P166" s="95" t="s">
        <v>1607</v>
      </c>
      <c r="Q166" s="96"/>
    </row>
    <row r="167" spans="1:17" s="12" customFormat="1" ht="30">
      <c r="A167" s="97" cm="1">
        <f t="array" ref="A167" xml:space="preserve"> ROW() - ROW($1:$1)</f>
        <v>166</v>
      </c>
      <c r="B167" s="12">
        <v>31</v>
      </c>
      <c r="C167" s="12">
        <v>2</v>
      </c>
      <c r="D167" s="12" t="str">
        <f t="shared" si="24"/>
        <v>31-2</v>
      </c>
      <c r="E167" s="76">
        <f xml:space="preserve"> MATCH(D167, 目次資料表[韻目索引], 0)</f>
        <v>92</v>
      </c>
      <c r="F167" s="13" t="str" cm="1">
        <f t="array" ref="F167" xml:space="preserve"> INDEX(目次資料表[目次], $E167)</f>
        <v>3.26潸</v>
      </c>
      <c r="G167" s="14" t="str" cm="1">
        <f t="array" ref="G167" xml:space="preserve"> INDEX(目次資料表[攝], $E167)</f>
        <v>山</v>
      </c>
      <c r="H167" s="144" t="str" cm="1">
        <f t="array" ref="H167" xml:space="preserve"> INDEX(目次資料表[韻系], $E167)</f>
        <v>刪</v>
      </c>
      <c r="I167" s="63" t="str" cm="1">
        <f t="array" ref="I167" xml:space="preserve"> INDEX(目次資料表[韻目], $E167)</f>
        <v>潸</v>
      </c>
      <c r="J167" s="14" t="str" cm="1">
        <f t="array" ref="J167" xml:space="preserve"> IF(I167="", "", INDEX(四聲調, C167))</f>
        <v>上</v>
      </c>
      <c r="K167" s="12" t="s">
        <v>809</v>
      </c>
      <c r="L167" s="12">
        <v>2</v>
      </c>
      <c r="M167" s="139" t="str">
        <f t="shared" si="38"/>
        <v>潸開2</v>
      </c>
      <c r="N167" s="19" t="s">
        <v>1410</v>
      </c>
      <c r="O167" s="64" t="s">
        <v>1592</v>
      </c>
      <c r="P167" s="65" t="s">
        <v>1607</v>
      </c>
      <c r="Q167" s="98"/>
    </row>
    <row r="168" spans="1:17" s="12" customFormat="1" ht="30">
      <c r="A168" s="97" cm="1">
        <f t="array" ref="A168" xml:space="preserve"> ROW() - ROW($1:$1)</f>
        <v>167</v>
      </c>
      <c r="B168" s="12">
        <v>31</v>
      </c>
      <c r="C168" s="12">
        <v>3</v>
      </c>
      <c r="D168" s="12" t="str">
        <f t="shared" si="24"/>
        <v>31-3</v>
      </c>
      <c r="E168" s="76">
        <f xml:space="preserve"> MATCH(D168, 目次資料表[韻目索引], 0)</f>
        <v>153</v>
      </c>
      <c r="F168" s="13" t="str" cm="1">
        <f t="array" ref="F168" xml:space="preserve"> INDEX(目次資料表[目次], $E168)</f>
        <v>4.30諫</v>
      </c>
      <c r="G168" s="14" t="str" cm="1">
        <f t="array" ref="G168" xml:space="preserve"> INDEX(目次資料表[攝], $E168)</f>
        <v>山</v>
      </c>
      <c r="H168" s="144" t="str" cm="1">
        <f t="array" ref="H168" xml:space="preserve"> INDEX(目次資料表[韻系], $E168)</f>
        <v>刪</v>
      </c>
      <c r="I168" s="63" t="str" cm="1">
        <f t="array" ref="I168" xml:space="preserve"> INDEX(目次資料表[韻目], $E168)</f>
        <v>諫</v>
      </c>
      <c r="J168" s="14" t="str" cm="1">
        <f t="array" ref="J168" xml:space="preserve"> IF(I168="", "", INDEX(四聲調, C168))</f>
        <v>去</v>
      </c>
      <c r="K168" s="12" t="s">
        <v>809</v>
      </c>
      <c r="L168" s="12">
        <v>2</v>
      </c>
      <c r="M168" s="139" t="str">
        <f t="shared" si="38"/>
        <v>諫開2</v>
      </c>
      <c r="N168" s="19" t="s">
        <v>1411</v>
      </c>
      <c r="O168" s="64" t="s">
        <v>1592</v>
      </c>
      <c r="P168" s="65" t="s">
        <v>1607</v>
      </c>
      <c r="Q168" s="98"/>
    </row>
    <row r="169" spans="1:17" s="12" customFormat="1" ht="30">
      <c r="A169" s="99" cm="1">
        <f t="array" ref="A169" xml:space="preserve"> ROW() - ROW($1:$1)</f>
        <v>168</v>
      </c>
      <c r="B169" s="100">
        <v>31</v>
      </c>
      <c r="C169" s="100">
        <v>4</v>
      </c>
      <c r="D169" s="100" t="str">
        <f t="shared" si="24"/>
        <v>31-4</v>
      </c>
      <c r="E169" s="101">
        <f xml:space="preserve"> MATCH(D169, 目次資料表[韻目索引], 0)</f>
        <v>214</v>
      </c>
      <c r="F169" s="102" t="str" cm="1">
        <f t="array" ref="F169" xml:space="preserve"> INDEX(目次資料表[目次], $E169)</f>
        <v>5.14黠</v>
      </c>
      <c r="G169" s="103" t="str" cm="1">
        <f t="array" ref="G169" xml:space="preserve"> INDEX(目次資料表[攝], $E169)</f>
        <v>山</v>
      </c>
      <c r="H169" s="146" t="str" cm="1">
        <f t="array" ref="H169" xml:space="preserve"> INDEX(目次資料表[韻系], $E169)</f>
        <v>刪</v>
      </c>
      <c r="I169" s="104" t="str" cm="1">
        <f t="array" ref="I169" xml:space="preserve"> INDEX(目次資料表[韻目], $E169)</f>
        <v>黠</v>
      </c>
      <c r="J169" s="103" t="str" cm="1">
        <f t="array" ref="J169" xml:space="preserve"> IF(I169="", "", INDEX(四聲調, C169))</f>
        <v>入</v>
      </c>
      <c r="K169" s="100" t="s">
        <v>809</v>
      </c>
      <c r="L169" s="100">
        <v>2</v>
      </c>
      <c r="M169" s="141" t="str">
        <f t="shared" si="38"/>
        <v>黠開2</v>
      </c>
      <c r="N169" s="105" t="s">
        <v>1412</v>
      </c>
      <c r="O169" s="64" t="s">
        <v>1592</v>
      </c>
      <c r="P169" t="s">
        <v>1608</v>
      </c>
      <c r="Q169" s="108"/>
    </row>
    <row r="170" spans="1:17" s="12" customFormat="1" ht="30">
      <c r="A170" s="88" cm="1">
        <f t="array" ref="A170" xml:space="preserve"> ROW() - ROW($1:$1)</f>
        <v>169</v>
      </c>
      <c r="B170" s="89">
        <v>31</v>
      </c>
      <c r="C170" s="89">
        <v>1</v>
      </c>
      <c r="D170" s="89" t="str">
        <f t="shared" ref="D170:D173" si="39" xml:space="preserve"> TEXT(B170, "00") &amp; "-" &amp; C170</f>
        <v>31-1</v>
      </c>
      <c r="E170" s="90">
        <f xml:space="preserve"> MATCH(D170, 目次資料表[韻目索引], 0)</f>
        <v>31</v>
      </c>
      <c r="F170" s="91" t="str" cm="1">
        <f t="array" ref="F170" xml:space="preserve"> INDEX(目次資料表[目次], $E170)</f>
        <v>1.27刪</v>
      </c>
      <c r="G170" s="92" t="str" cm="1">
        <f t="array" ref="G170" xml:space="preserve"> INDEX(目次資料表[攝], $E170)</f>
        <v>山</v>
      </c>
      <c r="H170" s="145" t="str" cm="1">
        <f t="array" ref="H170" xml:space="preserve"> INDEX(目次資料表[韻系], $E170)</f>
        <v>刪</v>
      </c>
      <c r="I170" s="93" t="str" cm="1">
        <f t="array" ref="I170" xml:space="preserve"> INDEX(目次資料表[韻目], $E170)</f>
        <v>刪</v>
      </c>
      <c r="J170" s="92" t="str" cm="1">
        <f t="array" ref="J170" xml:space="preserve"> IF(I170="", "", INDEX(四聲調, C170))</f>
        <v>平</v>
      </c>
      <c r="K170" s="89" t="s">
        <v>857</v>
      </c>
      <c r="L170" s="89">
        <v>2</v>
      </c>
      <c r="M170" s="140" t="str">
        <f t="shared" ref="M170:M177" si="40" xml:space="preserve"> IF(I170="", "", _xlfn.CONCAT(I170,K170,L170))</f>
        <v>刪合2</v>
      </c>
      <c r="N170" s="94" t="s">
        <v>1413</v>
      </c>
      <c r="O170" s="89" t="s">
        <v>1594</v>
      </c>
      <c r="P170" s="95" t="s">
        <v>1290</v>
      </c>
      <c r="Q170" s="96"/>
    </row>
    <row r="171" spans="1:17" s="12" customFormat="1" ht="30">
      <c r="A171" s="97" cm="1">
        <f t="array" ref="A171" xml:space="preserve"> ROW() - ROW($1:$1)</f>
        <v>170</v>
      </c>
      <c r="B171" s="12">
        <v>31</v>
      </c>
      <c r="C171" s="12">
        <v>2</v>
      </c>
      <c r="D171" s="12" t="str">
        <f t="shared" si="39"/>
        <v>31-2</v>
      </c>
      <c r="E171" s="76">
        <f xml:space="preserve"> MATCH(D171, 目次資料表[韻目索引], 0)</f>
        <v>92</v>
      </c>
      <c r="F171" s="13" t="str" cm="1">
        <f t="array" ref="F171" xml:space="preserve"> INDEX(目次資料表[目次], $E171)</f>
        <v>3.26潸</v>
      </c>
      <c r="G171" s="14" t="str" cm="1">
        <f t="array" ref="G171" xml:space="preserve"> INDEX(目次資料表[攝], $E171)</f>
        <v>山</v>
      </c>
      <c r="H171" s="144" t="str" cm="1">
        <f t="array" ref="H171" xml:space="preserve"> INDEX(目次資料表[韻系], $E171)</f>
        <v>刪</v>
      </c>
      <c r="I171" s="63" t="str" cm="1">
        <f t="array" ref="I171" xml:space="preserve"> INDEX(目次資料表[韻目], $E171)</f>
        <v>潸</v>
      </c>
      <c r="J171" s="14" t="str" cm="1">
        <f t="array" ref="J171" xml:space="preserve"> IF(I171="", "", INDEX(四聲調, C171))</f>
        <v>上</v>
      </c>
      <c r="K171" s="12" t="s">
        <v>857</v>
      </c>
      <c r="L171" s="12">
        <v>2</v>
      </c>
      <c r="M171" s="139" t="str">
        <f t="shared" si="40"/>
        <v>潸合2</v>
      </c>
      <c r="N171" s="19" t="s">
        <v>1414</v>
      </c>
      <c r="O171" s="64" t="s">
        <v>1594</v>
      </c>
      <c r="P171" s="65" t="s">
        <v>1290</v>
      </c>
      <c r="Q171" s="98"/>
    </row>
    <row r="172" spans="1:17" s="12" customFormat="1" ht="30">
      <c r="A172" s="97" cm="1">
        <f t="array" ref="A172" xml:space="preserve"> ROW() - ROW($1:$1)</f>
        <v>171</v>
      </c>
      <c r="B172" s="12">
        <v>31</v>
      </c>
      <c r="C172" s="12">
        <v>3</v>
      </c>
      <c r="D172" s="12" t="str">
        <f t="shared" si="39"/>
        <v>31-3</v>
      </c>
      <c r="E172" s="76">
        <f xml:space="preserve"> MATCH(D172, 目次資料表[韻目索引], 0)</f>
        <v>153</v>
      </c>
      <c r="F172" s="13" t="str" cm="1">
        <f t="array" ref="F172" xml:space="preserve"> INDEX(目次資料表[目次], $E172)</f>
        <v>4.30諫</v>
      </c>
      <c r="G172" s="14" t="str" cm="1">
        <f t="array" ref="G172" xml:space="preserve"> INDEX(目次資料表[攝], $E172)</f>
        <v>山</v>
      </c>
      <c r="H172" s="144" t="str" cm="1">
        <f t="array" ref="H172" xml:space="preserve"> INDEX(目次資料表[韻系], $E172)</f>
        <v>刪</v>
      </c>
      <c r="I172" s="63" t="str" cm="1">
        <f t="array" ref="I172" xml:space="preserve"> INDEX(目次資料表[韻目], $E172)</f>
        <v>諫</v>
      </c>
      <c r="J172" s="14" t="str" cm="1">
        <f t="array" ref="J172" xml:space="preserve"> IF(I172="", "", INDEX(四聲調, C172))</f>
        <v>去</v>
      </c>
      <c r="K172" s="12" t="s">
        <v>857</v>
      </c>
      <c r="L172" s="12">
        <v>2</v>
      </c>
      <c r="M172" s="139" t="str">
        <f t="shared" si="40"/>
        <v>諫合2</v>
      </c>
      <c r="N172" s="19" t="s">
        <v>1415</v>
      </c>
      <c r="O172" s="64" t="s">
        <v>1594</v>
      </c>
      <c r="P172" s="65" t="s">
        <v>1290</v>
      </c>
      <c r="Q172" s="98"/>
    </row>
    <row r="173" spans="1:17" s="12" customFormat="1" ht="30">
      <c r="A173" s="99" cm="1">
        <f t="array" ref="A173" xml:space="preserve"> ROW() - ROW($1:$1)</f>
        <v>172</v>
      </c>
      <c r="B173" s="100">
        <v>31</v>
      </c>
      <c r="C173" s="100">
        <v>4</v>
      </c>
      <c r="D173" s="100" t="str">
        <f t="shared" si="39"/>
        <v>31-4</v>
      </c>
      <c r="E173" s="101">
        <f xml:space="preserve"> MATCH(D173, 目次資料表[韻目索引], 0)</f>
        <v>214</v>
      </c>
      <c r="F173" s="102" t="str" cm="1">
        <f t="array" ref="F173" xml:space="preserve"> INDEX(目次資料表[目次], $E173)</f>
        <v>5.14黠</v>
      </c>
      <c r="G173" s="103" t="str" cm="1">
        <f t="array" ref="G173" xml:space="preserve"> INDEX(目次資料表[攝], $E173)</f>
        <v>山</v>
      </c>
      <c r="H173" s="146" t="str" cm="1">
        <f t="array" ref="H173" xml:space="preserve"> INDEX(目次資料表[韻系], $E173)</f>
        <v>刪</v>
      </c>
      <c r="I173" s="104" t="str" cm="1">
        <f t="array" ref="I173" xml:space="preserve"> INDEX(目次資料表[韻目], $E173)</f>
        <v>黠</v>
      </c>
      <c r="J173" s="103" t="str" cm="1">
        <f t="array" ref="J173" xml:space="preserve"> IF(I173="", "", INDEX(四聲調, C173))</f>
        <v>入</v>
      </c>
      <c r="K173" s="100" t="s">
        <v>857</v>
      </c>
      <c r="L173" s="100">
        <v>2</v>
      </c>
      <c r="M173" s="141" t="str">
        <f t="shared" si="40"/>
        <v>黠合2</v>
      </c>
      <c r="N173" s="105" t="s">
        <v>1416</v>
      </c>
      <c r="O173" s="64" t="s">
        <v>1594</v>
      </c>
      <c r="P173" t="s">
        <v>1295</v>
      </c>
      <c r="Q173" s="108"/>
    </row>
    <row r="174" spans="1:17" s="12" customFormat="1" ht="30">
      <c r="A174" s="88" cm="1">
        <f t="array" ref="A174" xml:space="preserve"> ROW() - ROW($1:$1)</f>
        <v>173</v>
      </c>
      <c r="B174" s="89">
        <v>32</v>
      </c>
      <c r="C174" s="89">
        <v>1</v>
      </c>
      <c r="D174" s="89" t="str">
        <f t="shared" si="24"/>
        <v>32-1</v>
      </c>
      <c r="E174" s="90">
        <f xml:space="preserve"> MATCH(D174, 目次資料表[韻目索引], 0)</f>
        <v>32</v>
      </c>
      <c r="F174" s="91" t="str" cm="1">
        <f t="array" ref="F174" xml:space="preserve"> INDEX(目次資料表[目次], $E174)</f>
        <v>1.28山</v>
      </c>
      <c r="G174" s="92" t="str" cm="1">
        <f t="array" ref="G174" xml:space="preserve"> INDEX(目次資料表[攝], $E174)</f>
        <v>山</v>
      </c>
      <c r="H174" s="145" t="str" cm="1">
        <f t="array" ref="H174" xml:space="preserve"> INDEX(目次資料表[韻系], $E174)</f>
        <v>山</v>
      </c>
      <c r="I174" s="93" t="str" cm="1">
        <f t="array" ref="I174" xml:space="preserve"> INDEX(目次資料表[韻目], $E174)</f>
        <v>山</v>
      </c>
      <c r="J174" s="92" t="str" cm="1">
        <f t="array" ref="J174" xml:space="preserve"> IF(I174="", "", INDEX(四聲調, C174))</f>
        <v>平</v>
      </c>
      <c r="K174" s="89" t="s">
        <v>809</v>
      </c>
      <c r="L174" s="89">
        <v>2</v>
      </c>
      <c r="M174" s="140" t="str">
        <f t="shared" si="40"/>
        <v>山開2</v>
      </c>
      <c r="N174" s="94" t="s">
        <v>1417</v>
      </c>
      <c r="O174" s="89" t="s">
        <v>1592</v>
      </c>
      <c r="P174" s="95" t="s">
        <v>1607</v>
      </c>
      <c r="Q174" s="96"/>
    </row>
    <row r="175" spans="1:17" s="12" customFormat="1" ht="30">
      <c r="A175" s="97" cm="1">
        <f t="array" ref="A175" xml:space="preserve"> ROW() - ROW($1:$1)</f>
        <v>174</v>
      </c>
      <c r="B175" s="12">
        <v>32</v>
      </c>
      <c r="C175" s="12">
        <v>2</v>
      </c>
      <c r="D175" s="12" t="str">
        <f t="shared" si="24"/>
        <v>32-2</v>
      </c>
      <c r="E175" s="76">
        <f xml:space="preserve"> MATCH(D175, 目次資料表[韻目索引], 0)</f>
        <v>93</v>
      </c>
      <c r="F175" s="13" t="str" cm="1">
        <f t="array" ref="F175" xml:space="preserve"> INDEX(目次資料表[目次], $E175)</f>
        <v>3.27產</v>
      </c>
      <c r="G175" s="14" t="str" cm="1">
        <f t="array" ref="G175" xml:space="preserve"> INDEX(目次資料表[攝], $E175)</f>
        <v>山</v>
      </c>
      <c r="H175" s="144" t="str" cm="1">
        <f t="array" ref="H175" xml:space="preserve"> INDEX(目次資料表[韻系], $E175)</f>
        <v>山</v>
      </c>
      <c r="I175" s="63" t="str" cm="1">
        <f t="array" ref="I175" xml:space="preserve"> INDEX(目次資料表[韻目], $E175)</f>
        <v>產</v>
      </c>
      <c r="J175" s="14" t="str" cm="1">
        <f t="array" ref="J175" xml:space="preserve"> IF(I175="", "", INDEX(四聲調, C175))</f>
        <v>上</v>
      </c>
      <c r="K175" s="12" t="s">
        <v>809</v>
      </c>
      <c r="L175" s="12">
        <v>2</v>
      </c>
      <c r="M175" s="139" t="str">
        <f t="shared" si="40"/>
        <v>產開2</v>
      </c>
      <c r="N175" s="19" t="s">
        <v>1418</v>
      </c>
      <c r="O175" s="64" t="s">
        <v>1592</v>
      </c>
      <c r="P175" s="65" t="s">
        <v>1607</v>
      </c>
      <c r="Q175" s="98"/>
    </row>
    <row r="176" spans="1:17" s="12" customFormat="1" ht="30">
      <c r="A176" s="97" cm="1">
        <f t="array" ref="A176" xml:space="preserve"> ROW() - ROW($1:$1)</f>
        <v>175</v>
      </c>
      <c r="B176" s="12">
        <v>32</v>
      </c>
      <c r="C176" s="12">
        <v>3</v>
      </c>
      <c r="D176" s="12" t="str">
        <f t="shared" si="24"/>
        <v>32-3</v>
      </c>
      <c r="E176" s="76">
        <f xml:space="preserve"> MATCH(D176, 目次資料表[韻目索引], 0)</f>
        <v>154</v>
      </c>
      <c r="F176" s="13" t="str" cm="1">
        <f t="array" ref="F176" xml:space="preserve"> INDEX(目次資料表[目次], $E176)</f>
        <v>4.31襇</v>
      </c>
      <c r="G176" s="14" t="str" cm="1">
        <f t="array" ref="G176" xml:space="preserve"> INDEX(目次資料表[攝], $E176)</f>
        <v>山</v>
      </c>
      <c r="H176" s="144" t="str" cm="1">
        <f t="array" ref="H176" xml:space="preserve"> INDEX(目次資料表[韻系], $E176)</f>
        <v>山</v>
      </c>
      <c r="I176" s="63" t="str" cm="1">
        <f t="array" ref="I176" xml:space="preserve"> INDEX(目次資料表[韻目], $E176)</f>
        <v>襇</v>
      </c>
      <c r="J176" s="14" t="str" cm="1">
        <f t="array" ref="J176" xml:space="preserve"> IF(I176="", "", INDEX(四聲調, C176))</f>
        <v>去</v>
      </c>
      <c r="K176" s="12" t="s">
        <v>809</v>
      </c>
      <c r="L176" s="12">
        <v>2</v>
      </c>
      <c r="M176" s="139" t="str">
        <f t="shared" si="40"/>
        <v>襇開2</v>
      </c>
      <c r="N176" s="19" t="s">
        <v>1419</v>
      </c>
      <c r="O176" s="64" t="s">
        <v>1592</v>
      </c>
      <c r="P176" s="65" t="s">
        <v>1607</v>
      </c>
      <c r="Q176" s="98"/>
    </row>
    <row r="177" spans="1:17" s="12" customFormat="1" ht="30">
      <c r="A177" s="99" cm="1">
        <f t="array" ref="A177" xml:space="preserve"> ROW() - ROW($1:$1)</f>
        <v>176</v>
      </c>
      <c r="B177" s="100">
        <v>32</v>
      </c>
      <c r="C177" s="100">
        <v>4</v>
      </c>
      <c r="D177" s="100" t="str">
        <f t="shared" si="24"/>
        <v>32-4</v>
      </c>
      <c r="E177" s="101">
        <f xml:space="preserve"> MATCH(D177, 目次資料表[韻目索引], 0)</f>
        <v>215</v>
      </c>
      <c r="F177" s="102" t="str" cm="1">
        <f t="array" ref="F177" xml:space="preserve"> INDEX(目次資料表[目次], $E177)</f>
        <v>5.15鎋</v>
      </c>
      <c r="G177" s="103" t="str" cm="1">
        <f t="array" ref="G177" xml:space="preserve"> INDEX(目次資料表[攝], $E177)</f>
        <v>山</v>
      </c>
      <c r="H177" s="146" t="str" cm="1">
        <f t="array" ref="H177" xml:space="preserve"> INDEX(目次資料表[韻系], $E177)</f>
        <v>山</v>
      </c>
      <c r="I177" s="104" t="str" cm="1">
        <f t="array" ref="I177" xml:space="preserve"> INDEX(目次資料表[韻目], $E177)</f>
        <v>鎋</v>
      </c>
      <c r="J177" s="103" t="str" cm="1">
        <f t="array" ref="J177" xml:space="preserve"> IF(I177="", "", INDEX(四聲調, C177))</f>
        <v>入</v>
      </c>
      <c r="K177" s="100" t="s">
        <v>809</v>
      </c>
      <c r="L177" s="100">
        <v>2</v>
      </c>
      <c r="M177" s="141" t="str">
        <f t="shared" si="40"/>
        <v>鎋開2</v>
      </c>
      <c r="N177" s="105" t="s">
        <v>1420</v>
      </c>
      <c r="O177" s="64" t="s">
        <v>1592</v>
      </c>
      <c r="P177" t="s">
        <v>1608</v>
      </c>
      <c r="Q177" s="108"/>
    </row>
    <row r="178" spans="1:17" s="12" customFormat="1" ht="30">
      <c r="A178" s="88" cm="1">
        <f t="array" ref="A178" xml:space="preserve"> ROW() - ROW($1:$1)</f>
        <v>177</v>
      </c>
      <c r="B178" s="89">
        <v>32</v>
      </c>
      <c r="C178" s="89">
        <v>1</v>
      </c>
      <c r="D178" s="89" t="str">
        <f t="shared" ref="D178:D181" si="41" xml:space="preserve"> TEXT(B178, "00") &amp; "-" &amp; C178</f>
        <v>32-1</v>
      </c>
      <c r="E178" s="90">
        <f xml:space="preserve"> MATCH(D178, 目次資料表[韻目索引], 0)</f>
        <v>32</v>
      </c>
      <c r="F178" s="91" t="str" cm="1">
        <f t="array" ref="F178" xml:space="preserve"> INDEX(目次資料表[目次], $E178)</f>
        <v>1.28山</v>
      </c>
      <c r="G178" s="92" t="str" cm="1">
        <f t="array" ref="G178" xml:space="preserve"> INDEX(目次資料表[攝], $E178)</f>
        <v>山</v>
      </c>
      <c r="H178" s="145" t="str" cm="1">
        <f t="array" ref="H178" xml:space="preserve"> INDEX(目次資料表[韻系], $E178)</f>
        <v>山</v>
      </c>
      <c r="I178" s="93" t="str" cm="1">
        <f t="array" ref="I178" xml:space="preserve"> INDEX(目次資料表[韻目], $E178)</f>
        <v>山</v>
      </c>
      <c r="J178" s="92" t="str" cm="1">
        <f t="array" ref="J178" xml:space="preserve"> IF(I178="", "", INDEX(四聲調, C178))</f>
        <v>平</v>
      </c>
      <c r="K178" s="89" t="s">
        <v>857</v>
      </c>
      <c r="L178" s="89">
        <v>2</v>
      </c>
      <c r="M178" s="140" t="str">
        <f t="shared" ref="M178:M185" si="42" xml:space="preserve"> IF(I178="", "", _xlfn.CONCAT(I178,K178,L178))</f>
        <v>山合2</v>
      </c>
      <c r="N178" s="94" t="s">
        <v>1421</v>
      </c>
      <c r="O178" s="89" t="s">
        <v>1594</v>
      </c>
      <c r="P178" s="95" t="s">
        <v>1290</v>
      </c>
      <c r="Q178" s="96"/>
    </row>
    <row r="179" spans="1:17" s="12" customFormat="1" ht="30">
      <c r="A179" s="97" cm="1">
        <f t="array" ref="A179" xml:space="preserve"> ROW() - ROW($1:$1)</f>
        <v>178</v>
      </c>
      <c r="B179" s="12">
        <v>32</v>
      </c>
      <c r="C179" s="12">
        <v>2</v>
      </c>
      <c r="D179" s="12" t="str">
        <f t="shared" si="41"/>
        <v>32-2</v>
      </c>
      <c r="E179" s="76">
        <f xml:space="preserve"> MATCH(D179, 目次資料表[韻目索引], 0)</f>
        <v>93</v>
      </c>
      <c r="F179" s="13" t="str" cm="1">
        <f t="array" ref="F179" xml:space="preserve"> INDEX(目次資料表[目次], $E179)</f>
        <v>3.27產</v>
      </c>
      <c r="G179" s="14" t="str" cm="1">
        <f t="array" ref="G179" xml:space="preserve"> INDEX(目次資料表[攝], $E179)</f>
        <v>山</v>
      </c>
      <c r="H179" s="144" t="str" cm="1">
        <f t="array" ref="H179" xml:space="preserve"> INDEX(目次資料表[韻系], $E179)</f>
        <v>山</v>
      </c>
      <c r="I179" s="63" t="str" cm="1">
        <f t="array" ref="I179" xml:space="preserve"> INDEX(目次資料表[韻目], $E179)</f>
        <v>產</v>
      </c>
      <c r="J179" s="14" t="str" cm="1">
        <f t="array" ref="J179" xml:space="preserve"> IF(I179="", "", INDEX(四聲調, C179))</f>
        <v>上</v>
      </c>
      <c r="K179" s="12" t="s">
        <v>857</v>
      </c>
      <c r="L179" s="12">
        <v>2</v>
      </c>
      <c r="M179" s="139" t="str">
        <f t="shared" si="42"/>
        <v>產合2</v>
      </c>
      <c r="N179" s="19" t="s">
        <v>1422</v>
      </c>
      <c r="O179" s="64" t="s">
        <v>1594</v>
      </c>
      <c r="P179" s="65" t="s">
        <v>1290</v>
      </c>
      <c r="Q179" s="98"/>
    </row>
    <row r="180" spans="1:17" s="12" customFormat="1" ht="30">
      <c r="A180" s="97" cm="1">
        <f t="array" ref="A180" xml:space="preserve"> ROW() - ROW($1:$1)</f>
        <v>179</v>
      </c>
      <c r="B180" s="12">
        <v>32</v>
      </c>
      <c r="C180" s="12">
        <v>3</v>
      </c>
      <c r="D180" s="12" t="str">
        <f t="shared" si="41"/>
        <v>32-3</v>
      </c>
      <c r="E180" s="76">
        <f xml:space="preserve"> MATCH(D180, 目次資料表[韻目索引], 0)</f>
        <v>154</v>
      </c>
      <c r="F180" s="13" t="str" cm="1">
        <f t="array" ref="F180" xml:space="preserve"> INDEX(目次資料表[目次], $E180)</f>
        <v>4.31襇</v>
      </c>
      <c r="G180" s="14" t="str" cm="1">
        <f t="array" ref="G180" xml:space="preserve"> INDEX(目次資料表[攝], $E180)</f>
        <v>山</v>
      </c>
      <c r="H180" s="144" t="str" cm="1">
        <f t="array" ref="H180" xml:space="preserve"> INDEX(目次資料表[韻系], $E180)</f>
        <v>山</v>
      </c>
      <c r="I180" s="63" t="str" cm="1">
        <f t="array" ref="I180" xml:space="preserve"> INDEX(目次資料表[韻目], $E180)</f>
        <v>襇</v>
      </c>
      <c r="J180" s="14" t="str" cm="1">
        <f t="array" ref="J180" xml:space="preserve"> IF(I180="", "", INDEX(四聲調, C180))</f>
        <v>去</v>
      </c>
      <c r="K180" s="12" t="s">
        <v>857</v>
      </c>
      <c r="L180" s="12">
        <v>2</v>
      </c>
      <c r="M180" s="139" t="str">
        <f t="shared" si="42"/>
        <v>襇合2</v>
      </c>
      <c r="N180" s="19" t="s">
        <v>1423</v>
      </c>
      <c r="O180" s="64" t="s">
        <v>1594</v>
      </c>
      <c r="P180" s="65" t="s">
        <v>1290</v>
      </c>
      <c r="Q180" s="98"/>
    </row>
    <row r="181" spans="1:17" s="12" customFormat="1" ht="30">
      <c r="A181" s="99" cm="1">
        <f t="array" ref="A181" xml:space="preserve"> ROW() - ROW($1:$1)</f>
        <v>180</v>
      </c>
      <c r="B181" s="100">
        <v>32</v>
      </c>
      <c r="C181" s="100">
        <v>4</v>
      </c>
      <c r="D181" s="100" t="str">
        <f t="shared" si="41"/>
        <v>32-4</v>
      </c>
      <c r="E181" s="101">
        <f xml:space="preserve"> MATCH(D181, 目次資料表[韻目索引], 0)</f>
        <v>215</v>
      </c>
      <c r="F181" s="102" t="str" cm="1">
        <f t="array" ref="F181" xml:space="preserve"> INDEX(目次資料表[目次], $E181)</f>
        <v>5.15鎋</v>
      </c>
      <c r="G181" s="103" t="str" cm="1">
        <f t="array" ref="G181" xml:space="preserve"> INDEX(目次資料表[攝], $E181)</f>
        <v>山</v>
      </c>
      <c r="H181" s="146" t="str" cm="1">
        <f t="array" ref="H181" xml:space="preserve"> INDEX(目次資料表[韻系], $E181)</f>
        <v>山</v>
      </c>
      <c r="I181" s="104" t="str" cm="1">
        <f t="array" ref="I181" xml:space="preserve"> INDEX(目次資料表[韻目], $E181)</f>
        <v>鎋</v>
      </c>
      <c r="J181" s="103" t="str" cm="1">
        <f t="array" ref="J181" xml:space="preserve"> IF(I181="", "", INDEX(四聲調, C181))</f>
        <v>入</v>
      </c>
      <c r="K181" s="100" t="s">
        <v>857</v>
      </c>
      <c r="L181" s="100">
        <v>2</v>
      </c>
      <c r="M181" s="141" t="str">
        <f t="shared" si="42"/>
        <v>鎋合2</v>
      </c>
      <c r="N181" s="105" t="s">
        <v>1424</v>
      </c>
      <c r="O181" s="64" t="s">
        <v>1594</v>
      </c>
      <c r="P181" t="s">
        <v>1295</v>
      </c>
      <c r="Q181" s="108"/>
    </row>
    <row r="182" spans="1:17" s="12" customFormat="1" ht="30">
      <c r="A182" s="88" cm="1">
        <f t="array" ref="A182" xml:space="preserve"> ROW() - ROW($1:$1)</f>
        <v>181</v>
      </c>
      <c r="B182" s="89">
        <v>33</v>
      </c>
      <c r="C182" s="89">
        <v>1</v>
      </c>
      <c r="D182" s="89" t="str">
        <f t="shared" si="24"/>
        <v>33-1</v>
      </c>
      <c r="E182" s="90">
        <f xml:space="preserve"> MATCH(D182, 目次資料表[韻目索引], 0)</f>
        <v>33</v>
      </c>
      <c r="F182" s="91" t="str" cm="1">
        <f t="array" ref="F182" xml:space="preserve"> INDEX(目次資料表[目次], $E182)</f>
        <v>2.01先</v>
      </c>
      <c r="G182" s="92" t="str" cm="1">
        <f t="array" ref="G182" xml:space="preserve"> INDEX(目次資料表[攝], $E182)</f>
        <v>山</v>
      </c>
      <c r="H182" s="145" t="str" cm="1">
        <f t="array" ref="H182" xml:space="preserve"> INDEX(目次資料表[韻系], $E182)</f>
        <v>先</v>
      </c>
      <c r="I182" s="93" t="str" cm="1">
        <f t="array" ref="I182" xml:space="preserve"> INDEX(目次資料表[韻目], $E182)</f>
        <v>先</v>
      </c>
      <c r="J182" s="92" t="str" cm="1">
        <f t="array" ref="J182" xml:space="preserve"> IF(I182="", "", INDEX(四聲調, C182))</f>
        <v>平</v>
      </c>
      <c r="K182" s="89" t="s">
        <v>809</v>
      </c>
      <c r="L182" s="89">
        <v>4</v>
      </c>
      <c r="M182" s="140" t="str">
        <f t="shared" si="42"/>
        <v>先開4</v>
      </c>
      <c r="N182" s="94" t="s">
        <v>1425</v>
      </c>
      <c r="O182" s="89" t="s">
        <v>1583</v>
      </c>
      <c r="P182" s="95" t="s">
        <v>1603</v>
      </c>
      <c r="Q182" s="96"/>
    </row>
    <row r="183" spans="1:17" s="12" customFormat="1" ht="30">
      <c r="A183" s="97" cm="1">
        <f t="array" ref="A183" xml:space="preserve"> ROW() - ROW($1:$1)</f>
        <v>182</v>
      </c>
      <c r="B183" s="12">
        <v>33</v>
      </c>
      <c r="C183" s="12">
        <v>2</v>
      </c>
      <c r="D183" s="12" t="str">
        <f t="shared" ref="D183:D302" si="43" xml:space="preserve"> TEXT(B183, "00") &amp; "-" &amp; C183</f>
        <v>33-2</v>
      </c>
      <c r="E183" s="76">
        <f xml:space="preserve"> MATCH(D183, 目次資料表[韻目索引], 0)</f>
        <v>94</v>
      </c>
      <c r="F183" s="13" t="str" cm="1">
        <f t="array" ref="F183" xml:space="preserve"> INDEX(目次資料表[目次], $E183)</f>
        <v>3.28銑</v>
      </c>
      <c r="G183" s="14" t="str" cm="1">
        <f t="array" ref="G183" xml:space="preserve"> INDEX(目次資料表[攝], $E183)</f>
        <v>山</v>
      </c>
      <c r="H183" s="144" t="str" cm="1">
        <f t="array" ref="H183" xml:space="preserve"> INDEX(目次資料表[韻系], $E183)</f>
        <v>先</v>
      </c>
      <c r="I183" s="63" t="str" cm="1">
        <f t="array" ref="I183" xml:space="preserve"> INDEX(目次資料表[韻目], $E183)</f>
        <v>銑</v>
      </c>
      <c r="J183" s="14" t="str" cm="1">
        <f t="array" ref="J183" xml:space="preserve"> IF(I183="", "", INDEX(四聲調, C183))</f>
        <v>上</v>
      </c>
      <c r="K183" s="12" t="s">
        <v>809</v>
      </c>
      <c r="L183" s="12">
        <v>4</v>
      </c>
      <c r="M183" s="139" t="str">
        <f t="shared" si="42"/>
        <v>銑開4</v>
      </c>
      <c r="N183" s="19" t="s">
        <v>1426</v>
      </c>
      <c r="O183" s="64" t="s">
        <v>1583</v>
      </c>
      <c r="P183" s="65" t="s">
        <v>1603</v>
      </c>
      <c r="Q183" s="98"/>
    </row>
    <row r="184" spans="1:17" s="12" customFormat="1" ht="30">
      <c r="A184" s="97" cm="1">
        <f t="array" ref="A184" xml:space="preserve"> ROW() - ROW($1:$1)</f>
        <v>183</v>
      </c>
      <c r="B184" s="12">
        <v>33</v>
      </c>
      <c r="C184" s="12">
        <v>3</v>
      </c>
      <c r="D184" s="12" t="str">
        <f t="shared" si="43"/>
        <v>33-3</v>
      </c>
      <c r="E184" s="76">
        <f xml:space="preserve"> MATCH(D184, 目次資料表[韻目索引], 0)</f>
        <v>155</v>
      </c>
      <c r="F184" s="13" t="str" cm="1">
        <f t="array" ref="F184" xml:space="preserve"> INDEX(目次資料表[目次], $E184)</f>
        <v>4.32霰</v>
      </c>
      <c r="G184" s="14" t="str" cm="1">
        <f t="array" ref="G184" xml:space="preserve"> INDEX(目次資料表[攝], $E184)</f>
        <v>山</v>
      </c>
      <c r="H184" s="144" t="str" cm="1">
        <f t="array" ref="H184" xml:space="preserve"> INDEX(目次資料表[韻系], $E184)</f>
        <v>先</v>
      </c>
      <c r="I184" s="63" t="str" cm="1">
        <f t="array" ref="I184" xml:space="preserve"> INDEX(目次資料表[韻目], $E184)</f>
        <v>霰</v>
      </c>
      <c r="J184" s="14" t="str" cm="1">
        <f t="array" ref="J184" xml:space="preserve"> IF(I184="", "", INDEX(四聲調, C184))</f>
        <v>去</v>
      </c>
      <c r="K184" s="12" t="s">
        <v>809</v>
      </c>
      <c r="L184" s="12">
        <v>4</v>
      </c>
      <c r="M184" s="139" t="str">
        <f t="shared" si="42"/>
        <v>霰開4</v>
      </c>
      <c r="N184" s="19" t="s">
        <v>1427</v>
      </c>
      <c r="O184" s="64" t="s">
        <v>1583</v>
      </c>
      <c r="P184" s="65" t="s">
        <v>1603</v>
      </c>
      <c r="Q184" s="98"/>
    </row>
    <row r="185" spans="1:17" s="12" customFormat="1" ht="30">
      <c r="A185" s="99" cm="1">
        <f t="array" ref="A185" xml:space="preserve"> ROW() - ROW($1:$1)</f>
        <v>184</v>
      </c>
      <c r="B185" s="100">
        <v>33</v>
      </c>
      <c r="C185" s="100">
        <v>4</v>
      </c>
      <c r="D185" s="100" t="str">
        <f t="shared" si="43"/>
        <v>33-4</v>
      </c>
      <c r="E185" s="101">
        <f xml:space="preserve"> MATCH(D185, 目次資料表[韻目索引], 0)</f>
        <v>216</v>
      </c>
      <c r="F185" s="102" t="str" cm="1">
        <f t="array" ref="F185" xml:space="preserve"> INDEX(目次資料表[目次], $E185)</f>
        <v>5.16屑</v>
      </c>
      <c r="G185" s="103" t="str" cm="1">
        <f t="array" ref="G185" xml:space="preserve"> INDEX(目次資料表[攝], $E185)</f>
        <v>山</v>
      </c>
      <c r="H185" s="146" t="str" cm="1">
        <f t="array" ref="H185" xml:space="preserve"> INDEX(目次資料表[韻系], $E185)</f>
        <v>先</v>
      </c>
      <c r="I185" s="104" t="str" cm="1">
        <f t="array" ref="I185" xml:space="preserve"> INDEX(目次資料表[韻目], $E185)</f>
        <v>屑</v>
      </c>
      <c r="J185" s="103" t="str" cm="1">
        <f t="array" ref="J185" xml:space="preserve"> IF(I185="", "", INDEX(四聲調, C185))</f>
        <v>入</v>
      </c>
      <c r="K185" s="100" t="s">
        <v>809</v>
      </c>
      <c r="L185" s="100">
        <v>4</v>
      </c>
      <c r="M185" s="141" t="str">
        <f t="shared" si="42"/>
        <v>屑開4</v>
      </c>
      <c r="N185" s="105" t="s">
        <v>1428</v>
      </c>
      <c r="O185" s="64" t="s">
        <v>1583</v>
      </c>
      <c r="P185" t="s">
        <v>1604</v>
      </c>
      <c r="Q185" s="108"/>
    </row>
    <row r="186" spans="1:17" s="12" customFormat="1" ht="30">
      <c r="A186" s="88" cm="1">
        <f t="array" ref="A186" xml:space="preserve"> ROW() - ROW($1:$1)</f>
        <v>185</v>
      </c>
      <c r="B186" s="89">
        <v>33</v>
      </c>
      <c r="C186" s="89">
        <v>1</v>
      </c>
      <c r="D186" s="89" t="str">
        <f t="shared" si="43"/>
        <v>33-1</v>
      </c>
      <c r="E186" s="90">
        <f xml:space="preserve"> MATCH(D186, 目次資料表[韻目索引], 0)</f>
        <v>33</v>
      </c>
      <c r="F186" s="91" t="str" cm="1">
        <f t="array" ref="F186" xml:space="preserve"> INDEX(目次資料表[目次], $E186)</f>
        <v>2.01先</v>
      </c>
      <c r="G186" s="92" t="str" cm="1">
        <f t="array" ref="G186" xml:space="preserve"> INDEX(目次資料表[攝], $E186)</f>
        <v>山</v>
      </c>
      <c r="H186" s="145" t="str" cm="1">
        <f t="array" ref="H186" xml:space="preserve"> INDEX(目次資料表[韻系], $E186)</f>
        <v>先</v>
      </c>
      <c r="I186" s="93" t="str" cm="1">
        <f t="array" ref="I186" xml:space="preserve"> INDEX(目次資料表[韻目], $E186)</f>
        <v>先</v>
      </c>
      <c r="J186" s="92" t="str" cm="1">
        <f t="array" ref="J186" xml:space="preserve"> IF(I186="", "", INDEX(四聲調, C186))</f>
        <v>平</v>
      </c>
      <c r="K186" s="89" t="s">
        <v>857</v>
      </c>
      <c r="L186" s="89">
        <v>2</v>
      </c>
      <c r="M186" s="140" t="str">
        <f t="shared" ref="M186:M197" si="44" xml:space="preserve"> IF(I186="", "", _xlfn.CONCAT(I186,K186,L186))</f>
        <v>先合2</v>
      </c>
      <c r="N186" s="94" t="s">
        <v>1429</v>
      </c>
      <c r="O186" s="89" t="s">
        <v>1585</v>
      </c>
      <c r="P186" s="95" t="s">
        <v>1603</v>
      </c>
      <c r="Q186" s="96"/>
    </row>
    <row r="187" spans="1:17" s="12" customFormat="1" ht="30">
      <c r="A187" s="97" cm="1">
        <f t="array" ref="A187" xml:space="preserve"> ROW() - ROW($1:$1)</f>
        <v>186</v>
      </c>
      <c r="B187" s="12">
        <v>33</v>
      </c>
      <c r="C187" s="12">
        <v>2</v>
      </c>
      <c r="D187" s="12" t="str">
        <f t="shared" ref="D187:D189" si="45" xml:space="preserve"> TEXT(B187, "00") &amp; "-" &amp; C187</f>
        <v>33-2</v>
      </c>
      <c r="E187" s="76">
        <f xml:space="preserve"> MATCH(D187, 目次資料表[韻目索引], 0)</f>
        <v>94</v>
      </c>
      <c r="F187" s="13" t="str" cm="1">
        <f t="array" ref="F187" xml:space="preserve"> INDEX(目次資料表[目次], $E187)</f>
        <v>3.28銑</v>
      </c>
      <c r="G187" s="14" t="str" cm="1">
        <f t="array" ref="G187" xml:space="preserve"> INDEX(目次資料表[攝], $E187)</f>
        <v>山</v>
      </c>
      <c r="H187" s="144" t="str" cm="1">
        <f t="array" ref="H187" xml:space="preserve"> INDEX(目次資料表[韻系], $E187)</f>
        <v>先</v>
      </c>
      <c r="I187" s="63" t="str" cm="1">
        <f t="array" ref="I187" xml:space="preserve"> INDEX(目次資料表[韻目], $E187)</f>
        <v>銑</v>
      </c>
      <c r="J187" s="14" t="str" cm="1">
        <f t="array" ref="J187" xml:space="preserve"> IF(I187="", "", INDEX(四聲調, C187))</f>
        <v>上</v>
      </c>
      <c r="K187" s="12" t="s">
        <v>857</v>
      </c>
      <c r="L187" s="12">
        <v>2</v>
      </c>
      <c r="M187" s="139" t="str">
        <f t="shared" si="44"/>
        <v>銑合2</v>
      </c>
      <c r="N187" s="19" t="s">
        <v>1430</v>
      </c>
      <c r="O187" s="64" t="s">
        <v>1585</v>
      </c>
      <c r="P187" s="65" t="s">
        <v>1603</v>
      </c>
      <c r="Q187" s="98"/>
    </row>
    <row r="188" spans="1:17" s="12" customFormat="1" ht="30">
      <c r="A188" s="97" cm="1">
        <f t="array" ref="A188" xml:space="preserve"> ROW() - ROW($1:$1)</f>
        <v>187</v>
      </c>
      <c r="B188" s="12">
        <v>33</v>
      </c>
      <c r="C188" s="12">
        <v>3</v>
      </c>
      <c r="D188" s="12" t="str">
        <f t="shared" si="45"/>
        <v>33-3</v>
      </c>
      <c r="E188" s="76">
        <f xml:space="preserve"> MATCH(D188, 目次資料表[韻目索引], 0)</f>
        <v>155</v>
      </c>
      <c r="F188" s="13" t="str" cm="1">
        <f t="array" ref="F188" xml:space="preserve"> INDEX(目次資料表[目次], $E188)</f>
        <v>4.32霰</v>
      </c>
      <c r="G188" s="14" t="str" cm="1">
        <f t="array" ref="G188" xml:space="preserve"> INDEX(目次資料表[攝], $E188)</f>
        <v>山</v>
      </c>
      <c r="H188" s="144" t="str" cm="1">
        <f t="array" ref="H188" xml:space="preserve"> INDEX(目次資料表[韻系], $E188)</f>
        <v>先</v>
      </c>
      <c r="I188" s="63" t="str" cm="1">
        <f t="array" ref="I188" xml:space="preserve"> INDEX(目次資料表[韻目], $E188)</f>
        <v>霰</v>
      </c>
      <c r="J188" s="14" t="str" cm="1">
        <f t="array" ref="J188" xml:space="preserve"> IF(I188="", "", INDEX(四聲調, C188))</f>
        <v>去</v>
      </c>
      <c r="K188" s="12" t="s">
        <v>857</v>
      </c>
      <c r="L188" s="12">
        <v>2</v>
      </c>
      <c r="M188" s="139" t="str">
        <f t="shared" si="44"/>
        <v>霰合2</v>
      </c>
      <c r="N188" s="19" t="s">
        <v>1431</v>
      </c>
      <c r="O188" s="64" t="s">
        <v>1585</v>
      </c>
      <c r="P188" s="65" t="s">
        <v>1603</v>
      </c>
      <c r="Q188" s="98"/>
    </row>
    <row r="189" spans="1:17" s="12" customFormat="1" ht="30">
      <c r="A189" s="99" cm="1">
        <f t="array" ref="A189" xml:space="preserve"> ROW() - ROW($1:$1)</f>
        <v>188</v>
      </c>
      <c r="B189" s="100">
        <v>33</v>
      </c>
      <c r="C189" s="100">
        <v>4</v>
      </c>
      <c r="D189" s="100" t="str">
        <f t="shared" si="45"/>
        <v>33-4</v>
      </c>
      <c r="E189" s="101">
        <f xml:space="preserve"> MATCH(D189, 目次資料表[韻目索引], 0)</f>
        <v>216</v>
      </c>
      <c r="F189" s="102" t="str" cm="1">
        <f t="array" ref="F189" xml:space="preserve"> INDEX(目次資料表[目次], $E189)</f>
        <v>5.16屑</v>
      </c>
      <c r="G189" s="103" t="str" cm="1">
        <f t="array" ref="G189" xml:space="preserve"> INDEX(目次資料表[攝], $E189)</f>
        <v>山</v>
      </c>
      <c r="H189" s="146" t="str" cm="1">
        <f t="array" ref="H189" xml:space="preserve"> INDEX(目次資料表[韻系], $E189)</f>
        <v>先</v>
      </c>
      <c r="I189" s="104" t="str" cm="1">
        <f t="array" ref="I189" xml:space="preserve"> INDEX(目次資料表[韻目], $E189)</f>
        <v>屑</v>
      </c>
      <c r="J189" s="103" t="str" cm="1">
        <f t="array" ref="J189" xml:space="preserve"> IF(I189="", "", INDEX(四聲調, C189))</f>
        <v>入</v>
      </c>
      <c r="K189" s="100" t="s">
        <v>857</v>
      </c>
      <c r="L189" s="100">
        <v>2</v>
      </c>
      <c r="M189" s="141" t="str">
        <f t="shared" si="44"/>
        <v>屑合2</v>
      </c>
      <c r="N189" s="105" t="s">
        <v>1432</v>
      </c>
      <c r="O189" s="64" t="s">
        <v>1585</v>
      </c>
      <c r="P189" t="s">
        <v>1604</v>
      </c>
      <c r="Q189" s="108"/>
    </row>
    <row r="190" spans="1:17" s="12" customFormat="1" ht="30">
      <c r="A190" s="88" cm="1">
        <f t="array" ref="A190" xml:space="preserve"> ROW() - ROW($1:$1)</f>
        <v>189</v>
      </c>
      <c r="B190" s="89">
        <v>34</v>
      </c>
      <c r="C190" s="89">
        <v>1</v>
      </c>
      <c r="D190" s="89" t="str">
        <f t="shared" si="43"/>
        <v>34-1</v>
      </c>
      <c r="E190" s="90">
        <f xml:space="preserve"> MATCH(D190, 目次資料表[韻目索引], 0)</f>
        <v>34</v>
      </c>
      <c r="F190" s="91" t="str" cm="1">
        <f t="array" ref="F190" xml:space="preserve"> INDEX(目次資料表[目次], $E190)</f>
        <v>2.02仙</v>
      </c>
      <c r="G190" s="92" t="str" cm="1">
        <f t="array" ref="G190" xml:space="preserve"> INDEX(目次資料表[攝], $E190)</f>
        <v>山</v>
      </c>
      <c r="H190" s="145" t="str" cm="1">
        <f t="array" ref="H190" xml:space="preserve"> INDEX(目次資料表[韻系], $E190)</f>
        <v>仙</v>
      </c>
      <c r="I190" s="93" t="str" cm="1">
        <f t="array" ref="I190" xml:space="preserve"> INDEX(目次資料表[韻目], $E190)</f>
        <v>仙</v>
      </c>
      <c r="J190" s="92" t="str" cm="1">
        <f t="array" ref="J190" xml:space="preserve"> IF(I190="", "", INDEX(四聲調, C190))</f>
        <v>平</v>
      </c>
      <c r="K190" s="89" t="s">
        <v>809</v>
      </c>
      <c r="L190" s="89">
        <v>3</v>
      </c>
      <c r="M190" s="140" t="str">
        <f t="shared" si="44"/>
        <v>仙開3</v>
      </c>
      <c r="N190" s="94" t="s">
        <v>1433</v>
      </c>
      <c r="O190" s="89" t="s">
        <v>1583</v>
      </c>
      <c r="P190" s="95" t="s">
        <v>1603</v>
      </c>
      <c r="Q190" s="96"/>
    </row>
    <row r="191" spans="1:17" s="12" customFormat="1" ht="30">
      <c r="A191" s="97" cm="1">
        <f t="array" ref="A191" xml:space="preserve"> ROW() - ROW($1:$1)</f>
        <v>190</v>
      </c>
      <c r="B191" s="12">
        <v>34</v>
      </c>
      <c r="C191" s="12">
        <v>2</v>
      </c>
      <c r="D191" s="12" t="str">
        <f t="shared" si="43"/>
        <v>34-2</v>
      </c>
      <c r="E191" s="76">
        <f xml:space="preserve"> MATCH(D191, 目次資料表[韻目索引], 0)</f>
        <v>95</v>
      </c>
      <c r="F191" s="13" t="str" cm="1">
        <f t="array" ref="F191" xml:space="preserve"> INDEX(目次資料表[目次], $E191)</f>
        <v>3.29獮</v>
      </c>
      <c r="G191" s="14" t="str" cm="1">
        <f t="array" ref="G191" xml:space="preserve"> INDEX(目次資料表[攝], $E191)</f>
        <v>山</v>
      </c>
      <c r="H191" s="144" t="str" cm="1">
        <f t="array" ref="H191" xml:space="preserve"> INDEX(目次資料表[韻系], $E191)</f>
        <v>仙</v>
      </c>
      <c r="I191" s="63" t="str" cm="1">
        <f t="array" ref="I191" xml:space="preserve"> INDEX(目次資料表[韻目], $E191)</f>
        <v>獮</v>
      </c>
      <c r="J191" s="14" t="str" cm="1">
        <f t="array" ref="J191" xml:space="preserve"> IF(I191="", "", INDEX(四聲調, C191))</f>
        <v>上</v>
      </c>
      <c r="K191" s="12" t="s">
        <v>809</v>
      </c>
      <c r="L191" s="12">
        <v>3</v>
      </c>
      <c r="M191" s="139" t="str">
        <f t="shared" si="44"/>
        <v>獮開3</v>
      </c>
      <c r="N191" s="19" t="s">
        <v>1434</v>
      </c>
      <c r="O191" s="64" t="s">
        <v>1583</v>
      </c>
      <c r="P191" s="65" t="s">
        <v>1603</v>
      </c>
      <c r="Q191" s="98"/>
    </row>
    <row r="192" spans="1:17" s="12" customFormat="1" ht="30">
      <c r="A192" s="97" cm="1">
        <f t="array" ref="A192" xml:space="preserve"> ROW() - ROW($1:$1)</f>
        <v>191</v>
      </c>
      <c r="B192" s="12">
        <v>34</v>
      </c>
      <c r="C192" s="12">
        <v>3</v>
      </c>
      <c r="D192" s="12" t="str">
        <f t="shared" si="43"/>
        <v>34-3</v>
      </c>
      <c r="E192" s="76">
        <f xml:space="preserve"> MATCH(D192, 目次資料表[韻目索引], 0)</f>
        <v>156</v>
      </c>
      <c r="F192" s="13" t="str" cm="1">
        <f t="array" ref="F192" xml:space="preserve"> INDEX(目次資料表[目次], $E192)</f>
        <v>4.33線</v>
      </c>
      <c r="G192" s="14" t="str" cm="1">
        <f t="array" ref="G192" xml:space="preserve"> INDEX(目次資料表[攝], $E192)</f>
        <v>山</v>
      </c>
      <c r="H192" s="144" t="str" cm="1">
        <f t="array" ref="H192" xml:space="preserve"> INDEX(目次資料表[韻系], $E192)</f>
        <v>仙</v>
      </c>
      <c r="I192" s="63" t="str" cm="1">
        <f t="array" ref="I192" xml:space="preserve"> INDEX(目次資料表[韻目], $E192)</f>
        <v>線</v>
      </c>
      <c r="J192" s="14" t="str" cm="1">
        <f t="array" ref="J192" xml:space="preserve"> IF(I192="", "", INDEX(四聲調, C192))</f>
        <v>去</v>
      </c>
      <c r="K192" s="12" t="s">
        <v>809</v>
      </c>
      <c r="L192" s="12">
        <v>3</v>
      </c>
      <c r="M192" s="139" t="str">
        <f t="shared" si="44"/>
        <v>線開3</v>
      </c>
      <c r="N192" s="19" t="s">
        <v>1435</v>
      </c>
      <c r="O192" s="64" t="s">
        <v>1583</v>
      </c>
      <c r="P192" s="65" t="s">
        <v>1603</v>
      </c>
      <c r="Q192" s="98"/>
    </row>
    <row r="193" spans="1:17" s="12" customFormat="1" ht="30">
      <c r="A193" s="99" cm="1">
        <f t="array" ref="A193" xml:space="preserve"> ROW() - ROW($1:$1)</f>
        <v>192</v>
      </c>
      <c r="B193" s="100">
        <v>34</v>
      </c>
      <c r="C193" s="100">
        <v>4</v>
      </c>
      <c r="D193" s="100" t="str">
        <f t="shared" si="43"/>
        <v>34-4</v>
      </c>
      <c r="E193" s="101">
        <f xml:space="preserve"> MATCH(D193, 目次資料表[韻目索引], 0)</f>
        <v>217</v>
      </c>
      <c r="F193" s="102" t="str" cm="1">
        <f t="array" ref="F193" xml:space="preserve"> INDEX(目次資料表[目次], $E193)</f>
        <v>5.17薛</v>
      </c>
      <c r="G193" s="103" t="str" cm="1">
        <f t="array" ref="G193" xml:space="preserve"> INDEX(目次資料表[攝], $E193)</f>
        <v>山</v>
      </c>
      <c r="H193" s="146" t="str" cm="1">
        <f t="array" ref="H193" xml:space="preserve"> INDEX(目次資料表[韻系], $E193)</f>
        <v>仙</v>
      </c>
      <c r="I193" s="104" t="str" cm="1">
        <f t="array" ref="I193" xml:space="preserve"> INDEX(目次資料表[韻目], $E193)</f>
        <v>薛</v>
      </c>
      <c r="J193" s="103" t="str" cm="1">
        <f t="array" ref="J193" xml:space="preserve"> IF(I193="", "", INDEX(四聲調, C193))</f>
        <v>入</v>
      </c>
      <c r="K193" s="100" t="s">
        <v>809</v>
      </c>
      <c r="L193" s="100">
        <v>3</v>
      </c>
      <c r="M193" s="141" t="str">
        <f t="shared" si="44"/>
        <v>薛開3</v>
      </c>
      <c r="N193" s="105" t="s">
        <v>1436</v>
      </c>
      <c r="O193" s="64" t="s">
        <v>1583</v>
      </c>
      <c r="P193" t="s">
        <v>1604</v>
      </c>
      <c r="Q193" s="108"/>
    </row>
    <row r="194" spans="1:17" s="12" customFormat="1" ht="30">
      <c r="A194" s="88" cm="1">
        <f t="array" ref="A194" xml:space="preserve"> ROW() - ROW($1:$1)</f>
        <v>193</v>
      </c>
      <c r="B194" s="89">
        <v>34</v>
      </c>
      <c r="C194" s="89">
        <v>1</v>
      </c>
      <c r="D194" s="89" t="str">
        <f t="shared" ref="D194:D197" si="46" xml:space="preserve"> TEXT(B194, "00") &amp; "-" &amp; C194</f>
        <v>34-1</v>
      </c>
      <c r="E194" s="90">
        <f xml:space="preserve"> MATCH(D194, 目次資料表[韻目索引], 0)</f>
        <v>34</v>
      </c>
      <c r="F194" s="91" t="str" cm="1">
        <f t="array" ref="F194" xml:space="preserve"> INDEX(目次資料表[目次], $E194)</f>
        <v>2.02仙</v>
      </c>
      <c r="G194" s="92" t="str" cm="1">
        <f t="array" ref="G194" xml:space="preserve"> INDEX(目次資料表[攝], $E194)</f>
        <v>山</v>
      </c>
      <c r="H194" s="145" t="str" cm="1">
        <f t="array" ref="H194" xml:space="preserve"> INDEX(目次資料表[韻系], $E194)</f>
        <v>仙</v>
      </c>
      <c r="I194" s="93" t="str" cm="1">
        <f t="array" ref="I194" xml:space="preserve"> INDEX(目次資料表[韻目], $E194)</f>
        <v>仙</v>
      </c>
      <c r="J194" s="92" t="str" cm="1">
        <f t="array" ref="J194" xml:space="preserve"> IF(I194="", "", INDEX(四聲調, C194))</f>
        <v>平</v>
      </c>
      <c r="K194" s="89" t="s">
        <v>857</v>
      </c>
      <c r="L194" s="89">
        <v>3</v>
      </c>
      <c r="M194" s="140" t="str">
        <f t="shared" si="44"/>
        <v>仙合3</v>
      </c>
      <c r="N194" s="94" t="s">
        <v>1437</v>
      </c>
      <c r="O194" s="89" t="s">
        <v>1585</v>
      </c>
      <c r="P194" s="95" t="s">
        <v>1290</v>
      </c>
      <c r="Q194" s="96"/>
    </row>
    <row r="195" spans="1:17" s="12" customFormat="1" ht="30">
      <c r="A195" s="97" cm="1">
        <f t="array" ref="A195" xml:space="preserve"> ROW() - ROW($1:$1)</f>
        <v>194</v>
      </c>
      <c r="B195" s="12">
        <v>34</v>
      </c>
      <c r="C195" s="12">
        <v>2</v>
      </c>
      <c r="D195" s="12" t="str">
        <f t="shared" si="46"/>
        <v>34-2</v>
      </c>
      <c r="E195" s="76">
        <f xml:space="preserve"> MATCH(D195, 目次資料表[韻目索引], 0)</f>
        <v>95</v>
      </c>
      <c r="F195" s="13" t="str" cm="1">
        <f t="array" ref="F195" xml:space="preserve"> INDEX(目次資料表[目次], $E195)</f>
        <v>3.29獮</v>
      </c>
      <c r="G195" s="14" t="str" cm="1">
        <f t="array" ref="G195" xml:space="preserve"> INDEX(目次資料表[攝], $E195)</f>
        <v>山</v>
      </c>
      <c r="H195" s="144" t="str" cm="1">
        <f t="array" ref="H195" xml:space="preserve"> INDEX(目次資料表[韻系], $E195)</f>
        <v>仙</v>
      </c>
      <c r="I195" s="63" t="str" cm="1">
        <f t="array" ref="I195" xml:space="preserve"> INDEX(目次資料表[韻目], $E195)</f>
        <v>獮</v>
      </c>
      <c r="J195" s="14" t="str" cm="1">
        <f t="array" ref="J195" xml:space="preserve"> IF(I195="", "", INDEX(四聲調, C195))</f>
        <v>上</v>
      </c>
      <c r="K195" s="12" t="s">
        <v>857</v>
      </c>
      <c r="L195" s="12">
        <v>3</v>
      </c>
      <c r="M195" s="139" t="str">
        <f t="shared" si="44"/>
        <v>獮合3</v>
      </c>
      <c r="N195" s="19" t="s">
        <v>1438</v>
      </c>
      <c r="O195" s="64" t="s">
        <v>1585</v>
      </c>
      <c r="P195" s="65" t="s">
        <v>1290</v>
      </c>
      <c r="Q195" s="98"/>
    </row>
    <row r="196" spans="1:17" s="12" customFormat="1" ht="30">
      <c r="A196" s="97" cm="1">
        <f t="array" ref="A196" xml:space="preserve"> ROW() - ROW($1:$1)</f>
        <v>195</v>
      </c>
      <c r="B196" s="12">
        <v>34</v>
      </c>
      <c r="C196" s="12">
        <v>3</v>
      </c>
      <c r="D196" s="12" t="str">
        <f t="shared" si="46"/>
        <v>34-3</v>
      </c>
      <c r="E196" s="76">
        <f xml:space="preserve"> MATCH(D196, 目次資料表[韻目索引], 0)</f>
        <v>156</v>
      </c>
      <c r="F196" s="13" t="str" cm="1">
        <f t="array" ref="F196" xml:space="preserve"> INDEX(目次資料表[目次], $E196)</f>
        <v>4.33線</v>
      </c>
      <c r="G196" s="14" t="str" cm="1">
        <f t="array" ref="G196" xml:space="preserve"> INDEX(目次資料表[攝], $E196)</f>
        <v>山</v>
      </c>
      <c r="H196" s="144" t="str" cm="1">
        <f t="array" ref="H196" xml:space="preserve"> INDEX(目次資料表[韻系], $E196)</f>
        <v>仙</v>
      </c>
      <c r="I196" s="63" t="str" cm="1">
        <f t="array" ref="I196" xml:space="preserve"> INDEX(目次資料表[韻目], $E196)</f>
        <v>線</v>
      </c>
      <c r="J196" s="14" t="str" cm="1">
        <f t="array" ref="J196" xml:space="preserve"> IF(I196="", "", INDEX(四聲調, C196))</f>
        <v>去</v>
      </c>
      <c r="K196" s="12" t="s">
        <v>857</v>
      </c>
      <c r="L196" s="12">
        <v>3</v>
      </c>
      <c r="M196" s="139" t="str">
        <f t="shared" si="44"/>
        <v>線合3</v>
      </c>
      <c r="N196" s="19" t="s">
        <v>1439</v>
      </c>
      <c r="O196" s="64" t="s">
        <v>1585</v>
      </c>
      <c r="P196" s="65" t="s">
        <v>1290</v>
      </c>
      <c r="Q196" s="98"/>
    </row>
    <row r="197" spans="1:17" s="12" customFormat="1" ht="30">
      <c r="A197" s="99" cm="1">
        <f t="array" ref="A197" xml:space="preserve"> ROW() - ROW($1:$1)</f>
        <v>196</v>
      </c>
      <c r="B197" s="100">
        <v>34</v>
      </c>
      <c r="C197" s="100">
        <v>4</v>
      </c>
      <c r="D197" s="100" t="str">
        <f t="shared" si="46"/>
        <v>34-4</v>
      </c>
      <c r="E197" s="101">
        <f xml:space="preserve"> MATCH(D197, 目次資料表[韻目索引], 0)</f>
        <v>217</v>
      </c>
      <c r="F197" s="102" t="str" cm="1">
        <f t="array" ref="F197" xml:space="preserve"> INDEX(目次資料表[目次], $E197)</f>
        <v>5.17薛</v>
      </c>
      <c r="G197" s="103" t="str" cm="1">
        <f t="array" ref="G197" xml:space="preserve"> INDEX(目次資料表[攝], $E197)</f>
        <v>山</v>
      </c>
      <c r="H197" s="146" t="str" cm="1">
        <f t="array" ref="H197" xml:space="preserve"> INDEX(目次資料表[韻系], $E197)</f>
        <v>仙</v>
      </c>
      <c r="I197" s="104" t="str" cm="1">
        <f t="array" ref="I197" xml:space="preserve"> INDEX(目次資料表[韻目], $E197)</f>
        <v>薛</v>
      </c>
      <c r="J197" s="103" t="str" cm="1">
        <f t="array" ref="J197" xml:space="preserve"> IF(I197="", "", INDEX(四聲調, C197))</f>
        <v>入</v>
      </c>
      <c r="K197" s="100" t="s">
        <v>857</v>
      </c>
      <c r="L197" s="100">
        <v>3</v>
      </c>
      <c r="M197" s="141" t="str">
        <f t="shared" si="44"/>
        <v>薛合3</v>
      </c>
      <c r="N197" s="105" t="s">
        <v>1440</v>
      </c>
      <c r="O197" s="106" t="s">
        <v>1585</v>
      </c>
      <c r="P197" s="107" t="s">
        <v>1295</v>
      </c>
      <c r="Q197" s="108"/>
    </row>
    <row r="198" spans="1:17" s="12" customFormat="1" ht="30">
      <c r="A198" s="88" cm="1">
        <f t="array" ref="A198" xml:space="preserve"> ROW() - ROW($1:$1)</f>
        <v>197</v>
      </c>
      <c r="B198" s="89">
        <v>35</v>
      </c>
      <c r="C198" s="89">
        <v>1</v>
      </c>
      <c r="D198" s="89" t="str">
        <f t="shared" si="43"/>
        <v>35-1</v>
      </c>
      <c r="E198" s="90">
        <f xml:space="preserve"> MATCH(D198, 目次資料表[韻目索引], 0)</f>
        <v>35</v>
      </c>
      <c r="F198" s="91" t="str" cm="1">
        <f t="array" ref="F198" xml:space="preserve"> INDEX(目次資料表[目次], $E198)</f>
        <v>2.03蕭</v>
      </c>
      <c r="G198" s="92" t="str" cm="1">
        <f t="array" ref="G198" xml:space="preserve"> INDEX(目次資料表[攝], $E198)</f>
        <v>效</v>
      </c>
      <c r="H198" s="145" t="str" cm="1">
        <f t="array" ref="H198" xml:space="preserve"> INDEX(目次資料表[韻系], $E198)</f>
        <v>蕭</v>
      </c>
      <c r="I198" s="93" t="str" cm="1">
        <f t="array" ref="I198" xml:space="preserve"> INDEX(目次資料表[韻目], $E198)</f>
        <v>蕭</v>
      </c>
      <c r="J198" s="92" t="str" cm="1">
        <f t="array" ref="J198" xml:space="preserve"> IF(I198="", "", INDEX(四聲調, C198))</f>
        <v>平</v>
      </c>
      <c r="K198" s="89" t="s">
        <v>809</v>
      </c>
      <c r="L198" s="89">
        <v>4</v>
      </c>
      <c r="M198" s="140" t="str">
        <f t="shared" ref="M198:M200" si="47" xml:space="preserve"> IF(I198="", "", _xlfn.CONCAT(I198,K198,L198))</f>
        <v>蕭開4</v>
      </c>
      <c r="N198" s="94" t="s">
        <v>1441</v>
      </c>
      <c r="O198" s="89" t="s">
        <v>1583</v>
      </c>
      <c r="P198" s="95" t="s">
        <v>1609</v>
      </c>
      <c r="Q198" s="96"/>
    </row>
    <row r="199" spans="1:17" s="12" customFormat="1" ht="30">
      <c r="A199" s="97" cm="1">
        <f t="array" ref="A199" xml:space="preserve"> ROW() - ROW($1:$1)</f>
        <v>198</v>
      </c>
      <c r="B199" s="12">
        <v>35</v>
      </c>
      <c r="C199" s="12">
        <v>2</v>
      </c>
      <c r="D199" s="12" t="str">
        <f t="shared" si="43"/>
        <v>35-2</v>
      </c>
      <c r="E199" s="76">
        <f xml:space="preserve"> MATCH(D199, 目次資料表[韻目索引], 0)</f>
        <v>96</v>
      </c>
      <c r="F199" s="13" t="str" cm="1">
        <f t="array" ref="F199" xml:space="preserve"> INDEX(目次資料表[目次], $E199)</f>
        <v>3.30篠</v>
      </c>
      <c r="G199" s="14" t="str" cm="1">
        <f t="array" ref="G199" xml:space="preserve"> INDEX(目次資料表[攝], $E199)</f>
        <v>效</v>
      </c>
      <c r="H199" s="144" t="str" cm="1">
        <f t="array" ref="H199" xml:space="preserve"> INDEX(目次資料表[韻系], $E199)</f>
        <v>蕭</v>
      </c>
      <c r="I199" s="63" t="str" cm="1">
        <f t="array" ref="I199" xml:space="preserve"> INDEX(目次資料表[韻目], $E199)</f>
        <v>篠</v>
      </c>
      <c r="J199" s="14" t="str" cm="1">
        <f t="array" ref="J199" xml:space="preserve"> IF(I199="", "", INDEX(四聲調, C199))</f>
        <v>上</v>
      </c>
      <c r="K199" s="12" t="s">
        <v>809</v>
      </c>
      <c r="L199" s="12">
        <v>4</v>
      </c>
      <c r="M199" s="139" t="str">
        <f t="shared" si="47"/>
        <v>篠開4</v>
      </c>
      <c r="N199" s="19" t="s">
        <v>1442</v>
      </c>
      <c r="O199" s="64" t="s">
        <v>1583</v>
      </c>
      <c r="P199" s="65" t="s">
        <v>1609</v>
      </c>
      <c r="Q199" s="98"/>
    </row>
    <row r="200" spans="1:17" s="12" customFormat="1" ht="30">
      <c r="A200" s="97" cm="1">
        <f t="array" ref="A200" xml:space="preserve"> ROW() - ROW($1:$1)</f>
        <v>199</v>
      </c>
      <c r="B200" s="12">
        <v>35</v>
      </c>
      <c r="C200" s="12">
        <v>3</v>
      </c>
      <c r="D200" s="12" t="str">
        <f t="shared" si="43"/>
        <v>35-3</v>
      </c>
      <c r="E200" s="76">
        <f xml:space="preserve"> MATCH(D200, 目次資料表[韻目索引], 0)</f>
        <v>157</v>
      </c>
      <c r="F200" s="13" t="str" cm="1">
        <f t="array" ref="F200" xml:space="preserve"> INDEX(目次資料表[目次], $E200)</f>
        <v>4.34嘯</v>
      </c>
      <c r="G200" s="14" t="str" cm="1">
        <f t="array" ref="G200" xml:space="preserve"> INDEX(目次資料表[攝], $E200)</f>
        <v>效</v>
      </c>
      <c r="H200" s="144" t="str" cm="1">
        <f t="array" ref="H200" xml:space="preserve"> INDEX(目次資料表[韻系], $E200)</f>
        <v>蕭</v>
      </c>
      <c r="I200" s="63" t="str" cm="1">
        <f t="array" ref="I200" xml:space="preserve"> INDEX(目次資料表[韻目], $E200)</f>
        <v>嘯</v>
      </c>
      <c r="J200" s="14" t="str" cm="1">
        <f t="array" ref="J200" xml:space="preserve"> IF(I200="", "", INDEX(四聲調, C200))</f>
        <v>去</v>
      </c>
      <c r="K200" s="12" t="s">
        <v>809</v>
      </c>
      <c r="L200" s="12">
        <v>4</v>
      </c>
      <c r="M200" s="139" t="str">
        <f t="shared" si="47"/>
        <v>嘯開4</v>
      </c>
      <c r="N200" s="19" t="s">
        <v>1443</v>
      </c>
      <c r="O200" s="64" t="s">
        <v>1583</v>
      </c>
      <c r="P200" s="65" t="s">
        <v>1609</v>
      </c>
      <c r="Q200" s="98"/>
    </row>
    <row r="201" spans="1:17" s="12" customFormat="1" ht="30">
      <c r="A201" s="99" cm="1">
        <f t="array" ref="A201" xml:space="preserve"> ROW() - ROW($1:$1)</f>
        <v>200</v>
      </c>
      <c r="B201" s="100">
        <v>35</v>
      </c>
      <c r="C201" s="100">
        <v>4</v>
      </c>
      <c r="D201" s="100" t="str">
        <f t="shared" si="43"/>
        <v>35-4</v>
      </c>
      <c r="E201" s="101">
        <f xml:space="preserve"> MATCH(D201, 目次資料表[韻目索引], 0)</f>
        <v>218</v>
      </c>
      <c r="F201" s="102" t="str" cm="1">
        <f t="array" ref="F201" xml:space="preserve"> INDEX(目次資料表[目次], $E201)</f>
        <v/>
      </c>
      <c r="G201" s="103" t="str" cm="1">
        <f t="array" ref="G201" xml:space="preserve"> INDEX(目次資料表[攝], $E201)</f>
        <v>效</v>
      </c>
      <c r="H201" s="146" t="str" cm="1">
        <f t="array" ref="H201" xml:space="preserve"> INDEX(目次資料表[韻系], $E201)</f>
        <v>蕭</v>
      </c>
      <c r="I201" s="104" t="str" cm="1">
        <f t="array" ref="I201" xml:space="preserve"> INDEX(目次資料表[韻目], $E201)</f>
        <v/>
      </c>
      <c r="J201" s="103" t="str" cm="1">
        <f t="array" ref="J201" xml:space="preserve"> IF(I201="", "", INDEX(四聲調, C201))</f>
        <v/>
      </c>
      <c r="K201" s="100"/>
      <c r="L201" s="100"/>
      <c r="M201" s="141"/>
      <c r="N201" s="105"/>
      <c r="O201" s="64"/>
      <c r="P201"/>
      <c r="Q201" s="108"/>
    </row>
    <row r="202" spans="1:17" s="12" customFormat="1" ht="30">
      <c r="A202" s="88" cm="1">
        <f t="array" ref="A202" xml:space="preserve"> ROW() - ROW($1:$1)</f>
        <v>201</v>
      </c>
      <c r="B202" s="89">
        <v>36</v>
      </c>
      <c r="C202" s="89">
        <v>1</v>
      </c>
      <c r="D202" s="89" t="str">
        <f t="shared" si="43"/>
        <v>36-1</v>
      </c>
      <c r="E202" s="90">
        <f xml:space="preserve"> MATCH(D202, 目次資料表[韻目索引], 0)</f>
        <v>36</v>
      </c>
      <c r="F202" s="91" t="str" cm="1">
        <f t="array" ref="F202" xml:space="preserve"> INDEX(目次資料表[目次], $E202)</f>
        <v>2.04宵</v>
      </c>
      <c r="G202" s="92" t="str" cm="1">
        <f t="array" ref="G202" xml:space="preserve"> INDEX(目次資料表[攝], $E202)</f>
        <v>效</v>
      </c>
      <c r="H202" s="145" t="str" cm="1">
        <f t="array" ref="H202" xml:space="preserve"> INDEX(目次資料表[韻系], $E202)</f>
        <v>宵</v>
      </c>
      <c r="I202" s="93" t="str" cm="1">
        <f t="array" ref="I202" xml:space="preserve"> INDEX(目次資料表[韻目], $E202)</f>
        <v>宵</v>
      </c>
      <c r="J202" s="92" t="str" cm="1">
        <f t="array" ref="J202" xml:space="preserve"> IF(I202="", "", INDEX(四聲調, C202))</f>
        <v>平</v>
      </c>
      <c r="K202" s="89" t="s">
        <v>809</v>
      </c>
      <c r="L202" s="89">
        <v>3</v>
      </c>
      <c r="M202" s="140" t="str">
        <f t="shared" ref="M202:M204" si="48" xml:space="preserve"> IF(I202="", "", _xlfn.CONCAT(I202,K202,L202))</f>
        <v>宵開3</v>
      </c>
      <c r="N202" s="94" t="s">
        <v>1444</v>
      </c>
      <c r="O202" s="89" t="s">
        <v>1583</v>
      </c>
      <c r="P202" s="95" t="s">
        <v>1609</v>
      </c>
      <c r="Q202" s="96"/>
    </row>
    <row r="203" spans="1:17" s="12" customFormat="1" ht="30">
      <c r="A203" s="97" cm="1">
        <f t="array" ref="A203" xml:space="preserve"> ROW() - ROW($1:$1)</f>
        <v>202</v>
      </c>
      <c r="B203" s="12">
        <v>36</v>
      </c>
      <c r="C203" s="12">
        <v>2</v>
      </c>
      <c r="D203" s="12" t="str">
        <f t="shared" si="43"/>
        <v>36-2</v>
      </c>
      <c r="E203" s="76">
        <f xml:space="preserve"> MATCH(D203, 目次資料表[韻目索引], 0)</f>
        <v>97</v>
      </c>
      <c r="F203" s="13" t="str" cm="1">
        <f t="array" ref="F203" xml:space="preserve"> INDEX(目次資料表[目次], $E203)</f>
        <v>3.31小</v>
      </c>
      <c r="G203" s="14" t="str" cm="1">
        <f t="array" ref="G203" xml:space="preserve"> INDEX(目次資料表[攝], $E203)</f>
        <v>效</v>
      </c>
      <c r="H203" s="144" t="str" cm="1">
        <f t="array" ref="H203" xml:space="preserve"> INDEX(目次資料表[韻系], $E203)</f>
        <v>宵</v>
      </c>
      <c r="I203" s="63" t="str" cm="1">
        <f t="array" ref="I203" xml:space="preserve"> INDEX(目次資料表[韻目], $E203)</f>
        <v>小</v>
      </c>
      <c r="J203" s="14" t="str" cm="1">
        <f t="array" ref="J203" xml:space="preserve"> IF(I203="", "", INDEX(四聲調, C203))</f>
        <v>上</v>
      </c>
      <c r="K203" s="12" t="s">
        <v>809</v>
      </c>
      <c r="L203" s="12">
        <v>3</v>
      </c>
      <c r="M203" s="139" t="str">
        <f t="shared" si="48"/>
        <v>小開3</v>
      </c>
      <c r="N203" s="19" t="s">
        <v>1445</v>
      </c>
      <c r="O203" s="64" t="s">
        <v>1583</v>
      </c>
      <c r="P203" s="65" t="s">
        <v>1609</v>
      </c>
      <c r="Q203" s="98"/>
    </row>
    <row r="204" spans="1:17" s="12" customFormat="1" ht="30">
      <c r="A204" s="97" cm="1">
        <f t="array" ref="A204" xml:space="preserve"> ROW() - ROW($1:$1)</f>
        <v>203</v>
      </c>
      <c r="B204" s="12">
        <v>36</v>
      </c>
      <c r="C204" s="12">
        <v>3</v>
      </c>
      <c r="D204" s="12" t="str">
        <f t="shared" si="43"/>
        <v>36-3</v>
      </c>
      <c r="E204" s="76">
        <f xml:space="preserve"> MATCH(D204, 目次資料表[韻目索引], 0)</f>
        <v>158</v>
      </c>
      <c r="F204" s="13" t="str" cm="1">
        <f t="array" ref="F204" xml:space="preserve"> INDEX(目次資料表[目次], $E204)</f>
        <v>4.35笑</v>
      </c>
      <c r="G204" s="14" t="str" cm="1">
        <f t="array" ref="G204" xml:space="preserve"> INDEX(目次資料表[攝], $E204)</f>
        <v>效</v>
      </c>
      <c r="H204" s="144" t="str" cm="1">
        <f t="array" ref="H204" xml:space="preserve"> INDEX(目次資料表[韻系], $E204)</f>
        <v>宵</v>
      </c>
      <c r="I204" s="63" t="str" cm="1">
        <f t="array" ref="I204" xml:space="preserve"> INDEX(目次資料表[韻目], $E204)</f>
        <v>笑</v>
      </c>
      <c r="J204" s="14" t="str" cm="1">
        <f t="array" ref="J204" xml:space="preserve"> IF(I204="", "", INDEX(四聲調, C204))</f>
        <v>去</v>
      </c>
      <c r="K204" s="12" t="s">
        <v>809</v>
      </c>
      <c r="L204" s="12">
        <v>3</v>
      </c>
      <c r="M204" s="139" t="str">
        <f t="shared" si="48"/>
        <v>笑開3</v>
      </c>
      <c r="N204" s="19" t="s">
        <v>1446</v>
      </c>
      <c r="O204" s="64" t="s">
        <v>1583</v>
      </c>
      <c r="P204" s="65" t="s">
        <v>1609</v>
      </c>
      <c r="Q204" s="98"/>
    </row>
    <row r="205" spans="1:17" s="12" customFormat="1" ht="30">
      <c r="A205" s="99" cm="1">
        <f t="array" ref="A205" xml:space="preserve"> ROW() - ROW($1:$1)</f>
        <v>204</v>
      </c>
      <c r="B205" s="100">
        <v>36</v>
      </c>
      <c r="C205" s="100">
        <v>4</v>
      </c>
      <c r="D205" s="100" t="str">
        <f t="shared" si="43"/>
        <v>36-4</v>
      </c>
      <c r="E205" s="101">
        <f xml:space="preserve"> MATCH(D205, 目次資料表[韻目索引], 0)</f>
        <v>219</v>
      </c>
      <c r="F205" s="102" t="str" cm="1">
        <f t="array" ref="F205" xml:space="preserve"> INDEX(目次資料表[目次], $E205)</f>
        <v/>
      </c>
      <c r="G205" s="103" t="str" cm="1">
        <f t="array" ref="G205" xml:space="preserve"> INDEX(目次資料表[攝], $E205)</f>
        <v>效</v>
      </c>
      <c r="H205" s="146" t="str" cm="1">
        <f t="array" ref="H205" xml:space="preserve"> INDEX(目次資料表[韻系], $E205)</f>
        <v>宵</v>
      </c>
      <c r="I205" s="104" t="str" cm="1">
        <f t="array" ref="I205" xml:space="preserve"> INDEX(目次資料表[韻目], $E205)</f>
        <v/>
      </c>
      <c r="J205" s="103" t="str" cm="1">
        <f t="array" ref="J205" xml:space="preserve"> IF(I205="", "", INDEX(四聲調, C205))</f>
        <v/>
      </c>
      <c r="K205" s="100"/>
      <c r="L205" s="100"/>
      <c r="M205" s="141"/>
      <c r="N205" s="105"/>
      <c r="O205" s="100"/>
      <c r="P205" s="107"/>
      <c r="Q205" s="108"/>
    </row>
    <row r="206" spans="1:17" s="12" customFormat="1" ht="30">
      <c r="A206" s="88" cm="1">
        <f t="array" ref="A206" xml:space="preserve"> ROW() - ROW($1:$1)</f>
        <v>205</v>
      </c>
      <c r="B206" s="89">
        <v>37</v>
      </c>
      <c r="C206" s="89">
        <v>1</v>
      </c>
      <c r="D206" s="89" t="str">
        <f t="shared" si="43"/>
        <v>37-1</v>
      </c>
      <c r="E206" s="90">
        <f xml:space="preserve"> MATCH(D206, 目次資料表[韻目索引], 0)</f>
        <v>37</v>
      </c>
      <c r="F206" s="91" t="str" cm="1">
        <f t="array" ref="F206" xml:space="preserve"> INDEX(目次資料表[目次], $E206)</f>
        <v>2.05肴</v>
      </c>
      <c r="G206" s="92" t="str" cm="1">
        <f t="array" ref="G206" xml:space="preserve"> INDEX(目次資料表[攝], $E206)</f>
        <v>效</v>
      </c>
      <c r="H206" s="145" t="str" cm="1">
        <f t="array" ref="H206" xml:space="preserve"> INDEX(目次資料表[韻系], $E206)</f>
        <v>肴</v>
      </c>
      <c r="I206" s="93" t="str" cm="1">
        <f t="array" ref="I206" xml:space="preserve"> INDEX(目次資料表[韻目], $E206)</f>
        <v>肴</v>
      </c>
      <c r="J206" s="92" t="str" cm="1">
        <f t="array" ref="J206" xml:space="preserve"> IF(I206="", "", INDEX(四聲調, C206))</f>
        <v>平</v>
      </c>
      <c r="K206" s="89" t="s">
        <v>809</v>
      </c>
      <c r="L206" s="89">
        <v>2</v>
      </c>
      <c r="M206" s="140" t="str">
        <f t="shared" ref="M206:M208" si="49" xml:space="preserve"> IF(I206="", "", _xlfn.CONCAT(I206,K206,L206))</f>
        <v>肴開2</v>
      </c>
      <c r="N206" s="94" t="s">
        <v>1447</v>
      </c>
      <c r="O206" s="89" t="s">
        <v>1592</v>
      </c>
      <c r="P206" s="95" t="s">
        <v>1610</v>
      </c>
      <c r="Q206" s="96"/>
    </row>
    <row r="207" spans="1:17" s="12" customFormat="1" ht="30">
      <c r="A207" s="97" cm="1">
        <f t="array" ref="A207" xml:space="preserve"> ROW() - ROW($1:$1)</f>
        <v>206</v>
      </c>
      <c r="B207" s="12">
        <v>37</v>
      </c>
      <c r="C207" s="12">
        <v>2</v>
      </c>
      <c r="D207" s="12" t="str">
        <f t="shared" si="43"/>
        <v>37-2</v>
      </c>
      <c r="E207" s="76">
        <f xml:space="preserve"> MATCH(D207, 目次資料表[韻目索引], 0)</f>
        <v>98</v>
      </c>
      <c r="F207" s="13" t="str" cm="1">
        <f t="array" ref="F207" xml:space="preserve"> INDEX(目次資料表[目次], $E207)</f>
        <v>3.32巧</v>
      </c>
      <c r="G207" s="14" t="str" cm="1">
        <f t="array" ref="G207" xml:space="preserve"> INDEX(目次資料表[攝], $E207)</f>
        <v>效</v>
      </c>
      <c r="H207" s="144" t="str" cm="1">
        <f t="array" ref="H207" xml:space="preserve"> INDEX(目次資料表[韻系], $E207)</f>
        <v>肴</v>
      </c>
      <c r="I207" s="63" t="str" cm="1">
        <f t="array" ref="I207" xml:space="preserve"> INDEX(目次資料表[韻目], $E207)</f>
        <v>巧</v>
      </c>
      <c r="J207" s="14" t="str" cm="1">
        <f t="array" ref="J207" xml:space="preserve"> IF(I207="", "", INDEX(四聲調, C207))</f>
        <v>上</v>
      </c>
      <c r="K207" s="12" t="s">
        <v>809</v>
      </c>
      <c r="L207" s="12">
        <v>2</v>
      </c>
      <c r="M207" s="139" t="str">
        <f t="shared" si="49"/>
        <v>巧開2</v>
      </c>
      <c r="N207" s="19" t="s">
        <v>1448</v>
      </c>
      <c r="O207" s="64" t="s">
        <v>1592</v>
      </c>
      <c r="P207" s="65" t="s">
        <v>1610</v>
      </c>
      <c r="Q207" s="98"/>
    </row>
    <row r="208" spans="1:17" s="12" customFormat="1" ht="30">
      <c r="A208" s="97" cm="1">
        <f t="array" ref="A208" xml:space="preserve"> ROW() - ROW($1:$1)</f>
        <v>207</v>
      </c>
      <c r="B208" s="12">
        <v>37</v>
      </c>
      <c r="C208" s="12">
        <v>3</v>
      </c>
      <c r="D208" s="12" t="str">
        <f t="shared" si="43"/>
        <v>37-3</v>
      </c>
      <c r="E208" s="76">
        <f xml:space="preserve"> MATCH(D208, 目次資料表[韻目索引], 0)</f>
        <v>159</v>
      </c>
      <c r="F208" s="13" t="str" cm="1">
        <f t="array" ref="F208" xml:space="preserve"> INDEX(目次資料表[目次], $E208)</f>
        <v>4.36效</v>
      </c>
      <c r="G208" s="14" t="str" cm="1">
        <f t="array" ref="G208" xml:space="preserve"> INDEX(目次資料表[攝], $E208)</f>
        <v>效</v>
      </c>
      <c r="H208" s="144" t="str" cm="1">
        <f t="array" ref="H208" xml:space="preserve"> INDEX(目次資料表[韻系], $E208)</f>
        <v>肴</v>
      </c>
      <c r="I208" s="63" t="str" cm="1">
        <f t="array" ref="I208" xml:space="preserve"> INDEX(目次資料表[韻目], $E208)</f>
        <v>效</v>
      </c>
      <c r="J208" s="14" t="str" cm="1">
        <f t="array" ref="J208" xml:space="preserve"> IF(I208="", "", INDEX(四聲調, C208))</f>
        <v>去</v>
      </c>
      <c r="K208" s="12" t="s">
        <v>809</v>
      </c>
      <c r="L208" s="12">
        <v>2</v>
      </c>
      <c r="M208" s="139" t="str">
        <f t="shared" si="49"/>
        <v>效開2</v>
      </c>
      <c r="N208" s="19" t="s">
        <v>1449</v>
      </c>
      <c r="O208" s="64" t="s">
        <v>1592</v>
      </c>
      <c r="P208" s="65" t="s">
        <v>1610</v>
      </c>
      <c r="Q208" s="98"/>
    </row>
    <row r="209" spans="1:17" s="12" customFormat="1" ht="30">
      <c r="A209" s="99" cm="1">
        <f t="array" ref="A209" xml:space="preserve"> ROW() - ROW($1:$1)</f>
        <v>208</v>
      </c>
      <c r="B209" s="100">
        <v>37</v>
      </c>
      <c r="C209" s="100">
        <v>4</v>
      </c>
      <c r="D209" s="100" t="str">
        <f t="shared" si="43"/>
        <v>37-4</v>
      </c>
      <c r="E209" s="101">
        <f xml:space="preserve"> MATCH(D209, 目次資料表[韻目索引], 0)</f>
        <v>220</v>
      </c>
      <c r="F209" s="102" t="str" cm="1">
        <f t="array" ref="F209" xml:space="preserve"> INDEX(目次資料表[目次], $E209)</f>
        <v/>
      </c>
      <c r="G209" s="103" t="str" cm="1">
        <f t="array" ref="G209" xml:space="preserve"> INDEX(目次資料表[攝], $E209)</f>
        <v>效</v>
      </c>
      <c r="H209" s="146" t="str" cm="1">
        <f t="array" ref="H209" xml:space="preserve"> INDEX(目次資料表[韻系], $E209)</f>
        <v>肴</v>
      </c>
      <c r="I209" s="104" t="str" cm="1">
        <f t="array" ref="I209" xml:space="preserve"> INDEX(目次資料表[韻目], $E209)</f>
        <v/>
      </c>
      <c r="J209" s="103" t="str" cm="1">
        <f t="array" ref="J209" xml:space="preserve"> IF(I209="", "", INDEX(四聲調, C209))</f>
        <v/>
      </c>
      <c r="K209" s="100"/>
      <c r="L209" s="100"/>
      <c r="M209" s="141"/>
      <c r="N209" s="105"/>
      <c r="O209" s="100"/>
      <c r="P209" s="107"/>
      <c r="Q209" s="108"/>
    </row>
    <row r="210" spans="1:17" s="12" customFormat="1" ht="30">
      <c r="A210" s="88" cm="1">
        <f t="array" ref="A210" xml:space="preserve"> ROW() - ROW($1:$1)</f>
        <v>209</v>
      </c>
      <c r="B210" s="89">
        <v>38</v>
      </c>
      <c r="C210" s="89">
        <v>1</v>
      </c>
      <c r="D210" s="89" t="str">
        <f t="shared" si="43"/>
        <v>38-1</v>
      </c>
      <c r="E210" s="90">
        <f xml:space="preserve"> MATCH(D210, 目次資料表[韻目索引], 0)</f>
        <v>38</v>
      </c>
      <c r="F210" s="91" t="str" cm="1">
        <f t="array" ref="F210" xml:space="preserve"> INDEX(目次資料表[目次], $E210)</f>
        <v>2.06豪</v>
      </c>
      <c r="G210" s="92" t="str" cm="1">
        <f t="array" ref="G210" xml:space="preserve"> INDEX(目次資料表[攝], $E210)</f>
        <v>效</v>
      </c>
      <c r="H210" s="145" t="str" cm="1">
        <f t="array" ref="H210" xml:space="preserve"> INDEX(目次資料表[韻系], $E210)</f>
        <v>豪</v>
      </c>
      <c r="I210" s="93" t="str" cm="1">
        <f t="array" ref="I210" xml:space="preserve"> INDEX(目次資料表[韻目], $E210)</f>
        <v>豪</v>
      </c>
      <c r="J210" s="92" t="str" cm="1">
        <f t="array" ref="J210" xml:space="preserve"> IF(I210="", "", INDEX(四聲調, C210))</f>
        <v>平</v>
      </c>
      <c r="K210" s="89" t="s">
        <v>809</v>
      </c>
      <c r="L210" s="89">
        <v>1</v>
      </c>
      <c r="M210" s="140" t="str">
        <f t="shared" ref="M210:M212" si="50" xml:space="preserve"> IF(I210="", "", _xlfn.CONCAT(I210,K210,L210))</f>
        <v>豪開1</v>
      </c>
      <c r="N210" s="94" t="s">
        <v>1450</v>
      </c>
      <c r="O210" s="89" t="s">
        <v>1592</v>
      </c>
      <c r="P210" s="95" t="s">
        <v>1611</v>
      </c>
      <c r="Q210" s="96"/>
    </row>
    <row r="211" spans="1:17" s="12" customFormat="1" ht="30">
      <c r="A211" s="97" cm="1">
        <f t="array" ref="A211" xml:space="preserve"> ROW() - ROW($1:$1)</f>
        <v>210</v>
      </c>
      <c r="B211" s="12">
        <v>38</v>
      </c>
      <c r="C211" s="12">
        <v>2</v>
      </c>
      <c r="D211" s="12" t="str">
        <f t="shared" si="43"/>
        <v>38-2</v>
      </c>
      <c r="E211" s="76">
        <f xml:space="preserve"> MATCH(D211, 目次資料表[韻目索引], 0)</f>
        <v>99</v>
      </c>
      <c r="F211" s="13" t="str" cm="1">
        <f t="array" ref="F211" xml:space="preserve"> INDEX(目次資料表[目次], $E211)</f>
        <v>3.33晧</v>
      </c>
      <c r="G211" s="14" t="str" cm="1">
        <f t="array" ref="G211" xml:space="preserve"> INDEX(目次資料表[攝], $E211)</f>
        <v>效</v>
      </c>
      <c r="H211" s="144" t="str" cm="1">
        <f t="array" ref="H211" xml:space="preserve"> INDEX(目次資料表[韻系], $E211)</f>
        <v>豪</v>
      </c>
      <c r="I211" s="63" t="str" cm="1">
        <f t="array" ref="I211" xml:space="preserve"> INDEX(目次資料表[韻目], $E211)</f>
        <v>晧</v>
      </c>
      <c r="J211" s="14" t="str" cm="1">
        <f t="array" ref="J211" xml:space="preserve"> IF(I211="", "", INDEX(四聲調, C211))</f>
        <v>上</v>
      </c>
      <c r="K211" s="12" t="s">
        <v>809</v>
      </c>
      <c r="L211" s="12">
        <v>1</v>
      </c>
      <c r="M211" s="139" t="str">
        <f t="shared" si="50"/>
        <v>晧開1</v>
      </c>
      <c r="N211" s="19" t="s">
        <v>1451</v>
      </c>
      <c r="O211" s="64" t="s">
        <v>1592</v>
      </c>
      <c r="P211" s="65" t="s">
        <v>1611</v>
      </c>
      <c r="Q211" s="98"/>
    </row>
    <row r="212" spans="1:17" s="12" customFormat="1" ht="30">
      <c r="A212" s="97" cm="1">
        <f t="array" ref="A212" xml:space="preserve"> ROW() - ROW($1:$1)</f>
        <v>211</v>
      </c>
      <c r="B212" s="12">
        <v>38</v>
      </c>
      <c r="C212" s="12">
        <v>3</v>
      </c>
      <c r="D212" s="12" t="str">
        <f t="shared" si="43"/>
        <v>38-3</v>
      </c>
      <c r="E212" s="76">
        <f xml:space="preserve"> MATCH(D212, 目次資料表[韻目索引], 0)</f>
        <v>160</v>
      </c>
      <c r="F212" s="13" t="str" cm="1">
        <f t="array" ref="F212" xml:space="preserve"> INDEX(目次資料表[目次], $E212)</f>
        <v>4.37号</v>
      </c>
      <c r="G212" s="14" t="str" cm="1">
        <f t="array" ref="G212" xml:space="preserve"> INDEX(目次資料表[攝], $E212)</f>
        <v>效</v>
      </c>
      <c r="H212" s="144" t="str" cm="1">
        <f t="array" ref="H212" xml:space="preserve"> INDEX(目次資料表[韻系], $E212)</f>
        <v>豪</v>
      </c>
      <c r="I212" s="63" t="str" cm="1">
        <f t="array" ref="I212" xml:space="preserve"> INDEX(目次資料表[韻目], $E212)</f>
        <v>号</v>
      </c>
      <c r="J212" s="14" t="str" cm="1">
        <f t="array" ref="J212" xml:space="preserve"> IF(I212="", "", INDEX(四聲調, C212))</f>
        <v>去</v>
      </c>
      <c r="K212" s="12" t="s">
        <v>809</v>
      </c>
      <c r="L212" s="12">
        <v>1</v>
      </c>
      <c r="M212" s="139" t="str">
        <f t="shared" si="50"/>
        <v>号開1</v>
      </c>
      <c r="N212" s="19" t="s">
        <v>1452</v>
      </c>
      <c r="O212" s="64" t="s">
        <v>1592</v>
      </c>
      <c r="P212" s="65" t="s">
        <v>1611</v>
      </c>
      <c r="Q212" s="98"/>
    </row>
    <row r="213" spans="1:17" s="12" customFormat="1" ht="30">
      <c r="A213" s="99" cm="1">
        <f t="array" ref="A213" xml:space="preserve"> ROW() - ROW($1:$1)</f>
        <v>212</v>
      </c>
      <c r="B213" s="100">
        <v>38</v>
      </c>
      <c r="C213" s="100">
        <v>4</v>
      </c>
      <c r="D213" s="100" t="str">
        <f t="shared" si="43"/>
        <v>38-4</v>
      </c>
      <c r="E213" s="101">
        <f xml:space="preserve"> MATCH(D213, 目次資料表[韻目索引], 0)</f>
        <v>221</v>
      </c>
      <c r="F213" s="102" t="str" cm="1">
        <f t="array" ref="F213" xml:space="preserve"> INDEX(目次資料表[目次], $E213)</f>
        <v/>
      </c>
      <c r="G213" s="103" t="str" cm="1">
        <f t="array" ref="G213" xml:space="preserve"> INDEX(目次資料表[攝], $E213)</f>
        <v>效</v>
      </c>
      <c r="H213" s="146" t="str" cm="1">
        <f t="array" ref="H213" xml:space="preserve"> INDEX(目次資料表[韻系], $E213)</f>
        <v>豪</v>
      </c>
      <c r="I213" s="104" t="str" cm="1">
        <f t="array" ref="I213" xml:space="preserve"> INDEX(目次資料表[韻目], $E213)</f>
        <v/>
      </c>
      <c r="J213" s="103" t="str" cm="1">
        <f t="array" ref="J213" xml:space="preserve"> IF(I213="", "", INDEX(四聲調, C213))</f>
        <v/>
      </c>
      <c r="K213" s="100"/>
      <c r="L213" s="100"/>
      <c r="M213" s="141"/>
      <c r="N213" s="105"/>
      <c r="O213" s="100"/>
      <c r="P213" s="107"/>
      <c r="Q213" s="108"/>
    </row>
    <row r="214" spans="1:17" s="12" customFormat="1" ht="30">
      <c r="A214" s="88" cm="1">
        <f t="array" ref="A214" xml:space="preserve"> ROW() - ROW($1:$1)</f>
        <v>213</v>
      </c>
      <c r="B214" s="89">
        <v>39</v>
      </c>
      <c r="C214" s="89">
        <v>1</v>
      </c>
      <c r="D214" s="89" t="str">
        <f t="shared" si="43"/>
        <v>39-1</v>
      </c>
      <c r="E214" s="90">
        <f xml:space="preserve"> MATCH(D214, 目次資料表[韻目索引], 0)</f>
        <v>39</v>
      </c>
      <c r="F214" s="91" t="str" cm="1">
        <f t="array" ref="F214" xml:space="preserve"> INDEX(目次資料表[目次], $E214)</f>
        <v>2.07歌</v>
      </c>
      <c r="G214" s="92" t="str" cm="1">
        <f t="array" ref="G214" xml:space="preserve"> INDEX(目次資料表[攝], $E214)</f>
        <v>果</v>
      </c>
      <c r="H214" s="145" t="str" cm="1">
        <f t="array" ref="H214" xml:space="preserve"> INDEX(目次資料表[韻系], $E214)</f>
        <v>歌</v>
      </c>
      <c r="I214" s="93" t="str" cm="1">
        <f t="array" ref="I214" xml:space="preserve"> INDEX(目次資料表[韻目], $E214)</f>
        <v>歌</v>
      </c>
      <c r="J214" s="92" t="str" cm="1">
        <f t="array" ref="J214" xml:space="preserve"> IF(I214="", "", INDEX(四聲調, C214))</f>
        <v>平</v>
      </c>
      <c r="K214" s="89" t="s">
        <v>809</v>
      </c>
      <c r="L214" s="89">
        <v>1</v>
      </c>
      <c r="M214" s="140" t="str">
        <f t="shared" ref="M214:M216" si="51" xml:space="preserve"> IF(I214="", "", _xlfn.CONCAT(I214,K214,L214))</f>
        <v>歌開1</v>
      </c>
      <c r="N214" s="94" t="s">
        <v>1453</v>
      </c>
      <c r="O214" s="89" t="s">
        <v>1592</v>
      </c>
      <c r="P214" s="95" t="s">
        <v>1611</v>
      </c>
      <c r="Q214" s="96"/>
    </row>
    <row r="215" spans="1:17" s="12" customFormat="1" ht="30">
      <c r="A215" s="97" cm="1">
        <f t="array" ref="A215" xml:space="preserve"> ROW() - ROW($1:$1)</f>
        <v>214</v>
      </c>
      <c r="B215" s="12">
        <v>39</v>
      </c>
      <c r="C215" s="12">
        <v>2</v>
      </c>
      <c r="D215" s="12" t="str">
        <f t="shared" si="43"/>
        <v>39-2</v>
      </c>
      <c r="E215" s="76">
        <f xml:space="preserve"> MATCH(D215, 目次資料表[韻目索引], 0)</f>
        <v>100</v>
      </c>
      <c r="F215" s="13" t="str" cm="1">
        <f t="array" ref="F215" xml:space="preserve"> INDEX(目次資料表[目次], $E215)</f>
        <v>3.34哿</v>
      </c>
      <c r="G215" s="14" t="str" cm="1">
        <f t="array" ref="G215" xml:space="preserve"> INDEX(目次資料表[攝], $E215)</f>
        <v>果</v>
      </c>
      <c r="H215" s="144" t="str" cm="1">
        <f t="array" ref="H215" xml:space="preserve"> INDEX(目次資料表[韻系], $E215)</f>
        <v>歌</v>
      </c>
      <c r="I215" s="63" t="str" cm="1">
        <f t="array" ref="I215" xml:space="preserve"> INDEX(目次資料表[韻目], $E215)</f>
        <v>哿</v>
      </c>
      <c r="J215" s="14" t="str" cm="1">
        <f t="array" ref="J215" xml:space="preserve"> IF(I215="", "", INDEX(四聲調, C215))</f>
        <v>上</v>
      </c>
      <c r="K215" s="12" t="s">
        <v>809</v>
      </c>
      <c r="L215" s="12">
        <v>1</v>
      </c>
      <c r="M215" s="139" t="str">
        <f t="shared" si="51"/>
        <v>哿開1</v>
      </c>
      <c r="N215" s="19" t="s">
        <v>1454</v>
      </c>
      <c r="O215" s="64" t="s">
        <v>1592</v>
      </c>
      <c r="P215" s="65" t="s">
        <v>1611</v>
      </c>
      <c r="Q215" s="98"/>
    </row>
    <row r="216" spans="1:17" s="12" customFormat="1" ht="30">
      <c r="A216" s="97" cm="1">
        <f t="array" ref="A216" xml:space="preserve"> ROW() - ROW($1:$1)</f>
        <v>215</v>
      </c>
      <c r="B216" s="12">
        <v>39</v>
      </c>
      <c r="C216" s="12">
        <v>3</v>
      </c>
      <c r="D216" s="12" t="str">
        <f t="shared" si="43"/>
        <v>39-3</v>
      </c>
      <c r="E216" s="76">
        <f xml:space="preserve"> MATCH(D216, 目次資料表[韻目索引], 0)</f>
        <v>161</v>
      </c>
      <c r="F216" s="13" t="str" cm="1">
        <f t="array" ref="F216" xml:space="preserve"> INDEX(目次資料表[目次], $E216)</f>
        <v>4.38箇</v>
      </c>
      <c r="G216" s="14" t="str" cm="1">
        <f t="array" ref="G216" xml:space="preserve"> INDEX(目次資料表[攝], $E216)</f>
        <v>果</v>
      </c>
      <c r="H216" s="144" t="str" cm="1">
        <f t="array" ref="H216" xml:space="preserve"> INDEX(目次資料表[韻系], $E216)</f>
        <v>歌</v>
      </c>
      <c r="I216" s="63" t="str" cm="1">
        <f t="array" ref="I216" xml:space="preserve"> INDEX(目次資料表[韻目], $E216)</f>
        <v>箇</v>
      </c>
      <c r="J216" s="14" t="str" cm="1">
        <f t="array" ref="J216" xml:space="preserve"> IF(I216="", "", INDEX(四聲調, C216))</f>
        <v>去</v>
      </c>
      <c r="K216" s="12" t="s">
        <v>809</v>
      </c>
      <c r="L216" s="12">
        <v>1</v>
      </c>
      <c r="M216" s="139" t="str">
        <f t="shared" si="51"/>
        <v>箇開1</v>
      </c>
      <c r="N216" s="19" t="s">
        <v>1455</v>
      </c>
      <c r="O216" s="64" t="s">
        <v>1592</v>
      </c>
      <c r="P216" s="65" t="s">
        <v>1611</v>
      </c>
      <c r="Q216" s="98"/>
    </row>
    <row r="217" spans="1:17" s="12" customFormat="1" ht="30">
      <c r="A217" s="99" cm="1">
        <f t="array" ref="A217" xml:space="preserve"> ROW() - ROW($1:$1)</f>
        <v>216</v>
      </c>
      <c r="B217" s="100">
        <v>39</v>
      </c>
      <c r="C217" s="100">
        <v>4</v>
      </c>
      <c r="D217" s="100" t="str">
        <f t="shared" si="43"/>
        <v>39-4</v>
      </c>
      <c r="E217" s="101">
        <f xml:space="preserve"> MATCH(D217, 目次資料表[韻目索引], 0)</f>
        <v>222</v>
      </c>
      <c r="F217" s="102" t="str" cm="1">
        <f t="array" ref="F217" xml:space="preserve"> INDEX(目次資料表[目次], $E217)</f>
        <v/>
      </c>
      <c r="G217" s="103" t="str" cm="1">
        <f t="array" ref="G217" xml:space="preserve"> INDEX(目次資料表[攝], $E217)</f>
        <v>果</v>
      </c>
      <c r="H217" s="146" t="str" cm="1">
        <f t="array" ref="H217" xml:space="preserve"> INDEX(目次資料表[韻系], $E217)</f>
        <v>歌</v>
      </c>
      <c r="I217" s="104" t="str" cm="1">
        <f t="array" ref="I217" xml:space="preserve"> INDEX(目次資料表[韻目], $E217)</f>
        <v/>
      </c>
      <c r="J217" s="103" t="str" cm="1">
        <f t="array" ref="J217" xml:space="preserve"> IF(I217="", "", INDEX(四聲調, C217))</f>
        <v/>
      </c>
      <c r="K217" s="100"/>
      <c r="L217" s="100"/>
      <c r="M217" s="141"/>
      <c r="N217" s="105"/>
      <c r="O217" s="100"/>
      <c r="P217" s="107"/>
      <c r="Q217" s="108"/>
    </row>
    <row r="218" spans="1:17" s="12" customFormat="1" ht="30">
      <c r="A218" s="88" cm="1">
        <f t="array" ref="A218" xml:space="preserve"> ROW() - ROW($1:$1)</f>
        <v>217</v>
      </c>
      <c r="B218" s="89">
        <v>40</v>
      </c>
      <c r="C218" s="89">
        <v>1</v>
      </c>
      <c r="D218" s="89" t="str">
        <f t="shared" si="43"/>
        <v>40-1</v>
      </c>
      <c r="E218" s="90">
        <f xml:space="preserve"> MATCH(D218, 目次資料表[韻目索引], 0)</f>
        <v>40</v>
      </c>
      <c r="F218" s="91" t="str" cm="1">
        <f t="array" ref="F218" xml:space="preserve"> INDEX(目次資料表[目次], $E218)</f>
        <v>2.08戈</v>
      </c>
      <c r="G218" s="92" t="str" cm="1">
        <f t="array" ref="G218" xml:space="preserve"> INDEX(目次資料表[攝], $E218)</f>
        <v>果</v>
      </c>
      <c r="H218" s="145" t="str" cm="1">
        <f t="array" ref="H218" xml:space="preserve"> INDEX(目次資料表[韻系], $E218)</f>
        <v>戈</v>
      </c>
      <c r="I218" s="93" t="str" cm="1">
        <f t="array" ref="I218" xml:space="preserve"> INDEX(目次資料表[韻目], $E218)</f>
        <v>戈</v>
      </c>
      <c r="J218" s="92" t="str" cm="1">
        <f t="array" ref="J218" xml:space="preserve"> IF(I218="", "", INDEX(四聲調, C218))</f>
        <v>平</v>
      </c>
      <c r="K218" s="89" t="s">
        <v>857</v>
      </c>
      <c r="L218" s="89">
        <v>1</v>
      </c>
      <c r="M218" s="140" t="str">
        <f t="shared" ref="M218:M220" si="52" xml:space="preserve"> IF(I218="", "", _xlfn.CONCAT(I218,K218,L218))</f>
        <v>戈合1</v>
      </c>
      <c r="N218" s="94" t="s">
        <v>1456</v>
      </c>
      <c r="O218" s="89" t="s">
        <v>1594</v>
      </c>
      <c r="P218" s="95" t="s">
        <v>1611</v>
      </c>
      <c r="Q218" s="96"/>
    </row>
    <row r="219" spans="1:17" s="12" customFormat="1" ht="30">
      <c r="A219" s="97" cm="1">
        <f t="array" ref="A219" xml:space="preserve"> ROW() - ROW($1:$1)</f>
        <v>218</v>
      </c>
      <c r="B219" s="12">
        <v>40</v>
      </c>
      <c r="C219" s="12">
        <v>2</v>
      </c>
      <c r="D219" s="12" t="str">
        <f t="shared" si="43"/>
        <v>40-2</v>
      </c>
      <c r="E219" s="76">
        <f xml:space="preserve"> MATCH(D219, 目次資料表[韻目索引], 0)</f>
        <v>101</v>
      </c>
      <c r="F219" s="13" t="str" cm="1">
        <f t="array" ref="F219" xml:space="preserve"> INDEX(目次資料表[目次], $E219)</f>
        <v>3.35果</v>
      </c>
      <c r="G219" s="14" t="str" cm="1">
        <f t="array" ref="G219" xml:space="preserve"> INDEX(目次資料表[攝], $E219)</f>
        <v>果</v>
      </c>
      <c r="H219" s="144" t="str" cm="1">
        <f t="array" ref="H219" xml:space="preserve"> INDEX(目次資料表[韻系], $E219)</f>
        <v>戈</v>
      </c>
      <c r="I219" s="63" t="str" cm="1">
        <f t="array" ref="I219" xml:space="preserve"> INDEX(目次資料表[韻目], $E219)</f>
        <v>果</v>
      </c>
      <c r="J219" s="14" t="str" cm="1">
        <f t="array" ref="J219" xml:space="preserve"> IF(I219="", "", INDEX(四聲調, C219))</f>
        <v>上</v>
      </c>
      <c r="K219" s="12" t="s">
        <v>857</v>
      </c>
      <c r="L219" s="12">
        <v>1</v>
      </c>
      <c r="M219" s="139" t="str">
        <f t="shared" si="52"/>
        <v>果合1</v>
      </c>
      <c r="N219" s="19" t="s">
        <v>1457</v>
      </c>
      <c r="O219" s="64" t="s">
        <v>1594</v>
      </c>
      <c r="P219" s="65" t="s">
        <v>1611</v>
      </c>
      <c r="Q219" s="98"/>
    </row>
    <row r="220" spans="1:17" s="12" customFormat="1" ht="30">
      <c r="A220" s="97" cm="1">
        <f t="array" ref="A220" xml:space="preserve"> ROW() - ROW($1:$1)</f>
        <v>219</v>
      </c>
      <c r="B220" s="12">
        <v>40</v>
      </c>
      <c r="C220" s="12">
        <v>3</v>
      </c>
      <c r="D220" s="12" t="str">
        <f t="shared" si="43"/>
        <v>40-3</v>
      </c>
      <c r="E220" s="76">
        <f xml:space="preserve"> MATCH(D220, 目次資料表[韻目索引], 0)</f>
        <v>162</v>
      </c>
      <c r="F220" s="13" t="str" cm="1">
        <f t="array" ref="F220" xml:space="preserve"> INDEX(目次資料表[目次], $E220)</f>
        <v>4.39過</v>
      </c>
      <c r="G220" s="14" t="str" cm="1">
        <f t="array" ref="G220" xml:space="preserve"> INDEX(目次資料表[攝], $E220)</f>
        <v>果</v>
      </c>
      <c r="H220" s="144" t="str" cm="1">
        <f t="array" ref="H220" xml:space="preserve"> INDEX(目次資料表[韻系], $E220)</f>
        <v>戈</v>
      </c>
      <c r="I220" s="63" t="str" cm="1">
        <f t="array" ref="I220" xml:space="preserve"> INDEX(目次資料表[韻目], $E220)</f>
        <v>過</v>
      </c>
      <c r="J220" s="14" t="str" cm="1">
        <f t="array" ref="J220" xml:space="preserve"> IF(I220="", "", INDEX(四聲調, C220))</f>
        <v>去</v>
      </c>
      <c r="K220" s="12" t="s">
        <v>857</v>
      </c>
      <c r="L220" s="12">
        <v>1</v>
      </c>
      <c r="M220" s="139" t="str">
        <f t="shared" si="52"/>
        <v>過合1</v>
      </c>
      <c r="N220" s="19" t="s">
        <v>1458</v>
      </c>
      <c r="O220" s="64" t="s">
        <v>1594</v>
      </c>
      <c r="P220" s="65" t="s">
        <v>1611</v>
      </c>
      <c r="Q220" s="98"/>
    </row>
    <row r="221" spans="1:17" s="12" customFormat="1" ht="30">
      <c r="A221" s="99" cm="1">
        <f t="array" ref="A221" xml:space="preserve"> ROW() - ROW($1:$1)</f>
        <v>220</v>
      </c>
      <c r="B221" s="100">
        <v>40</v>
      </c>
      <c r="C221" s="100">
        <v>4</v>
      </c>
      <c r="D221" s="100" t="str">
        <f t="shared" si="43"/>
        <v>40-4</v>
      </c>
      <c r="E221" s="101">
        <f xml:space="preserve"> MATCH(D221, 目次資料表[韻目索引], 0)</f>
        <v>223</v>
      </c>
      <c r="F221" s="102" t="str" cm="1">
        <f t="array" ref="F221" xml:space="preserve"> INDEX(目次資料表[目次], $E221)</f>
        <v/>
      </c>
      <c r="G221" s="103" t="str" cm="1">
        <f t="array" ref="G221" xml:space="preserve"> INDEX(目次資料表[攝], $E221)</f>
        <v>果</v>
      </c>
      <c r="H221" s="146" t="str" cm="1">
        <f t="array" ref="H221" xml:space="preserve"> INDEX(目次資料表[韻系], $E221)</f>
        <v>戈</v>
      </c>
      <c r="I221" s="104" t="str" cm="1">
        <f t="array" ref="I221" xml:space="preserve"> INDEX(目次資料表[韻目], $E221)</f>
        <v/>
      </c>
      <c r="J221" s="103" t="str" cm="1">
        <f t="array" ref="J221" xml:space="preserve"> IF(I221="", "", INDEX(四聲調, C221))</f>
        <v/>
      </c>
      <c r="K221" s="100"/>
      <c r="L221" s="100"/>
      <c r="M221" s="141"/>
      <c r="N221" s="105"/>
      <c r="O221" s="100"/>
      <c r="P221" s="107"/>
      <c r="Q221" s="108"/>
    </row>
    <row r="222" spans="1:17" s="12" customFormat="1" ht="30">
      <c r="A222" s="88" cm="1">
        <f t="array" ref="A222" xml:space="preserve"> ROW() - ROW($1:$1)</f>
        <v>221</v>
      </c>
      <c r="B222" s="89">
        <v>40</v>
      </c>
      <c r="C222" s="89">
        <v>1</v>
      </c>
      <c r="D222" s="89" t="str">
        <f t="shared" si="43"/>
        <v>40-1</v>
      </c>
      <c r="E222" s="90">
        <f xml:space="preserve"> MATCH(D222, 目次資料表[韻目索引], 0)</f>
        <v>40</v>
      </c>
      <c r="F222" s="91" t="str" cm="1">
        <f t="array" ref="F222" xml:space="preserve"> INDEX(目次資料表[目次], $E222)</f>
        <v>2.08戈</v>
      </c>
      <c r="G222" s="92" t="str" cm="1">
        <f t="array" ref="G222" xml:space="preserve"> INDEX(目次資料表[攝], $E222)</f>
        <v>果</v>
      </c>
      <c r="H222" s="145" t="str" cm="1">
        <f t="array" ref="H222" xml:space="preserve"> INDEX(目次資料表[韻系], $E222)</f>
        <v>戈</v>
      </c>
      <c r="I222" s="93" t="str" cm="1">
        <f t="array" ref="I222" xml:space="preserve"> INDEX(目次資料表[韻目], $E222)</f>
        <v>戈</v>
      </c>
      <c r="J222" s="92" t="str" cm="1">
        <f t="array" ref="J222" xml:space="preserve"> IF(I222="", "", INDEX(四聲調, C222))</f>
        <v>平</v>
      </c>
      <c r="K222" s="89" t="s">
        <v>809</v>
      </c>
      <c r="L222" s="89">
        <v>3</v>
      </c>
      <c r="M222" s="140" t="str">
        <f t="shared" ref="M222:M224" si="53" xml:space="preserve"> IF(I222="", "", _xlfn.CONCAT(I222,K222,L222))</f>
        <v>戈開3</v>
      </c>
      <c r="N222" s="94" t="s">
        <v>1459</v>
      </c>
      <c r="O222" s="89" t="s">
        <v>1583</v>
      </c>
      <c r="P222" s="95" t="s">
        <v>1612</v>
      </c>
      <c r="Q222" s="96"/>
    </row>
    <row r="223" spans="1:17" s="12" customFormat="1" ht="30">
      <c r="A223" s="97" cm="1">
        <f t="array" ref="A223" xml:space="preserve"> ROW() - ROW($1:$1)</f>
        <v>222</v>
      </c>
      <c r="B223" s="12">
        <v>40</v>
      </c>
      <c r="C223" s="12">
        <v>2</v>
      </c>
      <c r="D223" s="12" t="str">
        <f t="shared" si="43"/>
        <v>40-2</v>
      </c>
      <c r="E223" s="76">
        <f xml:space="preserve"> MATCH(D223, 目次資料表[韻目索引], 0)</f>
        <v>101</v>
      </c>
      <c r="F223" s="13" t="str" cm="1">
        <f t="array" ref="F223" xml:space="preserve"> INDEX(目次資料表[目次], $E223)</f>
        <v>3.35果</v>
      </c>
      <c r="G223" s="14" t="str" cm="1">
        <f t="array" ref="G223" xml:space="preserve"> INDEX(目次資料表[攝], $E223)</f>
        <v>果</v>
      </c>
      <c r="H223" s="144" t="str" cm="1">
        <f t="array" ref="H223" xml:space="preserve"> INDEX(目次資料表[韻系], $E223)</f>
        <v>戈</v>
      </c>
      <c r="I223" s="63" t="str" cm="1">
        <f t="array" ref="I223" xml:space="preserve"> INDEX(目次資料表[韻目], $E223)</f>
        <v>果</v>
      </c>
      <c r="J223" s="14" t="str" cm="1">
        <f t="array" ref="J223" xml:space="preserve"> IF(I223="", "", INDEX(四聲調, C223))</f>
        <v>上</v>
      </c>
      <c r="K223" s="12" t="s">
        <v>809</v>
      </c>
      <c r="L223" s="12">
        <v>3</v>
      </c>
      <c r="M223" s="139" t="str">
        <f t="shared" si="53"/>
        <v>果開3</v>
      </c>
      <c r="N223" s="66"/>
      <c r="O223" s="64" t="s">
        <v>1583</v>
      </c>
      <c r="P223" s="65" t="s">
        <v>1612</v>
      </c>
      <c r="Q223" s="98"/>
    </row>
    <row r="224" spans="1:17" s="12" customFormat="1" ht="30">
      <c r="A224" s="97" cm="1">
        <f t="array" ref="A224" xml:space="preserve"> ROW() - ROW($1:$1)</f>
        <v>223</v>
      </c>
      <c r="B224" s="12">
        <v>40</v>
      </c>
      <c r="C224" s="12">
        <v>3</v>
      </c>
      <c r="D224" s="12" t="str">
        <f t="shared" si="43"/>
        <v>40-3</v>
      </c>
      <c r="E224" s="76">
        <f xml:space="preserve"> MATCH(D224, 目次資料表[韻目索引], 0)</f>
        <v>162</v>
      </c>
      <c r="F224" s="13" t="str" cm="1">
        <f t="array" ref="F224" xml:space="preserve"> INDEX(目次資料表[目次], $E224)</f>
        <v>4.39過</v>
      </c>
      <c r="G224" s="14" t="str" cm="1">
        <f t="array" ref="G224" xml:space="preserve"> INDEX(目次資料表[攝], $E224)</f>
        <v>果</v>
      </c>
      <c r="H224" s="144" t="str" cm="1">
        <f t="array" ref="H224" xml:space="preserve"> INDEX(目次資料表[韻系], $E224)</f>
        <v>戈</v>
      </c>
      <c r="I224" s="63" t="str" cm="1">
        <f t="array" ref="I224" xml:space="preserve"> INDEX(目次資料表[韻目], $E224)</f>
        <v>過</v>
      </c>
      <c r="J224" s="14" t="str" cm="1">
        <f t="array" ref="J224" xml:space="preserve"> IF(I224="", "", INDEX(四聲調, C224))</f>
        <v>去</v>
      </c>
      <c r="K224" s="12" t="s">
        <v>809</v>
      </c>
      <c r="L224" s="12">
        <v>3</v>
      </c>
      <c r="M224" s="139" t="str">
        <f t="shared" si="53"/>
        <v>過開3</v>
      </c>
      <c r="N224" s="66"/>
      <c r="O224" s="64" t="s">
        <v>1583</v>
      </c>
      <c r="P224" s="65" t="s">
        <v>1612</v>
      </c>
      <c r="Q224" s="98"/>
    </row>
    <row r="225" spans="1:17" s="12" customFormat="1" ht="30">
      <c r="A225" s="99" cm="1">
        <f t="array" ref="A225" xml:space="preserve"> ROW() - ROW($1:$1)</f>
        <v>224</v>
      </c>
      <c r="B225" s="100">
        <v>40</v>
      </c>
      <c r="C225" s="100">
        <v>4</v>
      </c>
      <c r="D225" s="100" t="str">
        <f t="shared" si="43"/>
        <v>40-4</v>
      </c>
      <c r="E225" s="101">
        <f xml:space="preserve"> MATCH(D225, 目次資料表[韻目索引], 0)</f>
        <v>223</v>
      </c>
      <c r="F225" s="102" t="str" cm="1">
        <f t="array" ref="F225" xml:space="preserve"> INDEX(目次資料表[目次], $E225)</f>
        <v/>
      </c>
      <c r="G225" s="103" t="str" cm="1">
        <f t="array" ref="G225" xml:space="preserve"> INDEX(目次資料表[攝], $E225)</f>
        <v>果</v>
      </c>
      <c r="H225" s="146" t="str" cm="1">
        <f t="array" ref="H225" xml:space="preserve"> INDEX(目次資料表[韻系], $E225)</f>
        <v>戈</v>
      </c>
      <c r="I225" s="104" t="str" cm="1">
        <f t="array" ref="I225" xml:space="preserve"> INDEX(目次資料表[韻目], $E225)</f>
        <v/>
      </c>
      <c r="J225" s="103" t="str" cm="1">
        <f t="array" ref="J225" xml:space="preserve"> IF(I225="", "", INDEX(四聲調, C225))</f>
        <v/>
      </c>
      <c r="K225" s="100"/>
      <c r="L225" s="100"/>
      <c r="M225" s="141"/>
      <c r="N225" s="105"/>
      <c r="O225" s="100"/>
      <c r="P225" s="107"/>
      <c r="Q225" s="108"/>
    </row>
    <row r="226" spans="1:17" s="12" customFormat="1" ht="30">
      <c r="A226" s="88" cm="1">
        <f t="array" ref="A226" xml:space="preserve"> ROW() - ROW($1:$1)</f>
        <v>225</v>
      </c>
      <c r="B226" s="89">
        <v>40</v>
      </c>
      <c r="C226" s="89">
        <v>1</v>
      </c>
      <c r="D226" s="89" t="str">
        <f t="shared" ref="D226:D229" si="54" xml:space="preserve"> TEXT(B226, "00") &amp; "-" &amp; C226</f>
        <v>40-1</v>
      </c>
      <c r="E226" s="90">
        <f xml:space="preserve"> MATCH(D226, 目次資料表[韻目索引], 0)</f>
        <v>40</v>
      </c>
      <c r="F226" s="91" t="str" cm="1">
        <f t="array" ref="F226" xml:space="preserve"> INDEX(目次資料表[目次], $E226)</f>
        <v>2.08戈</v>
      </c>
      <c r="G226" s="92" t="str" cm="1">
        <f t="array" ref="G226" xml:space="preserve"> INDEX(目次資料表[攝], $E226)</f>
        <v>果</v>
      </c>
      <c r="H226" s="145" t="str" cm="1">
        <f t="array" ref="H226" xml:space="preserve"> INDEX(目次資料表[韻系], $E226)</f>
        <v>戈</v>
      </c>
      <c r="I226" s="93" t="str" cm="1">
        <f t="array" ref="I226" xml:space="preserve"> INDEX(目次資料表[韻目], $E226)</f>
        <v>戈</v>
      </c>
      <c r="J226" s="92" t="str" cm="1">
        <f t="array" ref="J226" xml:space="preserve"> IF(I226="", "", INDEX(四聲調, C226))</f>
        <v>平</v>
      </c>
      <c r="K226" s="89" t="s">
        <v>857</v>
      </c>
      <c r="L226" s="89">
        <v>3</v>
      </c>
      <c r="M226" s="140" t="str">
        <f t="shared" ref="M226:M228" si="55" xml:space="preserve"> IF(I226="", "", _xlfn.CONCAT(I226,K226,L226))</f>
        <v>戈合3</v>
      </c>
      <c r="N226" s="94" t="s">
        <v>1460</v>
      </c>
      <c r="O226" s="89" t="s">
        <v>1585</v>
      </c>
      <c r="P226" s="95" t="s">
        <v>1612</v>
      </c>
      <c r="Q226" s="96"/>
    </row>
    <row r="227" spans="1:17" s="12" customFormat="1" ht="30">
      <c r="A227" s="97" cm="1">
        <f t="array" ref="A227" xml:space="preserve"> ROW() - ROW($1:$1)</f>
        <v>226</v>
      </c>
      <c r="B227" s="12">
        <v>40</v>
      </c>
      <c r="C227" s="12">
        <v>2</v>
      </c>
      <c r="D227" s="12" t="str">
        <f t="shared" si="54"/>
        <v>40-2</v>
      </c>
      <c r="E227" s="76">
        <f xml:space="preserve"> MATCH(D227, 目次資料表[韻目索引], 0)</f>
        <v>101</v>
      </c>
      <c r="F227" s="13" t="str" cm="1">
        <f t="array" ref="F227" xml:space="preserve"> INDEX(目次資料表[目次], $E227)</f>
        <v>3.35果</v>
      </c>
      <c r="G227" s="14" t="str" cm="1">
        <f t="array" ref="G227" xml:space="preserve"> INDEX(目次資料表[攝], $E227)</f>
        <v>果</v>
      </c>
      <c r="H227" s="144" t="str" cm="1">
        <f t="array" ref="H227" xml:space="preserve"> INDEX(目次資料表[韻系], $E227)</f>
        <v>戈</v>
      </c>
      <c r="I227" s="63" t="str" cm="1">
        <f t="array" ref="I227" xml:space="preserve"> INDEX(目次資料表[韻目], $E227)</f>
        <v>果</v>
      </c>
      <c r="J227" s="14" t="str" cm="1">
        <f t="array" ref="J227" xml:space="preserve"> IF(I227="", "", INDEX(四聲調, C227))</f>
        <v>上</v>
      </c>
      <c r="K227" s="12" t="s">
        <v>857</v>
      </c>
      <c r="L227" s="12">
        <v>3</v>
      </c>
      <c r="M227" s="139" t="str">
        <f t="shared" si="55"/>
        <v>果合3</v>
      </c>
      <c r="N227" s="66"/>
      <c r="O227" s="64" t="s">
        <v>1585</v>
      </c>
      <c r="P227" s="65" t="s">
        <v>1612</v>
      </c>
      <c r="Q227" s="98"/>
    </row>
    <row r="228" spans="1:17" s="12" customFormat="1" ht="30">
      <c r="A228" s="97" cm="1">
        <f t="array" ref="A228" xml:space="preserve"> ROW() - ROW($1:$1)</f>
        <v>227</v>
      </c>
      <c r="B228" s="12">
        <v>40</v>
      </c>
      <c r="C228" s="12">
        <v>3</v>
      </c>
      <c r="D228" s="12" t="str">
        <f t="shared" si="54"/>
        <v>40-3</v>
      </c>
      <c r="E228" s="76">
        <f xml:space="preserve"> MATCH(D228, 目次資料表[韻目索引], 0)</f>
        <v>162</v>
      </c>
      <c r="F228" s="13" t="str" cm="1">
        <f t="array" ref="F228" xml:space="preserve"> INDEX(目次資料表[目次], $E228)</f>
        <v>4.39過</v>
      </c>
      <c r="G228" s="14" t="str" cm="1">
        <f t="array" ref="G228" xml:space="preserve"> INDEX(目次資料表[攝], $E228)</f>
        <v>果</v>
      </c>
      <c r="H228" s="144" t="str" cm="1">
        <f t="array" ref="H228" xml:space="preserve"> INDEX(目次資料表[韻系], $E228)</f>
        <v>戈</v>
      </c>
      <c r="I228" s="63" t="str" cm="1">
        <f t="array" ref="I228" xml:space="preserve"> INDEX(目次資料表[韻目], $E228)</f>
        <v>過</v>
      </c>
      <c r="J228" s="14" t="str" cm="1">
        <f t="array" ref="J228" xml:space="preserve"> IF(I228="", "", INDEX(四聲調, C228))</f>
        <v>去</v>
      </c>
      <c r="K228" s="12" t="s">
        <v>857</v>
      </c>
      <c r="L228" s="12">
        <v>3</v>
      </c>
      <c r="M228" s="139" t="str">
        <f t="shared" si="55"/>
        <v>過合3</v>
      </c>
      <c r="N228" s="66"/>
      <c r="O228" s="64" t="s">
        <v>1585</v>
      </c>
      <c r="P228" s="65" t="s">
        <v>1612</v>
      </c>
      <c r="Q228" s="98"/>
    </row>
    <row r="229" spans="1:17" s="12" customFormat="1" ht="30">
      <c r="A229" s="99" cm="1">
        <f t="array" ref="A229" xml:space="preserve"> ROW() - ROW($1:$1)</f>
        <v>228</v>
      </c>
      <c r="B229" s="100">
        <v>40</v>
      </c>
      <c r="C229" s="100">
        <v>4</v>
      </c>
      <c r="D229" s="100" t="str">
        <f t="shared" si="54"/>
        <v>40-4</v>
      </c>
      <c r="E229" s="101">
        <f xml:space="preserve"> MATCH(D229, 目次資料表[韻目索引], 0)</f>
        <v>223</v>
      </c>
      <c r="F229" s="102" t="str" cm="1">
        <f t="array" ref="F229" xml:space="preserve"> INDEX(目次資料表[目次], $E229)</f>
        <v/>
      </c>
      <c r="G229" s="103" t="str" cm="1">
        <f t="array" ref="G229" xml:space="preserve"> INDEX(目次資料表[攝], $E229)</f>
        <v>果</v>
      </c>
      <c r="H229" s="146" t="str" cm="1">
        <f t="array" ref="H229" xml:space="preserve"> INDEX(目次資料表[韻系], $E229)</f>
        <v>戈</v>
      </c>
      <c r="I229" s="104" t="str" cm="1">
        <f t="array" ref="I229" xml:space="preserve"> INDEX(目次資料表[韻目], $E229)</f>
        <v/>
      </c>
      <c r="J229" s="103" t="str" cm="1">
        <f t="array" ref="J229" xml:space="preserve"> IF(I229="", "", INDEX(四聲調, C229))</f>
        <v/>
      </c>
      <c r="K229" s="100"/>
      <c r="L229" s="100"/>
      <c r="M229" s="141"/>
      <c r="N229" s="105"/>
      <c r="O229" s="100"/>
      <c r="P229" s="107"/>
      <c r="Q229" s="108"/>
    </row>
    <row r="230" spans="1:17" s="12" customFormat="1" ht="30">
      <c r="A230" s="88" cm="1">
        <f t="array" ref="A230" xml:space="preserve"> ROW() - ROW($1:$1)</f>
        <v>229</v>
      </c>
      <c r="B230" s="89">
        <v>41</v>
      </c>
      <c r="C230" s="89">
        <v>1</v>
      </c>
      <c r="D230" s="89" t="str">
        <f t="shared" si="43"/>
        <v>41-1</v>
      </c>
      <c r="E230" s="90">
        <f xml:space="preserve"> MATCH(D230, 目次資料表[韻目索引], 0)</f>
        <v>41</v>
      </c>
      <c r="F230" s="91" t="str" cm="1">
        <f t="array" ref="F230" xml:space="preserve"> INDEX(目次資料表[目次], $E230)</f>
        <v>2.09麻</v>
      </c>
      <c r="G230" s="92" t="str" cm="1">
        <f t="array" ref="G230" xml:space="preserve"> INDEX(目次資料表[攝], $E230)</f>
        <v>假</v>
      </c>
      <c r="H230" s="145" t="str" cm="1">
        <f t="array" ref="H230" xml:space="preserve"> INDEX(目次資料表[韻系], $E230)</f>
        <v>麻</v>
      </c>
      <c r="I230" s="93" t="str" cm="1">
        <f t="array" ref="I230" xml:space="preserve"> INDEX(目次資料表[韻目], $E230)</f>
        <v>麻</v>
      </c>
      <c r="J230" s="92" t="str" cm="1">
        <f t="array" ref="J230" xml:space="preserve"> IF(I230="", "", INDEX(四聲調, C230))</f>
        <v>平</v>
      </c>
      <c r="K230" s="12" t="s">
        <v>809</v>
      </c>
      <c r="L230" s="12">
        <v>2</v>
      </c>
      <c r="M230" s="139" t="str">
        <f t="shared" ref="M230:M232" si="56" xml:space="preserve"> IF(I230="", "", _xlfn.CONCAT(I230,K230,L230))</f>
        <v>麻開2</v>
      </c>
      <c r="N230" s="94" t="s">
        <v>1461</v>
      </c>
      <c r="O230" s="89" t="s">
        <v>1592</v>
      </c>
      <c r="P230" s="95" t="s">
        <v>1613</v>
      </c>
      <c r="Q230" s="96"/>
    </row>
    <row r="231" spans="1:17" s="12" customFormat="1" ht="30">
      <c r="A231" s="97" cm="1">
        <f t="array" ref="A231" xml:space="preserve"> ROW() - ROW($1:$1)</f>
        <v>230</v>
      </c>
      <c r="B231" s="12">
        <v>41</v>
      </c>
      <c r="C231" s="12">
        <v>2</v>
      </c>
      <c r="D231" s="12" t="str">
        <f t="shared" si="43"/>
        <v>41-2</v>
      </c>
      <c r="E231" s="76">
        <f xml:space="preserve"> MATCH(D231, 目次資料表[韻目索引], 0)</f>
        <v>102</v>
      </c>
      <c r="F231" s="13" t="str" cm="1">
        <f t="array" ref="F231" xml:space="preserve"> INDEX(目次資料表[目次], $E231)</f>
        <v>3.36馬</v>
      </c>
      <c r="G231" s="14" t="str" cm="1">
        <f t="array" ref="G231" xml:space="preserve"> INDEX(目次資料表[攝], $E231)</f>
        <v>假</v>
      </c>
      <c r="H231" s="144" t="str" cm="1">
        <f t="array" ref="H231" xml:space="preserve"> INDEX(目次資料表[韻系], $E231)</f>
        <v>麻</v>
      </c>
      <c r="I231" s="63" t="str" cm="1">
        <f t="array" ref="I231" xml:space="preserve"> INDEX(目次資料表[韻目], $E231)</f>
        <v>馬</v>
      </c>
      <c r="J231" s="14" t="str" cm="1">
        <f t="array" ref="J231" xml:space="preserve"> IF(I231="", "", INDEX(四聲調, C231))</f>
        <v>上</v>
      </c>
      <c r="K231" s="12" t="s">
        <v>809</v>
      </c>
      <c r="L231" s="12">
        <v>2</v>
      </c>
      <c r="M231" s="139" t="str">
        <f t="shared" si="56"/>
        <v>馬開2</v>
      </c>
      <c r="N231" s="19" t="s">
        <v>1462</v>
      </c>
      <c r="O231" s="64" t="s">
        <v>1592</v>
      </c>
      <c r="P231" s="65" t="s">
        <v>1613</v>
      </c>
      <c r="Q231" s="98"/>
    </row>
    <row r="232" spans="1:17" s="12" customFormat="1" ht="30">
      <c r="A232" s="97" cm="1">
        <f t="array" ref="A232" xml:space="preserve"> ROW() - ROW($1:$1)</f>
        <v>231</v>
      </c>
      <c r="B232" s="12">
        <v>41</v>
      </c>
      <c r="C232" s="12">
        <v>3</v>
      </c>
      <c r="D232" s="12" t="str">
        <f t="shared" si="43"/>
        <v>41-3</v>
      </c>
      <c r="E232" s="76">
        <f xml:space="preserve"> MATCH(D232, 目次資料表[韻目索引], 0)</f>
        <v>163</v>
      </c>
      <c r="F232" s="13" t="str" cm="1">
        <f t="array" ref="F232" xml:space="preserve"> INDEX(目次資料表[目次], $E232)</f>
        <v>4.40禡</v>
      </c>
      <c r="G232" s="14" t="str" cm="1">
        <f t="array" ref="G232" xml:space="preserve"> INDEX(目次資料表[攝], $E232)</f>
        <v>假</v>
      </c>
      <c r="H232" s="144" t="str" cm="1">
        <f t="array" ref="H232" xml:space="preserve"> INDEX(目次資料表[韻系], $E232)</f>
        <v>麻</v>
      </c>
      <c r="I232" s="63" t="str" cm="1">
        <f t="array" ref="I232" xml:space="preserve"> INDEX(目次資料表[韻目], $E232)</f>
        <v>禡</v>
      </c>
      <c r="J232" s="14" t="str" cm="1">
        <f t="array" ref="J232" xml:space="preserve"> IF(I232="", "", INDEX(四聲調, C232))</f>
        <v>去</v>
      </c>
      <c r="K232" s="12" t="s">
        <v>809</v>
      </c>
      <c r="L232" s="12">
        <v>2</v>
      </c>
      <c r="M232" s="139" t="str">
        <f t="shared" si="56"/>
        <v>禡開2</v>
      </c>
      <c r="N232" s="19" t="s">
        <v>1463</v>
      </c>
      <c r="O232" s="64" t="s">
        <v>1592</v>
      </c>
      <c r="P232" s="65" t="s">
        <v>1613</v>
      </c>
      <c r="Q232" s="98"/>
    </row>
    <row r="233" spans="1:17" s="12" customFormat="1" ht="30">
      <c r="A233" s="99" cm="1">
        <f t="array" ref="A233" xml:space="preserve"> ROW() - ROW($1:$1)</f>
        <v>232</v>
      </c>
      <c r="B233" s="100">
        <v>41</v>
      </c>
      <c r="C233" s="100">
        <v>4</v>
      </c>
      <c r="D233" s="100" t="str">
        <f t="shared" si="43"/>
        <v>41-4</v>
      </c>
      <c r="E233" s="101">
        <f xml:space="preserve"> MATCH(D233, 目次資料表[韻目索引], 0)</f>
        <v>224</v>
      </c>
      <c r="F233" s="102" t="str" cm="1">
        <f t="array" ref="F233" xml:space="preserve"> INDEX(目次資料表[目次], $E233)</f>
        <v/>
      </c>
      <c r="G233" s="103" t="str" cm="1">
        <f t="array" ref="G233" xml:space="preserve"> INDEX(目次資料表[攝], $E233)</f>
        <v>假</v>
      </c>
      <c r="H233" s="146" t="str" cm="1">
        <f t="array" ref="H233" xml:space="preserve"> INDEX(目次資料表[韻系], $E233)</f>
        <v>麻</v>
      </c>
      <c r="I233" s="104" t="str" cm="1">
        <f t="array" ref="I233" xml:space="preserve"> INDEX(目次資料表[韻目], $E233)</f>
        <v/>
      </c>
      <c r="J233" s="103" t="str" cm="1">
        <f t="array" ref="J233" xml:space="preserve"> IF(I233="", "", INDEX(四聲調, C233))</f>
        <v/>
      </c>
      <c r="K233" s="100"/>
      <c r="L233" s="100"/>
      <c r="M233" s="141"/>
      <c r="N233" s="105"/>
      <c r="O233" s="100"/>
      <c r="P233" s="107"/>
      <c r="Q233" s="108"/>
    </row>
    <row r="234" spans="1:17" s="12" customFormat="1" ht="30">
      <c r="A234" s="88" cm="1">
        <f t="array" ref="A234" xml:space="preserve"> ROW() - ROW($1:$1)</f>
        <v>233</v>
      </c>
      <c r="B234" s="89">
        <v>41</v>
      </c>
      <c r="C234" s="89">
        <v>1</v>
      </c>
      <c r="D234" s="89" t="str">
        <f t="shared" ref="D234:D237" si="57" xml:space="preserve"> TEXT(B234, "00") &amp; "-" &amp; C234</f>
        <v>41-1</v>
      </c>
      <c r="E234" s="90">
        <f xml:space="preserve"> MATCH(D234, 目次資料表[韻目索引], 0)</f>
        <v>41</v>
      </c>
      <c r="F234" s="91" t="str" cm="1">
        <f t="array" ref="F234" xml:space="preserve"> INDEX(目次資料表[目次], $E234)</f>
        <v>2.09麻</v>
      </c>
      <c r="G234" s="92" t="str" cm="1">
        <f t="array" ref="G234" xml:space="preserve"> INDEX(目次資料表[攝], $E234)</f>
        <v>假</v>
      </c>
      <c r="H234" s="145" t="str" cm="1">
        <f t="array" ref="H234" xml:space="preserve"> INDEX(目次資料表[韻系], $E234)</f>
        <v>麻</v>
      </c>
      <c r="I234" s="93" t="str" cm="1">
        <f t="array" ref="I234" xml:space="preserve"> INDEX(目次資料表[韻目], $E234)</f>
        <v>麻</v>
      </c>
      <c r="J234" s="92" t="str" cm="1">
        <f t="array" ref="J234" xml:space="preserve"> IF(I234="", "", INDEX(四聲調, C234))</f>
        <v>平</v>
      </c>
      <c r="K234" s="12" t="s">
        <v>857</v>
      </c>
      <c r="L234" s="12">
        <v>2</v>
      </c>
      <c r="M234" s="139" t="str">
        <f t="shared" ref="M234:M236" si="58" xml:space="preserve"> IF(I234="", "", _xlfn.CONCAT(I234,K234,L234))</f>
        <v>麻合2</v>
      </c>
      <c r="N234" s="94" t="s">
        <v>1464</v>
      </c>
      <c r="O234" s="89" t="s">
        <v>1594</v>
      </c>
      <c r="P234" s="95" t="s">
        <v>1595</v>
      </c>
      <c r="Q234" s="96"/>
    </row>
    <row r="235" spans="1:17" s="12" customFormat="1" ht="30">
      <c r="A235" s="97" cm="1">
        <f t="array" ref="A235" xml:space="preserve"> ROW() - ROW($1:$1)</f>
        <v>234</v>
      </c>
      <c r="B235" s="12">
        <v>41</v>
      </c>
      <c r="C235" s="12">
        <v>2</v>
      </c>
      <c r="D235" s="12" t="str">
        <f t="shared" si="57"/>
        <v>41-2</v>
      </c>
      <c r="E235" s="76">
        <f xml:space="preserve"> MATCH(D235, 目次資料表[韻目索引], 0)</f>
        <v>102</v>
      </c>
      <c r="F235" s="13" t="str" cm="1">
        <f t="array" ref="F235" xml:space="preserve"> INDEX(目次資料表[目次], $E235)</f>
        <v>3.36馬</v>
      </c>
      <c r="G235" s="14" t="str" cm="1">
        <f t="array" ref="G235" xml:space="preserve"> INDEX(目次資料表[攝], $E235)</f>
        <v>假</v>
      </c>
      <c r="H235" s="144" t="str" cm="1">
        <f t="array" ref="H235" xml:space="preserve"> INDEX(目次資料表[韻系], $E235)</f>
        <v>麻</v>
      </c>
      <c r="I235" s="63" t="str" cm="1">
        <f t="array" ref="I235" xml:space="preserve"> INDEX(目次資料表[韻目], $E235)</f>
        <v>馬</v>
      </c>
      <c r="J235" s="14" t="str" cm="1">
        <f t="array" ref="J235" xml:space="preserve"> IF(I235="", "", INDEX(四聲調, C235))</f>
        <v>上</v>
      </c>
      <c r="K235" s="12" t="s">
        <v>857</v>
      </c>
      <c r="L235" s="12">
        <v>2</v>
      </c>
      <c r="M235" s="139" t="str">
        <f t="shared" si="58"/>
        <v>馬合2</v>
      </c>
      <c r="N235" s="19" t="s">
        <v>1465</v>
      </c>
      <c r="O235" s="64" t="s">
        <v>1594</v>
      </c>
      <c r="P235" s="65" t="s">
        <v>1595</v>
      </c>
      <c r="Q235" s="98"/>
    </row>
    <row r="236" spans="1:17" s="12" customFormat="1" ht="30">
      <c r="A236" s="97" cm="1">
        <f t="array" ref="A236" xml:space="preserve"> ROW() - ROW($1:$1)</f>
        <v>235</v>
      </c>
      <c r="B236" s="12">
        <v>41</v>
      </c>
      <c r="C236" s="12">
        <v>3</v>
      </c>
      <c r="D236" s="12" t="str">
        <f t="shared" si="57"/>
        <v>41-3</v>
      </c>
      <c r="E236" s="76">
        <f xml:space="preserve"> MATCH(D236, 目次資料表[韻目索引], 0)</f>
        <v>163</v>
      </c>
      <c r="F236" s="13" t="str" cm="1">
        <f t="array" ref="F236" xml:space="preserve"> INDEX(目次資料表[目次], $E236)</f>
        <v>4.40禡</v>
      </c>
      <c r="G236" s="14" t="str" cm="1">
        <f t="array" ref="G236" xml:space="preserve"> INDEX(目次資料表[攝], $E236)</f>
        <v>假</v>
      </c>
      <c r="H236" s="144" t="str" cm="1">
        <f t="array" ref="H236" xml:space="preserve"> INDEX(目次資料表[韻系], $E236)</f>
        <v>麻</v>
      </c>
      <c r="I236" s="63" t="str" cm="1">
        <f t="array" ref="I236" xml:space="preserve"> INDEX(目次資料表[韻目], $E236)</f>
        <v>禡</v>
      </c>
      <c r="J236" s="14" t="str" cm="1">
        <f t="array" ref="J236" xml:space="preserve"> IF(I236="", "", INDEX(四聲調, C236))</f>
        <v>去</v>
      </c>
      <c r="K236" s="12" t="s">
        <v>857</v>
      </c>
      <c r="L236" s="12">
        <v>2</v>
      </c>
      <c r="M236" s="139" t="str">
        <f t="shared" si="58"/>
        <v>禡合2</v>
      </c>
      <c r="N236" s="19" t="s">
        <v>1466</v>
      </c>
      <c r="O236" s="64" t="s">
        <v>1594</v>
      </c>
      <c r="P236" s="65" t="s">
        <v>1595</v>
      </c>
      <c r="Q236" s="98"/>
    </row>
    <row r="237" spans="1:17" s="12" customFormat="1" ht="30">
      <c r="A237" s="97" cm="1">
        <f t="array" ref="A237" xml:space="preserve"> ROW() - ROW($1:$1)</f>
        <v>236</v>
      </c>
      <c r="B237" s="12">
        <v>41</v>
      </c>
      <c r="C237" s="12">
        <v>4</v>
      </c>
      <c r="D237" s="12" t="str">
        <f t="shared" si="57"/>
        <v>41-4</v>
      </c>
      <c r="E237" s="84">
        <f xml:space="preserve"> MATCH(D237, 目次資料表[韻目索引], 0)</f>
        <v>224</v>
      </c>
      <c r="F237" s="85" t="str" cm="1">
        <f t="array" ref="F237" xml:space="preserve"> INDEX(目次資料表[目次], $E237)</f>
        <v/>
      </c>
      <c r="G237" s="14" t="str" cm="1">
        <f t="array" ref="G237" xml:space="preserve"> INDEX(目次資料表[攝], $E237)</f>
        <v>假</v>
      </c>
      <c r="H237" s="144" t="str" cm="1">
        <f t="array" ref="H237" xml:space="preserve"> INDEX(目次資料表[韻系], $E237)</f>
        <v>麻</v>
      </c>
      <c r="I237" s="63" t="str" cm="1">
        <f t="array" ref="I237" xml:space="preserve"> INDEX(目次資料表[韻目], $E237)</f>
        <v/>
      </c>
      <c r="J237" s="14" t="str" cm="1">
        <f t="array" ref="J237" xml:space="preserve"> IF(I237="", "", INDEX(四聲調, C237))</f>
        <v/>
      </c>
      <c r="M237" s="139"/>
      <c r="N237" s="19"/>
      <c r="P237"/>
      <c r="Q237" s="98"/>
    </row>
    <row r="238" spans="1:17" s="12" customFormat="1" ht="30">
      <c r="A238" s="116" cm="1">
        <f t="array" ref="A238" xml:space="preserve"> ROW() - ROW($1:$1)</f>
        <v>237</v>
      </c>
      <c r="B238" s="117">
        <v>41</v>
      </c>
      <c r="C238" s="117">
        <v>1</v>
      </c>
      <c r="D238" s="117" t="str">
        <f t="shared" ref="D238:D241" si="59" xml:space="preserve"> TEXT(B238, "00") &amp; "-" &amp; C238</f>
        <v>41-1</v>
      </c>
      <c r="E238" s="118">
        <f xml:space="preserve"> MATCH(D238, 目次資料表[韻目索引], 0)</f>
        <v>41</v>
      </c>
      <c r="F238" s="119" t="str" cm="1">
        <f t="array" ref="F238" xml:space="preserve"> INDEX(目次資料表[目次], $E238)</f>
        <v>2.09麻</v>
      </c>
      <c r="G238" s="120" t="str" cm="1">
        <f t="array" ref="G238" xml:space="preserve"> INDEX(目次資料表[攝], $E238)</f>
        <v>假</v>
      </c>
      <c r="H238" s="147" t="str" cm="1">
        <f t="array" ref="H238" xml:space="preserve"> INDEX(目次資料表[韻系], $E238)</f>
        <v>麻</v>
      </c>
      <c r="I238" s="121" t="str" cm="1">
        <f t="array" ref="I238" xml:space="preserve"> INDEX(目次資料表[韻目], $E238)</f>
        <v>麻</v>
      </c>
      <c r="J238" s="120" t="str" cm="1">
        <f t="array" ref="J238" xml:space="preserve"> IF(I238="", "", INDEX(四聲調, C238))</f>
        <v>平</v>
      </c>
      <c r="K238" s="117" t="s">
        <v>809</v>
      </c>
      <c r="L238" s="117">
        <v>3</v>
      </c>
      <c r="M238" s="142" t="str">
        <f t="shared" ref="M238:M240" si="60" xml:space="preserve"> IF(I238="", "", _xlfn.CONCAT(I238,K238,L238))</f>
        <v>麻開3</v>
      </c>
      <c r="N238" s="123" t="s">
        <v>1467</v>
      </c>
      <c r="O238" s="117" t="s">
        <v>1583</v>
      </c>
      <c r="P238" s="124" t="s">
        <v>1612</v>
      </c>
      <c r="Q238" s="125"/>
    </row>
    <row r="239" spans="1:17" s="12" customFormat="1" ht="30">
      <c r="A239" s="126" cm="1">
        <f t="array" ref="A239" xml:space="preserve"> ROW() - ROW($1:$1)</f>
        <v>238</v>
      </c>
      <c r="B239" s="12">
        <v>41</v>
      </c>
      <c r="C239" s="12">
        <v>2</v>
      </c>
      <c r="D239" s="12" t="str">
        <f t="shared" si="59"/>
        <v>41-2</v>
      </c>
      <c r="E239" s="76">
        <f xml:space="preserve"> MATCH(D239, 目次資料表[韻目索引], 0)</f>
        <v>102</v>
      </c>
      <c r="F239" s="13" t="str" cm="1">
        <f t="array" ref="F239" xml:space="preserve"> INDEX(目次資料表[目次], $E239)</f>
        <v>3.36馬</v>
      </c>
      <c r="G239" s="14" t="str" cm="1">
        <f t="array" ref="G239" xml:space="preserve"> INDEX(目次資料表[攝], $E239)</f>
        <v>假</v>
      </c>
      <c r="H239" s="144" t="str" cm="1">
        <f t="array" ref="H239" xml:space="preserve"> INDEX(目次資料表[韻系], $E239)</f>
        <v>麻</v>
      </c>
      <c r="I239" s="63" t="str" cm="1">
        <f t="array" ref="I239" xml:space="preserve"> INDEX(目次資料表[韻目], $E239)</f>
        <v>馬</v>
      </c>
      <c r="J239" s="14" t="str" cm="1">
        <f t="array" ref="J239" xml:space="preserve"> IF(I239="", "", INDEX(四聲調, C239))</f>
        <v>上</v>
      </c>
      <c r="K239" s="12" t="s">
        <v>809</v>
      </c>
      <c r="L239" s="12">
        <v>3</v>
      </c>
      <c r="M239" s="139" t="str">
        <f t="shared" si="60"/>
        <v>馬開3</v>
      </c>
      <c r="N239" s="19" t="s">
        <v>1468</v>
      </c>
      <c r="O239" s="64" t="s">
        <v>1583</v>
      </c>
      <c r="P239" s="65" t="s">
        <v>1612</v>
      </c>
      <c r="Q239" s="127"/>
    </row>
    <row r="240" spans="1:17" s="12" customFormat="1" ht="30">
      <c r="A240" s="126" cm="1">
        <f t="array" ref="A240" xml:space="preserve"> ROW() - ROW($1:$1)</f>
        <v>239</v>
      </c>
      <c r="B240" s="12">
        <v>41</v>
      </c>
      <c r="C240" s="12">
        <v>3</v>
      </c>
      <c r="D240" s="12" t="str">
        <f t="shared" si="59"/>
        <v>41-3</v>
      </c>
      <c r="E240" s="76">
        <f xml:space="preserve"> MATCH(D240, 目次資料表[韻目索引], 0)</f>
        <v>163</v>
      </c>
      <c r="F240" s="13" t="str" cm="1">
        <f t="array" ref="F240" xml:space="preserve"> INDEX(目次資料表[目次], $E240)</f>
        <v>4.40禡</v>
      </c>
      <c r="G240" s="14" t="str" cm="1">
        <f t="array" ref="G240" xml:space="preserve"> INDEX(目次資料表[攝], $E240)</f>
        <v>假</v>
      </c>
      <c r="H240" s="144" t="str" cm="1">
        <f t="array" ref="H240" xml:space="preserve"> INDEX(目次資料表[韻系], $E240)</f>
        <v>麻</v>
      </c>
      <c r="I240" s="63" t="str" cm="1">
        <f t="array" ref="I240" xml:space="preserve"> INDEX(目次資料表[韻目], $E240)</f>
        <v>禡</v>
      </c>
      <c r="J240" s="14" t="str" cm="1">
        <f t="array" ref="J240" xml:space="preserve"> IF(I240="", "", INDEX(四聲調, C240))</f>
        <v>去</v>
      </c>
      <c r="K240" s="12" t="s">
        <v>809</v>
      </c>
      <c r="L240" s="12">
        <v>3</v>
      </c>
      <c r="M240" s="139" t="str">
        <f t="shared" si="60"/>
        <v>禡開3</v>
      </c>
      <c r="N240" s="19" t="s">
        <v>1469</v>
      </c>
      <c r="O240" s="64" t="s">
        <v>1583</v>
      </c>
      <c r="P240" s="65" t="s">
        <v>1612</v>
      </c>
      <c r="Q240" s="127"/>
    </row>
    <row r="241" spans="1:17" s="12" customFormat="1" ht="30">
      <c r="A241" s="128" cm="1">
        <f t="array" ref="A241" xml:space="preserve"> ROW() - ROW($1:$1)</f>
        <v>240</v>
      </c>
      <c r="B241" s="129">
        <v>41</v>
      </c>
      <c r="C241" s="129">
        <v>4</v>
      </c>
      <c r="D241" s="129" t="str">
        <f t="shared" si="59"/>
        <v>41-4</v>
      </c>
      <c r="E241" s="130">
        <f xml:space="preserve"> MATCH(D241, 目次資料表[韻目索引], 0)</f>
        <v>224</v>
      </c>
      <c r="F241" s="131" t="str" cm="1">
        <f t="array" ref="F241" xml:space="preserve"> INDEX(目次資料表[目次], $E241)</f>
        <v/>
      </c>
      <c r="G241" s="132" t="str" cm="1">
        <f t="array" ref="G241" xml:space="preserve"> INDEX(目次資料表[攝], $E241)</f>
        <v>假</v>
      </c>
      <c r="H241" s="148" t="str" cm="1">
        <f t="array" ref="H241" xml:space="preserve"> INDEX(目次資料表[韻系], $E241)</f>
        <v>麻</v>
      </c>
      <c r="I241" s="133" t="str" cm="1">
        <f t="array" ref="I241" xml:space="preserve"> INDEX(目次資料表[韻目], $E241)</f>
        <v/>
      </c>
      <c r="J241" s="132" t="str" cm="1">
        <f t="array" ref="J241" xml:space="preserve"> IF(I241="", "", INDEX(四聲調, C241))</f>
        <v/>
      </c>
      <c r="K241" s="129"/>
      <c r="L241" s="129"/>
      <c r="M241" s="143"/>
      <c r="N241" s="135"/>
      <c r="O241" s="129"/>
      <c r="P241" s="137"/>
      <c r="Q241" s="138"/>
    </row>
    <row r="242" spans="1:17" s="12" customFormat="1" ht="30">
      <c r="A242" s="116" cm="1">
        <f t="array" ref="A242" xml:space="preserve"> ROW() - ROW($1:$1)</f>
        <v>241</v>
      </c>
      <c r="B242" s="117">
        <v>42</v>
      </c>
      <c r="C242" s="117">
        <v>1</v>
      </c>
      <c r="D242" s="117" t="str">
        <f t="shared" si="43"/>
        <v>42-1</v>
      </c>
      <c r="E242" s="118">
        <f xml:space="preserve"> MATCH(D242, 目次資料表[韻目索引], 0)</f>
        <v>42</v>
      </c>
      <c r="F242" s="119" t="str" cm="1">
        <f t="array" ref="F242" xml:space="preserve"> INDEX(目次資料表[目次], $E242)</f>
        <v>2.10陽</v>
      </c>
      <c r="G242" s="120" t="str" cm="1">
        <f t="array" ref="G242" xml:space="preserve"> INDEX(目次資料表[攝], $E242)</f>
        <v>宕</v>
      </c>
      <c r="H242" s="147" t="str" cm="1">
        <f t="array" ref="H242" xml:space="preserve"> INDEX(目次資料表[韻系], $E242)</f>
        <v>陽</v>
      </c>
      <c r="I242" s="121" t="str" cm="1">
        <f t="array" ref="I242" xml:space="preserve"> INDEX(目次資料表[韻目], $E242)</f>
        <v>陽</v>
      </c>
      <c r="J242" s="120" t="str" cm="1">
        <f t="array" ref="J242" xml:space="preserve"> IF(I242="", "", INDEX(四聲調, C242))</f>
        <v>平</v>
      </c>
      <c r="K242" s="117" t="s">
        <v>809</v>
      </c>
      <c r="L242" s="117">
        <v>3</v>
      </c>
      <c r="M242" s="142" t="str">
        <f t="shared" ref="M242:M244" si="61" xml:space="preserve"> IF(I242="", "", _xlfn.CONCAT(I242,K242,L242))</f>
        <v>陽開3</v>
      </c>
      <c r="N242" s="123" t="s">
        <v>1470</v>
      </c>
      <c r="O242" s="117" t="s">
        <v>1583</v>
      </c>
      <c r="P242" s="124" t="s">
        <v>1579</v>
      </c>
      <c r="Q242" s="125"/>
    </row>
    <row r="243" spans="1:17" s="12" customFormat="1" ht="30">
      <c r="A243" s="126" cm="1">
        <f t="array" ref="A243" xml:space="preserve"> ROW() - ROW($1:$1)</f>
        <v>242</v>
      </c>
      <c r="B243" s="12">
        <v>42</v>
      </c>
      <c r="C243" s="12">
        <v>2</v>
      </c>
      <c r="D243" s="12" t="str">
        <f t="shared" si="43"/>
        <v>42-2</v>
      </c>
      <c r="E243" s="76">
        <f xml:space="preserve"> MATCH(D243, 目次資料表[韻目索引], 0)</f>
        <v>103</v>
      </c>
      <c r="F243" s="13" t="str" cm="1">
        <f t="array" ref="F243" xml:space="preserve"> INDEX(目次資料表[目次], $E243)</f>
        <v>3.37養</v>
      </c>
      <c r="G243" s="14" t="str" cm="1">
        <f t="array" ref="G243" xml:space="preserve"> INDEX(目次資料表[攝], $E243)</f>
        <v>宕</v>
      </c>
      <c r="H243" s="144" t="str" cm="1">
        <f t="array" ref="H243" xml:space="preserve"> INDEX(目次資料表[韻系], $E243)</f>
        <v>陽</v>
      </c>
      <c r="I243" s="63" t="str" cm="1">
        <f t="array" ref="I243" xml:space="preserve"> INDEX(目次資料表[韻目], $E243)</f>
        <v>養</v>
      </c>
      <c r="J243" s="14" t="str" cm="1">
        <f t="array" ref="J243" xml:space="preserve"> IF(I243="", "", INDEX(四聲調, C243))</f>
        <v>上</v>
      </c>
      <c r="K243" s="12" t="s">
        <v>809</v>
      </c>
      <c r="L243" s="12">
        <v>3</v>
      </c>
      <c r="M243" s="139" t="str">
        <f t="shared" si="61"/>
        <v>養開3</v>
      </c>
      <c r="N243" s="19" t="s">
        <v>1471</v>
      </c>
      <c r="O243" s="64" t="s">
        <v>1583</v>
      </c>
      <c r="P243" s="65" t="s">
        <v>1579</v>
      </c>
      <c r="Q243" s="127"/>
    </row>
    <row r="244" spans="1:17" s="12" customFormat="1" ht="30">
      <c r="A244" s="126" cm="1">
        <f t="array" ref="A244" xml:space="preserve"> ROW() - ROW($1:$1)</f>
        <v>243</v>
      </c>
      <c r="B244" s="12">
        <v>42</v>
      </c>
      <c r="C244" s="12">
        <v>3</v>
      </c>
      <c r="D244" s="12" t="str">
        <f t="shared" si="43"/>
        <v>42-3</v>
      </c>
      <c r="E244" s="76">
        <f xml:space="preserve"> MATCH(D244, 目次資料表[韻目索引], 0)</f>
        <v>164</v>
      </c>
      <c r="F244" s="13" t="str" cm="1">
        <f t="array" ref="F244" xml:space="preserve"> INDEX(目次資料表[目次], $E244)</f>
        <v>4.41漾</v>
      </c>
      <c r="G244" s="14" t="str" cm="1">
        <f t="array" ref="G244" xml:space="preserve"> INDEX(目次資料表[攝], $E244)</f>
        <v>宕</v>
      </c>
      <c r="H244" s="144" t="str" cm="1">
        <f t="array" ref="H244" xml:space="preserve"> INDEX(目次資料表[韻系], $E244)</f>
        <v>陽</v>
      </c>
      <c r="I244" s="63" t="str" cm="1">
        <f t="array" ref="I244" xml:space="preserve"> INDEX(目次資料表[韻目], $E244)</f>
        <v>漾</v>
      </c>
      <c r="J244" s="14" t="str" cm="1">
        <f t="array" ref="J244" xml:space="preserve"> IF(I244="", "", INDEX(四聲調, C244))</f>
        <v>去</v>
      </c>
      <c r="K244" s="12" t="s">
        <v>809</v>
      </c>
      <c r="L244" s="12">
        <v>3</v>
      </c>
      <c r="M244" s="139" t="str">
        <f t="shared" si="61"/>
        <v>漾開3</v>
      </c>
      <c r="N244" s="19" t="s">
        <v>1472</v>
      </c>
      <c r="O244" s="64" t="s">
        <v>1583</v>
      </c>
      <c r="P244" s="65" t="s">
        <v>1579</v>
      </c>
      <c r="Q244" s="127"/>
    </row>
    <row r="245" spans="1:17" s="12" customFormat="1" ht="30">
      <c r="A245" s="128" cm="1">
        <f t="array" ref="A245" xml:space="preserve"> ROW() - ROW($1:$1)</f>
        <v>244</v>
      </c>
      <c r="B245" s="129">
        <v>42</v>
      </c>
      <c r="C245" s="129">
        <v>4</v>
      </c>
      <c r="D245" s="129" t="str">
        <f t="shared" si="43"/>
        <v>42-4</v>
      </c>
      <c r="E245" s="130">
        <f xml:space="preserve"> MATCH(D245, 目次資料表[韻目索引], 0)</f>
        <v>225</v>
      </c>
      <c r="F245" s="131" t="str" cm="1">
        <f t="array" ref="F245" xml:space="preserve"> INDEX(目次資料表[目次], $E245)</f>
        <v>5.18藥</v>
      </c>
      <c r="G245" s="132" t="str" cm="1">
        <f t="array" ref="G245" xml:space="preserve"> INDEX(目次資料表[攝], $E245)</f>
        <v>宕</v>
      </c>
      <c r="H245" s="148" t="str" cm="1">
        <f t="array" ref="H245" xml:space="preserve"> INDEX(目次資料表[韻系], $E245)</f>
        <v>陽</v>
      </c>
      <c r="I245" s="133" t="str" cm="1">
        <f t="array" ref="I245" xml:space="preserve"> INDEX(目次資料表[韻目], $E245)</f>
        <v>藥</v>
      </c>
      <c r="J245" s="132" t="str" cm="1">
        <f t="array" ref="J245" xml:space="preserve"> IF(I245="", "", INDEX(四聲調, C245))</f>
        <v>入</v>
      </c>
      <c r="K245" s="129" t="s">
        <v>809</v>
      </c>
      <c r="L245" s="129">
        <v>3</v>
      </c>
      <c r="M245" s="143" t="str">
        <f t="shared" ref="M245:M248" si="62" xml:space="preserve"> IF(I245="", "", _xlfn.CONCAT(I245,K245,L245))</f>
        <v>藥開3</v>
      </c>
      <c r="N245" s="135" t="s">
        <v>1473</v>
      </c>
      <c r="O245" s="136" t="s">
        <v>1583</v>
      </c>
      <c r="P245" s="137" t="s">
        <v>1580</v>
      </c>
      <c r="Q245" s="138"/>
    </row>
    <row r="246" spans="1:17" s="12" customFormat="1" ht="30">
      <c r="A246" s="116" cm="1">
        <f t="array" ref="A246" xml:space="preserve"> ROW() - ROW($1:$1)</f>
        <v>245</v>
      </c>
      <c r="B246" s="117">
        <v>42</v>
      </c>
      <c r="C246" s="117">
        <v>1</v>
      </c>
      <c r="D246" s="117" t="str">
        <f t="shared" ref="D246:D249" si="63" xml:space="preserve"> TEXT(B246, "00") &amp; "-" &amp; C246</f>
        <v>42-1</v>
      </c>
      <c r="E246" s="118">
        <f xml:space="preserve"> MATCH(D246, 目次資料表[韻目索引], 0)</f>
        <v>42</v>
      </c>
      <c r="F246" s="119" t="str" cm="1">
        <f t="array" ref="F246" xml:space="preserve"> INDEX(目次資料表[目次], $E246)</f>
        <v>2.10陽</v>
      </c>
      <c r="G246" s="120" t="str" cm="1">
        <f t="array" ref="G246" xml:space="preserve"> INDEX(目次資料表[攝], $E246)</f>
        <v>宕</v>
      </c>
      <c r="H246" s="147" t="str" cm="1">
        <f t="array" ref="H246" xml:space="preserve"> INDEX(目次資料表[韻系], $E246)</f>
        <v>陽</v>
      </c>
      <c r="I246" s="121" t="str" cm="1">
        <f t="array" ref="I246" xml:space="preserve"> INDEX(目次資料表[韻目], $E246)</f>
        <v>陽</v>
      </c>
      <c r="J246" s="120" t="str" cm="1">
        <f t="array" ref="J246" xml:space="preserve"> IF(I246="", "", INDEX(四聲調, C246))</f>
        <v>平</v>
      </c>
      <c r="K246" s="117" t="s">
        <v>857</v>
      </c>
      <c r="L246" s="117">
        <v>3</v>
      </c>
      <c r="M246" s="142" t="str">
        <f t="shared" si="62"/>
        <v>陽合3</v>
      </c>
      <c r="N246" s="123" t="s">
        <v>1474</v>
      </c>
      <c r="O246" s="117" t="s">
        <v>1585</v>
      </c>
      <c r="P246" s="124" t="s">
        <v>1576</v>
      </c>
      <c r="Q246" s="125"/>
    </row>
    <row r="247" spans="1:17" s="12" customFormat="1" ht="30">
      <c r="A247" s="126" cm="1">
        <f t="array" ref="A247" xml:space="preserve"> ROW() - ROW($1:$1)</f>
        <v>246</v>
      </c>
      <c r="B247" s="12">
        <v>42</v>
      </c>
      <c r="C247" s="12">
        <v>2</v>
      </c>
      <c r="D247" s="12" t="str">
        <f t="shared" si="63"/>
        <v>42-2</v>
      </c>
      <c r="E247" s="76">
        <f xml:space="preserve"> MATCH(D247, 目次資料表[韻目索引], 0)</f>
        <v>103</v>
      </c>
      <c r="F247" s="13" t="str" cm="1">
        <f t="array" ref="F247" xml:space="preserve"> INDEX(目次資料表[目次], $E247)</f>
        <v>3.37養</v>
      </c>
      <c r="G247" s="14" t="str" cm="1">
        <f t="array" ref="G247" xml:space="preserve"> INDEX(目次資料表[攝], $E247)</f>
        <v>宕</v>
      </c>
      <c r="H247" s="144" t="str" cm="1">
        <f t="array" ref="H247" xml:space="preserve"> INDEX(目次資料表[韻系], $E247)</f>
        <v>陽</v>
      </c>
      <c r="I247" s="63" t="str" cm="1">
        <f t="array" ref="I247" xml:space="preserve"> INDEX(目次資料表[韻目], $E247)</f>
        <v>養</v>
      </c>
      <c r="J247" s="14" t="str" cm="1">
        <f t="array" ref="J247" xml:space="preserve"> IF(I247="", "", INDEX(四聲調, C247))</f>
        <v>上</v>
      </c>
      <c r="K247" s="12" t="s">
        <v>857</v>
      </c>
      <c r="L247" s="12">
        <v>3</v>
      </c>
      <c r="M247" s="139" t="str">
        <f t="shared" si="62"/>
        <v>養合3</v>
      </c>
      <c r="N247" s="19" t="s">
        <v>1475</v>
      </c>
      <c r="O247" s="64" t="s">
        <v>1585</v>
      </c>
      <c r="P247" s="65" t="s">
        <v>1576</v>
      </c>
      <c r="Q247" s="127"/>
    </row>
    <row r="248" spans="1:17" s="12" customFormat="1" ht="30">
      <c r="A248" s="126" cm="1">
        <f t="array" ref="A248" xml:space="preserve"> ROW() - ROW($1:$1)</f>
        <v>247</v>
      </c>
      <c r="B248" s="12">
        <v>42</v>
      </c>
      <c r="C248" s="12">
        <v>3</v>
      </c>
      <c r="D248" s="12" t="str">
        <f t="shared" si="63"/>
        <v>42-3</v>
      </c>
      <c r="E248" s="76">
        <f xml:space="preserve"> MATCH(D248, 目次資料表[韻目索引], 0)</f>
        <v>164</v>
      </c>
      <c r="F248" s="13" t="str" cm="1">
        <f t="array" ref="F248" xml:space="preserve"> INDEX(目次資料表[目次], $E248)</f>
        <v>4.41漾</v>
      </c>
      <c r="G248" s="14" t="str" cm="1">
        <f t="array" ref="G248" xml:space="preserve"> INDEX(目次資料表[攝], $E248)</f>
        <v>宕</v>
      </c>
      <c r="H248" s="144" t="str" cm="1">
        <f t="array" ref="H248" xml:space="preserve"> INDEX(目次資料表[韻系], $E248)</f>
        <v>陽</v>
      </c>
      <c r="I248" s="63" t="str" cm="1">
        <f t="array" ref="I248" xml:space="preserve"> INDEX(目次資料表[韻目], $E248)</f>
        <v>漾</v>
      </c>
      <c r="J248" s="14" t="str" cm="1">
        <f t="array" ref="J248" xml:space="preserve"> IF(I248="", "", INDEX(四聲調, C248))</f>
        <v>去</v>
      </c>
      <c r="K248" s="12" t="s">
        <v>857</v>
      </c>
      <c r="L248" s="12">
        <v>3</v>
      </c>
      <c r="M248" s="139" t="str">
        <f t="shared" si="62"/>
        <v>漾合3</v>
      </c>
      <c r="N248" s="19" t="s">
        <v>1476</v>
      </c>
      <c r="O248" s="64" t="s">
        <v>1585</v>
      </c>
      <c r="P248" s="65" t="s">
        <v>1576</v>
      </c>
      <c r="Q248" s="127"/>
    </row>
    <row r="249" spans="1:17" s="12" customFormat="1" ht="30">
      <c r="A249" s="128" cm="1">
        <f t="array" ref="A249" xml:space="preserve"> ROW() - ROW($1:$1)</f>
        <v>248</v>
      </c>
      <c r="B249" s="129">
        <v>42</v>
      </c>
      <c r="C249" s="129">
        <v>4</v>
      </c>
      <c r="D249" s="129" t="str">
        <f t="shared" si="63"/>
        <v>42-4</v>
      </c>
      <c r="E249" s="130">
        <f xml:space="preserve"> MATCH(D249, 目次資料表[韻目索引], 0)</f>
        <v>225</v>
      </c>
      <c r="F249" s="131" t="str" cm="1">
        <f t="array" ref="F249" xml:space="preserve"> INDEX(目次資料表[目次], $E249)</f>
        <v>5.18藥</v>
      </c>
      <c r="G249" s="132" t="str" cm="1">
        <f t="array" ref="G249" xml:space="preserve"> INDEX(目次資料表[攝], $E249)</f>
        <v>宕</v>
      </c>
      <c r="H249" s="148" t="str" cm="1">
        <f t="array" ref="H249" xml:space="preserve"> INDEX(目次資料表[韻系], $E249)</f>
        <v>陽</v>
      </c>
      <c r="I249" s="133" t="str" cm="1">
        <f t="array" ref="I249" xml:space="preserve"> INDEX(目次資料表[韻目], $E249)</f>
        <v>藥</v>
      </c>
      <c r="J249" s="132" t="str" cm="1">
        <f t="array" ref="J249" xml:space="preserve"> IF(I249="", "", INDEX(四聲調, C249))</f>
        <v>入</v>
      </c>
      <c r="K249" s="129" t="s">
        <v>857</v>
      </c>
      <c r="L249" s="129">
        <v>3</v>
      </c>
      <c r="M249" s="143" t="str">
        <f t="shared" ref="M249:M253" si="64" xml:space="preserve"> IF(I249="", "", _xlfn.CONCAT(I249,K249,L249))</f>
        <v>藥合3</v>
      </c>
      <c r="N249" s="135" t="s">
        <v>1477</v>
      </c>
      <c r="O249" s="136" t="s">
        <v>1585</v>
      </c>
      <c r="P249" s="137" t="s">
        <v>1577</v>
      </c>
      <c r="Q249" s="138"/>
    </row>
    <row r="250" spans="1:17" s="12" customFormat="1" ht="30">
      <c r="A250" s="116" cm="1">
        <f t="array" ref="A250" xml:space="preserve"> ROW() - ROW($1:$1)</f>
        <v>249</v>
      </c>
      <c r="B250" s="117">
        <v>43</v>
      </c>
      <c r="C250" s="117">
        <v>1</v>
      </c>
      <c r="D250" s="117" t="str">
        <f t="shared" si="43"/>
        <v>43-1</v>
      </c>
      <c r="E250" s="118">
        <f xml:space="preserve"> MATCH(D250, 目次資料表[韻目索引], 0)</f>
        <v>43</v>
      </c>
      <c r="F250" s="119" t="str" cm="1">
        <f t="array" ref="F250" xml:space="preserve"> INDEX(目次資料表[目次], $E250)</f>
        <v>2.11唐</v>
      </c>
      <c r="G250" s="120" t="str" cm="1">
        <f t="array" ref="G250" xml:space="preserve"> INDEX(目次資料表[攝], $E250)</f>
        <v>宕</v>
      </c>
      <c r="H250" s="147" t="str" cm="1">
        <f t="array" ref="H250" xml:space="preserve"> INDEX(目次資料表[韻系], $E250)</f>
        <v>唐</v>
      </c>
      <c r="I250" s="121" t="str" cm="1">
        <f t="array" ref="I250" xml:space="preserve"> INDEX(目次資料表[韻目], $E250)</f>
        <v>唐</v>
      </c>
      <c r="J250" s="120" t="str" cm="1">
        <f t="array" ref="J250" xml:space="preserve"> IF(I250="", "", INDEX(四聲調, C250))</f>
        <v>平</v>
      </c>
      <c r="K250" s="117" t="s">
        <v>809</v>
      </c>
      <c r="L250" s="117">
        <v>1</v>
      </c>
      <c r="M250" s="142" t="str">
        <f t="shared" si="64"/>
        <v>唐開1</v>
      </c>
      <c r="N250" s="123" t="s">
        <v>1478</v>
      </c>
      <c r="O250" s="117" t="s">
        <v>1592</v>
      </c>
      <c r="P250" s="124" t="s">
        <v>1576</v>
      </c>
      <c r="Q250" s="125"/>
    </row>
    <row r="251" spans="1:17" s="12" customFormat="1" ht="30">
      <c r="A251" s="126" cm="1">
        <f t="array" ref="A251" xml:space="preserve"> ROW() - ROW($1:$1)</f>
        <v>250</v>
      </c>
      <c r="B251" s="12">
        <v>43</v>
      </c>
      <c r="C251" s="12">
        <v>2</v>
      </c>
      <c r="D251" s="12" t="str">
        <f t="shared" si="43"/>
        <v>43-2</v>
      </c>
      <c r="E251" s="76">
        <f xml:space="preserve"> MATCH(D251, 目次資料表[韻目索引], 0)</f>
        <v>104</v>
      </c>
      <c r="F251" s="13" t="str" cm="1">
        <f t="array" ref="F251" xml:space="preserve"> INDEX(目次資料表[目次], $E251)</f>
        <v>3.38蕩</v>
      </c>
      <c r="G251" s="14" t="str" cm="1">
        <f t="array" ref="G251" xml:space="preserve"> INDEX(目次資料表[攝], $E251)</f>
        <v>宕</v>
      </c>
      <c r="H251" s="144" t="str" cm="1">
        <f t="array" ref="H251" xml:space="preserve"> INDEX(目次資料表[韻系], $E251)</f>
        <v>唐</v>
      </c>
      <c r="I251" s="63" t="str" cm="1">
        <f t="array" ref="I251" xml:space="preserve"> INDEX(目次資料表[韻目], $E251)</f>
        <v>蕩</v>
      </c>
      <c r="J251" s="14" t="str" cm="1">
        <f t="array" ref="J251" xml:space="preserve"> IF(I251="", "", INDEX(四聲調, C251))</f>
        <v>上</v>
      </c>
      <c r="K251" s="12" t="s">
        <v>809</v>
      </c>
      <c r="L251" s="12">
        <v>1</v>
      </c>
      <c r="M251" s="139" t="str">
        <f t="shared" si="64"/>
        <v>蕩開1</v>
      </c>
      <c r="N251" s="19" t="s">
        <v>1479</v>
      </c>
      <c r="O251" s="64" t="s">
        <v>1592</v>
      </c>
      <c r="P251" s="65" t="s">
        <v>1576</v>
      </c>
      <c r="Q251" s="127"/>
    </row>
    <row r="252" spans="1:17" s="12" customFormat="1" ht="30">
      <c r="A252" s="126" cm="1">
        <f t="array" ref="A252" xml:space="preserve"> ROW() - ROW($1:$1)</f>
        <v>251</v>
      </c>
      <c r="B252" s="12">
        <v>43</v>
      </c>
      <c r="C252" s="12">
        <v>3</v>
      </c>
      <c r="D252" s="12" t="str">
        <f t="shared" si="43"/>
        <v>43-3</v>
      </c>
      <c r="E252" s="76">
        <f xml:space="preserve"> MATCH(D252, 目次資料表[韻目索引], 0)</f>
        <v>165</v>
      </c>
      <c r="F252" s="13" t="str" cm="1">
        <f t="array" ref="F252" xml:space="preserve"> INDEX(目次資料表[目次], $E252)</f>
        <v>4.42宕</v>
      </c>
      <c r="G252" s="14" t="str" cm="1">
        <f t="array" ref="G252" xml:space="preserve"> INDEX(目次資料表[攝], $E252)</f>
        <v>宕</v>
      </c>
      <c r="H252" s="144" t="str" cm="1">
        <f t="array" ref="H252" xml:space="preserve"> INDEX(目次資料表[韻系], $E252)</f>
        <v>唐</v>
      </c>
      <c r="I252" s="63" t="str" cm="1">
        <f t="array" ref="I252" xml:space="preserve"> INDEX(目次資料表[韻目], $E252)</f>
        <v>宕</v>
      </c>
      <c r="J252" s="14" t="str" cm="1">
        <f t="array" ref="J252" xml:space="preserve"> IF(I252="", "", INDEX(四聲調, C252))</f>
        <v>去</v>
      </c>
      <c r="K252" s="12" t="s">
        <v>809</v>
      </c>
      <c r="L252" s="12">
        <v>1</v>
      </c>
      <c r="M252" s="139" t="str">
        <f t="shared" si="64"/>
        <v>宕開1</v>
      </c>
      <c r="N252" s="19" t="s">
        <v>1480</v>
      </c>
      <c r="O252" s="64" t="s">
        <v>1592</v>
      </c>
      <c r="P252" s="65" t="s">
        <v>1576</v>
      </c>
      <c r="Q252" s="127"/>
    </row>
    <row r="253" spans="1:17" s="12" customFormat="1" ht="30">
      <c r="A253" s="128" cm="1">
        <f t="array" ref="A253" xml:space="preserve"> ROW() - ROW($1:$1)</f>
        <v>252</v>
      </c>
      <c r="B253" s="129">
        <v>43</v>
      </c>
      <c r="C253" s="129">
        <v>4</v>
      </c>
      <c r="D253" s="129" t="str">
        <f t="shared" si="43"/>
        <v>43-4</v>
      </c>
      <c r="E253" s="130">
        <f xml:space="preserve"> MATCH(D253, 目次資料表[韻目索引], 0)</f>
        <v>226</v>
      </c>
      <c r="F253" s="131" t="str" cm="1">
        <f t="array" ref="F253" xml:space="preserve"> INDEX(目次資料表[目次], $E253)</f>
        <v>5.19鐸</v>
      </c>
      <c r="G253" s="132" t="str" cm="1">
        <f t="array" ref="G253" xml:space="preserve"> INDEX(目次資料表[攝], $E253)</f>
        <v>宕</v>
      </c>
      <c r="H253" s="148" t="str" cm="1">
        <f t="array" ref="H253" xml:space="preserve"> INDEX(目次資料表[韻系], $E253)</f>
        <v>唐</v>
      </c>
      <c r="I253" s="133" t="str" cm="1">
        <f t="array" ref="I253" xml:space="preserve"> INDEX(目次資料表[韻目], $E253)</f>
        <v>鐸</v>
      </c>
      <c r="J253" s="132" t="str" cm="1">
        <f t="array" ref="J253" xml:space="preserve"> IF(I253="", "", INDEX(四聲調, C253))</f>
        <v>入</v>
      </c>
      <c r="K253" s="129" t="s">
        <v>809</v>
      </c>
      <c r="L253" s="129">
        <v>1</v>
      </c>
      <c r="M253" s="143" t="str">
        <f t="shared" si="64"/>
        <v>鐸開1</v>
      </c>
      <c r="N253" s="135" t="s">
        <v>1481</v>
      </c>
      <c r="O253" s="136" t="s">
        <v>1592</v>
      </c>
      <c r="P253" s="137" t="s">
        <v>1577</v>
      </c>
      <c r="Q253" s="138"/>
    </row>
    <row r="254" spans="1:17" s="12" customFormat="1" ht="30">
      <c r="A254" s="116" cm="1">
        <f t="array" ref="A254" xml:space="preserve"> ROW() - ROW($1:$1)</f>
        <v>253</v>
      </c>
      <c r="B254" s="117">
        <v>43</v>
      </c>
      <c r="C254" s="117">
        <v>1</v>
      </c>
      <c r="D254" s="117" t="str">
        <f t="shared" ref="D254:D269" si="65" xml:space="preserve"> TEXT(B254, "00") &amp; "-" &amp; C254</f>
        <v>43-1</v>
      </c>
      <c r="E254" s="118">
        <f xml:space="preserve"> MATCH(D254, 目次資料表[韻目索引], 0)</f>
        <v>43</v>
      </c>
      <c r="F254" s="119" t="str" cm="1">
        <f t="array" ref="F254" xml:space="preserve"> INDEX(目次資料表[目次], $E254)</f>
        <v>2.11唐</v>
      </c>
      <c r="G254" s="120" t="str" cm="1">
        <f t="array" ref="G254" xml:space="preserve"> INDEX(目次資料表[攝], $E254)</f>
        <v>宕</v>
      </c>
      <c r="H254" s="147" t="str" cm="1">
        <f t="array" ref="H254" xml:space="preserve"> INDEX(目次資料表[韻系], $E254)</f>
        <v>唐</v>
      </c>
      <c r="I254" s="121" t="str" cm="1">
        <f t="array" ref="I254" xml:space="preserve"> INDEX(目次資料表[韻目], $E254)</f>
        <v>唐</v>
      </c>
      <c r="J254" s="120" t="str" cm="1">
        <f t="array" ref="J254" xml:space="preserve"> IF(I254="", "", INDEX(四聲調, C254))</f>
        <v>平</v>
      </c>
      <c r="K254" s="117" t="s">
        <v>809</v>
      </c>
      <c r="L254" s="117">
        <v>1</v>
      </c>
      <c r="M254" s="142" t="str">
        <f t="shared" ref="M254:M257" si="66" xml:space="preserve"> IF(I254="", "", _xlfn.CONCAT(I254,K254,L254))</f>
        <v>唐開1</v>
      </c>
      <c r="N254" s="123" t="s">
        <v>1482</v>
      </c>
      <c r="O254" s="117" t="s">
        <v>1594</v>
      </c>
      <c r="P254" s="124" t="s">
        <v>1576</v>
      </c>
      <c r="Q254" s="125"/>
    </row>
    <row r="255" spans="1:17" s="12" customFormat="1" ht="30">
      <c r="A255" s="126" cm="1">
        <f t="array" ref="A255" xml:space="preserve"> ROW() - ROW($1:$1)</f>
        <v>254</v>
      </c>
      <c r="B255" s="12">
        <v>43</v>
      </c>
      <c r="C255" s="12">
        <v>2</v>
      </c>
      <c r="D255" s="12" t="str">
        <f t="shared" si="65"/>
        <v>43-2</v>
      </c>
      <c r="E255" s="76">
        <f xml:space="preserve"> MATCH(D255, 目次資料表[韻目索引], 0)</f>
        <v>104</v>
      </c>
      <c r="F255" s="13" t="str" cm="1">
        <f t="array" ref="F255" xml:space="preserve"> INDEX(目次資料表[目次], $E255)</f>
        <v>3.38蕩</v>
      </c>
      <c r="G255" s="14" t="str" cm="1">
        <f t="array" ref="G255" xml:space="preserve"> INDEX(目次資料表[攝], $E255)</f>
        <v>宕</v>
      </c>
      <c r="H255" s="144" t="str" cm="1">
        <f t="array" ref="H255" xml:space="preserve"> INDEX(目次資料表[韻系], $E255)</f>
        <v>唐</v>
      </c>
      <c r="I255" s="63" t="str" cm="1">
        <f t="array" ref="I255" xml:space="preserve"> INDEX(目次資料表[韻目], $E255)</f>
        <v>蕩</v>
      </c>
      <c r="J255" s="14" t="str" cm="1">
        <f t="array" ref="J255" xml:space="preserve"> IF(I255="", "", INDEX(四聲調, C255))</f>
        <v>上</v>
      </c>
      <c r="K255" s="12" t="s">
        <v>809</v>
      </c>
      <c r="L255" s="12">
        <v>1</v>
      </c>
      <c r="M255" s="139" t="str">
        <f t="shared" si="66"/>
        <v>蕩開1</v>
      </c>
      <c r="N255" s="19" t="s">
        <v>1483</v>
      </c>
      <c r="O255" s="64" t="s">
        <v>1594</v>
      </c>
      <c r="P255" s="65" t="s">
        <v>1576</v>
      </c>
      <c r="Q255" s="127"/>
    </row>
    <row r="256" spans="1:17" s="12" customFormat="1" ht="30">
      <c r="A256" s="126" cm="1">
        <f t="array" ref="A256" xml:space="preserve"> ROW() - ROW($1:$1)</f>
        <v>255</v>
      </c>
      <c r="B256" s="12">
        <v>43</v>
      </c>
      <c r="C256" s="12">
        <v>3</v>
      </c>
      <c r="D256" s="12" t="str">
        <f t="shared" si="65"/>
        <v>43-3</v>
      </c>
      <c r="E256" s="76">
        <f xml:space="preserve"> MATCH(D256, 目次資料表[韻目索引], 0)</f>
        <v>165</v>
      </c>
      <c r="F256" s="13" t="str" cm="1">
        <f t="array" ref="F256" xml:space="preserve"> INDEX(目次資料表[目次], $E256)</f>
        <v>4.42宕</v>
      </c>
      <c r="G256" s="14" t="str" cm="1">
        <f t="array" ref="G256" xml:space="preserve"> INDEX(目次資料表[攝], $E256)</f>
        <v>宕</v>
      </c>
      <c r="H256" s="144" t="str" cm="1">
        <f t="array" ref="H256" xml:space="preserve"> INDEX(目次資料表[韻系], $E256)</f>
        <v>唐</v>
      </c>
      <c r="I256" s="63" t="str" cm="1">
        <f t="array" ref="I256" xml:space="preserve"> INDEX(目次資料表[韻目], $E256)</f>
        <v>宕</v>
      </c>
      <c r="J256" s="14" t="str" cm="1">
        <f t="array" ref="J256" xml:space="preserve"> IF(I256="", "", INDEX(四聲調, C256))</f>
        <v>去</v>
      </c>
      <c r="K256" s="12" t="s">
        <v>809</v>
      </c>
      <c r="L256" s="12">
        <v>1</v>
      </c>
      <c r="M256" s="139" t="str">
        <f t="shared" si="66"/>
        <v>宕開1</v>
      </c>
      <c r="N256" s="19" t="s">
        <v>1484</v>
      </c>
      <c r="O256" s="64" t="s">
        <v>1594</v>
      </c>
      <c r="P256" s="65" t="s">
        <v>1576</v>
      </c>
      <c r="Q256" s="127"/>
    </row>
    <row r="257" spans="1:17" s="12" customFormat="1" ht="30">
      <c r="A257" s="128" cm="1">
        <f t="array" ref="A257" xml:space="preserve"> ROW() - ROW($1:$1)</f>
        <v>256</v>
      </c>
      <c r="B257" s="129">
        <v>43</v>
      </c>
      <c r="C257" s="129">
        <v>4</v>
      </c>
      <c r="D257" s="129" t="str">
        <f t="shared" si="65"/>
        <v>43-4</v>
      </c>
      <c r="E257" s="130">
        <f xml:space="preserve"> MATCH(D257, 目次資料表[韻目索引], 0)</f>
        <v>226</v>
      </c>
      <c r="F257" s="131" t="str" cm="1">
        <f t="array" ref="F257" xml:space="preserve"> INDEX(目次資料表[目次], $E257)</f>
        <v>5.19鐸</v>
      </c>
      <c r="G257" s="132" t="str" cm="1">
        <f t="array" ref="G257" xml:space="preserve"> INDEX(目次資料表[攝], $E257)</f>
        <v>宕</v>
      </c>
      <c r="H257" s="148" t="str" cm="1">
        <f t="array" ref="H257" xml:space="preserve"> INDEX(目次資料表[韻系], $E257)</f>
        <v>唐</v>
      </c>
      <c r="I257" s="133" t="str" cm="1">
        <f t="array" ref="I257" xml:space="preserve"> INDEX(目次資料表[韻目], $E257)</f>
        <v>鐸</v>
      </c>
      <c r="J257" s="132" t="str" cm="1">
        <f t="array" ref="J257" xml:space="preserve"> IF(I257="", "", INDEX(四聲調, C257))</f>
        <v>入</v>
      </c>
      <c r="K257" s="129" t="s">
        <v>809</v>
      </c>
      <c r="L257" s="129">
        <v>1</v>
      </c>
      <c r="M257" s="143" t="str">
        <f t="shared" si="66"/>
        <v>鐸開1</v>
      </c>
      <c r="N257" s="135" t="s">
        <v>1485</v>
      </c>
      <c r="O257" s="136" t="s">
        <v>1594</v>
      </c>
      <c r="P257" s="137" t="s">
        <v>1577</v>
      </c>
      <c r="Q257" s="138"/>
    </row>
    <row r="258" spans="1:17" s="12" customFormat="1" ht="30">
      <c r="A258" s="97" cm="1">
        <f t="array" ref="A258" xml:space="preserve"> ROW() - ROW($1:$1)</f>
        <v>257</v>
      </c>
      <c r="B258" s="12">
        <v>44</v>
      </c>
      <c r="C258" s="12">
        <v>1</v>
      </c>
      <c r="D258" s="12" t="str">
        <f t="shared" ref="D258:D265" si="67" xml:space="preserve"> TEXT(B258, "00") &amp; "-" &amp; C258</f>
        <v>44-1</v>
      </c>
      <c r="E258" s="86">
        <f xml:space="preserve"> MATCH(D258, 目次資料表[韻目索引], 0)</f>
        <v>44</v>
      </c>
      <c r="F258" s="87" t="str" cm="1">
        <f t="array" ref="F258" xml:space="preserve"> INDEX(目次資料表[目次], $E258)</f>
        <v>2.12庚</v>
      </c>
      <c r="G258" s="14" t="str" cm="1">
        <f t="array" ref="G258" xml:space="preserve"> INDEX(目次資料表[攝], $E258)</f>
        <v>梗</v>
      </c>
      <c r="H258" s="144" t="str" cm="1">
        <f t="array" ref="H258" xml:space="preserve"> INDEX(目次資料表[韻系], $E258)</f>
        <v>庚</v>
      </c>
      <c r="I258" s="63" t="str" cm="1">
        <f t="array" ref="I258" xml:space="preserve"> INDEX(目次資料表[韻目], $E258)</f>
        <v>庚</v>
      </c>
      <c r="J258" s="14" t="str" cm="1">
        <f t="array" ref="J258" xml:space="preserve"> IF(I258="", "", INDEX(四聲調, C258))</f>
        <v>平</v>
      </c>
      <c r="K258" s="117" t="s">
        <v>809</v>
      </c>
      <c r="L258" s="117">
        <v>2</v>
      </c>
      <c r="M258" s="142" t="str">
        <f t="shared" ref="M258:M289" si="68" xml:space="preserve"> IF(I258="", "", _xlfn.CONCAT(I258,K258,L258))</f>
        <v>庚開2</v>
      </c>
      <c r="N258" s="19" t="s">
        <v>1486</v>
      </c>
      <c r="O258" s="117" t="s">
        <v>1592</v>
      </c>
      <c r="P258" s="124" t="s">
        <v>1614</v>
      </c>
      <c r="Q258" s="98"/>
    </row>
    <row r="259" spans="1:17" s="12" customFormat="1" ht="30">
      <c r="A259" s="97" cm="1">
        <f t="array" ref="A259" xml:space="preserve"> ROW() - ROW($1:$1)</f>
        <v>258</v>
      </c>
      <c r="B259" s="12">
        <v>44</v>
      </c>
      <c r="C259" s="12">
        <v>2</v>
      </c>
      <c r="D259" s="12" t="str">
        <f t="shared" si="67"/>
        <v>44-2</v>
      </c>
      <c r="E259" s="76">
        <f xml:space="preserve"> MATCH(D259, 目次資料表[韻目索引], 0)</f>
        <v>105</v>
      </c>
      <c r="F259" s="13" t="str" cm="1">
        <f t="array" ref="F259" xml:space="preserve"> INDEX(目次資料表[目次], $E259)</f>
        <v>3.39梗</v>
      </c>
      <c r="G259" s="14" t="str" cm="1">
        <f t="array" ref="G259" xml:space="preserve"> INDEX(目次資料表[攝], $E259)</f>
        <v>梗</v>
      </c>
      <c r="H259" s="144" t="str" cm="1">
        <f t="array" ref="H259" xml:space="preserve"> INDEX(目次資料表[韻系], $E259)</f>
        <v>庚</v>
      </c>
      <c r="I259" s="63" t="str" cm="1">
        <f t="array" ref="I259" xml:space="preserve"> INDEX(目次資料表[韻目], $E259)</f>
        <v>梗</v>
      </c>
      <c r="J259" s="14" t="str" cm="1">
        <f t="array" ref="J259" xml:space="preserve"> IF(I259="", "", INDEX(四聲調, C259))</f>
        <v>上</v>
      </c>
      <c r="K259" s="12" t="s">
        <v>809</v>
      </c>
      <c r="L259" s="12">
        <v>2</v>
      </c>
      <c r="M259" s="139" t="str">
        <f t="shared" si="68"/>
        <v>梗開2</v>
      </c>
      <c r="N259" s="19" t="s">
        <v>1487</v>
      </c>
      <c r="O259" s="64" t="s">
        <v>1592</v>
      </c>
      <c r="P259" s="65" t="s">
        <v>1614</v>
      </c>
      <c r="Q259" s="98"/>
    </row>
    <row r="260" spans="1:17" s="12" customFormat="1" ht="30">
      <c r="A260" s="97" cm="1">
        <f t="array" ref="A260" xml:space="preserve"> ROW() - ROW($1:$1)</f>
        <v>259</v>
      </c>
      <c r="B260" s="12">
        <v>44</v>
      </c>
      <c r="C260" s="12">
        <v>3</v>
      </c>
      <c r="D260" s="12" t="str">
        <f t="shared" si="67"/>
        <v>44-3</v>
      </c>
      <c r="E260" s="76">
        <f xml:space="preserve"> MATCH(D260, 目次資料表[韻目索引], 0)</f>
        <v>166</v>
      </c>
      <c r="F260" s="13" t="str" cm="1">
        <f t="array" ref="F260" xml:space="preserve"> INDEX(目次資料表[目次], $E260)</f>
        <v>4.43映</v>
      </c>
      <c r="G260" s="14" t="str" cm="1">
        <f t="array" ref="G260" xml:space="preserve"> INDEX(目次資料表[攝], $E260)</f>
        <v>梗</v>
      </c>
      <c r="H260" s="144" t="str" cm="1">
        <f t="array" ref="H260" xml:space="preserve"> INDEX(目次資料表[韻系], $E260)</f>
        <v>庚</v>
      </c>
      <c r="I260" s="63" t="str" cm="1">
        <f t="array" ref="I260" xml:space="preserve"> INDEX(目次資料表[韻目], $E260)</f>
        <v>映</v>
      </c>
      <c r="J260" s="14" t="str" cm="1">
        <f t="array" ref="J260" xml:space="preserve"> IF(I260="", "", INDEX(四聲調, C260))</f>
        <v>去</v>
      </c>
      <c r="K260" s="12" t="s">
        <v>809</v>
      </c>
      <c r="L260" s="12">
        <v>2</v>
      </c>
      <c r="M260" s="139" t="str">
        <f t="shared" si="68"/>
        <v>映開2</v>
      </c>
      <c r="N260" s="19" t="s">
        <v>1488</v>
      </c>
      <c r="O260" s="64" t="s">
        <v>1592</v>
      </c>
      <c r="P260" s="65" t="s">
        <v>1614</v>
      </c>
      <c r="Q260" s="98"/>
    </row>
    <row r="261" spans="1:17" s="12" customFormat="1" ht="30">
      <c r="A261" s="99" cm="1">
        <f t="array" ref="A261" xml:space="preserve"> ROW() - ROW($1:$1)</f>
        <v>260</v>
      </c>
      <c r="B261" s="100">
        <v>44</v>
      </c>
      <c r="C261" s="100">
        <v>4</v>
      </c>
      <c r="D261" s="100" t="str">
        <f t="shared" si="67"/>
        <v>44-4</v>
      </c>
      <c r="E261" s="101">
        <f xml:space="preserve"> MATCH(D261, 目次資料表[韻目索引], 0)</f>
        <v>227</v>
      </c>
      <c r="F261" s="102" t="str" cm="1">
        <f t="array" ref="F261" xml:space="preserve"> INDEX(目次資料表[目次], $E261)</f>
        <v>5.20陌</v>
      </c>
      <c r="G261" s="103" t="str" cm="1">
        <f t="array" ref="G261" xml:space="preserve"> INDEX(目次資料表[攝], $E261)</f>
        <v>梗</v>
      </c>
      <c r="H261" s="146" t="str" cm="1">
        <f t="array" ref="H261" xml:space="preserve"> INDEX(目次資料表[韻系], $E261)</f>
        <v>庚</v>
      </c>
      <c r="I261" s="104" t="str" cm="1">
        <f t="array" ref="I261" xml:space="preserve"> INDEX(目次資料表[韻目], $E261)</f>
        <v>陌</v>
      </c>
      <c r="J261" s="103" t="str" cm="1">
        <f t="array" ref="J261" xml:space="preserve"> IF(I261="", "", INDEX(四聲調, C261))</f>
        <v>入</v>
      </c>
      <c r="K261" s="129" t="s">
        <v>809</v>
      </c>
      <c r="L261" s="129">
        <v>2</v>
      </c>
      <c r="M261" s="143" t="str">
        <f t="shared" si="68"/>
        <v>陌開2</v>
      </c>
      <c r="N261" s="105" t="s">
        <v>1489</v>
      </c>
      <c r="O261" s="136" t="s">
        <v>1592</v>
      </c>
      <c r="P261" s="137" t="s">
        <v>1615</v>
      </c>
      <c r="Q261" s="108"/>
    </row>
    <row r="262" spans="1:17" s="12" customFormat="1" ht="30">
      <c r="A262" s="88" cm="1">
        <f t="array" ref="A262" xml:space="preserve"> ROW() - ROW($1:$1)</f>
        <v>261</v>
      </c>
      <c r="B262" s="89">
        <v>44</v>
      </c>
      <c r="C262" s="89">
        <v>1</v>
      </c>
      <c r="D262" s="89" t="str">
        <f t="shared" si="67"/>
        <v>44-1</v>
      </c>
      <c r="E262" s="90">
        <f xml:space="preserve"> MATCH(D262, 目次資料表[韻目索引], 0)</f>
        <v>44</v>
      </c>
      <c r="F262" s="91" t="str" cm="1">
        <f t="array" ref="F262" xml:space="preserve"> INDEX(目次資料表[目次], $E262)</f>
        <v>2.12庚</v>
      </c>
      <c r="G262" s="92" t="str" cm="1">
        <f t="array" ref="G262" xml:space="preserve"> INDEX(目次資料表[攝], $E262)</f>
        <v>梗</v>
      </c>
      <c r="H262" s="145" t="str" cm="1">
        <f t="array" ref="H262" xml:space="preserve"> INDEX(目次資料表[韻系], $E262)</f>
        <v>庚</v>
      </c>
      <c r="I262" s="93" t="str" cm="1">
        <f t="array" ref="I262" xml:space="preserve"> INDEX(目次資料表[韻目], $E262)</f>
        <v>庚</v>
      </c>
      <c r="J262" s="92" t="str" cm="1">
        <f t="array" ref="J262" xml:space="preserve"> IF(I262="", "", INDEX(四聲調, C262))</f>
        <v>平</v>
      </c>
      <c r="K262" s="117" t="s">
        <v>857</v>
      </c>
      <c r="L262" s="117">
        <v>2</v>
      </c>
      <c r="M262" s="142" t="str">
        <f t="shared" si="68"/>
        <v>庚合2</v>
      </c>
      <c r="N262" s="94" t="s">
        <v>1490</v>
      </c>
      <c r="O262" s="117" t="s">
        <v>1594</v>
      </c>
      <c r="P262" s="124" t="s">
        <v>1576</v>
      </c>
      <c r="Q262" s="96"/>
    </row>
    <row r="263" spans="1:17" s="12" customFormat="1" ht="30">
      <c r="A263" s="97" cm="1">
        <f t="array" ref="A263" xml:space="preserve"> ROW() - ROW($1:$1)</f>
        <v>262</v>
      </c>
      <c r="B263" s="12">
        <v>44</v>
      </c>
      <c r="C263" s="12">
        <v>2</v>
      </c>
      <c r="D263" s="12" t="str">
        <f t="shared" si="67"/>
        <v>44-2</v>
      </c>
      <c r="E263" s="76">
        <f xml:space="preserve"> MATCH(D263, 目次資料表[韻目索引], 0)</f>
        <v>105</v>
      </c>
      <c r="F263" s="13" t="str" cm="1">
        <f t="array" ref="F263" xml:space="preserve"> INDEX(目次資料表[目次], $E263)</f>
        <v>3.39梗</v>
      </c>
      <c r="G263" s="14" t="str" cm="1">
        <f t="array" ref="G263" xml:space="preserve"> INDEX(目次資料表[攝], $E263)</f>
        <v>梗</v>
      </c>
      <c r="H263" s="144" t="str" cm="1">
        <f t="array" ref="H263" xml:space="preserve"> INDEX(目次資料表[韻系], $E263)</f>
        <v>庚</v>
      </c>
      <c r="I263" s="63" t="str" cm="1">
        <f t="array" ref="I263" xml:space="preserve"> INDEX(目次資料表[韻目], $E263)</f>
        <v>梗</v>
      </c>
      <c r="J263" s="14" t="str" cm="1">
        <f t="array" ref="J263" xml:space="preserve"> IF(I263="", "", INDEX(四聲調, C263))</f>
        <v>上</v>
      </c>
      <c r="K263" s="12" t="s">
        <v>857</v>
      </c>
      <c r="L263" s="12">
        <v>2</v>
      </c>
      <c r="M263" s="139" t="str">
        <f t="shared" si="68"/>
        <v>梗合2</v>
      </c>
      <c r="N263" s="19" t="s">
        <v>1491</v>
      </c>
      <c r="O263" s="64" t="s">
        <v>1594</v>
      </c>
      <c r="P263" s="65" t="s">
        <v>1576</v>
      </c>
      <c r="Q263" s="98"/>
    </row>
    <row r="264" spans="1:17" s="12" customFormat="1" ht="30">
      <c r="A264" s="97" cm="1">
        <f t="array" ref="A264" xml:space="preserve"> ROW() - ROW($1:$1)</f>
        <v>263</v>
      </c>
      <c r="B264" s="12">
        <v>44</v>
      </c>
      <c r="C264" s="12">
        <v>3</v>
      </c>
      <c r="D264" s="12" t="str">
        <f t="shared" si="67"/>
        <v>44-3</v>
      </c>
      <c r="E264" s="76">
        <f xml:space="preserve"> MATCH(D264, 目次資料表[韻目索引], 0)</f>
        <v>166</v>
      </c>
      <c r="F264" s="13" t="str" cm="1">
        <f t="array" ref="F264" xml:space="preserve"> INDEX(目次資料表[目次], $E264)</f>
        <v>4.43映</v>
      </c>
      <c r="G264" s="14" t="str" cm="1">
        <f t="array" ref="G264" xml:space="preserve"> INDEX(目次資料表[攝], $E264)</f>
        <v>梗</v>
      </c>
      <c r="H264" s="144" t="str" cm="1">
        <f t="array" ref="H264" xml:space="preserve"> INDEX(目次資料表[韻系], $E264)</f>
        <v>庚</v>
      </c>
      <c r="I264" s="63" t="str" cm="1">
        <f t="array" ref="I264" xml:space="preserve"> INDEX(目次資料表[韻目], $E264)</f>
        <v>映</v>
      </c>
      <c r="J264" s="14" t="str" cm="1">
        <f t="array" ref="J264" xml:space="preserve"> IF(I264="", "", INDEX(四聲調, C264))</f>
        <v>去</v>
      </c>
      <c r="K264" s="12" t="s">
        <v>857</v>
      </c>
      <c r="L264" s="12">
        <v>2</v>
      </c>
      <c r="M264" s="139" t="str">
        <f t="shared" si="68"/>
        <v>映合2</v>
      </c>
      <c r="N264" s="19" t="s">
        <v>1492</v>
      </c>
      <c r="O264" s="64" t="s">
        <v>1594</v>
      </c>
      <c r="P264" s="65" t="s">
        <v>1576</v>
      </c>
      <c r="Q264" s="98"/>
    </row>
    <row r="265" spans="1:17" s="12" customFormat="1" ht="30">
      <c r="A265" s="99" cm="1">
        <f t="array" ref="A265" xml:space="preserve"> ROW() - ROW($1:$1)</f>
        <v>264</v>
      </c>
      <c r="B265" s="100">
        <v>44</v>
      </c>
      <c r="C265" s="100">
        <v>4</v>
      </c>
      <c r="D265" s="100" t="str">
        <f t="shared" si="67"/>
        <v>44-4</v>
      </c>
      <c r="E265" s="101">
        <f xml:space="preserve"> MATCH(D265, 目次資料表[韻目索引], 0)</f>
        <v>227</v>
      </c>
      <c r="F265" s="102" t="str" cm="1">
        <f t="array" ref="F265" xml:space="preserve"> INDEX(目次資料表[目次], $E265)</f>
        <v>5.20陌</v>
      </c>
      <c r="G265" s="103" t="str" cm="1">
        <f t="array" ref="G265" xml:space="preserve"> INDEX(目次資料表[攝], $E265)</f>
        <v>梗</v>
      </c>
      <c r="H265" s="146" t="str" cm="1">
        <f t="array" ref="H265" xml:space="preserve"> INDEX(目次資料表[韻系], $E265)</f>
        <v>庚</v>
      </c>
      <c r="I265" s="104" t="str" cm="1">
        <f t="array" ref="I265" xml:space="preserve"> INDEX(目次資料表[韻目], $E265)</f>
        <v>陌</v>
      </c>
      <c r="J265" s="103" t="str" cm="1">
        <f t="array" ref="J265" xml:space="preserve"> IF(I265="", "", INDEX(四聲調, C265))</f>
        <v>入</v>
      </c>
      <c r="K265" s="129" t="s">
        <v>857</v>
      </c>
      <c r="L265" s="129">
        <v>2</v>
      </c>
      <c r="M265" s="143" t="str">
        <f t="shared" si="68"/>
        <v>陌合2</v>
      </c>
      <c r="N265" s="105" t="s">
        <v>1493</v>
      </c>
      <c r="O265" s="136" t="s">
        <v>1594</v>
      </c>
      <c r="P265" s="137" t="s">
        <v>1577</v>
      </c>
      <c r="Q265" s="108"/>
    </row>
    <row r="266" spans="1:17" s="12" customFormat="1" ht="30">
      <c r="A266" s="88" cm="1">
        <f t="array" ref="A266" xml:space="preserve"> ROW() - ROW($1:$1)</f>
        <v>265</v>
      </c>
      <c r="B266" s="89">
        <v>44</v>
      </c>
      <c r="C266" s="89">
        <v>1</v>
      </c>
      <c r="D266" s="89" t="str">
        <f t="shared" si="65"/>
        <v>44-1</v>
      </c>
      <c r="E266" s="90">
        <f xml:space="preserve"> MATCH(D266, 目次資料表[韻目索引], 0)</f>
        <v>44</v>
      </c>
      <c r="F266" s="91" t="str" cm="1">
        <f t="array" ref="F266" xml:space="preserve"> INDEX(目次資料表[目次], $E266)</f>
        <v>2.12庚</v>
      </c>
      <c r="G266" s="92" t="str" cm="1">
        <f t="array" ref="G266" xml:space="preserve"> INDEX(目次資料表[攝], $E266)</f>
        <v>梗</v>
      </c>
      <c r="H266" s="145" t="str" cm="1">
        <f t="array" ref="H266" xml:space="preserve"> INDEX(目次資料表[韻系], $E266)</f>
        <v>庚</v>
      </c>
      <c r="I266" s="93" t="str" cm="1">
        <f t="array" ref="I266" xml:space="preserve"> INDEX(目次資料表[韻目], $E266)</f>
        <v>庚</v>
      </c>
      <c r="J266" s="92" t="str" cm="1">
        <f t="array" ref="J266" xml:space="preserve"> IF(I266="", "", INDEX(四聲調, C266))</f>
        <v>平</v>
      </c>
      <c r="K266" s="117" t="s">
        <v>809</v>
      </c>
      <c r="L266" s="122">
        <v>3</v>
      </c>
      <c r="M266" s="142" t="str">
        <f t="shared" si="68"/>
        <v>庚開3</v>
      </c>
      <c r="N266" s="94" t="s">
        <v>1494</v>
      </c>
      <c r="O266" s="117" t="s">
        <v>1583</v>
      </c>
      <c r="P266" s="124" t="s">
        <v>1616</v>
      </c>
      <c r="Q266" s="96"/>
    </row>
    <row r="267" spans="1:17" s="12" customFormat="1" ht="30">
      <c r="A267" s="97" cm="1">
        <f t="array" ref="A267" xml:space="preserve"> ROW() - ROW($1:$1)</f>
        <v>266</v>
      </c>
      <c r="B267" s="12">
        <v>44</v>
      </c>
      <c r="C267" s="12">
        <v>2</v>
      </c>
      <c r="D267" s="12" t="str">
        <f t="shared" si="65"/>
        <v>44-2</v>
      </c>
      <c r="E267" s="76">
        <f xml:space="preserve"> MATCH(D267, 目次資料表[韻目索引], 0)</f>
        <v>105</v>
      </c>
      <c r="F267" s="13" t="str" cm="1">
        <f t="array" ref="F267" xml:space="preserve"> INDEX(目次資料表[目次], $E267)</f>
        <v>3.39梗</v>
      </c>
      <c r="G267" s="14" t="str" cm="1">
        <f t="array" ref="G267" xml:space="preserve"> INDEX(目次資料表[攝], $E267)</f>
        <v>梗</v>
      </c>
      <c r="H267" s="144" t="str" cm="1">
        <f t="array" ref="H267" xml:space="preserve"> INDEX(目次資料表[韻系], $E267)</f>
        <v>庚</v>
      </c>
      <c r="I267" s="63" t="str" cm="1">
        <f t="array" ref="I267" xml:space="preserve"> INDEX(目次資料表[韻目], $E267)</f>
        <v>梗</v>
      </c>
      <c r="J267" s="14" t="str" cm="1">
        <f t="array" ref="J267" xml:space="preserve"> IF(I267="", "", INDEX(四聲調, C267))</f>
        <v>上</v>
      </c>
      <c r="K267" s="12" t="s">
        <v>809</v>
      </c>
      <c r="L267" s="20">
        <v>3</v>
      </c>
      <c r="M267" s="139" t="str">
        <f t="shared" si="68"/>
        <v>梗開3</v>
      </c>
      <c r="N267" s="19" t="s">
        <v>1495</v>
      </c>
      <c r="O267" s="64" t="s">
        <v>1583</v>
      </c>
      <c r="P267" s="65" t="s">
        <v>1616</v>
      </c>
      <c r="Q267" s="98"/>
    </row>
    <row r="268" spans="1:17" s="12" customFormat="1" ht="30">
      <c r="A268" s="97" cm="1">
        <f t="array" ref="A268" xml:space="preserve"> ROW() - ROW($1:$1)</f>
        <v>267</v>
      </c>
      <c r="B268" s="12">
        <v>44</v>
      </c>
      <c r="C268" s="12">
        <v>3</v>
      </c>
      <c r="D268" s="12" t="str">
        <f t="shared" si="65"/>
        <v>44-3</v>
      </c>
      <c r="E268" s="76">
        <f xml:space="preserve"> MATCH(D268, 目次資料表[韻目索引], 0)</f>
        <v>166</v>
      </c>
      <c r="F268" s="13" t="str" cm="1">
        <f t="array" ref="F268" xml:space="preserve"> INDEX(目次資料表[目次], $E268)</f>
        <v>4.43映</v>
      </c>
      <c r="G268" s="14" t="str" cm="1">
        <f t="array" ref="G268" xml:space="preserve"> INDEX(目次資料表[攝], $E268)</f>
        <v>梗</v>
      </c>
      <c r="H268" s="144" t="str" cm="1">
        <f t="array" ref="H268" xml:space="preserve"> INDEX(目次資料表[韻系], $E268)</f>
        <v>庚</v>
      </c>
      <c r="I268" s="63" t="str" cm="1">
        <f t="array" ref="I268" xml:space="preserve"> INDEX(目次資料表[韻目], $E268)</f>
        <v>映</v>
      </c>
      <c r="J268" s="14" t="str" cm="1">
        <f t="array" ref="J268" xml:space="preserve"> IF(I268="", "", INDEX(四聲調, C268))</f>
        <v>去</v>
      </c>
      <c r="K268" s="12" t="s">
        <v>809</v>
      </c>
      <c r="L268" s="20">
        <v>3</v>
      </c>
      <c r="M268" s="139" t="str">
        <f t="shared" si="68"/>
        <v>映開3</v>
      </c>
      <c r="N268" s="19" t="s">
        <v>1496</v>
      </c>
      <c r="O268" s="64" t="s">
        <v>1583</v>
      </c>
      <c r="P268" s="65" t="s">
        <v>1616</v>
      </c>
      <c r="Q268" s="98"/>
    </row>
    <row r="269" spans="1:17" s="12" customFormat="1" ht="30">
      <c r="A269" s="99" cm="1">
        <f t="array" ref="A269" xml:space="preserve"> ROW() - ROW($1:$1)</f>
        <v>268</v>
      </c>
      <c r="B269" s="100">
        <v>44</v>
      </c>
      <c r="C269" s="100">
        <v>4</v>
      </c>
      <c r="D269" s="100" t="str">
        <f t="shared" si="65"/>
        <v>44-4</v>
      </c>
      <c r="E269" s="101">
        <f xml:space="preserve"> MATCH(D269, 目次資料表[韻目索引], 0)</f>
        <v>227</v>
      </c>
      <c r="F269" s="102" t="str" cm="1">
        <f t="array" ref="F269" xml:space="preserve"> INDEX(目次資料表[目次], $E269)</f>
        <v>5.20陌</v>
      </c>
      <c r="G269" s="103" t="str" cm="1">
        <f t="array" ref="G269" xml:space="preserve"> INDEX(目次資料表[攝], $E269)</f>
        <v>梗</v>
      </c>
      <c r="H269" s="146" t="str" cm="1">
        <f t="array" ref="H269" xml:space="preserve"> INDEX(目次資料表[韻系], $E269)</f>
        <v>庚</v>
      </c>
      <c r="I269" s="104" t="str" cm="1">
        <f t="array" ref="I269" xml:space="preserve"> INDEX(目次資料表[韻目], $E269)</f>
        <v>陌</v>
      </c>
      <c r="J269" s="103" t="str" cm="1">
        <f t="array" ref="J269" xml:space="preserve"> IF(I269="", "", INDEX(四聲調, C269))</f>
        <v>入</v>
      </c>
      <c r="K269" s="129" t="s">
        <v>809</v>
      </c>
      <c r="L269" s="134">
        <v>3</v>
      </c>
      <c r="M269" s="143" t="str">
        <f t="shared" si="68"/>
        <v>陌開3</v>
      </c>
      <c r="N269" s="105" t="s">
        <v>1497</v>
      </c>
      <c r="O269" s="136" t="s">
        <v>1583</v>
      </c>
      <c r="P269" s="137" t="s">
        <v>1617</v>
      </c>
      <c r="Q269" s="108"/>
    </row>
    <row r="270" spans="1:17" s="12" customFormat="1" ht="30">
      <c r="A270" s="88" cm="1">
        <f t="array" ref="A270" xml:space="preserve"> ROW() - ROW($1:$1)</f>
        <v>269</v>
      </c>
      <c r="B270" s="89">
        <v>44</v>
      </c>
      <c r="C270" s="89">
        <v>1</v>
      </c>
      <c r="D270" s="89" t="str">
        <f t="shared" si="43"/>
        <v>44-1</v>
      </c>
      <c r="E270" s="90">
        <f xml:space="preserve"> MATCH(D270, 目次資料表[韻目索引], 0)</f>
        <v>44</v>
      </c>
      <c r="F270" s="91" t="str" cm="1">
        <f t="array" ref="F270" xml:space="preserve"> INDEX(目次資料表[目次], $E270)</f>
        <v>2.12庚</v>
      </c>
      <c r="G270" s="92" t="str" cm="1">
        <f t="array" ref="G270" xml:space="preserve"> INDEX(目次資料表[攝], $E270)</f>
        <v>梗</v>
      </c>
      <c r="H270" s="145" t="str" cm="1">
        <f t="array" ref="H270" xml:space="preserve"> INDEX(目次資料表[韻系], $E270)</f>
        <v>庚</v>
      </c>
      <c r="I270" s="93" t="str" cm="1">
        <f t="array" ref="I270" xml:space="preserve"> INDEX(目次資料表[韻目], $E270)</f>
        <v>庚</v>
      </c>
      <c r="J270" s="92" t="str" cm="1">
        <f t="array" ref="J270" xml:space="preserve"> IF(I270="", "", INDEX(四聲調, C270))</f>
        <v>平</v>
      </c>
      <c r="K270" s="117" t="s">
        <v>857</v>
      </c>
      <c r="L270" s="122">
        <v>3</v>
      </c>
      <c r="M270" s="142" t="str">
        <f t="shared" si="68"/>
        <v>庚合3</v>
      </c>
      <c r="N270" s="94" t="s">
        <v>1498</v>
      </c>
      <c r="O270" s="117" t="s">
        <v>1585</v>
      </c>
      <c r="P270" s="124" t="s">
        <v>1616</v>
      </c>
      <c r="Q270" s="96"/>
    </row>
    <row r="271" spans="1:17" s="12" customFormat="1" ht="30">
      <c r="A271" s="97" cm="1">
        <f t="array" ref="A271" xml:space="preserve"> ROW() - ROW($1:$1)</f>
        <v>270</v>
      </c>
      <c r="B271" s="12">
        <v>44</v>
      </c>
      <c r="C271" s="12">
        <v>2</v>
      </c>
      <c r="D271" s="12" t="str">
        <f t="shared" si="43"/>
        <v>44-2</v>
      </c>
      <c r="E271" s="76">
        <f xml:space="preserve"> MATCH(D271, 目次資料表[韻目索引], 0)</f>
        <v>105</v>
      </c>
      <c r="F271" s="13" t="str" cm="1">
        <f t="array" ref="F271" xml:space="preserve"> INDEX(目次資料表[目次], $E271)</f>
        <v>3.39梗</v>
      </c>
      <c r="G271" s="14" t="str" cm="1">
        <f t="array" ref="G271" xml:space="preserve"> INDEX(目次資料表[攝], $E271)</f>
        <v>梗</v>
      </c>
      <c r="H271" s="144" t="str" cm="1">
        <f t="array" ref="H271" xml:space="preserve"> INDEX(目次資料表[韻系], $E271)</f>
        <v>庚</v>
      </c>
      <c r="I271" s="63" t="str" cm="1">
        <f t="array" ref="I271" xml:space="preserve"> INDEX(目次資料表[韻目], $E271)</f>
        <v>梗</v>
      </c>
      <c r="J271" s="14" t="str" cm="1">
        <f t="array" ref="J271" xml:space="preserve"> IF(I271="", "", INDEX(四聲調, C271))</f>
        <v>上</v>
      </c>
      <c r="K271" s="12" t="s">
        <v>857</v>
      </c>
      <c r="L271" s="20">
        <v>3</v>
      </c>
      <c r="M271" s="139" t="str">
        <f t="shared" si="68"/>
        <v>梗合3</v>
      </c>
      <c r="N271" s="19" t="s">
        <v>1499</v>
      </c>
      <c r="O271" s="64" t="s">
        <v>1585</v>
      </c>
      <c r="P271" s="65" t="s">
        <v>1616</v>
      </c>
      <c r="Q271" s="98"/>
    </row>
    <row r="272" spans="1:17" s="12" customFormat="1" ht="30">
      <c r="A272" s="97" cm="1">
        <f t="array" ref="A272" xml:space="preserve"> ROW() - ROW($1:$1)</f>
        <v>271</v>
      </c>
      <c r="B272" s="12">
        <v>44</v>
      </c>
      <c r="C272" s="12">
        <v>3</v>
      </c>
      <c r="D272" s="12" t="str">
        <f t="shared" si="43"/>
        <v>44-3</v>
      </c>
      <c r="E272" s="76">
        <f xml:space="preserve"> MATCH(D272, 目次資料表[韻目索引], 0)</f>
        <v>166</v>
      </c>
      <c r="F272" s="13" t="str" cm="1">
        <f t="array" ref="F272" xml:space="preserve"> INDEX(目次資料表[目次], $E272)</f>
        <v>4.43映</v>
      </c>
      <c r="G272" s="14" t="str" cm="1">
        <f t="array" ref="G272" xml:space="preserve"> INDEX(目次資料表[攝], $E272)</f>
        <v>梗</v>
      </c>
      <c r="H272" s="144" t="str" cm="1">
        <f t="array" ref="H272" xml:space="preserve"> INDEX(目次資料表[韻系], $E272)</f>
        <v>庚</v>
      </c>
      <c r="I272" s="63" t="str" cm="1">
        <f t="array" ref="I272" xml:space="preserve"> INDEX(目次資料表[韻目], $E272)</f>
        <v>映</v>
      </c>
      <c r="J272" s="14" t="str" cm="1">
        <f t="array" ref="J272" xml:space="preserve"> IF(I272="", "", INDEX(四聲調, C272))</f>
        <v>去</v>
      </c>
      <c r="K272" s="12" t="s">
        <v>857</v>
      </c>
      <c r="L272" s="20">
        <v>3</v>
      </c>
      <c r="M272" s="139" t="str">
        <f t="shared" si="68"/>
        <v>映合3</v>
      </c>
      <c r="N272" s="19" t="s">
        <v>1500</v>
      </c>
      <c r="O272" s="64" t="s">
        <v>1585</v>
      </c>
      <c r="P272" s="65" t="s">
        <v>1616</v>
      </c>
      <c r="Q272" s="98"/>
    </row>
    <row r="273" spans="1:17" s="12" customFormat="1" ht="30">
      <c r="A273" s="99" cm="1">
        <f t="array" ref="A273" xml:space="preserve"> ROW() - ROW($1:$1)</f>
        <v>272</v>
      </c>
      <c r="B273" s="100">
        <v>44</v>
      </c>
      <c r="C273" s="100">
        <v>4</v>
      </c>
      <c r="D273" s="100" t="str">
        <f t="shared" si="43"/>
        <v>44-4</v>
      </c>
      <c r="E273" s="101">
        <f xml:space="preserve"> MATCH(D273, 目次資料表[韻目索引], 0)</f>
        <v>227</v>
      </c>
      <c r="F273" s="102" t="str" cm="1">
        <f t="array" ref="F273" xml:space="preserve"> INDEX(目次資料表[目次], $E273)</f>
        <v>5.20陌</v>
      </c>
      <c r="G273" s="103" t="str" cm="1">
        <f t="array" ref="G273" xml:space="preserve"> INDEX(目次資料表[攝], $E273)</f>
        <v>梗</v>
      </c>
      <c r="H273" s="146" t="str" cm="1">
        <f t="array" ref="H273" xml:space="preserve"> INDEX(目次資料表[韻系], $E273)</f>
        <v>庚</v>
      </c>
      <c r="I273" s="104" t="str" cm="1">
        <f t="array" ref="I273" xml:space="preserve"> INDEX(目次資料表[韻目], $E273)</f>
        <v>陌</v>
      </c>
      <c r="J273" s="103" t="str" cm="1">
        <f t="array" ref="J273" xml:space="preserve"> IF(I273="", "", INDEX(四聲調, C273))</f>
        <v>入</v>
      </c>
      <c r="K273" s="129" t="s">
        <v>857</v>
      </c>
      <c r="L273" s="134">
        <v>3</v>
      </c>
      <c r="M273" s="143" t="str">
        <f t="shared" si="68"/>
        <v>陌合3</v>
      </c>
      <c r="N273" s="109"/>
      <c r="O273" s="136" t="s">
        <v>1585</v>
      </c>
      <c r="P273" s="137" t="s">
        <v>1617</v>
      </c>
      <c r="Q273" s="108"/>
    </row>
    <row r="274" spans="1:17" s="12" customFormat="1" ht="30">
      <c r="A274" s="88" cm="1">
        <f t="array" ref="A274" xml:space="preserve"> ROW() - ROW($1:$1)</f>
        <v>273</v>
      </c>
      <c r="B274" s="89">
        <v>45</v>
      </c>
      <c r="C274" s="89">
        <v>1</v>
      </c>
      <c r="D274" s="89" t="str">
        <f t="shared" ref="D274:D277" si="69" xml:space="preserve"> TEXT(B274, "00") &amp; "-" &amp; C274</f>
        <v>45-1</v>
      </c>
      <c r="E274" s="90">
        <f xml:space="preserve"> MATCH(D274, 目次資料表[韻目索引], 0)</f>
        <v>45</v>
      </c>
      <c r="F274" s="91" t="str" cm="1">
        <f t="array" ref="F274" xml:space="preserve"> INDEX(目次資料表[目次], $E274)</f>
        <v>2.13耕</v>
      </c>
      <c r="G274" s="92" t="str" cm="1">
        <f t="array" ref="G274" xml:space="preserve"> INDEX(目次資料表[攝], $E274)</f>
        <v>梗</v>
      </c>
      <c r="H274" s="145" t="str" cm="1">
        <f t="array" ref="H274" xml:space="preserve"> INDEX(目次資料表[韻系], $E274)</f>
        <v>耕</v>
      </c>
      <c r="I274" s="93" t="str" cm="1">
        <f t="array" ref="I274" xml:space="preserve"> INDEX(目次資料表[韻目], $E274)</f>
        <v>耕</v>
      </c>
      <c r="J274" s="92" t="str" cm="1">
        <f t="array" ref="J274" xml:space="preserve"> IF(I274="", "", INDEX(四聲調, C274))</f>
        <v>平</v>
      </c>
      <c r="K274" s="117" t="s">
        <v>809</v>
      </c>
      <c r="L274" s="149">
        <v>2</v>
      </c>
      <c r="M274" s="142" t="str">
        <f t="shared" si="68"/>
        <v>耕開2</v>
      </c>
      <c r="N274" s="94" t="s">
        <v>1501</v>
      </c>
      <c r="O274" s="117" t="s">
        <v>1592</v>
      </c>
      <c r="P274" s="124" t="s">
        <v>1614</v>
      </c>
      <c r="Q274" s="96"/>
    </row>
    <row r="275" spans="1:17" s="12" customFormat="1" ht="30">
      <c r="A275" s="97" cm="1">
        <f t="array" ref="A275" xml:space="preserve"> ROW() - ROW($1:$1)</f>
        <v>274</v>
      </c>
      <c r="B275" s="12">
        <v>45</v>
      </c>
      <c r="C275" s="12">
        <v>2</v>
      </c>
      <c r="D275" s="12" t="str">
        <f t="shared" si="69"/>
        <v>45-2</v>
      </c>
      <c r="E275" s="76">
        <f xml:space="preserve"> MATCH(D275, 目次資料表[韻目索引], 0)</f>
        <v>106</v>
      </c>
      <c r="F275" s="13" t="str" cm="1">
        <f t="array" ref="F275" xml:space="preserve"> INDEX(目次資料表[目次], $E275)</f>
        <v>3.40耿</v>
      </c>
      <c r="G275" s="14" t="str" cm="1">
        <f t="array" ref="G275" xml:space="preserve"> INDEX(目次資料表[攝], $E275)</f>
        <v>梗</v>
      </c>
      <c r="H275" s="144" t="str" cm="1">
        <f t="array" ref="H275" xml:space="preserve"> INDEX(目次資料表[韻系], $E275)</f>
        <v>耕</v>
      </c>
      <c r="I275" s="63" t="str" cm="1">
        <f t="array" ref="I275" xml:space="preserve"> INDEX(目次資料表[韻目], $E275)</f>
        <v>耿</v>
      </c>
      <c r="J275" s="14" t="str" cm="1">
        <f t="array" ref="J275" xml:space="preserve"> IF(I275="", "", INDEX(四聲調, C275))</f>
        <v>上</v>
      </c>
      <c r="K275" s="12" t="s">
        <v>809</v>
      </c>
      <c r="L275" s="150">
        <v>2</v>
      </c>
      <c r="M275" s="139" t="str">
        <f t="shared" si="68"/>
        <v>耿開2</v>
      </c>
      <c r="N275" s="19" t="s">
        <v>1502</v>
      </c>
      <c r="O275" s="64" t="s">
        <v>1592</v>
      </c>
      <c r="P275" s="65" t="s">
        <v>1614</v>
      </c>
      <c r="Q275" s="98"/>
    </row>
    <row r="276" spans="1:17" s="12" customFormat="1" ht="30">
      <c r="A276" s="97" cm="1">
        <f t="array" ref="A276" xml:space="preserve"> ROW() - ROW($1:$1)</f>
        <v>275</v>
      </c>
      <c r="B276" s="12">
        <v>45</v>
      </c>
      <c r="C276" s="12">
        <v>3</v>
      </c>
      <c r="D276" s="12" t="str">
        <f t="shared" si="69"/>
        <v>45-3</v>
      </c>
      <c r="E276" s="76">
        <f xml:space="preserve"> MATCH(D276, 目次資料表[韻目索引], 0)</f>
        <v>167</v>
      </c>
      <c r="F276" s="13" t="str" cm="1">
        <f t="array" ref="F276" xml:space="preserve"> INDEX(目次資料表[目次], $E276)</f>
        <v>4.44諍</v>
      </c>
      <c r="G276" s="14" t="str" cm="1">
        <f t="array" ref="G276" xml:space="preserve"> INDEX(目次資料表[攝], $E276)</f>
        <v>梗</v>
      </c>
      <c r="H276" s="144" t="str" cm="1">
        <f t="array" ref="H276" xml:space="preserve"> INDEX(目次資料表[韻系], $E276)</f>
        <v>耕</v>
      </c>
      <c r="I276" s="63" t="str" cm="1">
        <f t="array" ref="I276" xml:space="preserve"> INDEX(目次資料表[韻目], $E276)</f>
        <v>諍</v>
      </c>
      <c r="J276" s="14" t="str" cm="1">
        <f t="array" ref="J276" xml:space="preserve"> IF(I276="", "", INDEX(四聲調, C276))</f>
        <v>去</v>
      </c>
      <c r="K276" s="12" t="s">
        <v>809</v>
      </c>
      <c r="L276" s="150">
        <v>2</v>
      </c>
      <c r="M276" s="139" t="str">
        <f t="shared" si="68"/>
        <v>諍開2</v>
      </c>
      <c r="N276" s="19" t="s">
        <v>1503</v>
      </c>
      <c r="O276" s="64" t="s">
        <v>1592</v>
      </c>
      <c r="P276" s="65" t="s">
        <v>1614</v>
      </c>
      <c r="Q276" s="98"/>
    </row>
    <row r="277" spans="1:17" s="12" customFormat="1" ht="30">
      <c r="A277" s="99" cm="1">
        <f t="array" ref="A277" xml:space="preserve"> ROW() - ROW($1:$1)</f>
        <v>276</v>
      </c>
      <c r="B277" s="100">
        <v>45</v>
      </c>
      <c r="C277" s="100">
        <v>4</v>
      </c>
      <c r="D277" s="100" t="str">
        <f t="shared" si="69"/>
        <v>45-4</v>
      </c>
      <c r="E277" s="101">
        <f xml:space="preserve"> MATCH(D277, 目次資料表[韻目索引], 0)</f>
        <v>228</v>
      </c>
      <c r="F277" s="102" t="str" cm="1">
        <f t="array" ref="F277" xml:space="preserve"> INDEX(目次資料表[目次], $E277)</f>
        <v>5.21麥</v>
      </c>
      <c r="G277" s="103" t="str" cm="1">
        <f t="array" ref="G277" xml:space="preserve"> INDEX(目次資料表[攝], $E277)</f>
        <v>梗</v>
      </c>
      <c r="H277" s="146" t="str" cm="1">
        <f t="array" ref="H277" xml:space="preserve"> INDEX(目次資料表[韻系], $E277)</f>
        <v>耕</v>
      </c>
      <c r="I277" s="104" t="str" cm="1">
        <f t="array" ref="I277" xml:space="preserve"> INDEX(目次資料表[韻目], $E277)</f>
        <v>麥</v>
      </c>
      <c r="J277" s="103" t="str" cm="1">
        <f t="array" ref="J277" xml:space="preserve"> IF(I277="", "", INDEX(四聲調, C277))</f>
        <v>入</v>
      </c>
      <c r="K277" s="129" t="s">
        <v>809</v>
      </c>
      <c r="L277" s="151">
        <v>2</v>
      </c>
      <c r="M277" s="143" t="str">
        <f t="shared" si="68"/>
        <v>麥開2</v>
      </c>
      <c r="N277" s="105" t="s">
        <v>1504</v>
      </c>
      <c r="O277" s="136" t="s">
        <v>1592</v>
      </c>
      <c r="P277" s="137" t="s">
        <v>1615</v>
      </c>
      <c r="Q277" s="108"/>
    </row>
    <row r="278" spans="1:17" s="12" customFormat="1" ht="30">
      <c r="A278" s="88" cm="1">
        <f t="array" ref="A278" xml:space="preserve"> ROW() - ROW($1:$1)</f>
        <v>277</v>
      </c>
      <c r="B278" s="89">
        <v>45</v>
      </c>
      <c r="C278" s="89">
        <v>1</v>
      </c>
      <c r="D278" s="89" t="str">
        <f t="shared" si="43"/>
        <v>45-1</v>
      </c>
      <c r="E278" s="90">
        <f xml:space="preserve"> MATCH(D278, 目次資料表[韻目索引], 0)</f>
        <v>45</v>
      </c>
      <c r="F278" s="91" t="str" cm="1">
        <f t="array" ref="F278" xml:space="preserve"> INDEX(目次資料表[目次], $E278)</f>
        <v>2.13耕</v>
      </c>
      <c r="G278" s="92" t="str" cm="1">
        <f t="array" ref="G278" xml:space="preserve"> INDEX(目次資料表[攝], $E278)</f>
        <v>梗</v>
      </c>
      <c r="H278" s="145" t="str" cm="1">
        <f t="array" ref="H278" xml:space="preserve"> INDEX(目次資料表[韻系], $E278)</f>
        <v>耕</v>
      </c>
      <c r="I278" s="93" t="str" cm="1">
        <f t="array" ref="I278" xml:space="preserve"> INDEX(目次資料表[韻目], $E278)</f>
        <v>耕</v>
      </c>
      <c r="J278" s="92" t="str" cm="1">
        <f t="array" ref="J278" xml:space="preserve"> IF(I278="", "", INDEX(四聲調, C278))</f>
        <v>平</v>
      </c>
      <c r="K278" s="117" t="s">
        <v>857</v>
      </c>
      <c r="L278" s="149">
        <v>2</v>
      </c>
      <c r="M278" s="142" t="str">
        <f t="shared" si="68"/>
        <v>耕合2</v>
      </c>
      <c r="N278" s="94" t="s">
        <v>1505</v>
      </c>
      <c r="O278" s="117" t="s">
        <v>1594</v>
      </c>
      <c r="P278" s="124" t="s">
        <v>1576</v>
      </c>
      <c r="Q278" s="96"/>
    </row>
    <row r="279" spans="1:17" s="12" customFormat="1" ht="30">
      <c r="A279" s="97" cm="1">
        <f t="array" ref="A279" xml:space="preserve"> ROW() - ROW($1:$1)</f>
        <v>278</v>
      </c>
      <c r="B279" s="12">
        <v>45</v>
      </c>
      <c r="C279" s="12">
        <v>2</v>
      </c>
      <c r="D279" s="12" t="str">
        <f t="shared" si="43"/>
        <v>45-2</v>
      </c>
      <c r="E279" s="76">
        <f xml:space="preserve"> MATCH(D279, 目次資料表[韻目索引], 0)</f>
        <v>106</v>
      </c>
      <c r="F279" s="13" t="str" cm="1">
        <f t="array" ref="F279" xml:space="preserve"> INDEX(目次資料表[目次], $E279)</f>
        <v>3.40耿</v>
      </c>
      <c r="G279" s="14" t="str" cm="1">
        <f t="array" ref="G279" xml:space="preserve"> INDEX(目次資料表[攝], $E279)</f>
        <v>梗</v>
      </c>
      <c r="H279" s="144" t="str" cm="1">
        <f t="array" ref="H279" xml:space="preserve"> INDEX(目次資料表[韻系], $E279)</f>
        <v>耕</v>
      </c>
      <c r="I279" s="63" t="str" cm="1">
        <f t="array" ref="I279" xml:space="preserve"> INDEX(目次資料表[韻目], $E279)</f>
        <v>耿</v>
      </c>
      <c r="J279" s="14" t="str" cm="1">
        <f t="array" ref="J279" xml:space="preserve"> IF(I279="", "", INDEX(四聲調, C279))</f>
        <v>上</v>
      </c>
      <c r="K279" s="12" t="s">
        <v>857</v>
      </c>
      <c r="L279" s="150">
        <v>2</v>
      </c>
      <c r="M279" s="139" t="str">
        <f t="shared" si="68"/>
        <v>耿合2</v>
      </c>
      <c r="N279" s="66"/>
      <c r="O279" s="64" t="s">
        <v>1594</v>
      </c>
      <c r="P279" s="65" t="s">
        <v>1576</v>
      </c>
      <c r="Q279" s="98"/>
    </row>
    <row r="280" spans="1:17" s="12" customFormat="1" ht="30">
      <c r="A280" s="97" cm="1">
        <f t="array" ref="A280" xml:space="preserve"> ROW() - ROW($1:$1)</f>
        <v>279</v>
      </c>
      <c r="B280" s="12">
        <v>45</v>
      </c>
      <c r="C280" s="12">
        <v>3</v>
      </c>
      <c r="D280" s="12" t="str">
        <f t="shared" si="43"/>
        <v>45-3</v>
      </c>
      <c r="E280" s="76">
        <f xml:space="preserve"> MATCH(D280, 目次資料表[韻目索引], 0)</f>
        <v>167</v>
      </c>
      <c r="F280" s="13" t="str" cm="1">
        <f t="array" ref="F280" xml:space="preserve"> INDEX(目次資料表[目次], $E280)</f>
        <v>4.44諍</v>
      </c>
      <c r="G280" s="14" t="str" cm="1">
        <f t="array" ref="G280" xml:space="preserve"> INDEX(目次資料表[攝], $E280)</f>
        <v>梗</v>
      </c>
      <c r="H280" s="144" t="str" cm="1">
        <f t="array" ref="H280" xml:space="preserve"> INDEX(目次資料表[韻系], $E280)</f>
        <v>耕</v>
      </c>
      <c r="I280" s="63" t="str" cm="1">
        <f t="array" ref="I280" xml:space="preserve"> INDEX(目次資料表[韻目], $E280)</f>
        <v>諍</v>
      </c>
      <c r="J280" s="14" t="str" cm="1">
        <f t="array" ref="J280" xml:space="preserve"> IF(I280="", "", INDEX(四聲調, C280))</f>
        <v>去</v>
      </c>
      <c r="K280" s="12" t="s">
        <v>857</v>
      </c>
      <c r="L280" s="150">
        <v>2</v>
      </c>
      <c r="M280" s="139" t="str">
        <f t="shared" si="68"/>
        <v>諍合2</v>
      </c>
      <c r="N280" s="66"/>
      <c r="O280" s="64" t="s">
        <v>1594</v>
      </c>
      <c r="P280" s="65" t="s">
        <v>1576</v>
      </c>
      <c r="Q280" s="98"/>
    </row>
    <row r="281" spans="1:17" s="12" customFormat="1" ht="30">
      <c r="A281" s="99" cm="1">
        <f t="array" ref="A281" xml:space="preserve"> ROW() - ROW($1:$1)</f>
        <v>280</v>
      </c>
      <c r="B281" s="100">
        <v>45</v>
      </c>
      <c r="C281" s="100">
        <v>4</v>
      </c>
      <c r="D281" s="100" t="str">
        <f t="shared" si="43"/>
        <v>45-4</v>
      </c>
      <c r="E281" s="101">
        <f xml:space="preserve"> MATCH(D281, 目次資料表[韻目索引], 0)</f>
        <v>228</v>
      </c>
      <c r="F281" s="102" t="str" cm="1">
        <f t="array" ref="F281" xml:space="preserve"> INDEX(目次資料表[目次], $E281)</f>
        <v>5.21麥</v>
      </c>
      <c r="G281" s="103" t="str" cm="1">
        <f t="array" ref="G281" xml:space="preserve"> INDEX(目次資料表[攝], $E281)</f>
        <v>梗</v>
      </c>
      <c r="H281" s="146" t="str" cm="1">
        <f t="array" ref="H281" xml:space="preserve"> INDEX(目次資料表[韻系], $E281)</f>
        <v>耕</v>
      </c>
      <c r="I281" s="104" t="str" cm="1">
        <f t="array" ref="I281" xml:space="preserve"> INDEX(目次資料表[韻目], $E281)</f>
        <v>麥</v>
      </c>
      <c r="J281" s="103" t="str" cm="1">
        <f t="array" ref="J281" xml:space="preserve"> IF(I281="", "", INDEX(四聲調, C281))</f>
        <v>入</v>
      </c>
      <c r="K281" s="129" t="s">
        <v>857</v>
      </c>
      <c r="L281" s="151">
        <v>2</v>
      </c>
      <c r="M281" s="143" t="str">
        <f t="shared" si="68"/>
        <v>麥合2</v>
      </c>
      <c r="N281" s="105" t="s">
        <v>1506</v>
      </c>
      <c r="O281" s="136" t="s">
        <v>1594</v>
      </c>
      <c r="P281" s="137" t="s">
        <v>1577</v>
      </c>
      <c r="Q281" s="108"/>
    </row>
    <row r="282" spans="1:17" s="12" customFormat="1" ht="30">
      <c r="A282" s="88" cm="1">
        <f t="array" ref="A282" xml:space="preserve"> ROW() - ROW($1:$1)</f>
        <v>281</v>
      </c>
      <c r="B282" s="89">
        <v>46</v>
      </c>
      <c r="C282" s="89">
        <v>1</v>
      </c>
      <c r="D282" s="89" t="str">
        <f t="shared" si="43"/>
        <v>46-1</v>
      </c>
      <c r="E282" s="90">
        <f xml:space="preserve"> MATCH(D282, 目次資料表[韻目索引], 0)</f>
        <v>46</v>
      </c>
      <c r="F282" s="91" t="str" cm="1">
        <f t="array" ref="F282" xml:space="preserve"> INDEX(目次資料表[目次], $E282)</f>
        <v>2.14清</v>
      </c>
      <c r="G282" s="92" t="str" cm="1">
        <f t="array" ref="G282" xml:space="preserve"> INDEX(目次資料表[攝], $E282)</f>
        <v>梗</v>
      </c>
      <c r="H282" s="145" t="str" cm="1">
        <f t="array" ref="H282" xml:space="preserve"> INDEX(目次資料表[韻系], $E282)</f>
        <v>清</v>
      </c>
      <c r="I282" s="93" t="str" cm="1">
        <f t="array" ref="I282" xml:space="preserve"> INDEX(目次資料表[韻目], $E282)</f>
        <v>清</v>
      </c>
      <c r="J282" s="92" t="str" cm="1">
        <f t="array" ref="J282" xml:space="preserve"> IF(I282="", "", INDEX(四聲調, C282))</f>
        <v>平</v>
      </c>
      <c r="K282" s="117" t="s">
        <v>809</v>
      </c>
      <c r="L282" s="149">
        <v>3</v>
      </c>
      <c r="M282" s="142" t="str">
        <f t="shared" si="68"/>
        <v>清開3</v>
      </c>
      <c r="N282" s="94" t="s">
        <v>1507</v>
      </c>
      <c r="O282" s="117" t="s">
        <v>1583</v>
      </c>
      <c r="P282" s="124" t="s">
        <v>1616</v>
      </c>
      <c r="Q282" s="96"/>
    </row>
    <row r="283" spans="1:17" s="12" customFormat="1" ht="30">
      <c r="A283" s="97" cm="1">
        <f t="array" ref="A283" xml:space="preserve"> ROW() - ROW($1:$1)</f>
        <v>282</v>
      </c>
      <c r="B283" s="12">
        <v>46</v>
      </c>
      <c r="C283" s="12">
        <v>2</v>
      </c>
      <c r="D283" s="12" t="str">
        <f t="shared" si="43"/>
        <v>46-2</v>
      </c>
      <c r="E283" s="76">
        <f xml:space="preserve"> MATCH(D283, 目次資料表[韻目索引], 0)</f>
        <v>107</v>
      </c>
      <c r="F283" s="13" t="str" cm="1">
        <f t="array" ref="F283" xml:space="preserve"> INDEX(目次資料表[目次], $E283)</f>
        <v>3.41靜</v>
      </c>
      <c r="G283" s="14" t="str" cm="1">
        <f t="array" ref="G283" xml:space="preserve"> INDEX(目次資料表[攝], $E283)</f>
        <v>梗</v>
      </c>
      <c r="H283" s="144" t="str" cm="1">
        <f t="array" ref="H283" xml:space="preserve"> INDEX(目次資料表[韻系], $E283)</f>
        <v>清</v>
      </c>
      <c r="I283" s="63" t="str" cm="1">
        <f t="array" ref="I283" xml:space="preserve"> INDEX(目次資料表[韻目], $E283)</f>
        <v>靜</v>
      </c>
      <c r="J283" s="14" t="str" cm="1">
        <f t="array" ref="J283" xml:space="preserve"> IF(I283="", "", INDEX(四聲調, C283))</f>
        <v>上</v>
      </c>
      <c r="K283" s="12" t="s">
        <v>809</v>
      </c>
      <c r="L283" s="150">
        <v>3</v>
      </c>
      <c r="M283" s="139" t="str">
        <f t="shared" si="68"/>
        <v>靜開3</v>
      </c>
      <c r="N283" s="19" t="s">
        <v>1508</v>
      </c>
      <c r="O283" s="64" t="s">
        <v>1583</v>
      </c>
      <c r="P283" s="65" t="s">
        <v>1616</v>
      </c>
      <c r="Q283" s="98"/>
    </row>
    <row r="284" spans="1:17" s="12" customFormat="1" ht="30">
      <c r="A284" s="97" cm="1">
        <f t="array" ref="A284" xml:space="preserve"> ROW() - ROW($1:$1)</f>
        <v>283</v>
      </c>
      <c r="B284" s="12">
        <v>46</v>
      </c>
      <c r="C284" s="12">
        <v>3</v>
      </c>
      <c r="D284" s="12" t="str">
        <f t="shared" si="43"/>
        <v>46-3</v>
      </c>
      <c r="E284" s="76">
        <f xml:space="preserve"> MATCH(D284, 目次資料表[韻目索引], 0)</f>
        <v>168</v>
      </c>
      <c r="F284" s="13" t="str" cm="1">
        <f t="array" ref="F284" xml:space="preserve"> INDEX(目次資料表[目次], $E284)</f>
        <v>4.45勁</v>
      </c>
      <c r="G284" s="14" t="str" cm="1">
        <f t="array" ref="G284" xml:space="preserve"> INDEX(目次資料表[攝], $E284)</f>
        <v>梗</v>
      </c>
      <c r="H284" s="144" t="str" cm="1">
        <f t="array" ref="H284" xml:space="preserve"> INDEX(目次資料表[韻系], $E284)</f>
        <v>清</v>
      </c>
      <c r="I284" s="63" t="str" cm="1">
        <f t="array" ref="I284" xml:space="preserve"> INDEX(目次資料表[韻目], $E284)</f>
        <v>勁</v>
      </c>
      <c r="J284" s="14" t="str" cm="1">
        <f t="array" ref="J284" xml:space="preserve"> IF(I284="", "", INDEX(四聲調, C284))</f>
        <v>去</v>
      </c>
      <c r="K284" s="12" t="s">
        <v>809</v>
      </c>
      <c r="L284" s="150">
        <v>3</v>
      </c>
      <c r="M284" s="139" t="str">
        <f t="shared" si="68"/>
        <v>勁開3</v>
      </c>
      <c r="N284" s="19" t="s">
        <v>1509</v>
      </c>
      <c r="O284" s="64" t="s">
        <v>1583</v>
      </c>
      <c r="P284" s="65" t="s">
        <v>1616</v>
      </c>
      <c r="Q284" s="98"/>
    </row>
    <row r="285" spans="1:17" s="12" customFormat="1" ht="30">
      <c r="A285" s="99" cm="1">
        <f t="array" ref="A285" xml:space="preserve"> ROW() - ROW($1:$1)</f>
        <v>284</v>
      </c>
      <c r="B285" s="100">
        <v>46</v>
      </c>
      <c r="C285" s="100">
        <v>4</v>
      </c>
      <c r="D285" s="100" t="str">
        <f t="shared" si="43"/>
        <v>46-4</v>
      </c>
      <c r="E285" s="101">
        <f xml:space="preserve"> MATCH(D285, 目次資料表[韻目索引], 0)</f>
        <v>229</v>
      </c>
      <c r="F285" s="102" t="str" cm="1">
        <f t="array" ref="F285" xml:space="preserve"> INDEX(目次資料表[目次], $E285)</f>
        <v>5.22昔</v>
      </c>
      <c r="G285" s="103" t="str" cm="1">
        <f t="array" ref="G285" xml:space="preserve"> INDEX(目次資料表[攝], $E285)</f>
        <v>梗</v>
      </c>
      <c r="H285" s="146" t="str" cm="1">
        <f t="array" ref="H285" xml:space="preserve"> INDEX(目次資料表[韻系], $E285)</f>
        <v>清</v>
      </c>
      <c r="I285" s="104" t="str" cm="1">
        <f t="array" ref="I285" xml:space="preserve"> INDEX(目次資料表[韻目], $E285)</f>
        <v>昔</v>
      </c>
      <c r="J285" s="103" t="str" cm="1">
        <f t="array" ref="J285" xml:space="preserve"> IF(I285="", "", INDEX(四聲調, C285))</f>
        <v>入</v>
      </c>
      <c r="K285" s="129" t="s">
        <v>809</v>
      </c>
      <c r="L285" s="151">
        <v>3</v>
      </c>
      <c r="M285" s="143" t="str">
        <f t="shared" si="68"/>
        <v>昔開3</v>
      </c>
      <c r="N285" s="105" t="s">
        <v>1510</v>
      </c>
      <c r="O285" s="136" t="s">
        <v>1583</v>
      </c>
      <c r="P285" s="137" t="s">
        <v>1617</v>
      </c>
      <c r="Q285" s="108"/>
    </row>
    <row r="286" spans="1:17" s="12" customFormat="1" ht="30">
      <c r="A286" s="88" cm="1">
        <f t="array" ref="A286" xml:space="preserve"> ROW() - ROW($1:$1)</f>
        <v>285</v>
      </c>
      <c r="B286" s="89">
        <v>46</v>
      </c>
      <c r="C286" s="89">
        <v>1</v>
      </c>
      <c r="D286" s="89" t="str">
        <f t="shared" ref="D286:D293" si="70" xml:space="preserve"> TEXT(B286, "00") &amp; "-" &amp; C286</f>
        <v>46-1</v>
      </c>
      <c r="E286" s="90">
        <f xml:space="preserve"> MATCH(D286, 目次資料表[韻目索引], 0)</f>
        <v>46</v>
      </c>
      <c r="F286" s="91" t="str" cm="1">
        <f t="array" ref="F286" xml:space="preserve"> INDEX(目次資料表[目次], $E286)</f>
        <v>2.14清</v>
      </c>
      <c r="G286" s="92" t="str" cm="1">
        <f t="array" ref="G286" xml:space="preserve"> INDEX(目次資料表[攝], $E286)</f>
        <v>梗</v>
      </c>
      <c r="H286" s="145" t="str" cm="1">
        <f t="array" ref="H286" xml:space="preserve"> INDEX(目次資料表[韻系], $E286)</f>
        <v>清</v>
      </c>
      <c r="I286" s="93" t="str" cm="1">
        <f t="array" ref="I286" xml:space="preserve"> INDEX(目次資料表[韻目], $E286)</f>
        <v>清</v>
      </c>
      <c r="J286" s="92" t="str" cm="1">
        <f t="array" ref="J286" xml:space="preserve"> IF(I286="", "", INDEX(四聲調, C286))</f>
        <v>平</v>
      </c>
      <c r="K286" s="117" t="s">
        <v>857</v>
      </c>
      <c r="L286" s="149">
        <v>3</v>
      </c>
      <c r="M286" s="142" t="str">
        <f t="shared" si="68"/>
        <v>清合3</v>
      </c>
      <c r="N286" s="94" t="s">
        <v>1511</v>
      </c>
      <c r="O286" s="117" t="s">
        <v>1585</v>
      </c>
      <c r="P286" s="124" t="s">
        <v>1616</v>
      </c>
      <c r="Q286" s="96"/>
    </row>
    <row r="287" spans="1:17" s="12" customFormat="1" ht="30">
      <c r="A287" s="97" cm="1">
        <f t="array" ref="A287" xml:space="preserve"> ROW() - ROW($1:$1)</f>
        <v>286</v>
      </c>
      <c r="B287" s="12">
        <v>46</v>
      </c>
      <c r="C287" s="12">
        <v>2</v>
      </c>
      <c r="D287" s="12" t="str">
        <f t="shared" si="70"/>
        <v>46-2</v>
      </c>
      <c r="E287" s="76">
        <f xml:space="preserve"> MATCH(D287, 目次資料表[韻目索引], 0)</f>
        <v>107</v>
      </c>
      <c r="F287" s="13" t="str" cm="1">
        <f t="array" ref="F287" xml:space="preserve"> INDEX(目次資料表[目次], $E287)</f>
        <v>3.41靜</v>
      </c>
      <c r="G287" s="14" t="str" cm="1">
        <f t="array" ref="G287" xml:space="preserve"> INDEX(目次資料表[攝], $E287)</f>
        <v>梗</v>
      </c>
      <c r="H287" s="144" t="str" cm="1">
        <f t="array" ref="H287" xml:space="preserve"> INDEX(目次資料表[韻系], $E287)</f>
        <v>清</v>
      </c>
      <c r="I287" s="63" t="str" cm="1">
        <f t="array" ref="I287" xml:space="preserve"> INDEX(目次資料表[韻目], $E287)</f>
        <v>靜</v>
      </c>
      <c r="J287" s="14" t="str" cm="1">
        <f t="array" ref="J287" xml:space="preserve"> IF(I287="", "", INDEX(四聲調, C287))</f>
        <v>上</v>
      </c>
      <c r="K287" s="12" t="s">
        <v>857</v>
      </c>
      <c r="L287" s="150">
        <v>3</v>
      </c>
      <c r="M287" s="139" t="str">
        <f t="shared" si="68"/>
        <v>靜合3</v>
      </c>
      <c r="N287" s="19" t="s">
        <v>1512</v>
      </c>
      <c r="O287" s="64" t="s">
        <v>1585</v>
      </c>
      <c r="P287" s="65" t="s">
        <v>1616</v>
      </c>
      <c r="Q287" s="98"/>
    </row>
    <row r="288" spans="1:17" s="12" customFormat="1" ht="30">
      <c r="A288" s="97" cm="1">
        <f t="array" ref="A288" xml:space="preserve"> ROW() - ROW($1:$1)</f>
        <v>287</v>
      </c>
      <c r="B288" s="12">
        <v>46</v>
      </c>
      <c r="C288" s="12">
        <v>3</v>
      </c>
      <c r="D288" s="12" t="str">
        <f t="shared" si="70"/>
        <v>46-3</v>
      </c>
      <c r="E288" s="76">
        <f xml:space="preserve"> MATCH(D288, 目次資料表[韻目索引], 0)</f>
        <v>168</v>
      </c>
      <c r="F288" s="13" t="str" cm="1">
        <f t="array" ref="F288" xml:space="preserve"> INDEX(目次資料表[目次], $E288)</f>
        <v>4.45勁</v>
      </c>
      <c r="G288" s="14" t="str" cm="1">
        <f t="array" ref="G288" xml:space="preserve"> INDEX(目次資料表[攝], $E288)</f>
        <v>梗</v>
      </c>
      <c r="H288" s="144" t="str" cm="1">
        <f t="array" ref="H288" xml:space="preserve"> INDEX(目次資料表[韻系], $E288)</f>
        <v>清</v>
      </c>
      <c r="I288" s="63" t="str" cm="1">
        <f t="array" ref="I288" xml:space="preserve"> INDEX(目次資料表[韻目], $E288)</f>
        <v>勁</v>
      </c>
      <c r="J288" s="14" t="str" cm="1">
        <f t="array" ref="J288" xml:space="preserve"> IF(I288="", "", INDEX(四聲調, C288))</f>
        <v>去</v>
      </c>
      <c r="K288" s="12" t="s">
        <v>857</v>
      </c>
      <c r="L288" s="150">
        <v>3</v>
      </c>
      <c r="M288" s="139" t="str">
        <f t="shared" si="68"/>
        <v>勁合3</v>
      </c>
      <c r="N288" s="66"/>
      <c r="O288" s="64" t="s">
        <v>1585</v>
      </c>
      <c r="P288" s="65" t="s">
        <v>1616</v>
      </c>
      <c r="Q288" s="98"/>
    </row>
    <row r="289" spans="1:17" s="12" customFormat="1" ht="30">
      <c r="A289" s="99" cm="1">
        <f t="array" ref="A289" xml:space="preserve"> ROW() - ROW($1:$1)</f>
        <v>288</v>
      </c>
      <c r="B289" s="100">
        <v>46</v>
      </c>
      <c r="C289" s="100">
        <v>4</v>
      </c>
      <c r="D289" s="100" t="str">
        <f t="shared" si="70"/>
        <v>46-4</v>
      </c>
      <c r="E289" s="101">
        <f xml:space="preserve"> MATCH(D289, 目次資料表[韻目索引], 0)</f>
        <v>229</v>
      </c>
      <c r="F289" s="102" t="str" cm="1">
        <f t="array" ref="F289" xml:space="preserve"> INDEX(目次資料表[目次], $E289)</f>
        <v>5.22昔</v>
      </c>
      <c r="G289" s="103" t="str" cm="1">
        <f t="array" ref="G289" xml:space="preserve"> INDEX(目次資料表[攝], $E289)</f>
        <v>梗</v>
      </c>
      <c r="H289" s="146" t="str" cm="1">
        <f t="array" ref="H289" xml:space="preserve"> INDEX(目次資料表[韻系], $E289)</f>
        <v>清</v>
      </c>
      <c r="I289" s="104" t="str" cm="1">
        <f t="array" ref="I289" xml:space="preserve"> INDEX(目次資料表[韻目], $E289)</f>
        <v>昔</v>
      </c>
      <c r="J289" s="103" t="str" cm="1">
        <f t="array" ref="J289" xml:space="preserve"> IF(I289="", "", INDEX(四聲調, C289))</f>
        <v>入</v>
      </c>
      <c r="K289" s="129" t="s">
        <v>857</v>
      </c>
      <c r="L289" s="151">
        <v>3</v>
      </c>
      <c r="M289" s="143" t="str">
        <f t="shared" si="68"/>
        <v>昔合3</v>
      </c>
      <c r="N289" s="105" t="s">
        <v>1513</v>
      </c>
      <c r="O289" s="136" t="s">
        <v>1585</v>
      </c>
      <c r="P289" s="137" t="s">
        <v>1617</v>
      </c>
      <c r="Q289" s="108"/>
    </row>
    <row r="290" spans="1:17" s="12" customFormat="1" ht="30">
      <c r="A290" s="88" cm="1">
        <f t="array" ref="A290" xml:space="preserve"> ROW() - ROW($1:$1)</f>
        <v>289</v>
      </c>
      <c r="B290" s="89">
        <v>47</v>
      </c>
      <c r="C290" s="89">
        <v>1</v>
      </c>
      <c r="D290" s="89" t="str">
        <f t="shared" si="70"/>
        <v>47-1</v>
      </c>
      <c r="E290" s="90">
        <f xml:space="preserve"> MATCH(D290, 目次資料表[韻目索引], 0)</f>
        <v>47</v>
      </c>
      <c r="F290" s="91" t="str" cm="1">
        <f t="array" ref="F290" xml:space="preserve"> INDEX(目次資料表[目次], $E290)</f>
        <v>2.15青</v>
      </c>
      <c r="G290" s="92" t="str" cm="1">
        <f t="array" ref="G290" xml:space="preserve"> INDEX(目次資料表[攝], $E290)</f>
        <v>梗</v>
      </c>
      <c r="H290" s="145" t="str" cm="1">
        <f t="array" ref="H290" xml:space="preserve"> INDEX(目次資料表[韻系], $E290)</f>
        <v>青</v>
      </c>
      <c r="I290" s="93" t="str" cm="1">
        <f t="array" ref="I290" xml:space="preserve"> INDEX(目次資料表[韻目], $E290)</f>
        <v>青</v>
      </c>
      <c r="J290" s="92" t="str" cm="1">
        <f t="array" ref="J290" xml:space="preserve"> IF(I290="", "", INDEX(四聲調, C290))</f>
        <v>平</v>
      </c>
      <c r="K290" s="117" t="s">
        <v>809</v>
      </c>
      <c r="L290" s="149">
        <v>4</v>
      </c>
      <c r="M290" s="142" t="str">
        <f t="shared" ref="M290:M353" si="71" xml:space="preserve"> IF(I290="", "", _xlfn.CONCAT(I290,K290,L290))</f>
        <v>青開4</v>
      </c>
      <c r="N290" s="94" t="s">
        <v>1514</v>
      </c>
      <c r="O290" s="117" t="s">
        <v>1583</v>
      </c>
      <c r="P290" s="124" t="s">
        <v>1616</v>
      </c>
      <c r="Q290" s="96"/>
    </row>
    <row r="291" spans="1:17" s="12" customFormat="1" ht="30">
      <c r="A291" s="97" cm="1">
        <f t="array" ref="A291" xml:space="preserve"> ROW() - ROW($1:$1)</f>
        <v>290</v>
      </c>
      <c r="B291" s="12">
        <v>47</v>
      </c>
      <c r="C291" s="12">
        <v>2</v>
      </c>
      <c r="D291" s="12" t="str">
        <f t="shared" si="70"/>
        <v>47-2</v>
      </c>
      <c r="E291" s="76">
        <f xml:space="preserve"> MATCH(D291, 目次資料表[韻目索引], 0)</f>
        <v>108</v>
      </c>
      <c r="F291" s="13" t="str" cm="1">
        <f t="array" ref="F291" xml:space="preserve"> INDEX(目次資料表[目次], $E291)</f>
        <v>3.42迥</v>
      </c>
      <c r="G291" s="14" t="str" cm="1">
        <f t="array" ref="G291" xml:space="preserve"> INDEX(目次資料表[攝], $E291)</f>
        <v>梗</v>
      </c>
      <c r="H291" s="144" t="str" cm="1">
        <f t="array" ref="H291" xml:space="preserve"> INDEX(目次資料表[韻系], $E291)</f>
        <v>青</v>
      </c>
      <c r="I291" s="63" t="str" cm="1">
        <f t="array" ref="I291" xml:space="preserve"> INDEX(目次資料表[韻目], $E291)</f>
        <v>迥</v>
      </c>
      <c r="J291" s="14" t="str" cm="1">
        <f t="array" ref="J291" xml:space="preserve"> IF(I291="", "", INDEX(四聲調, C291))</f>
        <v>上</v>
      </c>
      <c r="K291" s="12" t="s">
        <v>809</v>
      </c>
      <c r="L291" s="150">
        <v>4</v>
      </c>
      <c r="M291" s="139" t="str">
        <f t="shared" si="71"/>
        <v>迥開4</v>
      </c>
      <c r="N291" s="19" t="s">
        <v>1515</v>
      </c>
      <c r="O291" s="64" t="s">
        <v>1583</v>
      </c>
      <c r="P291" s="65" t="s">
        <v>1616</v>
      </c>
      <c r="Q291" s="98"/>
    </row>
    <row r="292" spans="1:17" s="12" customFormat="1" ht="30">
      <c r="A292" s="97" cm="1">
        <f t="array" ref="A292" xml:space="preserve"> ROW() - ROW($1:$1)</f>
        <v>291</v>
      </c>
      <c r="B292" s="12">
        <v>47</v>
      </c>
      <c r="C292" s="12">
        <v>3</v>
      </c>
      <c r="D292" s="12" t="str">
        <f t="shared" si="70"/>
        <v>47-3</v>
      </c>
      <c r="E292" s="76">
        <f xml:space="preserve"> MATCH(D292, 目次資料表[韻目索引], 0)</f>
        <v>169</v>
      </c>
      <c r="F292" s="13" t="str" cm="1">
        <f t="array" ref="F292" xml:space="preserve"> INDEX(目次資料表[目次], $E292)</f>
        <v>4.46徑</v>
      </c>
      <c r="G292" s="14" t="str" cm="1">
        <f t="array" ref="G292" xml:space="preserve"> INDEX(目次資料表[攝], $E292)</f>
        <v>梗</v>
      </c>
      <c r="H292" s="144" t="str" cm="1">
        <f t="array" ref="H292" xml:space="preserve"> INDEX(目次資料表[韻系], $E292)</f>
        <v>青</v>
      </c>
      <c r="I292" s="63" t="str" cm="1">
        <f t="array" ref="I292" xml:space="preserve"> INDEX(目次資料表[韻目], $E292)</f>
        <v>徑</v>
      </c>
      <c r="J292" s="14" t="str" cm="1">
        <f t="array" ref="J292" xml:space="preserve"> IF(I292="", "", INDEX(四聲調, C292))</f>
        <v>去</v>
      </c>
      <c r="K292" s="12" t="s">
        <v>809</v>
      </c>
      <c r="L292" s="150">
        <v>4</v>
      </c>
      <c r="M292" s="139" t="str">
        <f t="shared" si="71"/>
        <v>徑開4</v>
      </c>
      <c r="N292" s="19" t="s">
        <v>1516</v>
      </c>
      <c r="O292" s="64" t="s">
        <v>1583</v>
      </c>
      <c r="P292" s="65" t="s">
        <v>1616</v>
      </c>
      <c r="Q292" s="98"/>
    </row>
    <row r="293" spans="1:17" s="12" customFormat="1" ht="30">
      <c r="A293" s="99" cm="1">
        <f t="array" ref="A293" xml:space="preserve"> ROW() - ROW($1:$1)</f>
        <v>292</v>
      </c>
      <c r="B293" s="100">
        <v>47</v>
      </c>
      <c r="C293" s="100">
        <v>4</v>
      </c>
      <c r="D293" s="100" t="str">
        <f t="shared" si="70"/>
        <v>47-4</v>
      </c>
      <c r="E293" s="101">
        <f xml:space="preserve"> MATCH(D293, 目次資料表[韻目索引], 0)</f>
        <v>230</v>
      </c>
      <c r="F293" s="102" t="str" cm="1">
        <f t="array" ref="F293" xml:space="preserve"> INDEX(目次資料表[目次], $E293)</f>
        <v>5.23錫</v>
      </c>
      <c r="G293" s="103" t="str" cm="1">
        <f t="array" ref="G293" xml:space="preserve"> INDEX(目次資料表[攝], $E293)</f>
        <v>梗</v>
      </c>
      <c r="H293" s="146" t="str" cm="1">
        <f t="array" ref="H293" xml:space="preserve"> INDEX(目次資料表[韻系], $E293)</f>
        <v>青</v>
      </c>
      <c r="I293" s="104" t="str" cm="1">
        <f t="array" ref="I293" xml:space="preserve"> INDEX(目次資料表[韻目], $E293)</f>
        <v>錫</v>
      </c>
      <c r="J293" s="103" t="str" cm="1">
        <f t="array" ref="J293" xml:space="preserve"> IF(I293="", "", INDEX(四聲調, C293))</f>
        <v>入</v>
      </c>
      <c r="K293" s="129" t="s">
        <v>809</v>
      </c>
      <c r="L293" s="151">
        <v>4</v>
      </c>
      <c r="M293" s="143" t="str">
        <f t="shared" si="71"/>
        <v>錫開4</v>
      </c>
      <c r="N293" s="105" t="s">
        <v>1517</v>
      </c>
      <c r="O293" s="136" t="s">
        <v>1583</v>
      </c>
      <c r="P293" s="137" t="s">
        <v>1617</v>
      </c>
      <c r="Q293" s="108"/>
    </row>
    <row r="294" spans="1:17" s="12" customFormat="1" ht="30">
      <c r="A294" s="88" cm="1">
        <f t="array" ref="A294" xml:space="preserve"> ROW() - ROW($1:$1)</f>
        <v>293</v>
      </c>
      <c r="B294" s="89">
        <v>47</v>
      </c>
      <c r="C294" s="89">
        <v>1</v>
      </c>
      <c r="D294" s="89" t="str">
        <f t="shared" si="43"/>
        <v>47-1</v>
      </c>
      <c r="E294" s="90">
        <f xml:space="preserve"> MATCH(D294, 目次資料表[韻目索引], 0)</f>
        <v>47</v>
      </c>
      <c r="F294" s="91" t="str" cm="1">
        <f t="array" ref="F294" xml:space="preserve"> INDEX(目次資料表[目次], $E294)</f>
        <v>2.15青</v>
      </c>
      <c r="G294" s="92" t="str" cm="1">
        <f t="array" ref="G294" xml:space="preserve"> INDEX(目次資料表[攝], $E294)</f>
        <v>梗</v>
      </c>
      <c r="H294" s="145" t="str" cm="1">
        <f t="array" ref="H294" xml:space="preserve"> INDEX(目次資料表[韻系], $E294)</f>
        <v>青</v>
      </c>
      <c r="I294" s="93" t="str" cm="1">
        <f t="array" ref="I294" xml:space="preserve"> INDEX(目次資料表[韻目], $E294)</f>
        <v>青</v>
      </c>
      <c r="J294" s="92" t="str" cm="1">
        <f t="array" ref="J294" xml:space="preserve"> IF(I294="", "", INDEX(四聲調, C294))</f>
        <v>平</v>
      </c>
      <c r="K294" s="117" t="s">
        <v>857</v>
      </c>
      <c r="L294" s="149">
        <v>3</v>
      </c>
      <c r="M294" s="142" t="str">
        <f t="shared" si="71"/>
        <v>青合3</v>
      </c>
      <c r="N294" s="94" t="s">
        <v>1518</v>
      </c>
      <c r="O294" s="117" t="s">
        <v>1585</v>
      </c>
      <c r="P294" s="124" t="s">
        <v>1616</v>
      </c>
      <c r="Q294" s="96"/>
    </row>
    <row r="295" spans="1:17" s="12" customFormat="1" ht="30">
      <c r="A295" s="97" cm="1">
        <f t="array" ref="A295" xml:space="preserve"> ROW() - ROW($1:$1)</f>
        <v>294</v>
      </c>
      <c r="B295" s="12">
        <v>47</v>
      </c>
      <c r="C295" s="12">
        <v>2</v>
      </c>
      <c r="D295" s="12" t="str">
        <f t="shared" si="43"/>
        <v>47-2</v>
      </c>
      <c r="E295" s="76">
        <f xml:space="preserve"> MATCH(D295, 目次資料表[韻目索引], 0)</f>
        <v>108</v>
      </c>
      <c r="F295" s="13" t="str" cm="1">
        <f t="array" ref="F295" xml:space="preserve"> INDEX(目次資料表[目次], $E295)</f>
        <v>3.42迥</v>
      </c>
      <c r="G295" s="14" t="str" cm="1">
        <f t="array" ref="G295" xml:space="preserve"> INDEX(目次資料表[攝], $E295)</f>
        <v>梗</v>
      </c>
      <c r="H295" s="144" t="str" cm="1">
        <f t="array" ref="H295" xml:space="preserve"> INDEX(目次資料表[韻系], $E295)</f>
        <v>青</v>
      </c>
      <c r="I295" s="63" t="str" cm="1">
        <f t="array" ref="I295" xml:space="preserve"> INDEX(目次資料表[韻目], $E295)</f>
        <v>迥</v>
      </c>
      <c r="J295" s="14" t="str" cm="1">
        <f t="array" ref="J295" xml:space="preserve"> IF(I295="", "", INDEX(四聲調, C295))</f>
        <v>上</v>
      </c>
      <c r="K295" s="12" t="s">
        <v>857</v>
      </c>
      <c r="L295" s="150">
        <v>3</v>
      </c>
      <c r="M295" s="139" t="str">
        <f t="shared" si="71"/>
        <v>迥合3</v>
      </c>
      <c r="N295" s="19" t="s">
        <v>1519</v>
      </c>
      <c r="O295" s="64" t="s">
        <v>1585</v>
      </c>
      <c r="P295" s="65" t="s">
        <v>1616</v>
      </c>
      <c r="Q295" s="98"/>
    </row>
    <row r="296" spans="1:17" s="12" customFormat="1" ht="30">
      <c r="A296" s="97" cm="1">
        <f t="array" ref="A296" xml:space="preserve"> ROW() - ROW($1:$1)</f>
        <v>295</v>
      </c>
      <c r="B296" s="12">
        <v>47</v>
      </c>
      <c r="C296" s="12">
        <v>3</v>
      </c>
      <c r="D296" s="12" t="str">
        <f t="shared" si="43"/>
        <v>47-3</v>
      </c>
      <c r="E296" s="76">
        <f xml:space="preserve"> MATCH(D296, 目次資料表[韻目索引], 0)</f>
        <v>169</v>
      </c>
      <c r="F296" s="13" t="str" cm="1">
        <f t="array" ref="F296" xml:space="preserve"> INDEX(目次資料表[目次], $E296)</f>
        <v>4.46徑</v>
      </c>
      <c r="G296" s="14" t="str" cm="1">
        <f t="array" ref="G296" xml:space="preserve"> INDEX(目次資料表[攝], $E296)</f>
        <v>梗</v>
      </c>
      <c r="H296" s="144" t="str" cm="1">
        <f t="array" ref="H296" xml:space="preserve"> INDEX(目次資料表[韻系], $E296)</f>
        <v>青</v>
      </c>
      <c r="I296" s="63" t="str" cm="1">
        <f t="array" ref="I296" xml:space="preserve"> INDEX(目次資料表[韻目], $E296)</f>
        <v>徑</v>
      </c>
      <c r="J296" s="14" t="str" cm="1">
        <f t="array" ref="J296" xml:space="preserve"> IF(I296="", "", INDEX(四聲調, C296))</f>
        <v>去</v>
      </c>
      <c r="K296" s="12" t="s">
        <v>857</v>
      </c>
      <c r="L296" s="150">
        <v>3</v>
      </c>
      <c r="M296" s="139" t="str">
        <f t="shared" si="71"/>
        <v>徑合3</v>
      </c>
      <c r="N296" s="66"/>
      <c r="O296" s="64" t="s">
        <v>1585</v>
      </c>
      <c r="P296" s="65" t="s">
        <v>1616</v>
      </c>
      <c r="Q296" s="98"/>
    </row>
    <row r="297" spans="1:17" s="12" customFormat="1" ht="30">
      <c r="A297" s="99" cm="1">
        <f t="array" ref="A297" xml:space="preserve"> ROW() - ROW($1:$1)</f>
        <v>296</v>
      </c>
      <c r="B297" s="100">
        <v>47</v>
      </c>
      <c r="C297" s="100">
        <v>4</v>
      </c>
      <c r="D297" s="100" t="str">
        <f t="shared" si="43"/>
        <v>47-4</v>
      </c>
      <c r="E297" s="101">
        <f xml:space="preserve"> MATCH(D297, 目次資料表[韻目索引], 0)</f>
        <v>230</v>
      </c>
      <c r="F297" s="102" t="str" cm="1">
        <f t="array" ref="F297" xml:space="preserve"> INDEX(目次資料表[目次], $E297)</f>
        <v>5.23錫</v>
      </c>
      <c r="G297" s="103" t="str" cm="1">
        <f t="array" ref="G297" xml:space="preserve"> INDEX(目次資料表[攝], $E297)</f>
        <v>梗</v>
      </c>
      <c r="H297" s="146" t="str" cm="1">
        <f t="array" ref="H297" xml:space="preserve"> INDEX(目次資料表[韻系], $E297)</f>
        <v>青</v>
      </c>
      <c r="I297" s="104" t="str" cm="1">
        <f t="array" ref="I297" xml:space="preserve"> INDEX(目次資料表[韻目], $E297)</f>
        <v>錫</v>
      </c>
      <c r="J297" s="103" t="str" cm="1">
        <f t="array" ref="J297" xml:space="preserve"> IF(I297="", "", INDEX(四聲調, C297))</f>
        <v>入</v>
      </c>
      <c r="K297" s="129" t="s">
        <v>857</v>
      </c>
      <c r="L297" s="151">
        <v>3</v>
      </c>
      <c r="M297" s="143" t="str">
        <f t="shared" si="71"/>
        <v>錫合3</v>
      </c>
      <c r="N297" s="105" t="s">
        <v>1520</v>
      </c>
      <c r="O297" s="136" t="s">
        <v>1585</v>
      </c>
      <c r="P297" s="137" t="s">
        <v>1617</v>
      </c>
      <c r="Q297" s="108"/>
    </row>
    <row r="298" spans="1:17" s="12" customFormat="1" ht="30">
      <c r="A298" s="88" cm="1">
        <f t="array" ref="A298" xml:space="preserve"> ROW() - ROW($1:$1)</f>
        <v>297</v>
      </c>
      <c r="B298" s="89">
        <v>48</v>
      </c>
      <c r="C298" s="89">
        <v>1</v>
      </c>
      <c r="D298" s="89" t="str">
        <f t="shared" si="43"/>
        <v>48-1</v>
      </c>
      <c r="E298" s="90">
        <f xml:space="preserve"> MATCH(D298, 目次資料表[韻目索引], 0)</f>
        <v>48</v>
      </c>
      <c r="F298" s="91" t="str" cm="1">
        <f t="array" ref="F298" xml:space="preserve"> INDEX(目次資料表[目次], $E298)</f>
        <v>2.16蒸</v>
      </c>
      <c r="G298" s="92" t="str" cm="1">
        <f t="array" ref="G298" xml:space="preserve"> INDEX(目次資料表[攝], $E298)</f>
        <v>曾</v>
      </c>
      <c r="H298" s="145" t="str" cm="1">
        <f t="array" ref="H298" xml:space="preserve"> INDEX(目次資料表[韻系], $E298)</f>
        <v>蒸</v>
      </c>
      <c r="I298" s="93" t="str" cm="1">
        <f t="array" ref="I298" xml:space="preserve"> INDEX(目次資料表[韻目], $E298)</f>
        <v>蒸</v>
      </c>
      <c r="J298" s="92" t="str" cm="1">
        <f t="array" ref="J298" xml:space="preserve"> IF(I298="", "", INDEX(四聲調, C298))</f>
        <v>平</v>
      </c>
      <c r="K298" s="117" t="s">
        <v>809</v>
      </c>
      <c r="L298" s="149">
        <v>3</v>
      </c>
      <c r="M298" s="142" t="str">
        <f t="shared" si="71"/>
        <v>蒸開3</v>
      </c>
      <c r="N298" s="94" t="s">
        <v>1521</v>
      </c>
      <c r="O298" s="117" t="s">
        <v>1583</v>
      </c>
      <c r="P298" s="124" t="s">
        <v>1616</v>
      </c>
      <c r="Q298" s="96"/>
    </row>
    <row r="299" spans="1:17" s="12" customFormat="1" ht="30">
      <c r="A299" s="97" cm="1">
        <f t="array" ref="A299" xml:space="preserve"> ROW() - ROW($1:$1)</f>
        <v>298</v>
      </c>
      <c r="B299" s="12">
        <v>48</v>
      </c>
      <c r="C299" s="12">
        <v>2</v>
      </c>
      <c r="D299" s="12" t="str">
        <f t="shared" si="43"/>
        <v>48-2</v>
      </c>
      <c r="E299" s="76">
        <f xml:space="preserve"> MATCH(D299, 目次資料表[韻目索引], 0)</f>
        <v>109</v>
      </c>
      <c r="F299" s="13" t="str" cm="1">
        <f t="array" ref="F299" xml:space="preserve"> INDEX(目次資料表[目次], $E299)</f>
        <v>3.43拯</v>
      </c>
      <c r="G299" s="14" t="str" cm="1">
        <f t="array" ref="G299" xml:space="preserve"> INDEX(目次資料表[攝], $E299)</f>
        <v>曾</v>
      </c>
      <c r="H299" s="144" t="str" cm="1">
        <f t="array" ref="H299" xml:space="preserve"> INDEX(目次資料表[韻系], $E299)</f>
        <v>蒸</v>
      </c>
      <c r="I299" s="63" t="str" cm="1">
        <f t="array" ref="I299" xml:space="preserve"> INDEX(目次資料表[韻目], $E299)</f>
        <v>拯</v>
      </c>
      <c r="J299" s="14" t="str" cm="1">
        <f t="array" ref="J299" xml:space="preserve"> IF(I299="", "", INDEX(四聲調, C299))</f>
        <v>上</v>
      </c>
      <c r="K299" s="12" t="s">
        <v>809</v>
      </c>
      <c r="L299" s="150">
        <v>3</v>
      </c>
      <c r="M299" s="139" t="str">
        <f t="shared" si="71"/>
        <v>拯開3</v>
      </c>
      <c r="N299" s="66" t="s">
        <v>1522</v>
      </c>
      <c r="O299" s="64" t="s">
        <v>1583</v>
      </c>
      <c r="P299" s="65" t="s">
        <v>1616</v>
      </c>
      <c r="Q299" s="98"/>
    </row>
    <row r="300" spans="1:17" s="12" customFormat="1" ht="30">
      <c r="A300" s="97" cm="1">
        <f t="array" ref="A300" xml:space="preserve"> ROW() - ROW($1:$1)</f>
        <v>299</v>
      </c>
      <c r="B300" s="12">
        <v>48</v>
      </c>
      <c r="C300" s="12">
        <v>3</v>
      </c>
      <c r="D300" s="12" t="str">
        <f t="shared" si="43"/>
        <v>48-3</v>
      </c>
      <c r="E300" s="76">
        <f xml:space="preserve"> MATCH(D300, 目次資料表[韻目索引], 0)</f>
        <v>170</v>
      </c>
      <c r="F300" s="13" t="str" cm="1">
        <f t="array" ref="F300" xml:space="preserve"> INDEX(目次資料表[目次], $E300)</f>
        <v>4.47證</v>
      </c>
      <c r="G300" s="14" t="str" cm="1">
        <f t="array" ref="G300" xml:space="preserve"> INDEX(目次資料表[攝], $E300)</f>
        <v>曾</v>
      </c>
      <c r="H300" s="144" t="str" cm="1">
        <f t="array" ref="H300" xml:space="preserve"> INDEX(目次資料表[韻系], $E300)</f>
        <v>蒸</v>
      </c>
      <c r="I300" s="63" t="str" cm="1">
        <f t="array" ref="I300" xml:space="preserve"> INDEX(目次資料表[韻目], $E300)</f>
        <v>證</v>
      </c>
      <c r="J300" s="14" t="str" cm="1">
        <f t="array" ref="J300" xml:space="preserve"> IF(I300="", "", INDEX(四聲調, C300))</f>
        <v>去</v>
      </c>
      <c r="K300" s="12" t="s">
        <v>809</v>
      </c>
      <c r="L300" s="150">
        <v>3</v>
      </c>
      <c r="M300" s="139" t="str">
        <f t="shared" si="71"/>
        <v>證開3</v>
      </c>
      <c r="N300" s="19" t="s">
        <v>1523</v>
      </c>
      <c r="O300" s="64" t="s">
        <v>1583</v>
      </c>
      <c r="P300" s="65" t="s">
        <v>1616</v>
      </c>
      <c r="Q300" s="98"/>
    </row>
    <row r="301" spans="1:17" s="12" customFormat="1" ht="30">
      <c r="A301" s="99" cm="1">
        <f t="array" ref="A301" xml:space="preserve"> ROW() - ROW($1:$1)</f>
        <v>300</v>
      </c>
      <c r="B301" s="100">
        <v>48</v>
      </c>
      <c r="C301" s="100">
        <v>4</v>
      </c>
      <c r="D301" s="100" t="str">
        <f t="shared" si="43"/>
        <v>48-4</v>
      </c>
      <c r="E301" s="101">
        <f xml:space="preserve"> MATCH(D301, 目次資料表[韻目索引], 0)</f>
        <v>231</v>
      </c>
      <c r="F301" s="102" t="str" cm="1">
        <f t="array" ref="F301" xml:space="preserve"> INDEX(目次資料表[目次], $E301)</f>
        <v>5.24職</v>
      </c>
      <c r="G301" s="103" t="str" cm="1">
        <f t="array" ref="G301" xml:space="preserve"> INDEX(目次資料表[攝], $E301)</f>
        <v>曾</v>
      </c>
      <c r="H301" s="146" t="str" cm="1">
        <f t="array" ref="H301" xml:space="preserve"> INDEX(目次資料表[韻系], $E301)</f>
        <v>蒸</v>
      </c>
      <c r="I301" s="104" t="str" cm="1">
        <f t="array" ref="I301" xml:space="preserve"> INDEX(目次資料表[韻目], $E301)</f>
        <v>職</v>
      </c>
      <c r="J301" s="103" t="str" cm="1">
        <f t="array" ref="J301" xml:space="preserve"> IF(I301="", "", INDEX(四聲調, C301))</f>
        <v>入</v>
      </c>
      <c r="K301" s="129" t="s">
        <v>809</v>
      </c>
      <c r="L301" s="151">
        <v>3</v>
      </c>
      <c r="M301" s="143" t="str">
        <f t="shared" si="71"/>
        <v>職開3</v>
      </c>
      <c r="N301" s="105" t="s">
        <v>1524</v>
      </c>
      <c r="O301" s="136" t="s">
        <v>1583</v>
      </c>
      <c r="P301" s="137" t="s">
        <v>1617</v>
      </c>
      <c r="Q301" s="108"/>
    </row>
    <row r="302" spans="1:17" s="12" customFormat="1" ht="30">
      <c r="A302" s="88" cm="1">
        <f t="array" ref="A302" xml:space="preserve"> ROW() - ROW($1:$1)</f>
        <v>301</v>
      </c>
      <c r="B302" s="89">
        <v>49</v>
      </c>
      <c r="C302" s="89">
        <v>1</v>
      </c>
      <c r="D302" s="89" t="str">
        <f t="shared" si="43"/>
        <v>49-1</v>
      </c>
      <c r="E302" s="90">
        <f xml:space="preserve"> MATCH(D302, 目次資料表[韻目索引], 0)</f>
        <v>49</v>
      </c>
      <c r="F302" s="91" t="str" cm="1">
        <f t="array" ref="F302" xml:space="preserve"> INDEX(目次資料表[目次], $E302)</f>
        <v>2.17登</v>
      </c>
      <c r="G302" s="92" t="str" cm="1">
        <f t="array" ref="G302" xml:space="preserve"> INDEX(目次資料表[攝], $E302)</f>
        <v>曾</v>
      </c>
      <c r="H302" s="145" t="str" cm="1">
        <f t="array" ref="H302" xml:space="preserve"> INDEX(目次資料表[韻系], $E302)</f>
        <v>登</v>
      </c>
      <c r="I302" s="93" t="str" cm="1">
        <f t="array" ref="I302" xml:space="preserve"> INDEX(目次資料表[韻目], $E302)</f>
        <v>登</v>
      </c>
      <c r="J302" s="92" t="str" cm="1">
        <f t="array" ref="J302" xml:space="preserve"> IF(I302="", "", INDEX(四聲調, C302))</f>
        <v>平</v>
      </c>
      <c r="K302" s="117" t="s">
        <v>809</v>
      </c>
      <c r="L302" s="149">
        <v>1</v>
      </c>
      <c r="M302" s="142" t="str">
        <f t="shared" si="71"/>
        <v>登開1</v>
      </c>
      <c r="N302" s="94" t="s">
        <v>1525</v>
      </c>
      <c r="O302" s="117" t="s">
        <v>1592</v>
      </c>
      <c r="P302" s="124" t="s">
        <v>1614</v>
      </c>
      <c r="Q302" s="96"/>
    </row>
    <row r="303" spans="1:17" s="12" customFormat="1" ht="30">
      <c r="A303" s="97" cm="1">
        <f t="array" ref="A303" xml:space="preserve"> ROW() - ROW($1:$1)</f>
        <v>302</v>
      </c>
      <c r="B303" s="12">
        <v>49</v>
      </c>
      <c r="C303" s="12">
        <v>2</v>
      </c>
      <c r="D303" s="12" t="str">
        <f t="shared" ref="D303:D357" si="72" xml:space="preserve"> TEXT(B303, "00") &amp; "-" &amp; C303</f>
        <v>49-2</v>
      </c>
      <c r="E303" s="76">
        <f xml:space="preserve"> MATCH(D303, 目次資料表[韻目索引], 0)</f>
        <v>110</v>
      </c>
      <c r="F303" s="13" t="str" cm="1">
        <f t="array" ref="F303" xml:space="preserve"> INDEX(目次資料表[目次], $E303)</f>
        <v>3.44等</v>
      </c>
      <c r="G303" s="14" t="str" cm="1">
        <f t="array" ref="G303" xml:space="preserve"> INDEX(目次資料表[攝], $E303)</f>
        <v>曾</v>
      </c>
      <c r="H303" s="144" t="str" cm="1">
        <f t="array" ref="H303" xml:space="preserve"> INDEX(目次資料表[韻系], $E303)</f>
        <v>登</v>
      </c>
      <c r="I303" s="63" t="str" cm="1">
        <f t="array" ref="I303" xml:space="preserve"> INDEX(目次資料表[韻目], $E303)</f>
        <v>等</v>
      </c>
      <c r="J303" s="14" t="str" cm="1">
        <f t="array" ref="J303" xml:space="preserve"> IF(I303="", "", INDEX(四聲調, C303))</f>
        <v>上</v>
      </c>
      <c r="K303" s="12" t="s">
        <v>809</v>
      </c>
      <c r="L303" s="150">
        <v>1</v>
      </c>
      <c r="M303" s="139" t="str">
        <f t="shared" si="71"/>
        <v>等開1</v>
      </c>
      <c r="N303" s="19" t="s">
        <v>1526</v>
      </c>
      <c r="O303" s="64" t="s">
        <v>1592</v>
      </c>
      <c r="P303" s="65" t="s">
        <v>1614</v>
      </c>
      <c r="Q303" s="98"/>
    </row>
    <row r="304" spans="1:17" s="12" customFormat="1" ht="30">
      <c r="A304" s="97" cm="1">
        <f t="array" ref="A304" xml:space="preserve"> ROW() - ROW($1:$1)</f>
        <v>303</v>
      </c>
      <c r="B304" s="12">
        <v>49</v>
      </c>
      <c r="C304" s="12">
        <v>3</v>
      </c>
      <c r="D304" s="12" t="str">
        <f t="shared" si="72"/>
        <v>49-3</v>
      </c>
      <c r="E304" s="76">
        <f xml:space="preserve"> MATCH(D304, 目次資料表[韻目索引], 0)</f>
        <v>171</v>
      </c>
      <c r="F304" s="13" t="str" cm="1">
        <f t="array" ref="F304" xml:space="preserve"> INDEX(目次資料表[目次], $E304)</f>
        <v>4.48嶝</v>
      </c>
      <c r="G304" s="14" t="str" cm="1">
        <f t="array" ref="G304" xml:space="preserve"> INDEX(目次資料表[攝], $E304)</f>
        <v>曾</v>
      </c>
      <c r="H304" s="144" t="str" cm="1">
        <f t="array" ref="H304" xml:space="preserve"> INDEX(目次資料表[韻系], $E304)</f>
        <v>登</v>
      </c>
      <c r="I304" s="63" t="str" cm="1">
        <f t="array" ref="I304" xml:space="preserve"> INDEX(目次資料表[韻目], $E304)</f>
        <v>嶝</v>
      </c>
      <c r="J304" s="14" t="str" cm="1">
        <f t="array" ref="J304" xml:space="preserve"> IF(I304="", "", INDEX(四聲調, C304))</f>
        <v>去</v>
      </c>
      <c r="K304" s="12" t="s">
        <v>809</v>
      </c>
      <c r="L304" s="150">
        <v>1</v>
      </c>
      <c r="M304" s="139" t="str">
        <f t="shared" si="71"/>
        <v>嶝開1</v>
      </c>
      <c r="N304" s="19" t="s">
        <v>1527</v>
      </c>
      <c r="O304" s="64" t="s">
        <v>1592</v>
      </c>
      <c r="P304" s="65" t="s">
        <v>1614</v>
      </c>
      <c r="Q304" s="98"/>
    </row>
    <row r="305" spans="1:17" s="12" customFormat="1" ht="30">
      <c r="A305" s="99" cm="1">
        <f t="array" ref="A305" xml:space="preserve"> ROW() - ROW($1:$1)</f>
        <v>304</v>
      </c>
      <c r="B305" s="100">
        <v>49</v>
      </c>
      <c r="C305" s="100">
        <v>4</v>
      </c>
      <c r="D305" s="100" t="str">
        <f t="shared" si="72"/>
        <v>49-4</v>
      </c>
      <c r="E305" s="101">
        <f xml:space="preserve"> MATCH(D305, 目次資料表[韻目索引], 0)</f>
        <v>232</v>
      </c>
      <c r="F305" s="102" t="str" cm="1">
        <f t="array" ref="F305" xml:space="preserve"> INDEX(目次資料表[目次], $E305)</f>
        <v>5.25德</v>
      </c>
      <c r="G305" s="103" t="str" cm="1">
        <f t="array" ref="G305" xml:space="preserve"> INDEX(目次資料表[攝], $E305)</f>
        <v>曾</v>
      </c>
      <c r="H305" s="146" t="str" cm="1">
        <f t="array" ref="H305" xml:space="preserve"> INDEX(目次資料表[韻系], $E305)</f>
        <v>登</v>
      </c>
      <c r="I305" s="104" t="str" cm="1">
        <f t="array" ref="I305" xml:space="preserve"> INDEX(目次資料表[韻目], $E305)</f>
        <v>德</v>
      </c>
      <c r="J305" s="103" t="str" cm="1">
        <f t="array" ref="J305" xml:space="preserve"> IF(I305="", "", INDEX(四聲調, C305))</f>
        <v>入</v>
      </c>
      <c r="K305" s="129" t="s">
        <v>809</v>
      </c>
      <c r="L305" s="151">
        <v>1</v>
      </c>
      <c r="M305" s="143" t="str">
        <f t="shared" si="71"/>
        <v>德開1</v>
      </c>
      <c r="N305" s="105" t="s">
        <v>1528</v>
      </c>
      <c r="O305" s="136" t="s">
        <v>1592</v>
      </c>
      <c r="P305" s="137" t="s">
        <v>1615</v>
      </c>
      <c r="Q305" s="108"/>
    </row>
    <row r="306" spans="1:17" s="12" customFormat="1" ht="30">
      <c r="A306" s="88" cm="1">
        <f t="array" ref="A306" xml:space="preserve"> ROW() - ROW($1:$1)</f>
        <v>305</v>
      </c>
      <c r="B306" s="89">
        <v>49</v>
      </c>
      <c r="C306" s="89">
        <v>1</v>
      </c>
      <c r="D306" s="89" t="str">
        <f t="shared" si="72"/>
        <v>49-1</v>
      </c>
      <c r="E306" s="90">
        <f xml:space="preserve"> MATCH(D306, 目次資料表[韻目索引], 0)</f>
        <v>49</v>
      </c>
      <c r="F306" s="91" t="str" cm="1">
        <f t="array" ref="F306" xml:space="preserve"> INDEX(目次資料表[目次], $E306)</f>
        <v>2.17登</v>
      </c>
      <c r="G306" s="92" t="str" cm="1">
        <f t="array" ref="G306" xml:space="preserve"> INDEX(目次資料表[攝], $E306)</f>
        <v>曾</v>
      </c>
      <c r="H306" s="145" t="str" cm="1">
        <f t="array" ref="H306" xml:space="preserve"> INDEX(目次資料表[韻系], $E306)</f>
        <v>登</v>
      </c>
      <c r="I306" s="93" t="str" cm="1">
        <f t="array" ref="I306" xml:space="preserve"> INDEX(目次資料表[韻目], $E306)</f>
        <v>登</v>
      </c>
      <c r="J306" s="92" t="str" cm="1">
        <f t="array" ref="J306" xml:space="preserve"> IF(I306="", "", INDEX(四聲調, C306))</f>
        <v>平</v>
      </c>
      <c r="K306" s="117" t="s">
        <v>857</v>
      </c>
      <c r="L306" s="149">
        <v>1</v>
      </c>
      <c r="M306" s="142" t="str">
        <f t="shared" si="71"/>
        <v>登合1</v>
      </c>
      <c r="N306" s="94" t="s">
        <v>1529</v>
      </c>
      <c r="O306" s="117" t="s">
        <v>1594</v>
      </c>
      <c r="P306" s="124" t="s">
        <v>1576</v>
      </c>
      <c r="Q306" s="96"/>
    </row>
    <row r="307" spans="1:17" s="12" customFormat="1" ht="30">
      <c r="A307" s="97" cm="1">
        <f t="array" ref="A307" xml:space="preserve"> ROW() - ROW($1:$1)</f>
        <v>306</v>
      </c>
      <c r="B307" s="12">
        <v>49</v>
      </c>
      <c r="C307" s="12">
        <v>2</v>
      </c>
      <c r="D307" s="12" t="str">
        <f t="shared" ref="D307:D309" si="73" xml:space="preserve"> TEXT(B307, "00") &amp; "-" &amp; C307</f>
        <v>49-2</v>
      </c>
      <c r="E307" s="76">
        <f xml:space="preserve"> MATCH(D307, 目次資料表[韻目索引], 0)</f>
        <v>110</v>
      </c>
      <c r="F307" s="13" t="str" cm="1">
        <f t="array" ref="F307" xml:space="preserve"> INDEX(目次資料表[目次], $E307)</f>
        <v>3.44等</v>
      </c>
      <c r="G307" s="14" t="str" cm="1">
        <f t="array" ref="G307" xml:space="preserve"> INDEX(目次資料表[攝], $E307)</f>
        <v>曾</v>
      </c>
      <c r="H307" s="144" t="str" cm="1">
        <f t="array" ref="H307" xml:space="preserve"> INDEX(目次資料表[韻系], $E307)</f>
        <v>登</v>
      </c>
      <c r="I307" s="63" t="str" cm="1">
        <f t="array" ref="I307" xml:space="preserve"> INDEX(目次資料表[韻目], $E307)</f>
        <v>等</v>
      </c>
      <c r="J307" s="14" t="str" cm="1">
        <f t="array" ref="J307" xml:space="preserve"> IF(I307="", "", INDEX(四聲調, C307))</f>
        <v>上</v>
      </c>
      <c r="K307" s="12" t="s">
        <v>857</v>
      </c>
      <c r="L307" s="150">
        <v>1</v>
      </c>
      <c r="M307" s="139" t="str">
        <f t="shared" si="71"/>
        <v>等合1</v>
      </c>
      <c r="N307" s="19" t="s">
        <v>1530</v>
      </c>
      <c r="O307" s="64" t="s">
        <v>1594</v>
      </c>
      <c r="P307" s="65" t="s">
        <v>1576</v>
      </c>
      <c r="Q307" s="98"/>
    </row>
    <row r="308" spans="1:17" s="12" customFormat="1" ht="30">
      <c r="A308" s="97" cm="1">
        <f t="array" ref="A308" xml:space="preserve"> ROW() - ROW($1:$1)</f>
        <v>307</v>
      </c>
      <c r="B308" s="12">
        <v>49</v>
      </c>
      <c r="C308" s="12">
        <v>3</v>
      </c>
      <c r="D308" s="12" t="str">
        <f t="shared" si="73"/>
        <v>49-3</v>
      </c>
      <c r="E308" s="76">
        <f xml:space="preserve"> MATCH(D308, 目次資料表[韻目索引], 0)</f>
        <v>171</v>
      </c>
      <c r="F308" s="13" t="str" cm="1">
        <f t="array" ref="F308" xml:space="preserve"> INDEX(目次資料表[目次], $E308)</f>
        <v>4.48嶝</v>
      </c>
      <c r="G308" s="14" t="str" cm="1">
        <f t="array" ref="G308" xml:space="preserve"> INDEX(目次資料表[攝], $E308)</f>
        <v>曾</v>
      </c>
      <c r="H308" s="144" t="str" cm="1">
        <f t="array" ref="H308" xml:space="preserve"> INDEX(目次資料表[韻系], $E308)</f>
        <v>登</v>
      </c>
      <c r="I308" s="63" t="str" cm="1">
        <f t="array" ref="I308" xml:space="preserve"> INDEX(目次資料表[韻目], $E308)</f>
        <v>嶝</v>
      </c>
      <c r="J308" s="14" t="str" cm="1">
        <f t="array" ref="J308" xml:space="preserve"> IF(I308="", "", INDEX(四聲調, C308))</f>
        <v>去</v>
      </c>
      <c r="K308" s="12" t="s">
        <v>857</v>
      </c>
      <c r="L308" s="150">
        <v>1</v>
      </c>
      <c r="M308" s="139" t="str">
        <f t="shared" si="71"/>
        <v>嶝合1</v>
      </c>
      <c r="N308" s="66"/>
      <c r="O308" s="64" t="s">
        <v>1594</v>
      </c>
      <c r="P308" s="65" t="s">
        <v>1576</v>
      </c>
      <c r="Q308" s="98"/>
    </row>
    <row r="309" spans="1:17" s="12" customFormat="1" ht="30">
      <c r="A309" s="99" cm="1">
        <f t="array" ref="A309" xml:space="preserve"> ROW() - ROW($1:$1)</f>
        <v>308</v>
      </c>
      <c r="B309" s="100">
        <v>49</v>
      </c>
      <c r="C309" s="100">
        <v>4</v>
      </c>
      <c r="D309" s="100" t="str">
        <f t="shared" si="73"/>
        <v>49-4</v>
      </c>
      <c r="E309" s="101">
        <f xml:space="preserve"> MATCH(D309, 目次資料表[韻目索引], 0)</f>
        <v>232</v>
      </c>
      <c r="F309" s="102" t="str" cm="1">
        <f t="array" ref="F309" xml:space="preserve"> INDEX(目次資料表[目次], $E309)</f>
        <v>5.25德</v>
      </c>
      <c r="G309" s="103" t="str" cm="1">
        <f t="array" ref="G309" xml:space="preserve"> INDEX(目次資料表[攝], $E309)</f>
        <v>曾</v>
      </c>
      <c r="H309" s="146" t="str" cm="1">
        <f t="array" ref="H309" xml:space="preserve"> INDEX(目次資料表[韻系], $E309)</f>
        <v>登</v>
      </c>
      <c r="I309" s="104" t="str" cm="1">
        <f t="array" ref="I309" xml:space="preserve"> INDEX(目次資料表[韻目], $E309)</f>
        <v>德</v>
      </c>
      <c r="J309" s="103" t="str" cm="1">
        <f t="array" ref="J309" xml:space="preserve"> IF(I309="", "", INDEX(四聲調, C309))</f>
        <v>入</v>
      </c>
      <c r="K309" s="129" t="s">
        <v>857</v>
      </c>
      <c r="L309" s="151">
        <v>1</v>
      </c>
      <c r="M309" s="143" t="str">
        <f t="shared" si="71"/>
        <v>德合1</v>
      </c>
      <c r="N309" s="109"/>
      <c r="O309" s="136" t="s">
        <v>1594</v>
      </c>
      <c r="P309" s="137" t="s">
        <v>1577</v>
      </c>
      <c r="Q309" s="108"/>
    </row>
    <row r="310" spans="1:17" s="12" customFormat="1" ht="30">
      <c r="A310" s="88" cm="1">
        <f t="array" ref="A310" xml:space="preserve"> ROW() - ROW($1:$1)</f>
        <v>309</v>
      </c>
      <c r="B310" s="89">
        <v>50</v>
      </c>
      <c r="C310" s="89">
        <v>1</v>
      </c>
      <c r="D310" s="89" t="str">
        <f t="shared" si="72"/>
        <v>50-1</v>
      </c>
      <c r="E310" s="90">
        <f xml:space="preserve"> MATCH(D310, 目次資料表[韻目索引], 0)</f>
        <v>50</v>
      </c>
      <c r="F310" s="91" t="str" cm="1">
        <f t="array" ref="F310" xml:space="preserve"> INDEX(目次資料表[目次], $E310)</f>
        <v>2.18尤</v>
      </c>
      <c r="G310" s="92" t="str" cm="1">
        <f t="array" ref="G310" xml:space="preserve"> INDEX(目次資料表[攝], $E310)</f>
        <v>流</v>
      </c>
      <c r="H310" s="145" t="str" cm="1">
        <f t="array" ref="H310" xml:space="preserve"> INDEX(目次資料表[韻系], $E310)</f>
        <v>尤</v>
      </c>
      <c r="I310" s="93" t="str" cm="1">
        <f t="array" ref="I310" xml:space="preserve"> INDEX(目次資料表[韻目], $E310)</f>
        <v>尤</v>
      </c>
      <c r="J310" s="92" t="str" cm="1">
        <f t="array" ref="J310" xml:space="preserve"> IF(I310="", "", INDEX(四聲調, C310))</f>
        <v>平</v>
      </c>
      <c r="K310" s="117" t="s">
        <v>809</v>
      </c>
      <c r="L310" s="149">
        <v>3</v>
      </c>
      <c r="M310" s="142" t="str">
        <f t="shared" si="71"/>
        <v>尤開3</v>
      </c>
      <c r="N310" s="94" t="s">
        <v>1531</v>
      </c>
      <c r="O310" s="117" t="s">
        <v>1583</v>
      </c>
      <c r="P310" s="124" t="s">
        <v>1618</v>
      </c>
      <c r="Q310" s="96"/>
    </row>
    <row r="311" spans="1:17" s="12" customFormat="1" ht="30">
      <c r="A311" s="97" cm="1">
        <f t="array" ref="A311" xml:space="preserve"> ROW() - ROW($1:$1)</f>
        <v>310</v>
      </c>
      <c r="B311" s="12">
        <v>50</v>
      </c>
      <c r="C311" s="12">
        <v>2</v>
      </c>
      <c r="D311" s="12" t="str">
        <f t="shared" si="72"/>
        <v>50-2</v>
      </c>
      <c r="E311" s="76">
        <f xml:space="preserve"> MATCH(D311, 目次資料表[韻目索引], 0)</f>
        <v>111</v>
      </c>
      <c r="F311" s="13" t="str" cm="1">
        <f t="array" ref="F311" xml:space="preserve"> INDEX(目次資料表[目次], $E311)</f>
        <v>3.45有</v>
      </c>
      <c r="G311" s="14" t="str" cm="1">
        <f t="array" ref="G311" xml:space="preserve"> INDEX(目次資料表[攝], $E311)</f>
        <v>流</v>
      </c>
      <c r="H311" s="144" t="str" cm="1">
        <f t="array" ref="H311" xml:space="preserve"> INDEX(目次資料表[韻系], $E311)</f>
        <v>尤</v>
      </c>
      <c r="I311" s="63" t="str" cm="1">
        <f t="array" ref="I311" xml:space="preserve"> INDEX(目次資料表[韻目], $E311)</f>
        <v>有</v>
      </c>
      <c r="J311" s="14" t="str" cm="1">
        <f t="array" ref="J311" xml:space="preserve"> IF(I311="", "", INDEX(四聲調, C311))</f>
        <v>上</v>
      </c>
      <c r="K311" s="12" t="s">
        <v>809</v>
      </c>
      <c r="L311" s="150">
        <v>3</v>
      </c>
      <c r="M311" s="139" t="str">
        <f t="shared" si="71"/>
        <v>有開3</v>
      </c>
      <c r="N311" s="19" t="s">
        <v>1532</v>
      </c>
      <c r="O311" s="64" t="s">
        <v>1583</v>
      </c>
      <c r="P311" s="65" t="s">
        <v>1618</v>
      </c>
      <c r="Q311" s="98"/>
    </row>
    <row r="312" spans="1:17" s="12" customFormat="1" ht="30">
      <c r="A312" s="97" cm="1">
        <f t="array" ref="A312" xml:space="preserve"> ROW() - ROW($1:$1)</f>
        <v>311</v>
      </c>
      <c r="B312" s="12">
        <v>50</v>
      </c>
      <c r="C312" s="12">
        <v>3</v>
      </c>
      <c r="D312" s="12" t="str">
        <f t="shared" si="72"/>
        <v>50-3</v>
      </c>
      <c r="E312" s="76">
        <f xml:space="preserve"> MATCH(D312, 目次資料表[韻目索引], 0)</f>
        <v>172</v>
      </c>
      <c r="F312" s="13" t="str" cm="1">
        <f t="array" ref="F312" xml:space="preserve"> INDEX(目次資料表[目次], $E312)</f>
        <v>4.49宥</v>
      </c>
      <c r="G312" s="14" t="str" cm="1">
        <f t="array" ref="G312" xml:space="preserve"> INDEX(目次資料表[攝], $E312)</f>
        <v>流</v>
      </c>
      <c r="H312" s="144" t="str" cm="1">
        <f t="array" ref="H312" xml:space="preserve"> INDEX(目次資料表[韻系], $E312)</f>
        <v>尤</v>
      </c>
      <c r="I312" s="63" t="str" cm="1">
        <f t="array" ref="I312" xml:space="preserve"> INDEX(目次資料表[韻目], $E312)</f>
        <v>宥</v>
      </c>
      <c r="J312" s="14" t="str" cm="1">
        <f t="array" ref="J312" xml:space="preserve"> IF(I312="", "", INDEX(四聲調, C312))</f>
        <v>去</v>
      </c>
      <c r="K312" s="12" t="s">
        <v>809</v>
      </c>
      <c r="L312" s="150">
        <v>3</v>
      </c>
      <c r="M312" s="139" t="str">
        <f t="shared" si="71"/>
        <v>宥開3</v>
      </c>
      <c r="N312" s="19" t="s">
        <v>1533</v>
      </c>
      <c r="O312" s="64" t="s">
        <v>1583</v>
      </c>
      <c r="P312" s="65" t="s">
        <v>1618</v>
      </c>
      <c r="Q312" s="98"/>
    </row>
    <row r="313" spans="1:17" s="12" customFormat="1" ht="30">
      <c r="A313" s="99" cm="1">
        <f t="array" ref="A313" xml:space="preserve"> ROW() - ROW($1:$1)</f>
        <v>312</v>
      </c>
      <c r="B313" s="100">
        <v>50</v>
      </c>
      <c r="C313" s="100">
        <v>4</v>
      </c>
      <c r="D313" s="100" t="str">
        <f t="shared" si="72"/>
        <v>50-4</v>
      </c>
      <c r="E313" s="101">
        <f xml:space="preserve"> MATCH(D313, 目次資料表[韻目索引], 0)</f>
        <v>233</v>
      </c>
      <c r="F313" s="102" t="str" cm="1">
        <f t="array" ref="F313" xml:space="preserve"> INDEX(目次資料表[目次], $E313)</f>
        <v/>
      </c>
      <c r="G313" s="103" t="str" cm="1">
        <f t="array" ref="G313" xml:space="preserve"> INDEX(目次資料表[攝], $E313)</f>
        <v>流</v>
      </c>
      <c r="H313" s="146" t="str" cm="1">
        <f t="array" ref="H313" xml:space="preserve"> INDEX(目次資料表[韻系], $E313)</f>
        <v>尤</v>
      </c>
      <c r="I313" s="104" t="str" cm="1">
        <f t="array" ref="I313" xml:space="preserve"> INDEX(目次資料表[韻目], $E313)</f>
        <v/>
      </c>
      <c r="J313" s="103" t="str" cm="1">
        <f t="array" ref="J313" xml:space="preserve"> IF(I313="", "", INDEX(四聲調, C313))</f>
        <v/>
      </c>
      <c r="K313" s="129" t="s">
        <v>809</v>
      </c>
      <c r="L313" s="151">
        <v>3</v>
      </c>
      <c r="M313" s="143" t="str">
        <f t="shared" si="71"/>
        <v/>
      </c>
      <c r="N313" s="105"/>
      <c r="O313" s="136"/>
      <c r="P313" s="137"/>
      <c r="Q313" s="108"/>
    </row>
    <row r="314" spans="1:17" s="12" customFormat="1" ht="30">
      <c r="A314" s="88" cm="1">
        <f t="array" ref="A314" xml:space="preserve"> ROW() - ROW($1:$1)</f>
        <v>313</v>
      </c>
      <c r="B314" s="89">
        <v>51</v>
      </c>
      <c r="C314" s="89">
        <v>1</v>
      </c>
      <c r="D314" s="89" t="str">
        <f t="shared" si="72"/>
        <v>51-1</v>
      </c>
      <c r="E314" s="90">
        <f xml:space="preserve"> MATCH(D314, 目次資料表[韻目索引], 0)</f>
        <v>51</v>
      </c>
      <c r="F314" s="91" t="str" cm="1">
        <f t="array" ref="F314" xml:space="preserve"> INDEX(目次資料表[目次], $E314)</f>
        <v>2.19侯</v>
      </c>
      <c r="G314" s="92" t="str" cm="1">
        <f t="array" ref="G314" xml:space="preserve"> INDEX(目次資料表[攝], $E314)</f>
        <v>流</v>
      </c>
      <c r="H314" s="145" t="str" cm="1">
        <f t="array" ref="H314" xml:space="preserve"> INDEX(目次資料表[韻系], $E314)</f>
        <v>侯</v>
      </c>
      <c r="I314" s="93" t="str" cm="1">
        <f t="array" ref="I314" xml:space="preserve"> INDEX(目次資料表[韻目], $E314)</f>
        <v>侯</v>
      </c>
      <c r="J314" s="92" t="str" cm="1">
        <f t="array" ref="J314" xml:space="preserve"> IF(I314="", "", INDEX(四聲調, C314))</f>
        <v>平</v>
      </c>
      <c r="K314" s="117" t="s">
        <v>809</v>
      </c>
      <c r="L314" s="149">
        <v>3</v>
      </c>
      <c r="M314" s="142" t="str">
        <f t="shared" si="71"/>
        <v>侯開3</v>
      </c>
      <c r="N314" s="94" t="s">
        <v>1534</v>
      </c>
      <c r="O314" s="117" t="s">
        <v>1583</v>
      </c>
      <c r="P314" s="124" t="s">
        <v>1619</v>
      </c>
      <c r="Q314" s="96"/>
    </row>
    <row r="315" spans="1:17" s="12" customFormat="1" ht="30">
      <c r="A315" s="97" cm="1">
        <f t="array" ref="A315" xml:space="preserve"> ROW() - ROW($1:$1)</f>
        <v>314</v>
      </c>
      <c r="B315" s="12">
        <v>51</v>
      </c>
      <c r="C315" s="12">
        <v>2</v>
      </c>
      <c r="D315" s="12" t="str">
        <f t="shared" si="72"/>
        <v>51-2</v>
      </c>
      <c r="E315" s="76">
        <f xml:space="preserve"> MATCH(D315, 目次資料表[韻目索引], 0)</f>
        <v>112</v>
      </c>
      <c r="F315" s="13" t="str" cm="1">
        <f t="array" ref="F315" xml:space="preserve"> INDEX(目次資料表[目次], $E315)</f>
        <v>3.46厚</v>
      </c>
      <c r="G315" s="14" t="str" cm="1">
        <f t="array" ref="G315" xml:space="preserve"> INDEX(目次資料表[攝], $E315)</f>
        <v>流</v>
      </c>
      <c r="H315" s="144" t="str" cm="1">
        <f t="array" ref="H315" xml:space="preserve"> INDEX(目次資料表[韻系], $E315)</f>
        <v>侯</v>
      </c>
      <c r="I315" s="63" t="str" cm="1">
        <f t="array" ref="I315" xml:space="preserve"> INDEX(目次資料表[韻目], $E315)</f>
        <v>厚</v>
      </c>
      <c r="J315" s="14" t="str" cm="1">
        <f t="array" ref="J315" xml:space="preserve"> IF(I315="", "", INDEX(四聲調, C315))</f>
        <v>上</v>
      </c>
      <c r="K315" s="12" t="s">
        <v>809</v>
      </c>
      <c r="L315" s="150">
        <v>3</v>
      </c>
      <c r="M315" s="139" t="str">
        <f t="shared" si="71"/>
        <v>厚開3</v>
      </c>
      <c r="N315" s="19" t="s">
        <v>1535</v>
      </c>
      <c r="O315" s="64" t="s">
        <v>1583</v>
      </c>
      <c r="P315" s="65" t="s">
        <v>1619</v>
      </c>
      <c r="Q315" s="98"/>
    </row>
    <row r="316" spans="1:17" s="12" customFormat="1" ht="30">
      <c r="A316" s="97" cm="1">
        <f t="array" ref="A316" xml:space="preserve"> ROW() - ROW($1:$1)</f>
        <v>315</v>
      </c>
      <c r="B316" s="12">
        <v>51</v>
      </c>
      <c r="C316" s="12">
        <v>3</v>
      </c>
      <c r="D316" s="12" t="str">
        <f t="shared" si="72"/>
        <v>51-3</v>
      </c>
      <c r="E316" s="76">
        <f xml:space="preserve"> MATCH(D316, 目次資料表[韻目索引], 0)</f>
        <v>173</v>
      </c>
      <c r="F316" s="13" t="str" cm="1">
        <f t="array" ref="F316" xml:space="preserve"> INDEX(目次資料表[目次], $E316)</f>
        <v>4.50候</v>
      </c>
      <c r="G316" s="14" t="str" cm="1">
        <f t="array" ref="G316" xml:space="preserve"> INDEX(目次資料表[攝], $E316)</f>
        <v>流</v>
      </c>
      <c r="H316" s="144" t="str" cm="1">
        <f t="array" ref="H316" xml:space="preserve"> INDEX(目次資料表[韻系], $E316)</f>
        <v>侯</v>
      </c>
      <c r="I316" s="63" t="str" cm="1">
        <f t="array" ref="I316" xml:space="preserve"> INDEX(目次資料表[韻目], $E316)</f>
        <v>候</v>
      </c>
      <c r="J316" s="14" t="str" cm="1">
        <f t="array" ref="J316" xml:space="preserve"> IF(I316="", "", INDEX(四聲調, C316))</f>
        <v>去</v>
      </c>
      <c r="K316" s="12" t="s">
        <v>809</v>
      </c>
      <c r="L316" s="150">
        <v>3</v>
      </c>
      <c r="M316" s="139" t="str">
        <f t="shared" si="71"/>
        <v>候開3</v>
      </c>
      <c r="N316" s="19" t="s">
        <v>1536</v>
      </c>
      <c r="O316" s="64" t="s">
        <v>1583</v>
      </c>
      <c r="P316" s="65" t="s">
        <v>1619</v>
      </c>
      <c r="Q316" s="98"/>
    </row>
    <row r="317" spans="1:17" s="12" customFormat="1" ht="30">
      <c r="A317" s="99" cm="1">
        <f t="array" ref="A317" xml:space="preserve"> ROW() - ROW($1:$1)</f>
        <v>316</v>
      </c>
      <c r="B317" s="100">
        <v>51</v>
      </c>
      <c r="C317" s="100">
        <v>4</v>
      </c>
      <c r="D317" s="100" t="str">
        <f t="shared" si="72"/>
        <v>51-4</v>
      </c>
      <c r="E317" s="101">
        <f xml:space="preserve"> MATCH(D317, 目次資料表[韻目索引], 0)</f>
        <v>234</v>
      </c>
      <c r="F317" s="102" t="str" cm="1">
        <f t="array" ref="F317" xml:space="preserve"> INDEX(目次資料表[目次], $E317)</f>
        <v/>
      </c>
      <c r="G317" s="103" t="str" cm="1">
        <f t="array" ref="G317" xml:space="preserve"> INDEX(目次資料表[攝], $E317)</f>
        <v>流</v>
      </c>
      <c r="H317" s="146" t="str" cm="1">
        <f t="array" ref="H317" xml:space="preserve"> INDEX(目次資料表[韻系], $E317)</f>
        <v>侯</v>
      </c>
      <c r="I317" s="104" t="str" cm="1">
        <f t="array" ref="I317" xml:space="preserve"> INDEX(目次資料表[韻目], $E317)</f>
        <v/>
      </c>
      <c r="J317" s="103" t="str" cm="1">
        <f t="array" ref="J317" xml:space="preserve"> IF(I317="", "", INDEX(四聲調, C317))</f>
        <v/>
      </c>
      <c r="K317" s="129" t="s">
        <v>809</v>
      </c>
      <c r="L317" s="151">
        <v>3</v>
      </c>
      <c r="M317" s="143" t="str">
        <f t="shared" si="71"/>
        <v/>
      </c>
      <c r="N317" s="105"/>
      <c r="O317" s="136"/>
      <c r="P317" s="137"/>
      <c r="Q317" s="108"/>
    </row>
    <row r="318" spans="1:17" s="12" customFormat="1" ht="30">
      <c r="A318" s="88" cm="1">
        <f t="array" ref="A318" xml:space="preserve"> ROW() - ROW($1:$1)</f>
        <v>317</v>
      </c>
      <c r="B318" s="89">
        <v>52</v>
      </c>
      <c r="C318" s="89">
        <v>1</v>
      </c>
      <c r="D318" s="89" t="str">
        <f t="shared" si="72"/>
        <v>52-1</v>
      </c>
      <c r="E318" s="90">
        <f xml:space="preserve"> MATCH(D318, 目次資料表[韻目索引], 0)</f>
        <v>52</v>
      </c>
      <c r="F318" s="91" t="str" cm="1">
        <f t="array" ref="F318" xml:space="preserve"> INDEX(目次資料表[目次], $E318)</f>
        <v>2.20幽</v>
      </c>
      <c r="G318" s="92" t="str" cm="1">
        <f t="array" ref="G318" xml:space="preserve"> INDEX(目次資料表[攝], $E318)</f>
        <v>流</v>
      </c>
      <c r="H318" s="145" t="str" cm="1">
        <f t="array" ref="H318" xml:space="preserve"> INDEX(目次資料表[韻系], $E318)</f>
        <v>幽</v>
      </c>
      <c r="I318" s="93" t="str" cm="1">
        <f t="array" ref="I318" xml:space="preserve"> INDEX(目次資料表[韻目], $E318)</f>
        <v>幽</v>
      </c>
      <c r="J318" s="92" t="str" cm="1">
        <f t="array" ref="J318" xml:space="preserve"> IF(I318="", "", INDEX(四聲調, C318))</f>
        <v>平</v>
      </c>
      <c r="K318" s="117" t="s">
        <v>809</v>
      </c>
      <c r="L318" s="149">
        <v>3</v>
      </c>
      <c r="M318" s="142" t="str">
        <f t="shared" si="71"/>
        <v>幽開3</v>
      </c>
      <c r="N318" s="94" t="s">
        <v>1537</v>
      </c>
      <c r="O318" s="117" t="s">
        <v>1583</v>
      </c>
      <c r="P318" s="124" t="s">
        <v>1618</v>
      </c>
      <c r="Q318" s="96"/>
    </row>
    <row r="319" spans="1:17" s="12" customFormat="1" ht="30">
      <c r="A319" s="97" cm="1">
        <f t="array" ref="A319" xml:space="preserve"> ROW() - ROW($1:$1)</f>
        <v>318</v>
      </c>
      <c r="B319" s="12">
        <v>52</v>
      </c>
      <c r="C319" s="12">
        <v>2</v>
      </c>
      <c r="D319" s="12" t="str">
        <f t="shared" si="72"/>
        <v>52-2</v>
      </c>
      <c r="E319" s="76">
        <f xml:space="preserve"> MATCH(D319, 目次資料表[韻目索引], 0)</f>
        <v>113</v>
      </c>
      <c r="F319" s="13" t="str" cm="1">
        <f t="array" ref="F319" xml:space="preserve"> INDEX(目次資料表[目次], $E319)</f>
        <v>3.47黝</v>
      </c>
      <c r="G319" s="14" t="str" cm="1">
        <f t="array" ref="G319" xml:space="preserve"> INDEX(目次資料表[攝], $E319)</f>
        <v>流</v>
      </c>
      <c r="H319" s="144" t="str" cm="1">
        <f t="array" ref="H319" xml:space="preserve"> INDEX(目次資料表[韻系], $E319)</f>
        <v>幽</v>
      </c>
      <c r="I319" s="63" t="str" cm="1">
        <f t="array" ref="I319" xml:space="preserve"> INDEX(目次資料表[韻目], $E319)</f>
        <v>黝</v>
      </c>
      <c r="J319" s="14" t="str" cm="1">
        <f t="array" ref="J319" xml:space="preserve"> IF(I319="", "", INDEX(四聲調, C319))</f>
        <v>上</v>
      </c>
      <c r="K319" s="12" t="s">
        <v>809</v>
      </c>
      <c r="L319" s="150">
        <v>3</v>
      </c>
      <c r="M319" s="139" t="str">
        <f t="shared" si="71"/>
        <v>黝開3</v>
      </c>
      <c r="N319" s="19" t="s">
        <v>1538</v>
      </c>
      <c r="O319" s="64" t="s">
        <v>1583</v>
      </c>
      <c r="P319" s="65" t="s">
        <v>1618</v>
      </c>
      <c r="Q319" s="98"/>
    </row>
    <row r="320" spans="1:17" s="12" customFormat="1" ht="30">
      <c r="A320" s="97" cm="1">
        <f t="array" ref="A320" xml:space="preserve"> ROW() - ROW($1:$1)</f>
        <v>319</v>
      </c>
      <c r="B320" s="12">
        <v>52</v>
      </c>
      <c r="C320" s="12">
        <v>3</v>
      </c>
      <c r="D320" s="12" t="str">
        <f t="shared" si="72"/>
        <v>52-3</v>
      </c>
      <c r="E320" s="76">
        <f xml:space="preserve"> MATCH(D320, 目次資料表[韻目索引], 0)</f>
        <v>174</v>
      </c>
      <c r="F320" s="13" t="str" cm="1">
        <f t="array" ref="F320" xml:space="preserve"> INDEX(目次資料表[目次], $E320)</f>
        <v>4.51幼</v>
      </c>
      <c r="G320" s="14" t="str" cm="1">
        <f t="array" ref="G320" xml:space="preserve"> INDEX(目次資料表[攝], $E320)</f>
        <v>流</v>
      </c>
      <c r="H320" s="144" t="str" cm="1">
        <f t="array" ref="H320" xml:space="preserve"> INDEX(目次資料表[韻系], $E320)</f>
        <v>幽</v>
      </c>
      <c r="I320" s="63" t="str" cm="1">
        <f t="array" ref="I320" xml:space="preserve"> INDEX(目次資料表[韻目], $E320)</f>
        <v>幼</v>
      </c>
      <c r="J320" s="14" t="str" cm="1">
        <f t="array" ref="J320" xml:space="preserve"> IF(I320="", "", INDEX(四聲調, C320))</f>
        <v>去</v>
      </c>
      <c r="K320" s="12" t="s">
        <v>809</v>
      </c>
      <c r="L320" s="150">
        <v>3</v>
      </c>
      <c r="M320" s="139" t="str">
        <f t="shared" si="71"/>
        <v>幼開3</v>
      </c>
      <c r="N320" s="19" t="s">
        <v>1539</v>
      </c>
      <c r="O320" s="64" t="s">
        <v>1583</v>
      </c>
      <c r="P320" s="65" t="s">
        <v>1618</v>
      </c>
      <c r="Q320" s="98"/>
    </row>
    <row r="321" spans="1:17" s="12" customFormat="1" ht="30">
      <c r="A321" s="99" cm="1">
        <f t="array" ref="A321" xml:space="preserve"> ROW() - ROW($1:$1)</f>
        <v>320</v>
      </c>
      <c r="B321" s="100">
        <v>52</v>
      </c>
      <c r="C321" s="100">
        <v>4</v>
      </c>
      <c r="D321" s="100" t="str">
        <f t="shared" si="72"/>
        <v>52-4</v>
      </c>
      <c r="E321" s="101">
        <f xml:space="preserve"> MATCH(D321, 目次資料表[韻目索引], 0)</f>
        <v>235</v>
      </c>
      <c r="F321" s="102" t="str" cm="1">
        <f t="array" ref="F321" xml:space="preserve"> INDEX(目次資料表[目次], $E321)</f>
        <v/>
      </c>
      <c r="G321" s="103" t="str" cm="1">
        <f t="array" ref="G321" xml:space="preserve"> INDEX(目次資料表[攝], $E321)</f>
        <v>流</v>
      </c>
      <c r="H321" s="146" t="str" cm="1">
        <f t="array" ref="H321" xml:space="preserve"> INDEX(目次資料表[韻系], $E321)</f>
        <v>幽</v>
      </c>
      <c r="I321" s="104" t="str" cm="1">
        <f t="array" ref="I321" xml:space="preserve"> INDEX(目次資料表[韻目], $E321)</f>
        <v/>
      </c>
      <c r="J321" s="103" t="str" cm="1">
        <f t="array" ref="J321" xml:space="preserve"> IF(I321="", "", INDEX(四聲調, C321))</f>
        <v/>
      </c>
      <c r="K321" s="129" t="s">
        <v>809</v>
      </c>
      <c r="L321" s="151">
        <v>3</v>
      </c>
      <c r="M321" s="143" t="str">
        <f t="shared" si="71"/>
        <v/>
      </c>
      <c r="N321" s="105"/>
      <c r="O321" s="136" t="s">
        <v>1583</v>
      </c>
      <c r="P321" s="137" t="s">
        <v>1617</v>
      </c>
      <c r="Q321" s="108"/>
    </row>
    <row r="322" spans="1:17" s="12" customFormat="1" ht="30">
      <c r="A322" s="88" cm="1">
        <f t="array" ref="A322" xml:space="preserve"> ROW() - ROW($1:$1)</f>
        <v>321</v>
      </c>
      <c r="B322" s="89">
        <v>53</v>
      </c>
      <c r="C322" s="89">
        <v>1</v>
      </c>
      <c r="D322" s="89" t="str">
        <f t="shared" si="72"/>
        <v>53-1</v>
      </c>
      <c r="E322" s="90">
        <f xml:space="preserve"> MATCH(D322, 目次資料表[韻目索引], 0)</f>
        <v>53</v>
      </c>
      <c r="F322" s="91" t="str" cm="1">
        <f t="array" ref="F322" xml:space="preserve"> INDEX(目次資料表[目次], $E322)</f>
        <v>2.21侵</v>
      </c>
      <c r="G322" s="92" t="str" cm="1">
        <f t="array" ref="G322" xml:space="preserve"> INDEX(目次資料表[攝], $E322)</f>
        <v>深</v>
      </c>
      <c r="H322" s="145" t="str" cm="1">
        <f t="array" ref="H322" xml:space="preserve"> INDEX(目次資料表[韻系], $E322)</f>
        <v>侵</v>
      </c>
      <c r="I322" s="93" t="str" cm="1">
        <f t="array" ref="I322" xml:space="preserve"> INDEX(目次資料表[韻目], $E322)</f>
        <v>侵</v>
      </c>
      <c r="J322" s="92" t="str" cm="1">
        <f t="array" ref="J322" xml:space="preserve"> IF(I322="", "", INDEX(四聲調, C322))</f>
        <v>平</v>
      </c>
      <c r="K322" s="117" t="s">
        <v>809</v>
      </c>
      <c r="L322" s="149">
        <v>3</v>
      </c>
      <c r="M322" s="142" t="str">
        <f t="shared" si="71"/>
        <v>侵開3</v>
      </c>
      <c r="N322" s="94" t="s">
        <v>1540</v>
      </c>
      <c r="O322" s="117" t="s">
        <v>1583</v>
      </c>
      <c r="P322" s="124" t="s">
        <v>1620</v>
      </c>
      <c r="Q322" s="96"/>
    </row>
    <row r="323" spans="1:17" s="12" customFormat="1" ht="30">
      <c r="A323" s="97" cm="1">
        <f t="array" ref="A323" xml:space="preserve"> ROW() - ROW($1:$1)</f>
        <v>322</v>
      </c>
      <c r="B323" s="12">
        <v>53</v>
      </c>
      <c r="C323" s="12">
        <v>2</v>
      </c>
      <c r="D323" s="12" t="str">
        <f t="shared" si="72"/>
        <v>53-2</v>
      </c>
      <c r="E323" s="76">
        <f xml:space="preserve"> MATCH(D323, 目次資料表[韻目索引], 0)</f>
        <v>114</v>
      </c>
      <c r="F323" s="13" t="str" cm="1">
        <f t="array" ref="F323" xml:space="preserve"> INDEX(目次資料表[目次], $E323)</f>
        <v>3.48寑</v>
      </c>
      <c r="G323" s="14" t="str" cm="1">
        <f t="array" ref="G323" xml:space="preserve"> INDEX(目次資料表[攝], $E323)</f>
        <v>深</v>
      </c>
      <c r="H323" s="144" t="str" cm="1">
        <f t="array" ref="H323" xml:space="preserve"> INDEX(目次資料表[韻系], $E323)</f>
        <v>侵</v>
      </c>
      <c r="I323" s="63" t="str" cm="1">
        <f t="array" ref="I323" xml:space="preserve"> INDEX(目次資料表[韻目], $E323)</f>
        <v>寑</v>
      </c>
      <c r="J323" s="14" t="str" cm="1">
        <f t="array" ref="J323" xml:space="preserve"> IF(I323="", "", INDEX(四聲調, C323))</f>
        <v>上</v>
      </c>
      <c r="K323" s="12" t="s">
        <v>809</v>
      </c>
      <c r="L323" s="150">
        <v>3</v>
      </c>
      <c r="M323" s="139" t="str">
        <f t="shared" si="71"/>
        <v>寑開3</v>
      </c>
      <c r="N323" s="19" t="s">
        <v>1541</v>
      </c>
      <c r="O323" s="64" t="s">
        <v>1583</v>
      </c>
      <c r="P323" s="65" t="s">
        <v>1620</v>
      </c>
      <c r="Q323" s="98"/>
    </row>
    <row r="324" spans="1:17" s="12" customFormat="1" ht="30">
      <c r="A324" s="97" cm="1">
        <f t="array" ref="A324" xml:space="preserve"> ROW() - ROW($1:$1)</f>
        <v>323</v>
      </c>
      <c r="B324" s="12">
        <v>53</v>
      </c>
      <c r="C324" s="12">
        <v>3</v>
      </c>
      <c r="D324" s="12" t="str">
        <f t="shared" si="72"/>
        <v>53-3</v>
      </c>
      <c r="E324" s="76">
        <f xml:space="preserve"> MATCH(D324, 目次資料表[韻目索引], 0)</f>
        <v>175</v>
      </c>
      <c r="F324" s="13" t="str" cm="1">
        <f t="array" ref="F324" xml:space="preserve"> INDEX(目次資料表[目次], $E324)</f>
        <v>4.52沁</v>
      </c>
      <c r="G324" s="14" t="str" cm="1">
        <f t="array" ref="G324" xml:space="preserve"> INDEX(目次資料表[攝], $E324)</f>
        <v>深</v>
      </c>
      <c r="H324" s="144" t="str" cm="1">
        <f t="array" ref="H324" xml:space="preserve"> INDEX(目次資料表[韻系], $E324)</f>
        <v>侵</v>
      </c>
      <c r="I324" s="63" t="str" cm="1">
        <f t="array" ref="I324" xml:space="preserve"> INDEX(目次資料表[韻目], $E324)</f>
        <v>沁</v>
      </c>
      <c r="J324" s="14" t="str" cm="1">
        <f t="array" ref="J324" xml:space="preserve"> IF(I324="", "", INDEX(四聲調, C324))</f>
        <v>去</v>
      </c>
      <c r="K324" s="12" t="s">
        <v>809</v>
      </c>
      <c r="L324" s="150">
        <v>3</v>
      </c>
      <c r="M324" s="139" t="str">
        <f t="shared" si="71"/>
        <v>沁開3</v>
      </c>
      <c r="N324" s="19" t="s">
        <v>1542</v>
      </c>
      <c r="O324" s="64" t="s">
        <v>1583</v>
      </c>
      <c r="P324" s="65" t="s">
        <v>1620</v>
      </c>
      <c r="Q324" s="98"/>
    </row>
    <row r="325" spans="1:17" s="12" customFormat="1" ht="30">
      <c r="A325" s="99" cm="1">
        <f t="array" ref="A325" xml:space="preserve"> ROW() - ROW($1:$1)</f>
        <v>324</v>
      </c>
      <c r="B325" s="100">
        <v>53</v>
      </c>
      <c r="C325" s="100">
        <v>4</v>
      </c>
      <c r="D325" s="100" t="str">
        <f t="shared" si="72"/>
        <v>53-4</v>
      </c>
      <c r="E325" s="101">
        <f xml:space="preserve"> MATCH(D325, 目次資料表[韻目索引], 0)</f>
        <v>236</v>
      </c>
      <c r="F325" s="102" t="str" cm="1">
        <f t="array" ref="F325" xml:space="preserve"> INDEX(目次資料表[目次], $E325)</f>
        <v>5.26緝</v>
      </c>
      <c r="G325" s="103" t="str" cm="1">
        <f t="array" ref="G325" xml:space="preserve"> INDEX(目次資料表[攝], $E325)</f>
        <v>深</v>
      </c>
      <c r="H325" s="146" t="str" cm="1">
        <f t="array" ref="H325" xml:space="preserve"> INDEX(目次資料表[韻系], $E325)</f>
        <v>侵</v>
      </c>
      <c r="I325" s="104" t="str" cm="1">
        <f t="array" ref="I325" xml:space="preserve"> INDEX(目次資料表[韻目], $E325)</f>
        <v>緝</v>
      </c>
      <c r="J325" s="103" t="str" cm="1">
        <f t="array" ref="J325" xml:space="preserve"> IF(I325="", "", INDEX(四聲調, C325))</f>
        <v>入</v>
      </c>
      <c r="K325" s="129" t="s">
        <v>809</v>
      </c>
      <c r="L325" s="151">
        <v>3</v>
      </c>
      <c r="M325" s="143" t="str">
        <f t="shared" si="71"/>
        <v>緝開3</v>
      </c>
      <c r="N325" s="105" t="s">
        <v>1543</v>
      </c>
      <c r="O325" s="136" t="s">
        <v>1583</v>
      </c>
      <c r="P325" s="137" t="s">
        <v>1621</v>
      </c>
      <c r="Q325" s="108"/>
    </row>
    <row r="326" spans="1:17" s="12" customFormat="1" ht="30">
      <c r="A326" s="88" cm="1">
        <f t="array" ref="A326" xml:space="preserve"> ROW() - ROW($1:$1)</f>
        <v>325</v>
      </c>
      <c r="B326" s="89">
        <v>54</v>
      </c>
      <c r="C326" s="89">
        <v>1</v>
      </c>
      <c r="D326" s="89" t="str">
        <f t="shared" si="72"/>
        <v>54-1</v>
      </c>
      <c r="E326" s="90">
        <f xml:space="preserve"> MATCH(D326, 目次資料表[韻目索引], 0)</f>
        <v>54</v>
      </c>
      <c r="F326" s="91" t="str" cm="1">
        <f t="array" ref="F326" xml:space="preserve"> INDEX(目次資料表[目次], $E326)</f>
        <v>2.22覃</v>
      </c>
      <c r="G326" s="92" t="str" cm="1">
        <f t="array" ref="G326" xml:space="preserve"> INDEX(目次資料表[攝], $E326)</f>
        <v>咸</v>
      </c>
      <c r="H326" s="145" t="str" cm="1">
        <f t="array" ref="H326" xml:space="preserve"> INDEX(目次資料表[韻系], $E326)</f>
        <v>覃</v>
      </c>
      <c r="I326" s="93" t="str" cm="1">
        <f t="array" ref="I326" xml:space="preserve"> INDEX(目次資料表[韻目], $E326)</f>
        <v>覃</v>
      </c>
      <c r="J326" s="92" t="str" cm="1">
        <f t="array" ref="J326" xml:space="preserve"> IF(I326="", "", INDEX(四聲調, C326))</f>
        <v>平</v>
      </c>
      <c r="K326" s="117" t="s">
        <v>809</v>
      </c>
      <c r="L326" s="149">
        <v>1</v>
      </c>
      <c r="M326" s="142" t="str">
        <f t="shared" si="71"/>
        <v>覃開1</v>
      </c>
      <c r="N326" s="94" t="s">
        <v>1544</v>
      </c>
      <c r="O326" s="117" t="s">
        <v>1592</v>
      </c>
      <c r="P326" s="124" t="s">
        <v>1622</v>
      </c>
      <c r="Q326" s="96"/>
    </row>
    <row r="327" spans="1:17" s="12" customFormat="1" ht="30">
      <c r="A327" s="97" cm="1">
        <f t="array" ref="A327" xml:space="preserve"> ROW() - ROW($1:$1)</f>
        <v>326</v>
      </c>
      <c r="B327" s="12">
        <v>54</v>
      </c>
      <c r="C327" s="12">
        <v>2</v>
      </c>
      <c r="D327" s="12" t="str">
        <f t="shared" si="72"/>
        <v>54-2</v>
      </c>
      <c r="E327" s="76">
        <f xml:space="preserve"> MATCH(D327, 目次資料表[韻目索引], 0)</f>
        <v>115</v>
      </c>
      <c r="F327" s="13" t="str" cm="1">
        <f t="array" ref="F327" xml:space="preserve"> INDEX(目次資料表[目次], $E327)</f>
        <v>3.49感</v>
      </c>
      <c r="G327" s="14" t="str" cm="1">
        <f t="array" ref="G327" xml:space="preserve"> INDEX(目次資料表[攝], $E327)</f>
        <v>咸</v>
      </c>
      <c r="H327" s="144" t="str" cm="1">
        <f t="array" ref="H327" xml:space="preserve"> INDEX(目次資料表[韻系], $E327)</f>
        <v>覃</v>
      </c>
      <c r="I327" s="63" t="str" cm="1">
        <f t="array" ref="I327" xml:space="preserve"> INDEX(目次資料表[韻目], $E327)</f>
        <v>感</v>
      </c>
      <c r="J327" s="14" t="str" cm="1">
        <f t="array" ref="J327" xml:space="preserve"> IF(I327="", "", INDEX(四聲調, C327))</f>
        <v>上</v>
      </c>
      <c r="K327" s="12" t="s">
        <v>809</v>
      </c>
      <c r="L327" s="150">
        <v>1</v>
      </c>
      <c r="M327" s="139" t="str">
        <f t="shared" si="71"/>
        <v>感開1</v>
      </c>
      <c r="N327" s="19" t="s">
        <v>1545</v>
      </c>
      <c r="O327" s="64" t="s">
        <v>1592</v>
      </c>
      <c r="P327" s="65" t="s">
        <v>1622</v>
      </c>
      <c r="Q327" s="98"/>
    </row>
    <row r="328" spans="1:17" s="12" customFormat="1" ht="30">
      <c r="A328" s="97" cm="1">
        <f t="array" ref="A328" xml:space="preserve"> ROW() - ROW($1:$1)</f>
        <v>327</v>
      </c>
      <c r="B328" s="12">
        <v>54</v>
      </c>
      <c r="C328" s="12">
        <v>3</v>
      </c>
      <c r="D328" s="12" t="str">
        <f t="shared" si="72"/>
        <v>54-3</v>
      </c>
      <c r="E328" s="76">
        <f xml:space="preserve"> MATCH(D328, 目次資料表[韻目索引], 0)</f>
        <v>176</v>
      </c>
      <c r="F328" s="13" t="str" cm="1">
        <f t="array" ref="F328" xml:space="preserve"> INDEX(目次資料表[目次], $E328)</f>
        <v>4.53勘</v>
      </c>
      <c r="G328" s="14" t="str" cm="1">
        <f t="array" ref="G328" xml:space="preserve"> INDEX(目次資料表[攝], $E328)</f>
        <v>咸</v>
      </c>
      <c r="H328" s="144" t="str" cm="1">
        <f t="array" ref="H328" xml:space="preserve"> INDEX(目次資料表[韻系], $E328)</f>
        <v>覃</v>
      </c>
      <c r="I328" s="63" t="str" cm="1">
        <f t="array" ref="I328" xml:space="preserve"> INDEX(目次資料表[韻目], $E328)</f>
        <v>勘</v>
      </c>
      <c r="J328" s="14" t="str" cm="1">
        <f t="array" ref="J328" xml:space="preserve"> IF(I328="", "", INDEX(四聲調, C328))</f>
        <v>去</v>
      </c>
      <c r="K328" s="12" t="s">
        <v>809</v>
      </c>
      <c r="L328" s="150">
        <v>1</v>
      </c>
      <c r="M328" s="139" t="str">
        <f t="shared" si="71"/>
        <v>勘開1</v>
      </c>
      <c r="N328" s="19" t="s">
        <v>1546</v>
      </c>
      <c r="O328" s="64" t="s">
        <v>1592</v>
      </c>
      <c r="P328" s="65" t="s">
        <v>1622</v>
      </c>
      <c r="Q328" s="98"/>
    </row>
    <row r="329" spans="1:17" s="12" customFormat="1" ht="30">
      <c r="A329" s="99" cm="1">
        <f t="array" ref="A329" xml:space="preserve"> ROW() - ROW($1:$1)</f>
        <v>328</v>
      </c>
      <c r="B329" s="100">
        <v>54</v>
      </c>
      <c r="C329" s="100">
        <v>4</v>
      </c>
      <c r="D329" s="100" t="str">
        <f t="shared" si="72"/>
        <v>54-4</v>
      </c>
      <c r="E329" s="101">
        <f xml:space="preserve"> MATCH(D329, 目次資料表[韻目索引], 0)</f>
        <v>237</v>
      </c>
      <c r="F329" s="102" t="str" cm="1">
        <f t="array" ref="F329" xml:space="preserve"> INDEX(目次資料表[目次], $E329)</f>
        <v>5.27合</v>
      </c>
      <c r="G329" s="103" t="str" cm="1">
        <f t="array" ref="G329" xml:space="preserve"> INDEX(目次資料表[攝], $E329)</f>
        <v>咸</v>
      </c>
      <c r="H329" s="146" t="str" cm="1">
        <f t="array" ref="H329" xml:space="preserve"> INDEX(目次資料表[韻系], $E329)</f>
        <v>覃</v>
      </c>
      <c r="I329" s="104" t="str" cm="1">
        <f t="array" ref="I329" xml:space="preserve"> INDEX(目次資料表[韻目], $E329)</f>
        <v>合</v>
      </c>
      <c r="J329" s="103" t="str" cm="1">
        <f t="array" ref="J329" xml:space="preserve"> IF(I329="", "", INDEX(四聲調, C329))</f>
        <v>入</v>
      </c>
      <c r="K329" s="129" t="s">
        <v>809</v>
      </c>
      <c r="L329" s="151">
        <v>1</v>
      </c>
      <c r="M329" s="143" t="str">
        <f t="shared" si="71"/>
        <v>合開1</v>
      </c>
      <c r="N329" s="105" t="s">
        <v>1547</v>
      </c>
      <c r="O329" s="136" t="s">
        <v>1592</v>
      </c>
      <c r="P329" s="137" t="s">
        <v>1623</v>
      </c>
      <c r="Q329" s="108"/>
    </row>
    <row r="330" spans="1:17" s="12" customFormat="1" ht="30">
      <c r="A330" s="88" cm="1">
        <f t="array" ref="A330" xml:space="preserve"> ROW() - ROW($1:$1)</f>
        <v>329</v>
      </c>
      <c r="B330" s="89">
        <v>55</v>
      </c>
      <c r="C330" s="89">
        <v>1</v>
      </c>
      <c r="D330" s="89" t="str">
        <f t="shared" si="72"/>
        <v>55-1</v>
      </c>
      <c r="E330" s="90">
        <f xml:space="preserve"> MATCH(D330, 目次資料表[韻目索引], 0)</f>
        <v>55</v>
      </c>
      <c r="F330" s="91" t="str" cm="1">
        <f t="array" ref="F330" xml:space="preserve"> INDEX(目次資料表[目次], $E330)</f>
        <v>2.23談</v>
      </c>
      <c r="G330" s="92" t="str" cm="1">
        <f t="array" ref="G330" xml:space="preserve"> INDEX(目次資料表[攝], $E330)</f>
        <v>咸</v>
      </c>
      <c r="H330" s="145" t="str" cm="1">
        <f t="array" ref="H330" xml:space="preserve"> INDEX(目次資料表[韻系], $E330)</f>
        <v>談</v>
      </c>
      <c r="I330" s="93" t="str" cm="1">
        <f t="array" ref="I330" xml:space="preserve"> INDEX(目次資料表[韻目], $E330)</f>
        <v>談</v>
      </c>
      <c r="J330" s="92" t="str" cm="1">
        <f t="array" ref="J330" xml:space="preserve"> IF(I330="", "", INDEX(四聲調, C330))</f>
        <v>平</v>
      </c>
      <c r="K330" s="117" t="s">
        <v>809</v>
      </c>
      <c r="L330" s="149">
        <v>1</v>
      </c>
      <c r="M330" s="142" t="str">
        <f t="shared" si="71"/>
        <v>談開1</v>
      </c>
      <c r="N330" s="94" t="s">
        <v>1548</v>
      </c>
      <c r="O330" s="117" t="s">
        <v>1592</v>
      </c>
      <c r="P330" s="124" t="s">
        <v>1622</v>
      </c>
      <c r="Q330" s="96"/>
    </row>
    <row r="331" spans="1:17" s="12" customFormat="1" ht="30">
      <c r="A331" s="97" cm="1">
        <f t="array" ref="A331" xml:space="preserve"> ROW() - ROW($1:$1)</f>
        <v>330</v>
      </c>
      <c r="B331" s="12">
        <v>55</v>
      </c>
      <c r="C331" s="12">
        <v>2</v>
      </c>
      <c r="D331" s="12" t="str">
        <f t="shared" si="72"/>
        <v>55-2</v>
      </c>
      <c r="E331" s="76">
        <f xml:space="preserve"> MATCH(D331, 目次資料表[韻目索引], 0)</f>
        <v>116</v>
      </c>
      <c r="F331" s="13" t="str" cm="1">
        <f t="array" ref="F331" xml:space="preserve"> INDEX(目次資料表[目次], $E331)</f>
        <v>3.50敢</v>
      </c>
      <c r="G331" s="14" t="str" cm="1">
        <f t="array" ref="G331" xml:space="preserve"> INDEX(目次資料表[攝], $E331)</f>
        <v>咸</v>
      </c>
      <c r="H331" s="144" t="str" cm="1">
        <f t="array" ref="H331" xml:space="preserve"> INDEX(目次資料表[韻系], $E331)</f>
        <v>談</v>
      </c>
      <c r="I331" s="63" t="str" cm="1">
        <f t="array" ref="I331" xml:space="preserve"> INDEX(目次資料表[韻目], $E331)</f>
        <v>敢</v>
      </c>
      <c r="J331" s="14" t="str" cm="1">
        <f t="array" ref="J331" xml:space="preserve"> IF(I331="", "", INDEX(四聲調, C331))</f>
        <v>上</v>
      </c>
      <c r="K331" s="12" t="s">
        <v>809</v>
      </c>
      <c r="L331" s="150">
        <v>1</v>
      </c>
      <c r="M331" s="139" t="str">
        <f t="shared" si="71"/>
        <v>敢開1</v>
      </c>
      <c r="N331" s="19" t="s">
        <v>1549</v>
      </c>
      <c r="O331" s="64" t="s">
        <v>1592</v>
      </c>
      <c r="P331" s="65" t="s">
        <v>1622</v>
      </c>
      <c r="Q331" s="98"/>
    </row>
    <row r="332" spans="1:17" s="12" customFormat="1" ht="30">
      <c r="A332" s="97" cm="1">
        <f t="array" ref="A332" xml:space="preserve"> ROW() - ROW($1:$1)</f>
        <v>331</v>
      </c>
      <c r="B332" s="12">
        <v>55</v>
      </c>
      <c r="C332" s="12">
        <v>3</v>
      </c>
      <c r="D332" s="12" t="str">
        <f t="shared" si="72"/>
        <v>55-3</v>
      </c>
      <c r="E332" s="76">
        <f xml:space="preserve"> MATCH(D332, 目次資料表[韻目索引], 0)</f>
        <v>177</v>
      </c>
      <c r="F332" s="13" t="str" cm="1">
        <f t="array" ref="F332" xml:space="preserve"> INDEX(目次資料表[目次], $E332)</f>
        <v>4.54闞</v>
      </c>
      <c r="G332" s="14" t="str" cm="1">
        <f t="array" ref="G332" xml:space="preserve"> INDEX(目次資料表[攝], $E332)</f>
        <v>咸</v>
      </c>
      <c r="H332" s="144" t="str" cm="1">
        <f t="array" ref="H332" xml:space="preserve"> INDEX(目次資料表[韻系], $E332)</f>
        <v>談</v>
      </c>
      <c r="I332" s="63" t="str" cm="1">
        <f t="array" ref="I332" xml:space="preserve"> INDEX(目次資料表[韻目], $E332)</f>
        <v>闞</v>
      </c>
      <c r="J332" s="14" t="str" cm="1">
        <f t="array" ref="J332" xml:space="preserve"> IF(I332="", "", INDEX(四聲調, C332))</f>
        <v>去</v>
      </c>
      <c r="K332" s="12" t="s">
        <v>809</v>
      </c>
      <c r="L332" s="150">
        <v>1</v>
      </c>
      <c r="M332" s="139" t="str">
        <f t="shared" si="71"/>
        <v>闞開1</v>
      </c>
      <c r="N332" s="19" t="s">
        <v>1550</v>
      </c>
      <c r="O332" s="64" t="s">
        <v>1592</v>
      </c>
      <c r="P332" s="65" t="s">
        <v>1622</v>
      </c>
      <c r="Q332" s="98"/>
    </row>
    <row r="333" spans="1:17" s="12" customFormat="1" ht="30">
      <c r="A333" s="99" cm="1">
        <f t="array" ref="A333" xml:space="preserve"> ROW() - ROW($1:$1)</f>
        <v>332</v>
      </c>
      <c r="B333" s="100">
        <v>55</v>
      </c>
      <c r="C333" s="100">
        <v>4</v>
      </c>
      <c r="D333" s="100" t="str">
        <f t="shared" si="72"/>
        <v>55-4</v>
      </c>
      <c r="E333" s="101">
        <f xml:space="preserve"> MATCH(D333, 目次資料表[韻目索引], 0)</f>
        <v>238</v>
      </c>
      <c r="F333" s="102" t="str" cm="1">
        <f t="array" ref="F333" xml:space="preserve"> INDEX(目次資料表[目次], $E333)</f>
        <v>5.28盍</v>
      </c>
      <c r="G333" s="103" t="str" cm="1">
        <f t="array" ref="G333" xml:space="preserve"> INDEX(目次資料表[攝], $E333)</f>
        <v>咸</v>
      </c>
      <c r="H333" s="146" t="str" cm="1">
        <f t="array" ref="H333" xml:space="preserve"> INDEX(目次資料表[韻系], $E333)</f>
        <v>談</v>
      </c>
      <c r="I333" s="104" t="str" cm="1">
        <f t="array" ref="I333" xml:space="preserve"> INDEX(目次資料表[韻目], $E333)</f>
        <v>盍</v>
      </c>
      <c r="J333" s="103" t="str" cm="1">
        <f t="array" ref="J333" xml:space="preserve"> IF(I333="", "", INDEX(四聲調, C333))</f>
        <v>入</v>
      </c>
      <c r="K333" s="129" t="s">
        <v>809</v>
      </c>
      <c r="L333" s="151">
        <v>1</v>
      </c>
      <c r="M333" s="143" t="str">
        <f t="shared" si="71"/>
        <v>盍開1</v>
      </c>
      <c r="N333" s="105" t="s">
        <v>1551</v>
      </c>
      <c r="O333" s="136" t="s">
        <v>1592</v>
      </c>
      <c r="P333" s="137" t="s">
        <v>1623</v>
      </c>
      <c r="Q333" s="108"/>
    </row>
    <row r="334" spans="1:17" s="12" customFormat="1" ht="30">
      <c r="A334" s="88" cm="1">
        <f t="array" ref="A334" xml:space="preserve"> ROW() - ROW($1:$1)</f>
        <v>333</v>
      </c>
      <c r="B334" s="89">
        <v>56</v>
      </c>
      <c r="C334" s="89">
        <v>1</v>
      </c>
      <c r="D334" s="89" t="str">
        <f t="shared" si="72"/>
        <v>56-1</v>
      </c>
      <c r="E334" s="90">
        <f xml:space="preserve"> MATCH(D334, 目次資料表[韻目索引], 0)</f>
        <v>56</v>
      </c>
      <c r="F334" s="91" t="str" cm="1">
        <f t="array" ref="F334" xml:space="preserve"> INDEX(目次資料表[目次], $E334)</f>
        <v>2.24鹽</v>
      </c>
      <c r="G334" s="92" t="str" cm="1">
        <f t="array" ref="G334" xml:space="preserve"> INDEX(目次資料表[攝], $E334)</f>
        <v>咸</v>
      </c>
      <c r="H334" s="145" t="str" cm="1">
        <f t="array" ref="H334" xml:space="preserve"> INDEX(目次資料表[韻系], $E334)</f>
        <v>鹽</v>
      </c>
      <c r="I334" s="93" t="str" cm="1">
        <f t="array" ref="I334" xml:space="preserve"> INDEX(目次資料表[韻目], $E334)</f>
        <v>鹽</v>
      </c>
      <c r="J334" s="92" t="str" cm="1">
        <f t="array" ref="J334" xml:space="preserve"> IF(I334="", "", INDEX(四聲調, C334))</f>
        <v>平</v>
      </c>
      <c r="K334" s="117" t="s">
        <v>809</v>
      </c>
      <c r="L334" s="149">
        <v>4</v>
      </c>
      <c r="M334" s="142" t="str">
        <f t="shared" si="71"/>
        <v>鹽開4</v>
      </c>
      <c r="N334" s="94" t="s">
        <v>1552</v>
      </c>
      <c r="O334" s="117" t="s">
        <v>1583</v>
      </c>
      <c r="P334" s="124" t="s">
        <v>1624</v>
      </c>
      <c r="Q334" s="96"/>
    </row>
    <row r="335" spans="1:17" s="12" customFormat="1" ht="30">
      <c r="A335" s="97" cm="1">
        <f t="array" ref="A335" xml:space="preserve"> ROW() - ROW($1:$1)</f>
        <v>334</v>
      </c>
      <c r="B335" s="12">
        <v>56</v>
      </c>
      <c r="C335" s="12">
        <v>2</v>
      </c>
      <c r="D335" s="12" t="str">
        <f t="shared" si="72"/>
        <v>56-2</v>
      </c>
      <c r="E335" s="76">
        <f xml:space="preserve"> MATCH(D335, 目次資料表[韻目索引], 0)</f>
        <v>117</v>
      </c>
      <c r="F335" s="13" t="str" cm="1">
        <f t="array" ref="F335" xml:space="preserve"> INDEX(目次資料表[目次], $E335)</f>
        <v>3.51琰</v>
      </c>
      <c r="G335" s="14" t="str" cm="1">
        <f t="array" ref="G335" xml:space="preserve"> INDEX(目次資料表[攝], $E335)</f>
        <v>咸</v>
      </c>
      <c r="H335" s="144" t="str" cm="1">
        <f t="array" ref="H335" xml:space="preserve"> INDEX(目次資料表[韻系], $E335)</f>
        <v>鹽</v>
      </c>
      <c r="I335" s="63" t="str" cm="1">
        <f t="array" ref="I335" xml:space="preserve"> INDEX(目次資料表[韻目], $E335)</f>
        <v>琰</v>
      </c>
      <c r="J335" s="14" t="str" cm="1">
        <f t="array" ref="J335" xml:space="preserve"> IF(I335="", "", INDEX(四聲調, C335))</f>
        <v>上</v>
      </c>
      <c r="K335" s="12" t="s">
        <v>809</v>
      </c>
      <c r="L335" s="150">
        <v>4</v>
      </c>
      <c r="M335" s="139" t="str">
        <f t="shared" si="71"/>
        <v>琰開4</v>
      </c>
      <c r="N335" s="19" t="s">
        <v>1553</v>
      </c>
      <c r="O335" s="64" t="s">
        <v>1583</v>
      </c>
      <c r="P335" s="65" t="s">
        <v>1624</v>
      </c>
      <c r="Q335" s="98"/>
    </row>
    <row r="336" spans="1:17" s="12" customFormat="1" ht="30">
      <c r="A336" s="97" cm="1">
        <f t="array" ref="A336" xml:space="preserve"> ROW() - ROW($1:$1)</f>
        <v>335</v>
      </c>
      <c r="B336" s="12">
        <v>56</v>
      </c>
      <c r="C336" s="12">
        <v>3</v>
      </c>
      <c r="D336" s="12" t="str">
        <f t="shared" si="72"/>
        <v>56-3</v>
      </c>
      <c r="E336" s="76">
        <f xml:space="preserve"> MATCH(D336, 目次資料表[韻目索引], 0)</f>
        <v>178</v>
      </c>
      <c r="F336" s="13" t="str" cm="1">
        <f t="array" ref="F336" xml:space="preserve"> INDEX(目次資料表[目次], $E336)</f>
        <v>4.55豔</v>
      </c>
      <c r="G336" s="14" t="str" cm="1">
        <f t="array" ref="G336" xml:space="preserve"> INDEX(目次資料表[攝], $E336)</f>
        <v>咸</v>
      </c>
      <c r="H336" s="144" t="str" cm="1">
        <f t="array" ref="H336" xml:space="preserve"> INDEX(目次資料表[韻系], $E336)</f>
        <v>鹽</v>
      </c>
      <c r="I336" s="63" t="str" cm="1">
        <f t="array" ref="I336" xml:space="preserve"> INDEX(目次資料表[韻目], $E336)</f>
        <v>豔</v>
      </c>
      <c r="J336" s="14" t="str" cm="1">
        <f t="array" ref="J336" xml:space="preserve"> IF(I336="", "", INDEX(四聲調, C336))</f>
        <v>去</v>
      </c>
      <c r="K336" s="12" t="s">
        <v>809</v>
      </c>
      <c r="L336" s="150">
        <v>4</v>
      </c>
      <c r="M336" s="139" t="str">
        <f t="shared" si="71"/>
        <v>豔開4</v>
      </c>
      <c r="N336" s="19" t="s">
        <v>1554</v>
      </c>
      <c r="O336" s="64" t="s">
        <v>1583</v>
      </c>
      <c r="P336" s="65" t="s">
        <v>1624</v>
      </c>
      <c r="Q336" s="98"/>
    </row>
    <row r="337" spans="1:17" s="12" customFormat="1" ht="30">
      <c r="A337" s="99" cm="1">
        <f t="array" ref="A337" xml:space="preserve"> ROW() - ROW($1:$1)</f>
        <v>336</v>
      </c>
      <c r="B337" s="100">
        <v>56</v>
      </c>
      <c r="C337" s="100">
        <v>4</v>
      </c>
      <c r="D337" s="100" t="str">
        <f t="shared" si="72"/>
        <v>56-4</v>
      </c>
      <c r="E337" s="101">
        <f xml:space="preserve"> MATCH(D337, 目次資料表[韻目索引], 0)</f>
        <v>239</v>
      </c>
      <c r="F337" s="102" t="str" cm="1">
        <f t="array" ref="F337" xml:space="preserve"> INDEX(目次資料表[目次], $E337)</f>
        <v>5.29葉</v>
      </c>
      <c r="G337" s="103" t="str" cm="1">
        <f t="array" ref="G337" xml:space="preserve"> INDEX(目次資料表[攝], $E337)</f>
        <v>咸</v>
      </c>
      <c r="H337" s="146" t="str" cm="1">
        <f t="array" ref="H337" xml:space="preserve"> INDEX(目次資料表[韻系], $E337)</f>
        <v>鹽</v>
      </c>
      <c r="I337" s="104" t="str" cm="1">
        <f t="array" ref="I337" xml:space="preserve"> INDEX(目次資料表[韻目], $E337)</f>
        <v>葉</v>
      </c>
      <c r="J337" s="103" t="str" cm="1">
        <f t="array" ref="J337" xml:space="preserve"> IF(I337="", "", INDEX(四聲調, C337))</f>
        <v>入</v>
      </c>
      <c r="K337" s="129" t="s">
        <v>809</v>
      </c>
      <c r="L337" s="151">
        <v>4</v>
      </c>
      <c r="M337" s="143" t="str">
        <f t="shared" si="71"/>
        <v>葉開4</v>
      </c>
      <c r="N337" s="105" t="s">
        <v>1555</v>
      </c>
      <c r="O337" s="136" t="s">
        <v>1583</v>
      </c>
      <c r="P337" s="137" t="s">
        <v>1625</v>
      </c>
      <c r="Q337" s="108"/>
    </row>
    <row r="338" spans="1:17" s="12" customFormat="1" ht="30">
      <c r="A338" s="88" cm="1">
        <f t="array" ref="A338" xml:space="preserve"> ROW() - ROW($1:$1)</f>
        <v>337</v>
      </c>
      <c r="B338" s="89">
        <v>57</v>
      </c>
      <c r="C338" s="89">
        <v>1</v>
      </c>
      <c r="D338" s="89" t="str">
        <f t="shared" si="72"/>
        <v>57-1</v>
      </c>
      <c r="E338" s="90">
        <f xml:space="preserve"> MATCH(D338, 目次資料表[韻目索引], 0)</f>
        <v>57</v>
      </c>
      <c r="F338" s="91" t="str" cm="1">
        <f t="array" ref="F338" xml:space="preserve"> INDEX(目次資料表[目次], $E338)</f>
        <v>2.25添</v>
      </c>
      <c r="G338" s="92" t="str" cm="1">
        <f t="array" ref="G338" xml:space="preserve"> INDEX(目次資料表[攝], $E338)</f>
        <v>咸</v>
      </c>
      <c r="H338" s="145" t="str" cm="1">
        <f t="array" ref="H338" xml:space="preserve"> INDEX(目次資料表[韻系], $E338)</f>
        <v>添</v>
      </c>
      <c r="I338" s="93" t="str" cm="1">
        <f t="array" ref="I338" xml:space="preserve"> INDEX(目次資料表[韻目], $E338)</f>
        <v>添</v>
      </c>
      <c r="J338" s="92" t="str" cm="1">
        <f t="array" ref="J338" xml:space="preserve"> IF(I338="", "", INDEX(四聲調, C338))</f>
        <v>平</v>
      </c>
      <c r="K338" s="117" t="s">
        <v>809</v>
      </c>
      <c r="L338" s="149">
        <v>3</v>
      </c>
      <c r="M338" s="142" t="str">
        <f t="shared" si="71"/>
        <v>添開3</v>
      </c>
      <c r="N338" s="94" t="s">
        <v>1556</v>
      </c>
      <c r="O338" s="117" t="s">
        <v>1583</v>
      </c>
      <c r="P338" s="124" t="s">
        <v>1624</v>
      </c>
      <c r="Q338" s="96"/>
    </row>
    <row r="339" spans="1:17" s="12" customFormat="1" ht="30">
      <c r="A339" s="97" cm="1">
        <f t="array" ref="A339" xml:space="preserve"> ROW() - ROW($1:$1)</f>
        <v>338</v>
      </c>
      <c r="B339" s="12">
        <v>57</v>
      </c>
      <c r="C339" s="12">
        <v>2</v>
      </c>
      <c r="D339" s="12" t="str">
        <f t="shared" si="72"/>
        <v>57-2</v>
      </c>
      <c r="E339" s="76">
        <f xml:space="preserve"> MATCH(D339, 目次資料表[韻目索引], 0)</f>
        <v>118</v>
      </c>
      <c r="F339" s="13" t="str" cm="1">
        <f t="array" ref="F339" xml:space="preserve"> INDEX(目次資料表[目次], $E339)</f>
        <v>3.52忝</v>
      </c>
      <c r="G339" s="14" t="str" cm="1">
        <f t="array" ref="G339" xml:space="preserve"> INDEX(目次資料表[攝], $E339)</f>
        <v>咸</v>
      </c>
      <c r="H339" s="144" t="str" cm="1">
        <f t="array" ref="H339" xml:space="preserve"> INDEX(目次資料表[韻系], $E339)</f>
        <v>添</v>
      </c>
      <c r="I339" s="63" t="str" cm="1">
        <f t="array" ref="I339" xml:space="preserve"> INDEX(目次資料表[韻目], $E339)</f>
        <v>忝</v>
      </c>
      <c r="J339" s="14" t="str" cm="1">
        <f t="array" ref="J339" xml:space="preserve"> IF(I339="", "", INDEX(四聲調, C339))</f>
        <v>上</v>
      </c>
      <c r="K339" s="12" t="s">
        <v>809</v>
      </c>
      <c r="L339" s="150">
        <v>3</v>
      </c>
      <c r="M339" s="139" t="str">
        <f t="shared" si="71"/>
        <v>忝開3</v>
      </c>
      <c r="N339" s="19" t="s">
        <v>1557</v>
      </c>
      <c r="O339" s="64" t="s">
        <v>1583</v>
      </c>
      <c r="P339" s="65" t="s">
        <v>1624</v>
      </c>
      <c r="Q339" s="98"/>
    </row>
    <row r="340" spans="1:17" s="12" customFormat="1" ht="30">
      <c r="A340" s="97" cm="1">
        <f t="array" ref="A340" xml:space="preserve"> ROW() - ROW($1:$1)</f>
        <v>339</v>
      </c>
      <c r="B340" s="12">
        <v>57</v>
      </c>
      <c r="C340" s="12">
        <v>3</v>
      </c>
      <c r="D340" s="12" t="str">
        <f t="shared" si="72"/>
        <v>57-3</v>
      </c>
      <c r="E340" s="76">
        <f xml:space="preserve"> MATCH(D340, 目次資料表[韻目索引], 0)</f>
        <v>179</v>
      </c>
      <c r="F340" s="13" t="str" cm="1">
        <f t="array" ref="F340" xml:space="preserve"> INDEX(目次資料表[目次], $E340)</f>
        <v>4.56㮇</v>
      </c>
      <c r="G340" s="14" t="str" cm="1">
        <f t="array" ref="G340" xml:space="preserve"> INDEX(目次資料表[攝], $E340)</f>
        <v>咸</v>
      </c>
      <c r="H340" s="144" t="str" cm="1">
        <f t="array" ref="H340" xml:space="preserve"> INDEX(目次資料表[韻系], $E340)</f>
        <v>添</v>
      </c>
      <c r="I340" s="63" t="str" cm="1">
        <f t="array" ref="I340" xml:space="preserve"> INDEX(目次資料表[韻目], $E340)</f>
        <v>㮇</v>
      </c>
      <c r="J340" s="14" t="str" cm="1">
        <f t="array" ref="J340" xml:space="preserve"> IF(I340="", "", INDEX(四聲調, C340))</f>
        <v>去</v>
      </c>
      <c r="K340" s="12" t="s">
        <v>809</v>
      </c>
      <c r="L340" s="150">
        <v>3</v>
      </c>
      <c r="M340" s="139" t="str">
        <f t="shared" si="71"/>
        <v>㮇開3</v>
      </c>
      <c r="N340" s="19" t="s">
        <v>1558</v>
      </c>
      <c r="O340" s="64" t="s">
        <v>1583</v>
      </c>
      <c r="P340" s="65" t="s">
        <v>1624</v>
      </c>
      <c r="Q340" s="98"/>
    </row>
    <row r="341" spans="1:17" s="12" customFormat="1" ht="30">
      <c r="A341" s="99" cm="1">
        <f t="array" ref="A341" xml:space="preserve"> ROW() - ROW($1:$1)</f>
        <v>340</v>
      </c>
      <c r="B341" s="100">
        <v>57</v>
      </c>
      <c r="C341" s="100">
        <v>4</v>
      </c>
      <c r="D341" s="100" t="str">
        <f t="shared" si="72"/>
        <v>57-4</v>
      </c>
      <c r="E341" s="101">
        <f xml:space="preserve"> MATCH(D341, 目次資料表[韻目索引], 0)</f>
        <v>240</v>
      </c>
      <c r="F341" s="102" t="str" cm="1">
        <f t="array" ref="F341" xml:space="preserve"> INDEX(目次資料表[目次], $E341)</f>
        <v>5.30怗</v>
      </c>
      <c r="G341" s="103" t="str" cm="1">
        <f t="array" ref="G341" xml:space="preserve"> INDEX(目次資料表[攝], $E341)</f>
        <v>咸</v>
      </c>
      <c r="H341" s="146" t="str" cm="1">
        <f t="array" ref="H341" xml:space="preserve"> INDEX(目次資料表[韻系], $E341)</f>
        <v>添</v>
      </c>
      <c r="I341" s="104" t="str" cm="1">
        <f t="array" ref="I341" xml:space="preserve"> INDEX(目次資料表[韻目], $E341)</f>
        <v>怗</v>
      </c>
      <c r="J341" s="103" t="str" cm="1">
        <f t="array" ref="J341" xml:space="preserve"> IF(I341="", "", INDEX(四聲調, C341))</f>
        <v>入</v>
      </c>
      <c r="K341" s="129" t="s">
        <v>809</v>
      </c>
      <c r="L341" s="151">
        <v>3</v>
      </c>
      <c r="M341" s="143" t="str">
        <f t="shared" si="71"/>
        <v>怗開3</v>
      </c>
      <c r="N341" s="105" t="s">
        <v>1559</v>
      </c>
      <c r="O341" s="136" t="s">
        <v>1583</v>
      </c>
      <c r="P341" s="137" t="s">
        <v>1625</v>
      </c>
      <c r="Q341" s="108"/>
    </row>
    <row r="342" spans="1:17" s="12" customFormat="1" ht="30">
      <c r="A342" s="88" cm="1">
        <f t="array" ref="A342" xml:space="preserve"> ROW() - ROW($1:$1)</f>
        <v>341</v>
      </c>
      <c r="B342" s="89">
        <v>58</v>
      </c>
      <c r="C342" s="89">
        <v>1</v>
      </c>
      <c r="D342" s="89" t="str">
        <f t="shared" si="72"/>
        <v>58-1</v>
      </c>
      <c r="E342" s="90">
        <f xml:space="preserve"> MATCH(D342, 目次資料表[韻目索引], 0)</f>
        <v>58</v>
      </c>
      <c r="F342" s="91" t="str" cm="1">
        <f t="array" ref="F342" xml:space="preserve"> INDEX(目次資料表[目次], $E342)</f>
        <v>2.26咸</v>
      </c>
      <c r="G342" s="92" t="str" cm="1">
        <f t="array" ref="G342" xml:space="preserve"> INDEX(目次資料表[攝], $E342)</f>
        <v>咸</v>
      </c>
      <c r="H342" s="145" t="str" cm="1">
        <f t="array" ref="H342" xml:space="preserve"> INDEX(目次資料表[韻系], $E342)</f>
        <v>咸</v>
      </c>
      <c r="I342" s="93" t="str" cm="1">
        <f t="array" ref="I342" xml:space="preserve"> INDEX(目次資料表[韻目], $E342)</f>
        <v>咸</v>
      </c>
      <c r="J342" s="92" t="str" cm="1">
        <f t="array" ref="J342" xml:space="preserve"> IF(I342="", "", INDEX(四聲調, C342))</f>
        <v>平</v>
      </c>
      <c r="K342" s="117" t="s">
        <v>809</v>
      </c>
      <c r="L342" s="149">
        <v>2</v>
      </c>
      <c r="M342" s="142" t="str">
        <f t="shared" si="71"/>
        <v>咸開2</v>
      </c>
      <c r="N342" s="94" t="s">
        <v>1560</v>
      </c>
      <c r="O342" s="117" t="s">
        <v>1592</v>
      </c>
      <c r="P342" s="124" t="s">
        <v>1622</v>
      </c>
      <c r="Q342" s="96"/>
    </row>
    <row r="343" spans="1:17" s="12" customFormat="1" ht="30">
      <c r="A343" s="97" cm="1">
        <f t="array" ref="A343" xml:space="preserve"> ROW() - ROW($1:$1)</f>
        <v>342</v>
      </c>
      <c r="B343" s="12">
        <v>58</v>
      </c>
      <c r="C343" s="12">
        <v>2</v>
      </c>
      <c r="D343" s="12" t="str">
        <f t="shared" si="72"/>
        <v>58-2</v>
      </c>
      <c r="E343" s="76">
        <f xml:space="preserve"> MATCH(D343, 目次資料表[韻目索引], 0)</f>
        <v>119</v>
      </c>
      <c r="F343" s="13" t="str" cm="1">
        <f t="array" ref="F343" xml:space="preserve"> INDEX(目次資料表[目次], $E343)</f>
        <v>3.53豏</v>
      </c>
      <c r="G343" s="14" t="str" cm="1">
        <f t="array" ref="G343" xml:space="preserve"> INDEX(目次資料表[攝], $E343)</f>
        <v>咸</v>
      </c>
      <c r="H343" s="144" t="str" cm="1">
        <f t="array" ref="H343" xml:space="preserve"> INDEX(目次資料表[韻系], $E343)</f>
        <v>咸</v>
      </c>
      <c r="I343" s="63" t="str" cm="1">
        <f t="array" ref="I343" xml:space="preserve"> INDEX(目次資料表[韻目], $E343)</f>
        <v>豏</v>
      </c>
      <c r="J343" s="14" t="str" cm="1">
        <f t="array" ref="J343" xml:space="preserve"> IF(I343="", "", INDEX(四聲調, C343))</f>
        <v>上</v>
      </c>
      <c r="K343" s="12" t="s">
        <v>809</v>
      </c>
      <c r="L343" s="150">
        <v>2</v>
      </c>
      <c r="M343" s="139" t="str">
        <f t="shared" si="71"/>
        <v>豏開2</v>
      </c>
      <c r="N343" s="19" t="s">
        <v>1561</v>
      </c>
      <c r="O343" s="64" t="s">
        <v>1592</v>
      </c>
      <c r="P343" s="65" t="s">
        <v>1622</v>
      </c>
      <c r="Q343" s="98"/>
    </row>
    <row r="344" spans="1:17" s="12" customFormat="1" ht="30">
      <c r="A344" s="97" cm="1">
        <f t="array" ref="A344" xml:space="preserve"> ROW() - ROW($1:$1)</f>
        <v>343</v>
      </c>
      <c r="B344" s="12">
        <v>58</v>
      </c>
      <c r="C344" s="12">
        <v>3</v>
      </c>
      <c r="D344" s="12" t="str">
        <f t="shared" si="72"/>
        <v>58-3</v>
      </c>
      <c r="E344" s="76">
        <f xml:space="preserve"> MATCH(D344, 目次資料表[韻目索引], 0)</f>
        <v>180</v>
      </c>
      <c r="F344" s="13" t="str" cm="1">
        <f t="array" ref="F344" xml:space="preserve"> INDEX(目次資料表[目次], $E344)</f>
        <v>4.58陷</v>
      </c>
      <c r="G344" s="14" t="str" cm="1">
        <f t="array" ref="G344" xml:space="preserve"> INDEX(目次資料表[攝], $E344)</f>
        <v>咸</v>
      </c>
      <c r="H344" s="144" t="str" cm="1">
        <f t="array" ref="H344" xml:space="preserve"> INDEX(目次資料表[韻系], $E344)</f>
        <v>咸</v>
      </c>
      <c r="I344" s="63" t="str" cm="1">
        <f t="array" ref="I344" xml:space="preserve"> INDEX(目次資料表[韻目], $E344)</f>
        <v>陷</v>
      </c>
      <c r="J344" s="14" t="str" cm="1">
        <f t="array" ref="J344" xml:space="preserve"> IF(I344="", "", INDEX(四聲調, C344))</f>
        <v>去</v>
      </c>
      <c r="K344" s="12" t="s">
        <v>809</v>
      </c>
      <c r="L344" s="150">
        <v>2</v>
      </c>
      <c r="M344" s="139" t="str">
        <f t="shared" si="71"/>
        <v>陷開2</v>
      </c>
      <c r="N344" s="19" t="s">
        <v>1562</v>
      </c>
      <c r="O344" s="64" t="s">
        <v>1592</v>
      </c>
      <c r="P344" s="65" t="s">
        <v>1622</v>
      </c>
      <c r="Q344" s="98"/>
    </row>
    <row r="345" spans="1:17" s="12" customFormat="1" ht="30">
      <c r="A345" s="99" cm="1">
        <f t="array" ref="A345" xml:space="preserve"> ROW() - ROW($1:$1)</f>
        <v>344</v>
      </c>
      <c r="B345" s="100">
        <v>58</v>
      </c>
      <c r="C345" s="100">
        <v>4</v>
      </c>
      <c r="D345" s="100" t="str">
        <f t="shared" si="72"/>
        <v>58-4</v>
      </c>
      <c r="E345" s="101">
        <f xml:space="preserve"> MATCH(D345, 目次資料表[韻目索引], 0)</f>
        <v>241</v>
      </c>
      <c r="F345" s="102" t="str" cm="1">
        <f t="array" ref="F345" xml:space="preserve"> INDEX(目次資料表[目次], $E345)</f>
        <v>5.31洽</v>
      </c>
      <c r="G345" s="103" t="str" cm="1">
        <f t="array" ref="G345" xml:space="preserve"> INDEX(目次資料表[攝], $E345)</f>
        <v>咸</v>
      </c>
      <c r="H345" s="146" t="str" cm="1">
        <f t="array" ref="H345" xml:space="preserve"> INDEX(目次資料表[韻系], $E345)</f>
        <v>咸</v>
      </c>
      <c r="I345" s="104" t="str" cm="1">
        <f t="array" ref="I345" xml:space="preserve"> INDEX(目次資料表[韻目], $E345)</f>
        <v>洽</v>
      </c>
      <c r="J345" s="103" t="str" cm="1">
        <f t="array" ref="J345" xml:space="preserve"> IF(I345="", "", INDEX(四聲調, C345))</f>
        <v>入</v>
      </c>
      <c r="K345" s="129" t="s">
        <v>809</v>
      </c>
      <c r="L345" s="151">
        <v>2</v>
      </c>
      <c r="M345" s="143" t="str">
        <f t="shared" si="71"/>
        <v>洽開2</v>
      </c>
      <c r="N345" s="105" t="s">
        <v>1563</v>
      </c>
      <c r="O345" s="136" t="s">
        <v>1592</v>
      </c>
      <c r="P345" s="137" t="s">
        <v>1623</v>
      </c>
      <c r="Q345" s="108"/>
    </row>
    <row r="346" spans="1:17" s="12" customFormat="1" ht="30">
      <c r="A346" s="88" cm="1">
        <f t="array" ref="A346" xml:space="preserve"> ROW() - ROW($1:$1)</f>
        <v>345</v>
      </c>
      <c r="B346" s="89">
        <v>59</v>
      </c>
      <c r="C346" s="89">
        <v>1</v>
      </c>
      <c r="D346" s="89" t="str">
        <f t="shared" si="72"/>
        <v>59-1</v>
      </c>
      <c r="E346" s="90">
        <f xml:space="preserve"> MATCH(D346, 目次資料表[韻目索引], 0)</f>
        <v>59</v>
      </c>
      <c r="F346" s="91" t="str" cm="1">
        <f t="array" ref="F346" xml:space="preserve"> INDEX(目次資料表[目次], $E346)</f>
        <v>2.27銜</v>
      </c>
      <c r="G346" s="92" t="str" cm="1">
        <f t="array" ref="G346" xml:space="preserve"> INDEX(目次資料表[攝], $E346)</f>
        <v>咸</v>
      </c>
      <c r="H346" s="145" t="str" cm="1">
        <f t="array" ref="H346" xml:space="preserve"> INDEX(目次資料表[韻系], $E346)</f>
        <v>銜</v>
      </c>
      <c r="I346" s="93" t="str" cm="1">
        <f t="array" ref="I346" xml:space="preserve"> INDEX(目次資料表[韻目], $E346)</f>
        <v>銜</v>
      </c>
      <c r="J346" s="92" t="str" cm="1">
        <f t="array" ref="J346" xml:space="preserve"> IF(I346="", "", INDEX(四聲調, C346))</f>
        <v>平</v>
      </c>
      <c r="K346" s="117" t="s">
        <v>809</v>
      </c>
      <c r="L346" s="149">
        <v>2</v>
      </c>
      <c r="M346" s="142" t="str">
        <f t="shared" si="71"/>
        <v>銜開2</v>
      </c>
      <c r="N346" s="94" t="s">
        <v>1564</v>
      </c>
      <c r="O346" s="117" t="s">
        <v>1592</v>
      </c>
      <c r="P346" s="124" t="s">
        <v>1622</v>
      </c>
      <c r="Q346" s="96"/>
    </row>
    <row r="347" spans="1:17" s="12" customFormat="1" ht="30">
      <c r="A347" s="97" cm="1">
        <f t="array" ref="A347" xml:space="preserve"> ROW() - ROW($1:$1)</f>
        <v>346</v>
      </c>
      <c r="B347" s="12">
        <v>59</v>
      </c>
      <c r="C347" s="12">
        <v>2</v>
      </c>
      <c r="D347" s="12" t="str">
        <f t="shared" si="72"/>
        <v>59-2</v>
      </c>
      <c r="E347" s="76">
        <f xml:space="preserve"> MATCH(D347, 目次資料表[韻目索引], 0)</f>
        <v>120</v>
      </c>
      <c r="F347" s="13" t="str" cm="1">
        <f t="array" ref="F347" xml:space="preserve"> INDEX(目次資料表[目次], $E347)</f>
        <v>3.54檻</v>
      </c>
      <c r="G347" s="14" t="str" cm="1">
        <f t="array" ref="G347" xml:space="preserve"> INDEX(目次資料表[攝], $E347)</f>
        <v>咸</v>
      </c>
      <c r="H347" s="144" t="str" cm="1">
        <f t="array" ref="H347" xml:space="preserve"> INDEX(目次資料表[韻系], $E347)</f>
        <v>銜</v>
      </c>
      <c r="I347" s="63" t="str" cm="1">
        <f t="array" ref="I347" xml:space="preserve"> INDEX(目次資料表[韻目], $E347)</f>
        <v>檻</v>
      </c>
      <c r="J347" s="14" t="str" cm="1">
        <f t="array" ref="J347" xml:space="preserve"> IF(I347="", "", INDEX(四聲調, C347))</f>
        <v>上</v>
      </c>
      <c r="K347" s="12" t="s">
        <v>809</v>
      </c>
      <c r="L347" s="150">
        <v>2</v>
      </c>
      <c r="M347" s="139" t="str">
        <f t="shared" si="71"/>
        <v>檻開2</v>
      </c>
      <c r="N347" s="19" t="s">
        <v>1565</v>
      </c>
      <c r="O347" s="64" t="s">
        <v>1592</v>
      </c>
      <c r="P347" s="65" t="s">
        <v>1622</v>
      </c>
      <c r="Q347" s="98"/>
    </row>
    <row r="348" spans="1:17" s="12" customFormat="1" ht="30">
      <c r="A348" s="97" cm="1">
        <f t="array" ref="A348" xml:space="preserve"> ROW() - ROW($1:$1)</f>
        <v>347</v>
      </c>
      <c r="B348" s="12">
        <v>59</v>
      </c>
      <c r="C348" s="12">
        <v>3</v>
      </c>
      <c r="D348" s="12" t="str">
        <f t="shared" si="72"/>
        <v>59-3</v>
      </c>
      <c r="E348" s="76">
        <f xml:space="preserve"> MATCH(D348, 目次資料表[韻目索引], 0)</f>
        <v>181</v>
      </c>
      <c r="F348" s="13" t="str" cm="1">
        <f t="array" ref="F348" xml:space="preserve"> INDEX(目次資料表[目次], $E348)</f>
        <v>4.59鑑</v>
      </c>
      <c r="G348" s="14" t="str" cm="1">
        <f t="array" ref="G348" xml:space="preserve"> INDEX(目次資料表[攝], $E348)</f>
        <v>咸</v>
      </c>
      <c r="H348" s="144" t="str" cm="1">
        <f t="array" ref="H348" xml:space="preserve"> INDEX(目次資料表[韻系], $E348)</f>
        <v>銜</v>
      </c>
      <c r="I348" s="63" t="str" cm="1">
        <f t="array" ref="I348" xml:space="preserve"> INDEX(目次資料表[韻目], $E348)</f>
        <v>鑑</v>
      </c>
      <c r="J348" s="14" t="str" cm="1">
        <f t="array" ref="J348" xml:space="preserve"> IF(I348="", "", INDEX(四聲調, C348))</f>
        <v>去</v>
      </c>
      <c r="K348" s="12" t="s">
        <v>809</v>
      </c>
      <c r="L348" s="150">
        <v>2</v>
      </c>
      <c r="M348" s="139" t="str">
        <f t="shared" si="71"/>
        <v>鑑開2</v>
      </c>
      <c r="N348" s="19" t="s">
        <v>1566</v>
      </c>
      <c r="O348" s="64" t="s">
        <v>1592</v>
      </c>
      <c r="P348" s="65" t="s">
        <v>1622</v>
      </c>
      <c r="Q348" s="98"/>
    </row>
    <row r="349" spans="1:17" s="12" customFormat="1" ht="30">
      <c r="A349" s="99" cm="1">
        <f t="array" ref="A349" xml:space="preserve"> ROW() - ROW($1:$1)</f>
        <v>348</v>
      </c>
      <c r="B349" s="100">
        <v>59</v>
      </c>
      <c r="C349" s="100">
        <v>4</v>
      </c>
      <c r="D349" s="100" t="str">
        <f t="shared" si="72"/>
        <v>59-4</v>
      </c>
      <c r="E349" s="101">
        <f xml:space="preserve"> MATCH(D349, 目次資料表[韻目索引], 0)</f>
        <v>242</v>
      </c>
      <c r="F349" s="102" t="str" cm="1">
        <f t="array" ref="F349" xml:space="preserve"> INDEX(目次資料表[目次], $E349)</f>
        <v>5.32狎</v>
      </c>
      <c r="G349" s="103" t="str" cm="1">
        <f t="array" ref="G349" xml:space="preserve"> INDEX(目次資料表[攝], $E349)</f>
        <v>咸</v>
      </c>
      <c r="H349" s="146" t="str" cm="1">
        <f t="array" ref="H349" xml:space="preserve"> INDEX(目次資料表[韻系], $E349)</f>
        <v>銜</v>
      </c>
      <c r="I349" s="104" t="str" cm="1">
        <f t="array" ref="I349" xml:space="preserve"> INDEX(目次資料表[韻目], $E349)</f>
        <v>狎</v>
      </c>
      <c r="J349" s="103" t="str" cm="1">
        <f t="array" ref="J349" xml:space="preserve"> IF(I349="", "", INDEX(四聲調, C349))</f>
        <v>入</v>
      </c>
      <c r="K349" s="129" t="s">
        <v>809</v>
      </c>
      <c r="L349" s="151">
        <v>2</v>
      </c>
      <c r="M349" s="143" t="str">
        <f t="shared" si="71"/>
        <v>狎開2</v>
      </c>
      <c r="N349" s="105" t="s">
        <v>1567</v>
      </c>
      <c r="O349" s="136" t="s">
        <v>1592</v>
      </c>
      <c r="P349" s="137" t="s">
        <v>1623</v>
      </c>
      <c r="Q349" s="108"/>
    </row>
    <row r="350" spans="1:17" s="12" customFormat="1" ht="30">
      <c r="A350" s="88" cm="1">
        <f t="array" ref="A350" xml:space="preserve"> ROW() - ROW($1:$1)</f>
        <v>349</v>
      </c>
      <c r="B350" s="89">
        <v>60</v>
      </c>
      <c r="C350" s="89">
        <v>1</v>
      </c>
      <c r="D350" s="89" t="str">
        <f t="shared" si="72"/>
        <v>60-1</v>
      </c>
      <c r="E350" s="90">
        <f xml:space="preserve"> MATCH(D350, 目次資料表[韻目索引], 0)</f>
        <v>60</v>
      </c>
      <c r="F350" s="91" t="str" cm="1">
        <f t="array" ref="F350" xml:space="preserve"> INDEX(目次資料表[目次], $E350)</f>
        <v>2.28嚴</v>
      </c>
      <c r="G350" s="92" t="str" cm="1">
        <f t="array" ref="G350" xml:space="preserve"> INDEX(目次資料表[攝], $E350)</f>
        <v>咸</v>
      </c>
      <c r="H350" s="145" t="str" cm="1">
        <f t="array" ref="H350" xml:space="preserve"> INDEX(目次資料表[韻系], $E350)</f>
        <v>嚴</v>
      </c>
      <c r="I350" s="93" t="str" cm="1">
        <f t="array" ref="I350" xml:space="preserve"> INDEX(目次資料表[韻目], $E350)</f>
        <v>嚴</v>
      </c>
      <c r="J350" s="92" t="str" cm="1">
        <f t="array" ref="J350" xml:space="preserve"> IF(I350="", "", INDEX(四聲調, C350))</f>
        <v>平</v>
      </c>
      <c r="K350" s="117" t="s">
        <v>809</v>
      </c>
      <c r="L350" s="149">
        <v>3</v>
      </c>
      <c r="M350" s="142" t="str">
        <f t="shared" si="71"/>
        <v>嚴開3</v>
      </c>
      <c r="N350" s="94" t="s">
        <v>1568</v>
      </c>
      <c r="O350" s="117" t="s">
        <v>1583</v>
      </c>
      <c r="P350" s="124" t="s">
        <v>1624</v>
      </c>
      <c r="Q350" s="96"/>
    </row>
    <row r="351" spans="1:17" s="12" customFormat="1" ht="30">
      <c r="A351" s="97" cm="1">
        <f t="array" ref="A351" xml:space="preserve"> ROW() - ROW($1:$1)</f>
        <v>350</v>
      </c>
      <c r="B351" s="12">
        <v>60</v>
      </c>
      <c r="C351" s="12">
        <v>2</v>
      </c>
      <c r="D351" s="12" t="str">
        <f t="shared" si="72"/>
        <v>60-2</v>
      </c>
      <c r="E351" s="76">
        <f xml:space="preserve"> MATCH(D351, 目次資料表[韻目索引], 0)</f>
        <v>121</v>
      </c>
      <c r="F351" s="13" t="str" cm="1">
        <f t="array" ref="F351" xml:space="preserve"> INDEX(目次資料表[目次], $E351)</f>
        <v>3.55儼</v>
      </c>
      <c r="G351" s="14" t="str" cm="1">
        <f t="array" ref="G351" xml:space="preserve"> INDEX(目次資料表[攝], $E351)</f>
        <v>咸</v>
      </c>
      <c r="H351" s="144" t="str" cm="1">
        <f t="array" ref="H351" xml:space="preserve"> INDEX(目次資料表[韻系], $E351)</f>
        <v>嚴</v>
      </c>
      <c r="I351" s="63" t="str" cm="1">
        <f t="array" ref="I351" xml:space="preserve"> INDEX(目次資料表[韻目], $E351)</f>
        <v>儼</v>
      </c>
      <c r="J351" s="14" t="str" cm="1">
        <f t="array" ref="J351" xml:space="preserve"> IF(I351="", "", INDEX(四聲調, C351))</f>
        <v>上</v>
      </c>
      <c r="K351" s="12" t="s">
        <v>809</v>
      </c>
      <c r="L351" s="150">
        <v>3</v>
      </c>
      <c r="M351" s="139" t="str">
        <f t="shared" si="71"/>
        <v>儼開3</v>
      </c>
      <c r="N351" s="19" t="s">
        <v>1569</v>
      </c>
      <c r="O351" s="64" t="s">
        <v>1583</v>
      </c>
      <c r="P351" s="65" t="s">
        <v>1624</v>
      </c>
      <c r="Q351" s="98"/>
    </row>
    <row r="352" spans="1:17" s="12" customFormat="1" ht="30">
      <c r="A352" s="97" cm="1">
        <f t="array" ref="A352" xml:space="preserve"> ROW() - ROW($1:$1)</f>
        <v>351</v>
      </c>
      <c r="B352" s="12">
        <v>60</v>
      </c>
      <c r="C352" s="12">
        <v>3</v>
      </c>
      <c r="D352" s="12" t="str">
        <f t="shared" si="72"/>
        <v>60-3</v>
      </c>
      <c r="E352" s="76">
        <f xml:space="preserve"> MATCH(D352, 目次資料表[韻目索引], 0)</f>
        <v>182</v>
      </c>
      <c r="F352" s="13" t="str" cm="1">
        <f t="array" ref="F352" xml:space="preserve"> INDEX(目次資料表[目次], $E352)</f>
        <v>4.57釅</v>
      </c>
      <c r="G352" s="14" t="str" cm="1">
        <f t="array" ref="G352" xml:space="preserve"> INDEX(目次資料表[攝], $E352)</f>
        <v>咸</v>
      </c>
      <c r="H352" s="144" t="str" cm="1">
        <f t="array" ref="H352" xml:space="preserve"> INDEX(目次資料表[韻系], $E352)</f>
        <v>嚴</v>
      </c>
      <c r="I352" s="63" t="str" cm="1">
        <f t="array" ref="I352" xml:space="preserve"> INDEX(目次資料表[韻目], $E352)</f>
        <v>釅</v>
      </c>
      <c r="J352" s="14" t="str" cm="1">
        <f t="array" ref="J352" xml:space="preserve"> IF(I352="", "", INDEX(四聲調, C352))</f>
        <v>去</v>
      </c>
      <c r="K352" s="12" t="s">
        <v>809</v>
      </c>
      <c r="L352" s="150">
        <v>3</v>
      </c>
      <c r="M352" s="139" t="str">
        <f t="shared" si="71"/>
        <v>釅開3</v>
      </c>
      <c r="N352" s="19" t="s">
        <v>1570</v>
      </c>
      <c r="O352" s="64" t="s">
        <v>1583</v>
      </c>
      <c r="P352" s="65" t="s">
        <v>1624</v>
      </c>
      <c r="Q352" s="98"/>
    </row>
    <row r="353" spans="1:17" s="12" customFormat="1" ht="30">
      <c r="A353" s="97" cm="1">
        <f t="array" ref="A353" xml:space="preserve"> ROW() - ROW($1:$1)</f>
        <v>352</v>
      </c>
      <c r="B353" s="12">
        <v>60</v>
      </c>
      <c r="C353" s="12">
        <v>4</v>
      </c>
      <c r="D353" s="12" t="str">
        <f t="shared" si="72"/>
        <v>60-4</v>
      </c>
      <c r="E353" s="84">
        <f xml:space="preserve"> MATCH(D353, 目次資料表[韻目索引], 0)</f>
        <v>243</v>
      </c>
      <c r="F353" s="85" t="str" cm="1">
        <f t="array" ref="F353" xml:space="preserve"> INDEX(目次資料表[目次], $E353)</f>
        <v>5.33業</v>
      </c>
      <c r="G353" s="14" t="str" cm="1">
        <f t="array" ref="G353" xml:space="preserve"> INDEX(目次資料表[攝], $E353)</f>
        <v>咸</v>
      </c>
      <c r="H353" s="144" t="str" cm="1">
        <f t="array" ref="H353" xml:space="preserve"> INDEX(目次資料表[韻系], $E353)</f>
        <v>嚴</v>
      </c>
      <c r="I353" s="63" t="str" cm="1">
        <f t="array" ref="I353" xml:space="preserve"> INDEX(目次資料表[韻目], $E353)</f>
        <v>業</v>
      </c>
      <c r="J353" s="14" t="str" cm="1">
        <f t="array" ref="J353" xml:space="preserve"> IF(I353="", "", INDEX(四聲調, C353))</f>
        <v>入</v>
      </c>
      <c r="K353" s="129" t="s">
        <v>809</v>
      </c>
      <c r="L353" s="151">
        <v>3</v>
      </c>
      <c r="M353" s="143" t="str">
        <f t="shared" si="71"/>
        <v>業開3</v>
      </c>
      <c r="N353" s="105" t="s">
        <v>1571</v>
      </c>
      <c r="O353" s="136" t="s">
        <v>1583</v>
      </c>
      <c r="P353" s="137" t="s">
        <v>1625</v>
      </c>
      <c r="Q353" s="98"/>
    </row>
    <row r="354" spans="1:17" s="12" customFormat="1" ht="30">
      <c r="A354" s="116" cm="1">
        <f t="array" ref="A354" xml:space="preserve"> ROW() - ROW($1:$1)</f>
        <v>353</v>
      </c>
      <c r="B354" s="117">
        <v>61</v>
      </c>
      <c r="C354" s="117">
        <v>1</v>
      </c>
      <c r="D354" s="117" t="str">
        <f t="shared" si="72"/>
        <v>61-1</v>
      </c>
      <c r="E354" s="118">
        <f xml:space="preserve"> MATCH(D354, 目次資料表[韻目索引], 0)</f>
        <v>61</v>
      </c>
      <c r="F354" s="119" t="str" cm="1">
        <f t="array" ref="F354" xml:space="preserve"> INDEX(目次資料表[目次], $E354)</f>
        <v>2.29凡</v>
      </c>
      <c r="G354" s="120" t="str" cm="1">
        <f t="array" ref="G354" xml:space="preserve"> INDEX(目次資料表[攝], $E354)</f>
        <v>咸</v>
      </c>
      <c r="H354" s="147" t="str" cm="1">
        <f t="array" ref="H354" xml:space="preserve"> INDEX(目次資料表[韻系], $E354)</f>
        <v>凡</v>
      </c>
      <c r="I354" s="121" t="str" cm="1">
        <f t="array" ref="I354" xml:space="preserve"> INDEX(目次資料表[韻目], $E354)</f>
        <v>凡</v>
      </c>
      <c r="J354" s="120" t="str" cm="1">
        <f t="array" ref="J354" xml:space="preserve"> IF(I354="", "", INDEX(四聲調, C354))</f>
        <v>平</v>
      </c>
      <c r="K354" s="117" t="s">
        <v>857</v>
      </c>
      <c r="L354" s="149">
        <v>3</v>
      </c>
      <c r="M354" s="142" t="str">
        <f t="shared" ref="M354:M357" si="74" xml:space="preserve"> IF(I354="", "", _xlfn.CONCAT(I354,K354,L354))</f>
        <v>凡合3</v>
      </c>
      <c r="N354" s="94" t="s">
        <v>224</v>
      </c>
      <c r="O354" s="117" t="s">
        <v>1585</v>
      </c>
      <c r="P354" s="124" t="s">
        <v>1290</v>
      </c>
      <c r="Q354" s="125"/>
    </row>
    <row r="355" spans="1:17" s="12" customFormat="1" ht="30">
      <c r="A355" s="126" cm="1">
        <f t="array" ref="A355" xml:space="preserve"> ROW() - ROW($1:$1)</f>
        <v>354</v>
      </c>
      <c r="B355" s="12">
        <v>61</v>
      </c>
      <c r="C355" s="12">
        <v>2</v>
      </c>
      <c r="D355" s="12" t="str">
        <f t="shared" si="72"/>
        <v>61-2</v>
      </c>
      <c r="E355" s="76">
        <f xml:space="preserve"> MATCH(D355, 目次資料表[韻目索引], 0)</f>
        <v>122</v>
      </c>
      <c r="F355" s="13" t="str" cm="1">
        <f t="array" ref="F355" xml:space="preserve"> INDEX(目次資料表[目次], $E355)</f>
        <v>3.56梵</v>
      </c>
      <c r="G355" s="14" t="str" cm="1">
        <f t="array" ref="G355" xml:space="preserve"> INDEX(目次資料表[攝], $E355)</f>
        <v>咸</v>
      </c>
      <c r="H355" s="144" t="str" cm="1">
        <f t="array" ref="H355" xml:space="preserve"> INDEX(目次資料表[韻系], $E355)</f>
        <v>凡</v>
      </c>
      <c r="I355" s="63" t="str" cm="1">
        <f t="array" ref="I355" xml:space="preserve"> INDEX(目次資料表[韻目], $E355)</f>
        <v>梵</v>
      </c>
      <c r="J355" s="14" t="str" cm="1">
        <f t="array" ref="J355" xml:space="preserve"> IF(I355="", "", INDEX(四聲調, C355))</f>
        <v>上</v>
      </c>
      <c r="K355" s="12" t="s">
        <v>857</v>
      </c>
      <c r="L355" s="150">
        <v>3</v>
      </c>
      <c r="M355" s="139" t="str">
        <f t="shared" si="74"/>
        <v>梵合3</v>
      </c>
      <c r="N355" s="19" t="s">
        <v>1572</v>
      </c>
      <c r="O355" s="64" t="s">
        <v>1585</v>
      </c>
      <c r="P355" s="65" t="s">
        <v>1290</v>
      </c>
      <c r="Q355" s="127"/>
    </row>
    <row r="356" spans="1:17" s="12" customFormat="1" ht="30">
      <c r="A356" s="126" cm="1">
        <f t="array" ref="A356" xml:space="preserve"> ROW() - ROW($1:$1)</f>
        <v>355</v>
      </c>
      <c r="B356" s="12">
        <v>61</v>
      </c>
      <c r="C356" s="12">
        <v>3</v>
      </c>
      <c r="D356" s="12" t="str">
        <f t="shared" si="72"/>
        <v>61-3</v>
      </c>
      <c r="E356" s="76">
        <f xml:space="preserve"> MATCH(D356, 目次資料表[韻目索引], 0)</f>
        <v>183</v>
      </c>
      <c r="F356" s="13" t="str" cm="1">
        <f t="array" ref="F356" xml:space="preserve"> INDEX(目次資料表[目次], $E356)</f>
        <v>4.55范</v>
      </c>
      <c r="G356" s="14" t="str" cm="1">
        <f t="array" ref="G356" xml:space="preserve"> INDEX(目次資料表[攝], $E356)</f>
        <v>咸</v>
      </c>
      <c r="H356" s="144" t="str" cm="1">
        <f t="array" ref="H356" xml:space="preserve"> INDEX(目次資料表[韻系], $E356)</f>
        <v>凡</v>
      </c>
      <c r="I356" s="63" t="str" cm="1">
        <f t="array" ref="I356" xml:space="preserve"> INDEX(目次資料表[韻目], $E356)</f>
        <v>范</v>
      </c>
      <c r="J356" s="14" t="str" cm="1">
        <f t="array" ref="J356" xml:space="preserve"> IF(I356="", "", INDEX(四聲調, C356))</f>
        <v>去</v>
      </c>
      <c r="K356" s="12" t="s">
        <v>857</v>
      </c>
      <c r="L356" s="150">
        <v>3</v>
      </c>
      <c r="M356" s="139" t="str">
        <f t="shared" si="74"/>
        <v>范合3</v>
      </c>
      <c r="N356" s="19" t="s">
        <v>1573</v>
      </c>
      <c r="O356" s="64" t="s">
        <v>1585</v>
      </c>
      <c r="P356" s="65" t="s">
        <v>1290</v>
      </c>
      <c r="Q356" s="127"/>
    </row>
    <row r="357" spans="1:17" s="12" customFormat="1" ht="30">
      <c r="A357" s="128" cm="1">
        <f t="array" ref="A357" xml:space="preserve"> ROW() - ROW($1:$1)</f>
        <v>356</v>
      </c>
      <c r="B357" s="129">
        <v>61</v>
      </c>
      <c r="C357" s="129">
        <v>4</v>
      </c>
      <c r="D357" s="129" t="str">
        <f t="shared" si="72"/>
        <v>61-4</v>
      </c>
      <c r="E357" s="130">
        <f xml:space="preserve"> MATCH(D357, 目次資料表[韻目索引], 0)</f>
        <v>244</v>
      </c>
      <c r="F357" s="131" t="str" cm="1">
        <f t="array" ref="F357" xml:space="preserve"> INDEX(目次資料表[目次], $E357)</f>
        <v>5.34乏</v>
      </c>
      <c r="G357" s="132" t="str" cm="1">
        <f t="array" ref="G357" xml:space="preserve"> INDEX(目次資料表[攝], $E357)</f>
        <v>咸</v>
      </c>
      <c r="H357" s="148" t="str" cm="1">
        <f t="array" ref="H357" xml:space="preserve"> INDEX(目次資料表[韻系], $E357)</f>
        <v>凡</v>
      </c>
      <c r="I357" s="133" t="str" cm="1">
        <f t="array" ref="I357" xml:space="preserve"> INDEX(目次資料表[韻目], $E357)</f>
        <v>乏</v>
      </c>
      <c r="J357" s="132" t="str" cm="1">
        <f t="array" ref="J357" xml:space="preserve"> IF(I357="", "", INDEX(四聲調, C357))</f>
        <v>入</v>
      </c>
      <c r="K357" s="129" t="s">
        <v>857</v>
      </c>
      <c r="L357" s="151">
        <v>3</v>
      </c>
      <c r="M357" s="143" t="str">
        <f t="shared" si="74"/>
        <v>乏合3</v>
      </c>
      <c r="N357" s="105" t="s">
        <v>1574</v>
      </c>
      <c r="O357" s="136" t="s">
        <v>1585</v>
      </c>
      <c r="P357" s="137" t="s">
        <v>1295</v>
      </c>
      <c r="Q357" s="138"/>
    </row>
  </sheetData>
  <autoFilter ref="A1:Q357" xr:uid="{5A36900F-DC34-4C04-ACE7-4960FF3011BE}"/>
  <phoneticPr fontId="4" type="noConversion"/>
  <conditionalFormatting sqref="I2:I357">
    <cfRule type="containsBlanks" dxfId="3" priority="2">
      <formula>LEN(TRIM(I2))=0</formula>
    </cfRule>
  </conditionalFormatting>
  <conditionalFormatting sqref="J2:P357">
    <cfRule type="expression" dxfId="2" priority="1">
      <formula xml:space="preserve"> $I2=""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40DD-12D3-4E04-A3DE-8373FA4FAFDE}">
  <dimension ref="B1:C5"/>
  <sheetViews>
    <sheetView workbookViewId="0">
      <selection activeCell="H16" sqref="H16"/>
    </sheetView>
    <sheetView workbookViewId="1"/>
  </sheetViews>
  <sheetFormatPr defaultRowHeight="25.5"/>
  <sheetData>
    <row r="1" spans="2:3">
      <c r="C1" s="12" t="s">
        <v>853</v>
      </c>
    </row>
    <row r="2" spans="2:3">
      <c r="B2" s="17">
        <v>1</v>
      </c>
      <c r="C2" s="38" t="s">
        <v>1216</v>
      </c>
    </row>
    <row r="3" spans="2:3">
      <c r="B3" s="17">
        <v>2</v>
      </c>
      <c r="C3" s="38" t="s">
        <v>1211</v>
      </c>
    </row>
    <row r="4" spans="2:3">
      <c r="B4" s="17">
        <v>3</v>
      </c>
      <c r="C4" s="38" t="s">
        <v>1206</v>
      </c>
    </row>
    <row r="5" spans="2:3">
      <c r="B5" s="17">
        <v>4</v>
      </c>
      <c r="C5" s="38" t="s">
        <v>1200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6DB8-3710-46F1-9FA5-5D0349981156}">
  <dimension ref="A1:Q279"/>
  <sheetViews>
    <sheetView workbookViewId="0">
      <pane ySplit="1" topLeftCell="A2" activePane="bottomLeft" state="frozen"/>
      <selection pane="bottomLeft" activeCell="J2" sqref="J2:J279"/>
    </sheetView>
    <sheetView workbookViewId="1"/>
  </sheetViews>
  <sheetFormatPr defaultRowHeight="25.5" outlineLevelCol="1"/>
  <cols>
    <col min="1" max="1" width="6.83203125" style="12" bestFit="1" customWidth="1"/>
    <col min="2" max="4" width="8.6640625" customWidth="1" outlineLevel="1"/>
    <col min="5" max="5" width="10.58203125" customWidth="1" outlineLevel="1"/>
    <col min="6" max="6" width="7.4140625" customWidth="1"/>
    <col min="7" max="8" width="5.83203125" customWidth="1"/>
    <col min="9" max="9" width="6.1640625" customWidth="1"/>
    <col min="10" max="10" width="3.1640625" bestFit="1" customWidth="1"/>
    <col min="11" max="12" width="4.1640625" style="12" customWidth="1"/>
    <col min="13" max="13" width="8.6640625" style="12" customWidth="1"/>
    <col min="14" max="14" width="26.83203125" customWidth="1"/>
    <col min="15" max="15" width="5" style="12" bestFit="1" customWidth="1"/>
    <col min="16" max="16" width="12" customWidth="1"/>
    <col min="17" max="17" width="16.25" customWidth="1"/>
    <col min="20" max="21" width="4" customWidth="1"/>
  </cols>
  <sheetData>
    <row r="1" spans="1:17">
      <c r="A1" s="9" t="s">
        <v>803</v>
      </c>
      <c r="B1" s="10" t="s">
        <v>0</v>
      </c>
      <c r="C1" s="10" t="s">
        <v>802</v>
      </c>
      <c r="D1" s="10" t="s">
        <v>842</v>
      </c>
      <c r="E1" s="10" t="s">
        <v>804</v>
      </c>
      <c r="F1" s="7" t="s">
        <v>3</v>
      </c>
      <c r="G1" s="8" t="s">
        <v>805</v>
      </c>
      <c r="H1" s="10" t="s">
        <v>1</v>
      </c>
      <c r="I1" s="10" t="s">
        <v>2</v>
      </c>
      <c r="J1" s="9" t="s">
        <v>4</v>
      </c>
      <c r="K1" s="10" t="s">
        <v>806</v>
      </c>
      <c r="L1" s="10" t="s">
        <v>807</v>
      </c>
      <c r="M1" s="10" t="s">
        <v>843</v>
      </c>
      <c r="N1" s="10" t="s">
        <v>844</v>
      </c>
      <c r="O1" s="10" t="s">
        <v>849</v>
      </c>
      <c r="P1" s="10" t="s">
        <v>808</v>
      </c>
      <c r="Q1" s="16" t="s">
        <v>851</v>
      </c>
    </row>
    <row r="2" spans="1:17" ht="31.5">
      <c r="A2" s="12" cm="1">
        <f t="array" ref="A2" xml:space="preserve"> ROW() - ROW($1:$1)</f>
        <v>1</v>
      </c>
      <c r="B2" s="12">
        <v>1</v>
      </c>
      <c r="C2" s="12">
        <v>1</v>
      </c>
      <c r="D2" s="12" t="str">
        <f xml:space="preserve"> TEXT(B2, "00") &amp; "-" &amp; C2</f>
        <v>01-1</v>
      </c>
      <c r="E2" s="18">
        <f xml:space="preserve"> MATCH(D2, 目次資料表[韻目索引], 0)</f>
        <v>1</v>
      </c>
      <c r="F2" s="13" t="str" cm="1">
        <f t="array" ref="F2" xml:space="preserve"> INDEX(目次資料表[目次], $E2)</f>
        <v>1.01東</v>
      </c>
      <c r="G2" s="14" t="str" cm="1">
        <f t="array" ref="G2" xml:space="preserve"> INDEX(目次資料表[攝], $E2)</f>
        <v>通</v>
      </c>
      <c r="H2" s="15" t="str" cm="1">
        <f t="array" ref="H2" xml:space="preserve"> INDEX(目次資料表[韻系], $E2)</f>
        <v>東</v>
      </c>
      <c r="I2" s="21" t="str">
        <f xml:space="preserve"> INDEX(目次資料表[韻目], MATCH(D2, 韻系資料表[韻目索引],0))</f>
        <v>東</v>
      </c>
      <c r="J2" s="14" t="str" cm="1">
        <f t="array" ref="J2" xml:space="preserve"> INDEX(四聲調, C2)</f>
        <v>平</v>
      </c>
      <c r="K2" s="12">
        <v>1</v>
      </c>
      <c r="L2" s="12" t="s">
        <v>809</v>
      </c>
      <c r="M2" s="12" t="str">
        <f xml:space="preserve"> _xlfn.CONCAT(I2,K2:L2)</f>
        <v>東1開</v>
      </c>
      <c r="N2" t="s">
        <v>845</v>
      </c>
      <c r="O2" s="12" t="s">
        <v>850</v>
      </c>
      <c r="P2" t="s">
        <v>810</v>
      </c>
    </row>
    <row r="3" spans="1:17" ht="31.5">
      <c r="A3" s="12" cm="1">
        <f t="array" ref="A3" xml:space="preserve"> ROW() - ROW($1:$1)</f>
        <v>2</v>
      </c>
      <c r="B3" s="12">
        <v>1</v>
      </c>
      <c r="C3" s="12">
        <v>2</v>
      </c>
      <c r="D3" s="12" t="str">
        <f t="shared" ref="D3:D62" si="0" xml:space="preserve"> TEXT(B3, "00") &amp; "-" &amp; C3</f>
        <v>01-2</v>
      </c>
      <c r="E3" s="11">
        <f xml:space="preserve"> MATCH(D3, 韻系資料表[韻目索引],0)</f>
        <v>2</v>
      </c>
      <c r="F3" s="13" t="str" cm="1">
        <f t="array" ref="F3" xml:space="preserve"> INDEX(目次資料表[目次], $E3)</f>
        <v>1.02冬</v>
      </c>
      <c r="G3" s="14" t="str" cm="1">
        <f t="array" ref="G3" xml:space="preserve"> INDEX(目次資料表[攝], $E3)</f>
        <v>通</v>
      </c>
      <c r="H3" s="15" t="str" cm="1">
        <f t="array" ref="H3" xml:space="preserve"> INDEX(目次資料表[韻系], $E3)</f>
        <v>冬</v>
      </c>
      <c r="I3" s="21" t="str">
        <f xml:space="preserve"> INDEX(目次資料表[韻目], MATCH(D3, 韻系資料表[韻目索引],0))</f>
        <v>冬</v>
      </c>
      <c r="J3" s="14" t="str" cm="1">
        <f t="array" ref="J3" xml:space="preserve"> INDEX(四聲調, C3)</f>
        <v>上</v>
      </c>
      <c r="K3" s="12">
        <v>1</v>
      </c>
      <c r="L3" s="12" t="s">
        <v>809</v>
      </c>
      <c r="M3" s="12" t="str">
        <f t="shared" ref="M3:M5" si="1" xml:space="preserve"> _xlfn.CONCAT(I3,K3:L3)</f>
        <v>冬1開</v>
      </c>
      <c r="N3" t="s">
        <v>846</v>
      </c>
      <c r="O3" s="12" t="s">
        <v>850</v>
      </c>
      <c r="P3" t="s">
        <v>810</v>
      </c>
    </row>
    <row r="4" spans="1:17" ht="31.5">
      <c r="A4" s="12" cm="1">
        <f t="array" ref="A4" xml:space="preserve"> ROW() - ROW($1:$1)</f>
        <v>3</v>
      </c>
      <c r="B4" s="12">
        <v>1</v>
      </c>
      <c r="C4" s="12">
        <v>3</v>
      </c>
      <c r="D4" s="12" t="str">
        <f t="shared" si="0"/>
        <v>01-3</v>
      </c>
      <c r="E4" s="11">
        <f xml:space="preserve"> MATCH(D4, 韻系資料表[韻目索引],0)</f>
        <v>3</v>
      </c>
      <c r="F4" s="13" t="str" cm="1">
        <f t="array" ref="F4" xml:space="preserve"> INDEX(目次資料表[目次], $E4)</f>
        <v>1.03鍾</v>
      </c>
      <c r="G4" s="14" t="str" cm="1">
        <f t="array" ref="G4" xml:space="preserve"> INDEX(目次資料表[攝], $E4)</f>
        <v>通</v>
      </c>
      <c r="H4" s="15" t="str" cm="1">
        <f t="array" ref="H4" xml:space="preserve"> INDEX(目次資料表[韻系], $E4)</f>
        <v>鍾</v>
      </c>
      <c r="I4" s="21" t="str">
        <f xml:space="preserve"> INDEX(目次資料表[韻目], MATCH(D4, 韻系資料表[韻目索引],0))</f>
        <v>鍾</v>
      </c>
      <c r="J4" s="14" t="str" cm="1">
        <f t="array" ref="J4" xml:space="preserve"> INDEX(四聲調, C4)</f>
        <v>去</v>
      </c>
      <c r="K4" s="12">
        <v>1</v>
      </c>
      <c r="L4" s="12" t="s">
        <v>809</v>
      </c>
      <c r="M4" s="12" t="str">
        <f t="shared" si="1"/>
        <v>鍾1開</v>
      </c>
      <c r="N4" t="s">
        <v>847</v>
      </c>
      <c r="O4" s="12" t="s">
        <v>850</v>
      </c>
      <c r="P4" t="s">
        <v>810</v>
      </c>
    </row>
    <row r="5" spans="1:17" ht="31.5">
      <c r="A5" s="12" cm="1">
        <f t="array" ref="A5" xml:space="preserve"> ROW() - ROW($1:$1)</f>
        <v>4</v>
      </c>
      <c r="B5" s="12">
        <v>1</v>
      </c>
      <c r="C5" s="12">
        <v>4</v>
      </c>
      <c r="D5" s="12" t="str">
        <f t="shared" si="0"/>
        <v>01-4</v>
      </c>
      <c r="E5" s="11">
        <f xml:space="preserve"> MATCH(D5, 韻系資料表[韻目索引],0)</f>
        <v>4</v>
      </c>
      <c r="F5" s="13" t="str" cm="1">
        <f t="array" ref="F5" xml:space="preserve"> INDEX(目次資料表[目次], $E5)</f>
        <v>1.04江</v>
      </c>
      <c r="G5" s="14" t="str" cm="1">
        <f t="array" ref="G5" xml:space="preserve"> INDEX(目次資料表[攝], $E5)</f>
        <v>江</v>
      </c>
      <c r="H5" s="15" t="str" cm="1">
        <f t="array" ref="H5" xml:space="preserve"> INDEX(目次資料表[韻系], $E5)</f>
        <v>江</v>
      </c>
      <c r="I5" s="21" t="str">
        <f xml:space="preserve"> INDEX(目次資料表[韻目], MATCH(D5, 韻系資料表[韻目索引],0))</f>
        <v>江</v>
      </c>
      <c r="J5" s="14" t="str" cm="1">
        <f t="array" ref="J5" xml:space="preserve"> INDEX(四聲調, C5)</f>
        <v>入</v>
      </c>
      <c r="K5" s="12">
        <v>1</v>
      </c>
      <c r="L5" s="12" t="s">
        <v>809</v>
      </c>
      <c r="M5" s="12" t="str">
        <f t="shared" si="1"/>
        <v>江1開</v>
      </c>
      <c r="N5" t="s">
        <v>848</v>
      </c>
      <c r="O5" s="12" t="s">
        <v>850</v>
      </c>
      <c r="P5" t="s">
        <v>811</v>
      </c>
    </row>
    <row r="6" spans="1:17" ht="31.5">
      <c r="A6" s="12" cm="1">
        <f t="array" ref="A6" xml:space="preserve"> ROW() - ROW($1:$1)</f>
        <v>5</v>
      </c>
      <c r="B6" s="12">
        <v>2</v>
      </c>
      <c r="C6" s="12">
        <v>1</v>
      </c>
      <c r="D6" s="12" t="str">
        <f t="shared" si="0"/>
        <v>02-1</v>
      </c>
      <c r="E6" s="11">
        <f xml:space="preserve"> MATCH(D6, 韻系資料表[韻目索引],0)</f>
        <v>5</v>
      </c>
      <c r="F6" s="13" t="str" cm="1">
        <f t="array" ref="F6" xml:space="preserve"> INDEX(目次資料表[目次], $E6)</f>
        <v>1.05支</v>
      </c>
      <c r="G6" s="14" t="str" cm="1">
        <f t="array" ref="G6" xml:space="preserve"> INDEX(目次資料表[攝], $E6)</f>
        <v>止</v>
      </c>
      <c r="H6" s="15" t="str" cm="1">
        <f t="array" ref="H6" xml:space="preserve"> INDEX(目次資料表[韻系], $E6)</f>
        <v>支</v>
      </c>
      <c r="I6" s="21" t="str">
        <f xml:space="preserve"> INDEX(目次資料表[韻目], MATCH(D6, 韻系資料表[韻目索引],0))</f>
        <v>支</v>
      </c>
      <c r="J6" s="14" t="str" cm="1">
        <f t="array" ref="J6" xml:space="preserve"> INDEX(四聲調, C6)</f>
        <v>平</v>
      </c>
    </row>
    <row r="7" spans="1:17" ht="31.5">
      <c r="A7" s="12" cm="1">
        <f t="array" ref="A7" xml:space="preserve"> ROW() - ROW($1:$1)</f>
        <v>6</v>
      </c>
      <c r="B7" s="12">
        <v>2</v>
      </c>
      <c r="C7" s="12">
        <v>2</v>
      </c>
      <c r="D7" s="12" t="str">
        <f t="shared" si="0"/>
        <v>02-2</v>
      </c>
      <c r="E7" s="11">
        <f xml:space="preserve"> MATCH(D7, 韻系資料表[韻目索引],0)</f>
        <v>6</v>
      </c>
      <c r="F7" s="13" t="str" cm="1">
        <f t="array" ref="F7" xml:space="preserve"> INDEX(目次資料表[目次], $E7)</f>
        <v>1.06脂</v>
      </c>
      <c r="G7" s="14" t="str" cm="1">
        <f t="array" ref="G7" xml:space="preserve"> INDEX(目次資料表[攝], $E7)</f>
        <v>止</v>
      </c>
      <c r="H7" s="15" t="str" cm="1">
        <f t="array" ref="H7" xml:space="preserve"> INDEX(目次資料表[韻系], $E7)</f>
        <v>脂</v>
      </c>
      <c r="I7" s="21" t="str">
        <f xml:space="preserve"> INDEX(目次資料表[韻目], MATCH(D7, 韻系資料表[韻目索引],0))</f>
        <v>脂</v>
      </c>
      <c r="J7" s="14" t="str" cm="1">
        <f t="array" ref="J7" xml:space="preserve"> INDEX(四聲調, C7)</f>
        <v>上</v>
      </c>
    </row>
    <row r="8" spans="1:17" ht="31.5">
      <c r="A8" s="12" cm="1">
        <f t="array" ref="A8" xml:space="preserve"> ROW() - ROW($1:$1)</f>
        <v>7</v>
      </c>
      <c r="B8" s="12">
        <v>2</v>
      </c>
      <c r="C8" s="12">
        <v>3</v>
      </c>
      <c r="D8" s="12" t="str">
        <f t="shared" si="0"/>
        <v>02-3</v>
      </c>
      <c r="E8" s="11">
        <f xml:space="preserve"> MATCH(D8, 韻系資料表[韻目索引],0)</f>
        <v>7</v>
      </c>
      <c r="F8" s="13" t="str" cm="1">
        <f t="array" ref="F8" xml:space="preserve"> INDEX(目次資料表[目次], $E8)</f>
        <v>1.07之</v>
      </c>
      <c r="G8" s="14" t="str" cm="1">
        <f t="array" ref="G8" xml:space="preserve"> INDEX(目次資料表[攝], $E8)</f>
        <v>止</v>
      </c>
      <c r="H8" s="15" t="str" cm="1">
        <f t="array" ref="H8" xml:space="preserve"> INDEX(目次資料表[韻系], $E8)</f>
        <v>之</v>
      </c>
      <c r="I8" s="21" t="str">
        <f xml:space="preserve"> INDEX(目次資料表[韻目], MATCH(D8, 韻系資料表[韻目索引],0))</f>
        <v>之</v>
      </c>
      <c r="J8" s="14" t="str" cm="1">
        <f t="array" ref="J8" xml:space="preserve"> INDEX(四聲調, C8)</f>
        <v>去</v>
      </c>
    </row>
    <row r="9" spans="1:17" ht="31.5">
      <c r="A9" s="12" cm="1">
        <f t="array" ref="A9" xml:space="preserve"> ROW() - ROW($1:$1)</f>
        <v>8</v>
      </c>
      <c r="B9" s="12">
        <v>2</v>
      </c>
      <c r="C9" s="12">
        <v>4</v>
      </c>
      <c r="D9" s="12" t="str">
        <f t="shared" si="0"/>
        <v>02-4</v>
      </c>
      <c r="E9" s="11">
        <f xml:space="preserve"> MATCH(D9, 韻系資料表[韻目索引],0)</f>
        <v>8</v>
      </c>
      <c r="F9" s="13" t="str" cm="1">
        <f t="array" ref="F9" xml:space="preserve"> INDEX(目次資料表[目次], $E9)</f>
        <v>1.08微</v>
      </c>
      <c r="G9" s="14" t="str" cm="1">
        <f t="array" ref="G9" xml:space="preserve"> INDEX(目次資料表[攝], $E9)</f>
        <v>止</v>
      </c>
      <c r="H9" s="15" t="str" cm="1">
        <f t="array" ref="H9" xml:space="preserve"> INDEX(目次資料表[韻系], $E9)</f>
        <v>微</v>
      </c>
      <c r="I9" s="21" t="str">
        <f xml:space="preserve"> INDEX(目次資料表[韻目], MATCH(D9, 韻系資料表[韻目索引],0))</f>
        <v>微</v>
      </c>
      <c r="J9" s="14" t="str" cm="1">
        <f t="array" ref="J9" xml:space="preserve"> INDEX(四聲調, C9)</f>
        <v>入</v>
      </c>
    </row>
    <row r="10" spans="1:17" ht="31.5">
      <c r="A10" s="12" cm="1">
        <f t="array" ref="A10" xml:space="preserve"> ROW() - ROW($1:$1)</f>
        <v>9</v>
      </c>
      <c r="B10" s="12">
        <v>3</v>
      </c>
      <c r="C10" s="12">
        <v>1</v>
      </c>
      <c r="D10" s="12" t="str">
        <f t="shared" si="0"/>
        <v>03-1</v>
      </c>
      <c r="E10" s="11">
        <f xml:space="preserve"> MATCH(D10, 韻系資料表[韻目索引],0)</f>
        <v>9</v>
      </c>
      <c r="F10" s="13" t="str" cm="1">
        <f t="array" ref="F10" xml:space="preserve"> INDEX(目次資料表[目次], $E10)</f>
        <v>1.09魚</v>
      </c>
      <c r="G10" s="14" t="str" cm="1">
        <f t="array" ref="G10" xml:space="preserve"> INDEX(目次資料表[攝], $E10)</f>
        <v>遇</v>
      </c>
      <c r="H10" s="15" t="str" cm="1">
        <f t="array" ref="H10" xml:space="preserve"> INDEX(目次資料表[韻系], $E10)</f>
        <v>魚</v>
      </c>
      <c r="I10" s="21" t="str">
        <f xml:space="preserve"> INDEX(目次資料表[韻目], MATCH(D10, 韻系資料表[韻目索引],0))</f>
        <v>魚</v>
      </c>
      <c r="J10" s="14" t="str" cm="1">
        <f t="array" ref="J10" xml:space="preserve"> INDEX(四聲調, C10)</f>
        <v>平</v>
      </c>
    </row>
    <row r="11" spans="1:17" ht="31.5">
      <c r="A11" s="12" cm="1">
        <f t="array" ref="A11" xml:space="preserve"> ROW() - ROW($1:$1)</f>
        <v>10</v>
      </c>
      <c r="B11" s="12">
        <v>3</v>
      </c>
      <c r="C11" s="12">
        <v>2</v>
      </c>
      <c r="D11" s="12" t="str">
        <f t="shared" si="0"/>
        <v>03-2</v>
      </c>
      <c r="E11" s="11">
        <f xml:space="preserve"> MATCH(D11, 韻系資料表[韻目索引],0)</f>
        <v>10</v>
      </c>
      <c r="F11" s="13" t="str" cm="1">
        <f t="array" ref="F11" xml:space="preserve"> INDEX(目次資料表[目次], $E11)</f>
        <v>1.10虞</v>
      </c>
      <c r="G11" s="14" t="str" cm="1">
        <f t="array" ref="G11" xml:space="preserve"> INDEX(目次資料表[攝], $E11)</f>
        <v>遇</v>
      </c>
      <c r="H11" s="15" t="str" cm="1">
        <f t="array" ref="H11" xml:space="preserve"> INDEX(目次資料表[韻系], $E11)</f>
        <v>虞</v>
      </c>
      <c r="I11" s="21" t="str">
        <f xml:space="preserve"> INDEX(目次資料表[韻目], MATCH(D11, 韻系資料表[韻目索引],0))</f>
        <v>虞</v>
      </c>
      <c r="J11" s="14" t="str" cm="1">
        <f t="array" ref="J11" xml:space="preserve"> INDEX(四聲調, C11)</f>
        <v>上</v>
      </c>
    </row>
    <row r="12" spans="1:17" ht="31.5">
      <c r="A12" s="12" cm="1">
        <f t="array" ref="A12" xml:space="preserve"> ROW() - ROW($1:$1)</f>
        <v>11</v>
      </c>
      <c r="B12" s="12">
        <v>3</v>
      </c>
      <c r="C12" s="12">
        <v>3</v>
      </c>
      <c r="D12" s="12" t="str">
        <f t="shared" si="0"/>
        <v>03-3</v>
      </c>
      <c r="E12" s="11">
        <f xml:space="preserve"> MATCH(D12, 韻系資料表[韻目索引],0)</f>
        <v>11</v>
      </c>
      <c r="F12" s="13" t="str" cm="1">
        <f t="array" ref="F12" xml:space="preserve"> INDEX(目次資料表[目次], $E12)</f>
        <v>1.11模</v>
      </c>
      <c r="G12" s="14" t="str" cm="1">
        <f t="array" ref="G12" xml:space="preserve"> INDEX(目次資料表[攝], $E12)</f>
        <v>遇</v>
      </c>
      <c r="H12" s="15" t="str" cm="1">
        <f t="array" ref="H12" xml:space="preserve"> INDEX(目次資料表[韻系], $E12)</f>
        <v>模</v>
      </c>
      <c r="I12" s="21" t="str">
        <f xml:space="preserve"> INDEX(目次資料表[韻目], MATCH(D12, 韻系資料表[韻目索引],0))</f>
        <v>模</v>
      </c>
      <c r="J12" s="14" t="str" cm="1">
        <f t="array" ref="J12" xml:space="preserve"> INDEX(四聲調, C12)</f>
        <v>去</v>
      </c>
    </row>
    <row r="13" spans="1:17" ht="31.5">
      <c r="A13" s="12" cm="1">
        <f t="array" ref="A13" xml:space="preserve"> ROW() - ROW($1:$1)</f>
        <v>12</v>
      </c>
      <c r="B13" s="12">
        <v>3</v>
      </c>
      <c r="C13" s="12">
        <v>4</v>
      </c>
      <c r="D13" s="12" t="str">
        <f t="shared" si="0"/>
        <v>03-4</v>
      </c>
      <c r="E13" s="11">
        <f xml:space="preserve"> MATCH(D13, 韻系資料表[韻目索引],0)</f>
        <v>12</v>
      </c>
      <c r="F13" s="13" t="str" cm="1">
        <f t="array" ref="F13" xml:space="preserve"> INDEX(目次資料表[目次], $E13)</f>
        <v>1.12齊</v>
      </c>
      <c r="G13" s="14" t="str" cm="1">
        <f t="array" ref="G13" xml:space="preserve"> INDEX(目次資料表[攝], $E13)</f>
        <v>蟹</v>
      </c>
      <c r="H13" s="15" t="str" cm="1">
        <f t="array" ref="H13" xml:space="preserve"> INDEX(目次資料表[韻系], $E13)</f>
        <v>齊</v>
      </c>
      <c r="I13" s="21" t="str">
        <f xml:space="preserve"> INDEX(目次資料表[韻目], MATCH(D13, 韻系資料表[韻目索引],0))</f>
        <v>齊</v>
      </c>
      <c r="J13" s="14" t="str" cm="1">
        <f t="array" ref="J13" xml:space="preserve"> INDEX(四聲調, C13)</f>
        <v>入</v>
      </c>
    </row>
    <row r="14" spans="1:17" ht="31.5">
      <c r="A14" s="12" cm="1">
        <f t="array" ref="A14" xml:space="preserve"> ROW() - ROW($1:$1)</f>
        <v>13</v>
      </c>
      <c r="B14" s="12">
        <v>4</v>
      </c>
      <c r="C14" s="12">
        <v>1</v>
      </c>
      <c r="D14" s="12" t="str">
        <f t="shared" si="0"/>
        <v>04-1</v>
      </c>
      <c r="E14" s="11">
        <f xml:space="preserve"> MATCH(D14, 韻系資料表[韻目索引],0)</f>
        <v>13</v>
      </c>
      <c r="F14" s="13" t="str" cm="1">
        <f t="array" ref="F14" xml:space="preserve"> INDEX(目次資料表[目次], $E14)</f>
        <v/>
      </c>
      <c r="G14" s="14" t="str" cm="1">
        <f t="array" ref="G14" xml:space="preserve"> INDEX(目次資料表[攝], $E14)</f>
        <v>蟹</v>
      </c>
      <c r="H14" s="15" t="str" cm="1">
        <f t="array" ref="H14" xml:space="preserve"> INDEX(目次資料表[韻系], $E14)</f>
        <v>祭</v>
      </c>
      <c r="I14" s="21" t="str">
        <f xml:space="preserve"> INDEX(目次資料表[韻目], MATCH(D14, 韻系資料表[韻目索引],0))</f>
        <v/>
      </c>
      <c r="J14" s="14" t="str" cm="1">
        <f t="array" ref="J14" xml:space="preserve"> INDEX(四聲調, C14)</f>
        <v>平</v>
      </c>
    </row>
    <row r="15" spans="1:17" ht="31.5">
      <c r="A15" s="12" cm="1">
        <f t="array" ref="A15" xml:space="preserve"> ROW() - ROW($1:$1)</f>
        <v>14</v>
      </c>
      <c r="B15" s="12">
        <v>4</v>
      </c>
      <c r="C15" s="12">
        <v>2</v>
      </c>
      <c r="D15" s="12" t="str">
        <f t="shared" si="0"/>
        <v>04-2</v>
      </c>
      <c r="E15" s="11">
        <f xml:space="preserve"> MATCH(D15, 韻系資料表[韻目索引],0)</f>
        <v>14</v>
      </c>
      <c r="F15" s="13" t="str" cm="1">
        <f t="array" ref="F15" xml:space="preserve"> INDEX(目次資料表[目次], $E15)</f>
        <v/>
      </c>
      <c r="G15" s="14" t="str" cm="1">
        <f t="array" ref="G15" xml:space="preserve"> INDEX(目次資料表[攝], $E15)</f>
        <v>蟹</v>
      </c>
      <c r="H15" s="15" t="str" cm="1">
        <f t="array" ref="H15" xml:space="preserve"> INDEX(目次資料表[韻系], $E15)</f>
        <v>泰</v>
      </c>
      <c r="I15" s="21" t="str">
        <f xml:space="preserve"> INDEX(目次資料表[韻目], MATCH(D15, 韻系資料表[韻目索引],0))</f>
        <v/>
      </c>
      <c r="J15" s="14" t="str" cm="1">
        <f t="array" ref="J15" xml:space="preserve"> INDEX(四聲調, C15)</f>
        <v>上</v>
      </c>
    </row>
    <row r="16" spans="1:17" ht="31.5">
      <c r="A16" s="12" cm="1">
        <f t="array" ref="A16" xml:space="preserve"> ROW() - ROW($1:$1)</f>
        <v>15</v>
      </c>
      <c r="B16" s="12">
        <v>4</v>
      </c>
      <c r="C16" s="12">
        <v>3</v>
      </c>
      <c r="D16" s="12" t="str">
        <f t="shared" si="0"/>
        <v>04-3</v>
      </c>
      <c r="E16" s="11">
        <f xml:space="preserve"> MATCH(D16, 韻系資料表[韻目索引],0)</f>
        <v>15</v>
      </c>
      <c r="F16" s="13" t="str" cm="1">
        <f t="array" ref="F16" xml:space="preserve"> INDEX(目次資料表[目次], $E16)</f>
        <v>1.13佳</v>
      </c>
      <c r="G16" s="14" t="str" cm="1">
        <f t="array" ref="G16" xml:space="preserve"> INDEX(目次資料表[攝], $E16)</f>
        <v>蟹</v>
      </c>
      <c r="H16" s="15" t="str" cm="1">
        <f t="array" ref="H16" xml:space="preserve"> INDEX(目次資料表[韻系], $E16)</f>
        <v>佳</v>
      </c>
      <c r="I16" s="21" t="str">
        <f xml:space="preserve"> INDEX(目次資料表[韻目], MATCH(D16, 韻系資料表[韻目索引],0))</f>
        <v>佳</v>
      </c>
      <c r="J16" s="14" t="str" cm="1">
        <f t="array" ref="J16" xml:space="preserve"> INDEX(四聲調, C16)</f>
        <v>去</v>
      </c>
    </row>
    <row r="17" spans="1:10" ht="31.5">
      <c r="A17" s="12" cm="1">
        <f t="array" ref="A17" xml:space="preserve"> ROW() - ROW($1:$1)</f>
        <v>16</v>
      </c>
      <c r="B17" s="12">
        <v>4</v>
      </c>
      <c r="C17" s="12">
        <v>4</v>
      </c>
      <c r="D17" s="12" t="str">
        <f t="shared" si="0"/>
        <v>04-4</v>
      </c>
      <c r="E17" s="11">
        <f xml:space="preserve"> MATCH(D17, 韻系資料表[韻目索引],0)</f>
        <v>16</v>
      </c>
      <c r="F17" s="13" t="str" cm="1">
        <f t="array" ref="F17" xml:space="preserve"> INDEX(目次資料表[目次], $E17)</f>
        <v>1.14皆</v>
      </c>
      <c r="G17" s="14" t="str" cm="1">
        <f t="array" ref="G17" xml:space="preserve"> INDEX(目次資料表[攝], $E17)</f>
        <v>蟹</v>
      </c>
      <c r="H17" s="15" t="str" cm="1">
        <f t="array" ref="H17" xml:space="preserve"> INDEX(目次資料表[韻系], $E17)</f>
        <v>皆</v>
      </c>
      <c r="I17" s="21" t="str">
        <f xml:space="preserve"> INDEX(目次資料表[韻目], MATCH(D17, 韻系資料表[韻目索引],0))</f>
        <v>皆</v>
      </c>
      <c r="J17" s="14" t="str" cm="1">
        <f t="array" ref="J17" xml:space="preserve"> INDEX(四聲調, C17)</f>
        <v>入</v>
      </c>
    </row>
    <row r="18" spans="1:10" ht="31.5">
      <c r="A18" s="12" cm="1">
        <f t="array" ref="A18" xml:space="preserve"> ROW() - ROW($1:$1)</f>
        <v>17</v>
      </c>
      <c r="B18" s="12">
        <v>5</v>
      </c>
      <c r="C18" s="12">
        <v>1</v>
      </c>
      <c r="D18" s="12" t="str">
        <f t="shared" si="0"/>
        <v>05-1</v>
      </c>
      <c r="E18" s="11">
        <f xml:space="preserve"> MATCH(D18, 韻系資料表[韻目索引],0)</f>
        <v>17</v>
      </c>
      <c r="F18" s="13" t="str" cm="1">
        <f t="array" ref="F18" xml:space="preserve"> INDEX(目次資料表[目次], $E18)</f>
        <v/>
      </c>
      <c r="G18" s="14" t="str" cm="1">
        <f t="array" ref="G18" xml:space="preserve"> INDEX(目次資料表[攝], $E18)</f>
        <v>蟹</v>
      </c>
      <c r="H18" s="15" t="str" cm="1">
        <f t="array" ref="H18" xml:space="preserve"> INDEX(目次資料表[韻系], $E18)</f>
        <v>夬</v>
      </c>
      <c r="I18" s="21" t="str">
        <f xml:space="preserve"> INDEX(目次資料表[韻目], MATCH(D18, 韻系資料表[韻目索引],0))</f>
        <v/>
      </c>
      <c r="J18" s="14" t="str" cm="1">
        <f t="array" ref="J18" xml:space="preserve"> INDEX(四聲調, C18)</f>
        <v>平</v>
      </c>
    </row>
    <row r="19" spans="1:10" ht="31.5">
      <c r="A19" s="12" cm="1">
        <f t="array" ref="A19" xml:space="preserve"> ROW() - ROW($1:$1)</f>
        <v>18</v>
      </c>
      <c r="B19" s="12">
        <v>5</v>
      </c>
      <c r="C19" s="12">
        <v>2</v>
      </c>
      <c r="D19" s="12" t="str">
        <f t="shared" si="0"/>
        <v>05-2</v>
      </c>
      <c r="E19" s="11">
        <f xml:space="preserve"> MATCH(D19, 韻系資料表[韻目索引],0)</f>
        <v>18</v>
      </c>
      <c r="F19" s="13" t="str" cm="1">
        <f t="array" ref="F19" xml:space="preserve"> INDEX(目次資料表[目次], $E19)</f>
        <v>1.15灰</v>
      </c>
      <c r="G19" s="14" t="str" cm="1">
        <f t="array" ref="G19" xml:space="preserve"> INDEX(目次資料表[攝], $E19)</f>
        <v>蟹</v>
      </c>
      <c r="H19" s="15" t="str" cm="1">
        <f t="array" ref="H19" xml:space="preserve"> INDEX(目次資料表[韻系], $E19)</f>
        <v>灰</v>
      </c>
      <c r="I19" s="21" t="str">
        <f xml:space="preserve"> INDEX(目次資料表[韻目], MATCH(D19, 韻系資料表[韻目索引],0))</f>
        <v>灰</v>
      </c>
      <c r="J19" s="14" t="str" cm="1">
        <f t="array" ref="J19" xml:space="preserve"> INDEX(四聲調, C19)</f>
        <v>上</v>
      </c>
    </row>
    <row r="20" spans="1:10" ht="31.5">
      <c r="A20" s="12" cm="1">
        <f t="array" ref="A20" xml:space="preserve"> ROW() - ROW($1:$1)</f>
        <v>19</v>
      </c>
      <c r="B20" s="12">
        <v>5</v>
      </c>
      <c r="C20" s="12">
        <v>3</v>
      </c>
      <c r="D20" s="12" t="str">
        <f t="shared" si="0"/>
        <v>05-3</v>
      </c>
      <c r="E20" s="11">
        <f xml:space="preserve"> MATCH(D20, 韻系資料表[韻目索引],0)</f>
        <v>19</v>
      </c>
      <c r="F20" s="13" t="str" cm="1">
        <f t="array" ref="F20" xml:space="preserve"> INDEX(目次資料表[目次], $E20)</f>
        <v>1.16咍</v>
      </c>
      <c r="G20" s="14" t="str" cm="1">
        <f t="array" ref="G20" xml:space="preserve"> INDEX(目次資料表[攝], $E20)</f>
        <v>蟹</v>
      </c>
      <c r="H20" s="15" t="str" cm="1">
        <f t="array" ref="H20" xml:space="preserve"> INDEX(目次資料表[韻系], $E20)</f>
        <v>咍</v>
      </c>
      <c r="I20" s="21" t="str">
        <f xml:space="preserve"> INDEX(目次資料表[韻目], MATCH(D20, 韻系資料表[韻目索引],0))</f>
        <v>咍</v>
      </c>
      <c r="J20" s="14" t="str" cm="1">
        <f t="array" ref="J20" xml:space="preserve"> INDEX(四聲調, C20)</f>
        <v>去</v>
      </c>
    </row>
    <row r="21" spans="1:10" ht="31.5">
      <c r="A21" s="12" cm="1">
        <f t="array" ref="A21" xml:space="preserve"> ROW() - ROW($1:$1)</f>
        <v>20</v>
      </c>
      <c r="B21" s="12">
        <v>5</v>
      </c>
      <c r="C21" s="12">
        <v>4</v>
      </c>
      <c r="D21" s="12" t="str">
        <f t="shared" si="0"/>
        <v>05-4</v>
      </c>
      <c r="E21" s="11">
        <f xml:space="preserve"> MATCH(D21, 韻系資料表[韻目索引],0)</f>
        <v>20</v>
      </c>
      <c r="F21" s="13" t="str" cm="1">
        <f t="array" ref="F21" xml:space="preserve"> INDEX(目次資料表[目次], $E21)</f>
        <v/>
      </c>
      <c r="G21" s="14" t="str" cm="1">
        <f t="array" ref="G21" xml:space="preserve"> INDEX(目次資料表[攝], $E21)</f>
        <v>蟹</v>
      </c>
      <c r="H21" s="15" t="str" cm="1">
        <f t="array" ref="H21" xml:space="preserve"> INDEX(目次資料表[韻系], $E21)</f>
        <v>廢</v>
      </c>
      <c r="I21" s="21" t="str">
        <f xml:space="preserve"> INDEX(目次資料表[韻目], MATCH(D21, 韻系資料表[韻目索引],0))</f>
        <v/>
      </c>
      <c r="J21" s="14" t="str" cm="1">
        <f t="array" ref="J21" xml:space="preserve"> INDEX(四聲調, C21)</f>
        <v>入</v>
      </c>
    </row>
    <row r="22" spans="1:10" ht="31.5">
      <c r="A22" s="12" cm="1">
        <f t="array" ref="A22" xml:space="preserve"> ROW() - ROW($1:$1)</f>
        <v>21</v>
      </c>
      <c r="B22" s="12">
        <v>6</v>
      </c>
      <c r="C22" s="12">
        <v>1</v>
      </c>
      <c r="D22" s="12" t="str">
        <f t="shared" si="0"/>
        <v>06-1</v>
      </c>
      <c r="E22" s="11">
        <f xml:space="preserve"> MATCH(D22, 韻系資料表[韻目索引],0)</f>
        <v>21</v>
      </c>
      <c r="F22" s="13" t="str" cm="1">
        <f t="array" ref="F22" xml:space="preserve"> INDEX(目次資料表[目次], $E22)</f>
        <v>1.17眞</v>
      </c>
      <c r="G22" s="14" t="str" cm="1">
        <f t="array" ref="G22" xml:space="preserve"> INDEX(目次資料表[攝], $E22)</f>
        <v>臻</v>
      </c>
      <c r="H22" s="15" t="str" cm="1">
        <f t="array" ref="H22" xml:space="preserve"> INDEX(目次資料表[韻系], $E22)</f>
        <v>眞</v>
      </c>
      <c r="I22" s="21" t="str">
        <f xml:space="preserve"> INDEX(目次資料表[韻目], MATCH(D22, 韻系資料表[韻目索引],0))</f>
        <v>眞</v>
      </c>
      <c r="J22" s="14" t="str" cm="1">
        <f t="array" ref="J22" xml:space="preserve"> INDEX(四聲調, C22)</f>
        <v>平</v>
      </c>
    </row>
    <row r="23" spans="1:10" ht="31.5">
      <c r="A23" s="12" cm="1">
        <f t="array" ref="A23" xml:space="preserve"> ROW() - ROW($1:$1)</f>
        <v>22</v>
      </c>
      <c r="B23" s="12">
        <v>6</v>
      </c>
      <c r="C23" s="12">
        <v>2</v>
      </c>
      <c r="D23" s="12" t="str">
        <f t="shared" si="0"/>
        <v>06-2</v>
      </c>
      <c r="E23" s="11">
        <f xml:space="preserve"> MATCH(D23, 韻系資料表[韻目索引],0)</f>
        <v>22</v>
      </c>
      <c r="F23" s="13" t="str" cm="1">
        <f t="array" ref="F23" xml:space="preserve"> INDEX(目次資料表[目次], $E23)</f>
        <v>1.18諄</v>
      </c>
      <c r="G23" s="14" t="str" cm="1">
        <f t="array" ref="G23" xml:space="preserve"> INDEX(目次資料表[攝], $E23)</f>
        <v>臻</v>
      </c>
      <c r="H23" s="15" t="str" cm="1">
        <f t="array" ref="H23" xml:space="preserve"> INDEX(目次資料表[韻系], $E23)</f>
        <v>諄</v>
      </c>
      <c r="I23" s="21" t="str">
        <f xml:space="preserve"> INDEX(目次資料表[韻目], MATCH(D23, 韻系資料表[韻目索引],0))</f>
        <v>諄</v>
      </c>
      <c r="J23" s="14" t="str" cm="1">
        <f t="array" ref="J23" xml:space="preserve"> INDEX(四聲調, C23)</f>
        <v>上</v>
      </c>
    </row>
    <row r="24" spans="1:10" ht="31.5">
      <c r="A24" s="12" cm="1">
        <f t="array" ref="A24" xml:space="preserve"> ROW() - ROW($1:$1)</f>
        <v>23</v>
      </c>
      <c r="B24" s="12">
        <v>6</v>
      </c>
      <c r="C24" s="12">
        <v>3</v>
      </c>
      <c r="D24" s="12" t="str">
        <f t="shared" si="0"/>
        <v>06-3</v>
      </c>
      <c r="E24" s="11">
        <f xml:space="preserve"> MATCH(D24, 韻系資料表[韻目索引],0)</f>
        <v>23</v>
      </c>
      <c r="F24" s="13" t="str" cm="1">
        <f t="array" ref="F24" xml:space="preserve"> INDEX(目次資料表[目次], $E24)</f>
        <v>1.19臻</v>
      </c>
      <c r="G24" s="14" t="str" cm="1">
        <f t="array" ref="G24" xml:space="preserve"> INDEX(目次資料表[攝], $E24)</f>
        <v>臻</v>
      </c>
      <c r="H24" s="15" t="str" cm="1">
        <f t="array" ref="H24" xml:space="preserve"> INDEX(目次資料表[韻系], $E24)</f>
        <v>臻</v>
      </c>
      <c r="I24" s="21" t="str">
        <f xml:space="preserve"> INDEX(目次資料表[韻目], MATCH(D24, 韻系資料表[韻目索引],0))</f>
        <v>臻</v>
      </c>
      <c r="J24" s="14" t="str" cm="1">
        <f t="array" ref="J24" xml:space="preserve"> INDEX(四聲調, C24)</f>
        <v>去</v>
      </c>
    </row>
    <row r="25" spans="1:10" ht="31.5">
      <c r="A25" s="12" cm="1">
        <f t="array" ref="A25" xml:space="preserve"> ROW() - ROW($1:$1)</f>
        <v>24</v>
      </c>
      <c r="B25" s="12">
        <v>6</v>
      </c>
      <c r="C25" s="12">
        <v>4</v>
      </c>
      <c r="D25" s="12" t="str">
        <f t="shared" si="0"/>
        <v>06-4</v>
      </c>
      <c r="E25" s="11">
        <f xml:space="preserve"> MATCH(D25, 韻系資料表[韻目索引],0)</f>
        <v>24</v>
      </c>
      <c r="F25" s="13" t="str" cm="1">
        <f t="array" ref="F25" xml:space="preserve"> INDEX(目次資料表[目次], $E25)</f>
        <v>1.20文</v>
      </c>
      <c r="G25" s="14" t="str" cm="1">
        <f t="array" ref="G25" xml:space="preserve"> INDEX(目次資料表[攝], $E25)</f>
        <v>臻</v>
      </c>
      <c r="H25" s="15" t="str" cm="1">
        <f t="array" ref="H25" xml:space="preserve"> INDEX(目次資料表[韻系], $E25)</f>
        <v>文</v>
      </c>
      <c r="I25" s="21" t="str">
        <f xml:space="preserve"> INDEX(目次資料表[韻目], MATCH(D25, 韻系資料表[韻目索引],0))</f>
        <v>文</v>
      </c>
      <c r="J25" s="14" t="str" cm="1">
        <f t="array" ref="J25" xml:space="preserve"> INDEX(四聲調, C25)</f>
        <v>入</v>
      </c>
    </row>
    <row r="26" spans="1:10" ht="31.5">
      <c r="A26" s="12" cm="1">
        <f t="array" ref="A26" xml:space="preserve"> ROW() - ROW($1:$1)</f>
        <v>25</v>
      </c>
      <c r="B26" s="12">
        <v>7</v>
      </c>
      <c r="C26" s="12">
        <v>1</v>
      </c>
      <c r="D26" s="12" t="str">
        <f t="shared" si="0"/>
        <v>07-1</v>
      </c>
      <c r="E26" s="11">
        <f xml:space="preserve"> MATCH(D26, 韻系資料表[韻目索引],0)</f>
        <v>25</v>
      </c>
      <c r="F26" s="13" t="str" cm="1">
        <f t="array" ref="F26" xml:space="preserve"> INDEX(目次資料表[目次], $E26)</f>
        <v>1.21欣</v>
      </c>
      <c r="G26" s="14" t="str" cm="1">
        <f t="array" ref="G26" xml:space="preserve"> INDEX(目次資料表[攝], $E26)</f>
        <v>臻</v>
      </c>
      <c r="H26" s="15" t="str" cm="1">
        <f t="array" ref="H26" xml:space="preserve"> INDEX(目次資料表[韻系], $E26)</f>
        <v>欣</v>
      </c>
      <c r="I26" s="21" t="str">
        <f xml:space="preserve"> INDEX(目次資料表[韻目], MATCH(D26, 韻系資料表[韻目索引],0))</f>
        <v>欣</v>
      </c>
      <c r="J26" s="14" t="str" cm="1">
        <f t="array" ref="J26" xml:space="preserve"> INDEX(四聲調, C26)</f>
        <v>平</v>
      </c>
    </row>
    <row r="27" spans="1:10" ht="31.5">
      <c r="A27" s="12" cm="1">
        <f t="array" ref="A27" xml:space="preserve"> ROW() - ROW($1:$1)</f>
        <v>26</v>
      </c>
      <c r="B27" s="12">
        <v>7</v>
      </c>
      <c r="C27" s="12">
        <v>2</v>
      </c>
      <c r="D27" s="12" t="str">
        <f t="shared" si="0"/>
        <v>07-2</v>
      </c>
      <c r="E27" s="11">
        <f xml:space="preserve"> MATCH(D27, 韻系資料表[韻目索引],0)</f>
        <v>26</v>
      </c>
      <c r="F27" s="13" t="str" cm="1">
        <f t="array" ref="F27" xml:space="preserve"> INDEX(目次資料表[目次], $E27)</f>
        <v>1.22元</v>
      </c>
      <c r="G27" s="14" t="str" cm="1">
        <f t="array" ref="G27" xml:space="preserve"> INDEX(目次資料表[攝], $E27)</f>
        <v>臻</v>
      </c>
      <c r="H27" s="15" t="str" cm="1">
        <f t="array" ref="H27" xml:space="preserve"> INDEX(目次資料表[韻系], $E27)</f>
        <v>元</v>
      </c>
      <c r="I27" s="21" t="str">
        <f xml:space="preserve"> INDEX(目次資料表[韻目], MATCH(D27, 韻系資料表[韻目索引],0))</f>
        <v>元</v>
      </c>
      <c r="J27" s="14" t="str" cm="1">
        <f t="array" ref="J27" xml:space="preserve"> INDEX(四聲調, C27)</f>
        <v>上</v>
      </c>
    </row>
    <row r="28" spans="1:10" ht="31.5">
      <c r="A28" s="12" cm="1">
        <f t="array" ref="A28" xml:space="preserve"> ROW() - ROW($1:$1)</f>
        <v>27</v>
      </c>
      <c r="B28" s="12">
        <v>7</v>
      </c>
      <c r="C28" s="12">
        <v>3</v>
      </c>
      <c r="D28" s="12" t="str">
        <f t="shared" si="0"/>
        <v>07-3</v>
      </c>
      <c r="E28" s="11">
        <f xml:space="preserve"> MATCH(D28, 韻系資料表[韻目索引],0)</f>
        <v>27</v>
      </c>
      <c r="F28" s="13" t="str" cm="1">
        <f t="array" ref="F28" xml:space="preserve"> INDEX(目次資料表[目次], $E28)</f>
        <v>1.23魂</v>
      </c>
      <c r="G28" s="14" t="str" cm="1">
        <f t="array" ref="G28" xml:space="preserve"> INDEX(目次資料表[攝], $E28)</f>
        <v>臻</v>
      </c>
      <c r="H28" s="15" t="str" cm="1">
        <f t="array" ref="H28" xml:space="preserve"> INDEX(目次資料表[韻系], $E28)</f>
        <v>魂</v>
      </c>
      <c r="I28" s="21" t="str">
        <f xml:space="preserve"> INDEX(目次資料表[韻目], MATCH(D28, 韻系資料表[韻目索引],0))</f>
        <v>魂</v>
      </c>
      <c r="J28" s="14" t="str" cm="1">
        <f t="array" ref="J28" xml:space="preserve"> INDEX(四聲調, C28)</f>
        <v>去</v>
      </c>
    </row>
    <row r="29" spans="1:10" ht="31.5">
      <c r="A29" s="12" cm="1">
        <f t="array" ref="A29" xml:space="preserve"> ROW() - ROW($1:$1)</f>
        <v>28</v>
      </c>
      <c r="B29" s="12">
        <v>7</v>
      </c>
      <c r="C29" s="12">
        <v>4</v>
      </c>
      <c r="D29" s="12" t="str">
        <f t="shared" si="0"/>
        <v>07-4</v>
      </c>
      <c r="E29" s="11">
        <f xml:space="preserve"> MATCH(D29, 韻系資料表[韻目索引],0)</f>
        <v>28</v>
      </c>
      <c r="F29" s="13" t="str" cm="1">
        <f t="array" ref="F29" xml:space="preserve"> INDEX(目次資料表[目次], $E29)</f>
        <v>1.24痕</v>
      </c>
      <c r="G29" s="14" t="str" cm="1">
        <f t="array" ref="G29" xml:space="preserve"> INDEX(目次資料表[攝], $E29)</f>
        <v>臻</v>
      </c>
      <c r="H29" s="15" t="str" cm="1">
        <f t="array" ref="H29" xml:space="preserve"> INDEX(目次資料表[韻系], $E29)</f>
        <v>痕</v>
      </c>
      <c r="I29" s="21" t="str">
        <f xml:space="preserve"> INDEX(目次資料表[韻目], MATCH(D29, 韻系資料表[韻目索引],0))</f>
        <v>痕</v>
      </c>
      <c r="J29" s="14" t="str" cm="1">
        <f t="array" ref="J29" xml:space="preserve"> INDEX(四聲調, C29)</f>
        <v>入</v>
      </c>
    </row>
    <row r="30" spans="1:10" ht="31.5">
      <c r="A30" s="12" cm="1">
        <f t="array" ref="A30" xml:space="preserve"> ROW() - ROW($1:$1)</f>
        <v>29</v>
      </c>
      <c r="B30" s="12">
        <v>8</v>
      </c>
      <c r="C30" s="12">
        <v>1</v>
      </c>
      <c r="D30" s="12" t="str">
        <f t="shared" si="0"/>
        <v>08-1</v>
      </c>
      <c r="E30" s="11">
        <f xml:space="preserve"> MATCH(D30, 韻系資料表[韻目索引],0)</f>
        <v>29</v>
      </c>
      <c r="F30" s="13" t="str" cm="1">
        <f t="array" ref="F30" xml:space="preserve"> INDEX(目次資料表[目次], $E30)</f>
        <v>1.25寒</v>
      </c>
      <c r="G30" s="14" t="str" cm="1">
        <f t="array" ref="G30" xml:space="preserve"> INDEX(目次資料表[攝], $E30)</f>
        <v>山</v>
      </c>
      <c r="H30" s="15" t="str" cm="1">
        <f t="array" ref="H30" xml:space="preserve"> INDEX(目次資料表[韻系], $E30)</f>
        <v>寒</v>
      </c>
      <c r="I30" s="21" t="str">
        <f xml:space="preserve"> INDEX(目次資料表[韻目], MATCH(D30, 韻系資料表[韻目索引],0))</f>
        <v>寒</v>
      </c>
      <c r="J30" s="14" t="str" cm="1">
        <f t="array" ref="J30" xml:space="preserve"> INDEX(四聲調, C30)</f>
        <v>平</v>
      </c>
    </row>
    <row r="31" spans="1:10" ht="31.5">
      <c r="A31" s="12" cm="1">
        <f t="array" ref="A31" xml:space="preserve"> ROW() - ROW($1:$1)</f>
        <v>30</v>
      </c>
      <c r="B31" s="12">
        <v>8</v>
      </c>
      <c r="C31" s="12">
        <v>2</v>
      </c>
      <c r="D31" s="12" t="str">
        <f t="shared" si="0"/>
        <v>08-2</v>
      </c>
      <c r="E31" s="11">
        <f xml:space="preserve"> MATCH(D31, 韻系資料表[韻目索引],0)</f>
        <v>30</v>
      </c>
      <c r="F31" s="13" t="str" cm="1">
        <f t="array" ref="F31" xml:space="preserve"> INDEX(目次資料表[目次], $E31)</f>
        <v>1.26桓</v>
      </c>
      <c r="G31" s="14" t="str" cm="1">
        <f t="array" ref="G31" xml:space="preserve"> INDEX(目次資料表[攝], $E31)</f>
        <v>山</v>
      </c>
      <c r="H31" s="15" t="str" cm="1">
        <f t="array" ref="H31" xml:space="preserve"> INDEX(目次資料表[韻系], $E31)</f>
        <v>桓</v>
      </c>
      <c r="I31" s="21" t="str">
        <f xml:space="preserve"> INDEX(目次資料表[韻目], MATCH(D31, 韻系資料表[韻目索引],0))</f>
        <v>桓</v>
      </c>
      <c r="J31" s="14" t="str" cm="1">
        <f t="array" ref="J31" xml:space="preserve"> INDEX(四聲調, C31)</f>
        <v>上</v>
      </c>
    </row>
    <row r="32" spans="1:10" ht="31.5">
      <c r="A32" s="12" cm="1">
        <f t="array" ref="A32" xml:space="preserve"> ROW() - ROW($1:$1)</f>
        <v>31</v>
      </c>
      <c r="B32" s="12">
        <v>8</v>
      </c>
      <c r="C32" s="12">
        <v>3</v>
      </c>
      <c r="D32" s="12" t="str">
        <f t="shared" si="0"/>
        <v>08-3</v>
      </c>
      <c r="E32" s="11">
        <f xml:space="preserve"> MATCH(D32, 韻系資料表[韻目索引],0)</f>
        <v>31</v>
      </c>
      <c r="F32" s="13" t="str" cm="1">
        <f t="array" ref="F32" xml:space="preserve"> INDEX(目次資料表[目次], $E32)</f>
        <v>1.27刪</v>
      </c>
      <c r="G32" s="14" t="str" cm="1">
        <f t="array" ref="G32" xml:space="preserve"> INDEX(目次資料表[攝], $E32)</f>
        <v>山</v>
      </c>
      <c r="H32" s="15" t="str" cm="1">
        <f t="array" ref="H32" xml:space="preserve"> INDEX(目次資料表[韻系], $E32)</f>
        <v>刪</v>
      </c>
      <c r="I32" s="21" t="str">
        <f xml:space="preserve"> INDEX(目次資料表[韻目], MATCH(D32, 韻系資料表[韻目索引],0))</f>
        <v>刪</v>
      </c>
      <c r="J32" s="14" t="str" cm="1">
        <f t="array" ref="J32" xml:space="preserve"> INDEX(四聲調, C32)</f>
        <v>去</v>
      </c>
    </row>
    <row r="33" spans="1:10" ht="31.5">
      <c r="A33" s="12" cm="1">
        <f t="array" ref="A33" xml:space="preserve"> ROW() - ROW($1:$1)</f>
        <v>32</v>
      </c>
      <c r="B33" s="12">
        <v>8</v>
      </c>
      <c r="C33" s="12">
        <v>4</v>
      </c>
      <c r="D33" s="12" t="str">
        <f t="shared" si="0"/>
        <v>08-4</v>
      </c>
      <c r="E33" s="11">
        <f xml:space="preserve"> MATCH(D33, 韻系資料表[韻目索引],0)</f>
        <v>32</v>
      </c>
      <c r="F33" s="13" t="str" cm="1">
        <f t="array" ref="F33" xml:space="preserve"> INDEX(目次資料表[目次], $E33)</f>
        <v>1.28山</v>
      </c>
      <c r="G33" s="14" t="str" cm="1">
        <f t="array" ref="G33" xml:space="preserve"> INDEX(目次資料表[攝], $E33)</f>
        <v>山</v>
      </c>
      <c r="H33" s="15" t="str" cm="1">
        <f t="array" ref="H33" xml:space="preserve"> INDEX(目次資料表[韻系], $E33)</f>
        <v>山</v>
      </c>
      <c r="I33" s="21" t="str">
        <f xml:space="preserve"> INDEX(目次資料表[韻目], MATCH(D33, 韻系資料表[韻目索引],0))</f>
        <v>山</v>
      </c>
      <c r="J33" s="14" t="str" cm="1">
        <f t="array" ref="J33" xml:space="preserve"> INDEX(四聲調, C33)</f>
        <v>入</v>
      </c>
    </row>
    <row r="34" spans="1:10" ht="31.5">
      <c r="A34" s="12" cm="1">
        <f t="array" ref="A34" xml:space="preserve"> ROW() - ROW($1:$1)</f>
        <v>33</v>
      </c>
      <c r="B34" s="12">
        <v>9</v>
      </c>
      <c r="C34" s="12">
        <v>1</v>
      </c>
      <c r="D34" s="12" t="str">
        <f t="shared" si="0"/>
        <v>09-1</v>
      </c>
      <c r="E34" s="11">
        <f xml:space="preserve"> MATCH(D34, 韻系資料表[韻目索引],0)</f>
        <v>33</v>
      </c>
      <c r="F34" s="13" t="str" cm="1">
        <f t="array" ref="F34" xml:space="preserve"> INDEX(目次資料表[目次], $E34)</f>
        <v>2.01先</v>
      </c>
      <c r="G34" s="14" t="str" cm="1">
        <f t="array" ref="G34" xml:space="preserve"> INDEX(目次資料表[攝], $E34)</f>
        <v>山</v>
      </c>
      <c r="H34" s="15" t="str" cm="1">
        <f t="array" ref="H34" xml:space="preserve"> INDEX(目次資料表[韻系], $E34)</f>
        <v>先</v>
      </c>
      <c r="I34" s="21" t="str">
        <f xml:space="preserve"> INDEX(目次資料表[韻目], MATCH(D34, 韻系資料表[韻目索引],0))</f>
        <v>先</v>
      </c>
      <c r="J34" s="14" t="str" cm="1">
        <f t="array" ref="J34" xml:space="preserve"> INDEX(四聲調, C34)</f>
        <v>平</v>
      </c>
    </row>
    <row r="35" spans="1:10" ht="31.5">
      <c r="A35" s="12" cm="1">
        <f t="array" ref="A35" xml:space="preserve"> ROW() - ROW($1:$1)</f>
        <v>34</v>
      </c>
      <c r="B35" s="12">
        <v>9</v>
      </c>
      <c r="C35" s="12">
        <v>2</v>
      </c>
      <c r="D35" s="12" t="str">
        <f t="shared" si="0"/>
        <v>09-2</v>
      </c>
      <c r="E35" s="11">
        <f xml:space="preserve"> MATCH(D35, 韻系資料表[韻目索引],0)</f>
        <v>34</v>
      </c>
      <c r="F35" s="13" t="str" cm="1">
        <f t="array" ref="F35" xml:space="preserve"> INDEX(目次資料表[目次], $E35)</f>
        <v>2.02仙</v>
      </c>
      <c r="G35" s="14" t="str" cm="1">
        <f t="array" ref="G35" xml:space="preserve"> INDEX(目次資料表[攝], $E35)</f>
        <v>山</v>
      </c>
      <c r="H35" s="15" t="str" cm="1">
        <f t="array" ref="H35" xml:space="preserve"> INDEX(目次資料表[韻系], $E35)</f>
        <v>仙</v>
      </c>
      <c r="I35" s="21" t="str">
        <f xml:space="preserve"> INDEX(目次資料表[韻目], MATCH(D35, 韻系資料表[韻目索引],0))</f>
        <v>仙</v>
      </c>
      <c r="J35" s="14" t="str" cm="1">
        <f t="array" ref="J35" xml:space="preserve"> INDEX(四聲調, C35)</f>
        <v>上</v>
      </c>
    </row>
    <row r="36" spans="1:10" ht="31.5">
      <c r="A36" s="12" cm="1">
        <f t="array" ref="A36" xml:space="preserve"> ROW() - ROW($1:$1)</f>
        <v>35</v>
      </c>
      <c r="B36" s="12">
        <v>9</v>
      </c>
      <c r="C36" s="12">
        <v>3</v>
      </c>
      <c r="D36" s="12" t="str">
        <f t="shared" si="0"/>
        <v>09-3</v>
      </c>
      <c r="E36" s="11">
        <f xml:space="preserve"> MATCH(D36, 韻系資料表[韻目索引],0)</f>
        <v>35</v>
      </c>
      <c r="F36" s="13" t="str" cm="1">
        <f t="array" ref="F36" xml:space="preserve"> INDEX(目次資料表[目次], $E36)</f>
        <v>2.03蕭</v>
      </c>
      <c r="G36" s="14" t="str" cm="1">
        <f t="array" ref="G36" xml:space="preserve"> INDEX(目次資料表[攝], $E36)</f>
        <v>效</v>
      </c>
      <c r="H36" s="15" t="str" cm="1">
        <f t="array" ref="H36" xml:space="preserve"> INDEX(目次資料表[韻系], $E36)</f>
        <v>蕭</v>
      </c>
      <c r="I36" s="21" t="str">
        <f xml:space="preserve"> INDEX(目次資料表[韻目], MATCH(D36, 韻系資料表[韻目索引],0))</f>
        <v>蕭</v>
      </c>
      <c r="J36" s="14" t="str" cm="1">
        <f t="array" ref="J36" xml:space="preserve"> INDEX(四聲調, C36)</f>
        <v>去</v>
      </c>
    </row>
    <row r="37" spans="1:10" ht="31.5">
      <c r="A37" s="12" cm="1">
        <f t="array" ref="A37" xml:space="preserve"> ROW() - ROW($1:$1)</f>
        <v>36</v>
      </c>
      <c r="B37" s="12">
        <v>9</v>
      </c>
      <c r="C37" s="12">
        <v>4</v>
      </c>
      <c r="D37" s="12" t="str">
        <f t="shared" si="0"/>
        <v>09-4</v>
      </c>
      <c r="E37" s="11">
        <f xml:space="preserve"> MATCH(D37, 韻系資料表[韻目索引],0)</f>
        <v>36</v>
      </c>
      <c r="F37" s="13" t="str" cm="1">
        <f t="array" ref="F37" xml:space="preserve"> INDEX(目次資料表[目次], $E37)</f>
        <v>2.04宵</v>
      </c>
      <c r="G37" s="14" t="str" cm="1">
        <f t="array" ref="G37" xml:space="preserve"> INDEX(目次資料表[攝], $E37)</f>
        <v>效</v>
      </c>
      <c r="H37" s="15" t="str" cm="1">
        <f t="array" ref="H37" xml:space="preserve"> INDEX(目次資料表[韻系], $E37)</f>
        <v>宵</v>
      </c>
      <c r="I37" s="21" t="str">
        <f xml:space="preserve"> INDEX(目次資料表[韻目], MATCH(D37, 韻系資料表[韻目索引],0))</f>
        <v>宵</v>
      </c>
      <c r="J37" s="14" t="str" cm="1">
        <f t="array" ref="J37" xml:space="preserve"> INDEX(四聲調, C37)</f>
        <v>入</v>
      </c>
    </row>
    <row r="38" spans="1:10" ht="31.5">
      <c r="A38" s="12" cm="1">
        <f t="array" ref="A38" xml:space="preserve"> ROW() - ROW($1:$1)</f>
        <v>37</v>
      </c>
      <c r="B38" s="12">
        <v>10</v>
      </c>
      <c r="C38" s="12">
        <v>1</v>
      </c>
      <c r="D38" s="12" t="str">
        <f t="shared" si="0"/>
        <v>10-1</v>
      </c>
      <c r="E38" s="11">
        <f xml:space="preserve"> MATCH(D38, 韻系資料表[韻目索引],0)</f>
        <v>37</v>
      </c>
      <c r="F38" s="13" t="str" cm="1">
        <f t="array" ref="F38" xml:space="preserve"> INDEX(目次資料表[目次], $E38)</f>
        <v>2.05肴</v>
      </c>
      <c r="G38" s="14" t="str" cm="1">
        <f t="array" ref="G38" xml:space="preserve"> INDEX(目次資料表[攝], $E38)</f>
        <v>效</v>
      </c>
      <c r="H38" s="15" t="str" cm="1">
        <f t="array" ref="H38" xml:space="preserve"> INDEX(目次資料表[韻系], $E38)</f>
        <v>肴</v>
      </c>
      <c r="I38" s="21" t="str">
        <f xml:space="preserve"> INDEX(目次資料表[韻目], MATCH(D38, 韻系資料表[韻目索引],0))</f>
        <v>肴</v>
      </c>
      <c r="J38" s="14" t="str" cm="1">
        <f t="array" ref="J38" xml:space="preserve"> INDEX(四聲調, C38)</f>
        <v>平</v>
      </c>
    </row>
    <row r="39" spans="1:10" ht="31.5">
      <c r="A39" s="12" cm="1">
        <f t="array" ref="A39" xml:space="preserve"> ROW() - ROW($1:$1)</f>
        <v>38</v>
      </c>
      <c r="B39" s="12">
        <v>10</v>
      </c>
      <c r="C39" s="12">
        <v>2</v>
      </c>
      <c r="D39" s="12" t="str">
        <f t="shared" si="0"/>
        <v>10-2</v>
      </c>
      <c r="E39" s="11">
        <f xml:space="preserve"> MATCH(D39, 韻系資料表[韻目索引],0)</f>
        <v>38</v>
      </c>
      <c r="F39" s="13" t="str" cm="1">
        <f t="array" ref="F39" xml:space="preserve"> INDEX(目次資料表[目次], $E39)</f>
        <v>2.06豪</v>
      </c>
      <c r="G39" s="14" t="str" cm="1">
        <f t="array" ref="G39" xml:space="preserve"> INDEX(目次資料表[攝], $E39)</f>
        <v>效</v>
      </c>
      <c r="H39" s="15" t="str" cm="1">
        <f t="array" ref="H39" xml:space="preserve"> INDEX(目次資料表[韻系], $E39)</f>
        <v>豪</v>
      </c>
      <c r="I39" s="21" t="str">
        <f xml:space="preserve"> INDEX(目次資料表[韻目], MATCH(D39, 韻系資料表[韻目索引],0))</f>
        <v>豪</v>
      </c>
      <c r="J39" s="14" t="str" cm="1">
        <f t="array" ref="J39" xml:space="preserve"> INDEX(四聲調, C39)</f>
        <v>上</v>
      </c>
    </row>
    <row r="40" spans="1:10" ht="31.5">
      <c r="A40" s="12" cm="1">
        <f t="array" ref="A40" xml:space="preserve"> ROW() - ROW($1:$1)</f>
        <v>39</v>
      </c>
      <c r="B40" s="12">
        <v>10</v>
      </c>
      <c r="C40" s="12">
        <v>3</v>
      </c>
      <c r="D40" s="12" t="str">
        <f t="shared" si="0"/>
        <v>10-3</v>
      </c>
      <c r="E40" s="11">
        <f xml:space="preserve"> MATCH(D40, 韻系資料表[韻目索引],0)</f>
        <v>39</v>
      </c>
      <c r="F40" s="13" t="str" cm="1">
        <f t="array" ref="F40" xml:space="preserve"> INDEX(目次資料表[目次], $E40)</f>
        <v>2.07歌</v>
      </c>
      <c r="G40" s="14" t="str" cm="1">
        <f t="array" ref="G40" xml:space="preserve"> INDEX(目次資料表[攝], $E40)</f>
        <v>果</v>
      </c>
      <c r="H40" s="15" t="str" cm="1">
        <f t="array" ref="H40" xml:space="preserve"> INDEX(目次資料表[韻系], $E40)</f>
        <v>歌</v>
      </c>
      <c r="I40" s="21" t="str">
        <f xml:space="preserve"> INDEX(目次資料表[韻目], MATCH(D40, 韻系資料表[韻目索引],0))</f>
        <v>歌</v>
      </c>
      <c r="J40" s="14" t="str" cm="1">
        <f t="array" ref="J40" xml:space="preserve"> INDEX(四聲調, C40)</f>
        <v>去</v>
      </c>
    </row>
    <row r="41" spans="1:10" ht="31.5">
      <c r="A41" s="12" cm="1">
        <f t="array" ref="A41" xml:space="preserve"> ROW() - ROW($1:$1)</f>
        <v>40</v>
      </c>
      <c r="B41" s="12">
        <v>10</v>
      </c>
      <c r="C41" s="12">
        <v>4</v>
      </c>
      <c r="D41" s="12" t="str">
        <f t="shared" si="0"/>
        <v>10-4</v>
      </c>
      <c r="E41" s="11">
        <f xml:space="preserve"> MATCH(D41, 韻系資料表[韻目索引],0)</f>
        <v>40</v>
      </c>
      <c r="F41" s="13" t="str" cm="1">
        <f t="array" ref="F41" xml:space="preserve"> INDEX(目次資料表[目次], $E41)</f>
        <v>2.08戈</v>
      </c>
      <c r="G41" s="14" t="str" cm="1">
        <f t="array" ref="G41" xml:space="preserve"> INDEX(目次資料表[攝], $E41)</f>
        <v>果</v>
      </c>
      <c r="H41" s="15" t="str" cm="1">
        <f t="array" ref="H41" xml:space="preserve"> INDEX(目次資料表[韻系], $E41)</f>
        <v>戈</v>
      </c>
      <c r="I41" s="21" t="str">
        <f xml:space="preserve"> INDEX(目次資料表[韻目], MATCH(D41, 韻系資料表[韻目索引],0))</f>
        <v>戈</v>
      </c>
      <c r="J41" s="14" t="str" cm="1">
        <f t="array" ref="J41" xml:space="preserve"> INDEX(四聲調, C41)</f>
        <v>入</v>
      </c>
    </row>
    <row r="42" spans="1:10" ht="31.5">
      <c r="A42" s="12" cm="1">
        <f t="array" ref="A42" xml:space="preserve"> ROW() - ROW($1:$1)</f>
        <v>41</v>
      </c>
      <c r="B42" s="12">
        <v>11</v>
      </c>
      <c r="C42" s="12">
        <v>1</v>
      </c>
      <c r="D42" s="12" t="str">
        <f t="shared" si="0"/>
        <v>11-1</v>
      </c>
      <c r="E42" s="11">
        <f xml:space="preserve"> MATCH(D42, 韻系資料表[韻目索引],0)</f>
        <v>41</v>
      </c>
      <c r="F42" s="13" t="str" cm="1">
        <f t="array" ref="F42" xml:space="preserve"> INDEX(目次資料表[目次], $E42)</f>
        <v>2.09麻</v>
      </c>
      <c r="G42" s="14" t="str" cm="1">
        <f t="array" ref="G42" xml:space="preserve"> INDEX(目次資料表[攝], $E42)</f>
        <v>假</v>
      </c>
      <c r="H42" s="15" t="str" cm="1">
        <f t="array" ref="H42" xml:space="preserve"> INDEX(目次資料表[韻系], $E42)</f>
        <v>麻</v>
      </c>
      <c r="I42" s="21" t="str">
        <f xml:space="preserve"> INDEX(目次資料表[韻目], MATCH(D42, 韻系資料表[韻目索引],0))</f>
        <v>麻</v>
      </c>
      <c r="J42" s="14" t="str" cm="1">
        <f t="array" ref="J42" xml:space="preserve"> INDEX(四聲調, C42)</f>
        <v>平</v>
      </c>
    </row>
    <row r="43" spans="1:10" ht="31.5">
      <c r="A43" s="12" cm="1">
        <f t="array" ref="A43" xml:space="preserve"> ROW() - ROW($1:$1)</f>
        <v>42</v>
      </c>
      <c r="B43" s="12">
        <v>11</v>
      </c>
      <c r="C43" s="12">
        <v>2</v>
      </c>
      <c r="D43" s="12" t="str">
        <f t="shared" si="0"/>
        <v>11-2</v>
      </c>
      <c r="E43" s="11">
        <f xml:space="preserve"> MATCH(D43, 韻系資料表[韻目索引],0)</f>
        <v>42</v>
      </c>
      <c r="F43" s="13" t="str" cm="1">
        <f t="array" ref="F43" xml:space="preserve"> INDEX(目次資料表[目次], $E43)</f>
        <v>2.10陽</v>
      </c>
      <c r="G43" s="14" t="str" cm="1">
        <f t="array" ref="G43" xml:space="preserve"> INDEX(目次資料表[攝], $E43)</f>
        <v>宕</v>
      </c>
      <c r="H43" s="15" t="str" cm="1">
        <f t="array" ref="H43" xml:space="preserve"> INDEX(目次資料表[韻系], $E43)</f>
        <v>陽</v>
      </c>
      <c r="I43" s="21" t="str">
        <f xml:space="preserve"> INDEX(目次資料表[韻目], MATCH(D43, 韻系資料表[韻目索引],0))</f>
        <v>陽</v>
      </c>
      <c r="J43" s="14" t="str" cm="1">
        <f t="array" ref="J43" xml:space="preserve"> INDEX(四聲調, C43)</f>
        <v>上</v>
      </c>
    </row>
    <row r="44" spans="1:10" ht="31.5">
      <c r="A44" s="12" cm="1">
        <f t="array" ref="A44" xml:space="preserve"> ROW() - ROW($1:$1)</f>
        <v>43</v>
      </c>
      <c r="B44" s="12">
        <v>11</v>
      </c>
      <c r="C44" s="12">
        <v>3</v>
      </c>
      <c r="D44" s="12" t="str">
        <f t="shared" si="0"/>
        <v>11-3</v>
      </c>
      <c r="E44" s="11">
        <f xml:space="preserve"> MATCH(D44, 韻系資料表[韻目索引],0)</f>
        <v>43</v>
      </c>
      <c r="F44" s="13" t="str" cm="1">
        <f t="array" ref="F44" xml:space="preserve"> INDEX(目次資料表[目次], $E44)</f>
        <v>2.11唐</v>
      </c>
      <c r="G44" s="14" t="str" cm="1">
        <f t="array" ref="G44" xml:space="preserve"> INDEX(目次資料表[攝], $E44)</f>
        <v>宕</v>
      </c>
      <c r="H44" s="15" t="str" cm="1">
        <f t="array" ref="H44" xml:space="preserve"> INDEX(目次資料表[韻系], $E44)</f>
        <v>唐</v>
      </c>
      <c r="I44" s="21" t="str">
        <f xml:space="preserve"> INDEX(目次資料表[韻目], MATCH(D44, 韻系資料表[韻目索引],0))</f>
        <v>唐</v>
      </c>
      <c r="J44" s="14" t="str" cm="1">
        <f t="array" ref="J44" xml:space="preserve"> INDEX(四聲調, C44)</f>
        <v>去</v>
      </c>
    </row>
    <row r="45" spans="1:10" ht="31.5">
      <c r="A45" s="12" cm="1">
        <f t="array" ref="A45" xml:space="preserve"> ROW() - ROW($1:$1)</f>
        <v>44</v>
      </c>
      <c r="B45" s="12">
        <v>11</v>
      </c>
      <c r="C45" s="12">
        <v>4</v>
      </c>
      <c r="D45" s="12" t="str">
        <f t="shared" si="0"/>
        <v>11-4</v>
      </c>
      <c r="E45" s="11">
        <f xml:space="preserve"> MATCH(D45, 韻系資料表[韻目索引],0)</f>
        <v>44</v>
      </c>
      <c r="F45" s="13" t="str" cm="1">
        <f t="array" ref="F45" xml:space="preserve"> INDEX(目次資料表[目次], $E45)</f>
        <v>2.12庚</v>
      </c>
      <c r="G45" s="14" t="str" cm="1">
        <f t="array" ref="G45" xml:space="preserve"> INDEX(目次資料表[攝], $E45)</f>
        <v>梗</v>
      </c>
      <c r="H45" s="15" t="str" cm="1">
        <f t="array" ref="H45" xml:space="preserve"> INDEX(目次資料表[韻系], $E45)</f>
        <v>庚</v>
      </c>
      <c r="I45" s="21" t="str">
        <f xml:space="preserve"> INDEX(目次資料表[韻目], MATCH(D45, 韻系資料表[韻目索引],0))</f>
        <v>庚</v>
      </c>
      <c r="J45" s="14" t="str" cm="1">
        <f t="array" ref="J45" xml:space="preserve"> INDEX(四聲調, C45)</f>
        <v>入</v>
      </c>
    </row>
    <row r="46" spans="1:10" ht="31.5">
      <c r="A46" s="12" cm="1">
        <f t="array" ref="A46" xml:space="preserve"> ROW() - ROW($1:$1)</f>
        <v>45</v>
      </c>
      <c r="B46" s="12">
        <v>12</v>
      </c>
      <c r="C46" s="12">
        <v>1</v>
      </c>
      <c r="D46" s="12" t="str">
        <f t="shared" si="0"/>
        <v>12-1</v>
      </c>
      <c r="E46" s="11">
        <f xml:space="preserve"> MATCH(D46, 韻系資料表[韻目索引],0)</f>
        <v>45</v>
      </c>
      <c r="F46" s="13" t="str" cm="1">
        <f t="array" ref="F46" xml:space="preserve"> INDEX(目次資料表[目次], $E46)</f>
        <v>2.13耕</v>
      </c>
      <c r="G46" s="14" t="str" cm="1">
        <f t="array" ref="G46" xml:space="preserve"> INDEX(目次資料表[攝], $E46)</f>
        <v>梗</v>
      </c>
      <c r="H46" s="15" t="str" cm="1">
        <f t="array" ref="H46" xml:space="preserve"> INDEX(目次資料表[韻系], $E46)</f>
        <v>耕</v>
      </c>
      <c r="I46" s="21" t="str">
        <f xml:space="preserve"> INDEX(目次資料表[韻目], MATCH(D46, 韻系資料表[韻目索引],0))</f>
        <v>耕</v>
      </c>
      <c r="J46" s="14" t="str" cm="1">
        <f t="array" ref="J46" xml:space="preserve"> INDEX(四聲調, C46)</f>
        <v>平</v>
      </c>
    </row>
    <row r="47" spans="1:10" ht="31.5">
      <c r="A47" s="12" cm="1">
        <f t="array" ref="A47" xml:space="preserve"> ROW() - ROW($1:$1)</f>
        <v>46</v>
      </c>
      <c r="B47" s="12">
        <v>12</v>
      </c>
      <c r="C47" s="12">
        <v>2</v>
      </c>
      <c r="D47" s="12" t="str">
        <f t="shared" si="0"/>
        <v>12-2</v>
      </c>
      <c r="E47" s="11">
        <f xml:space="preserve"> MATCH(D47, 韻系資料表[韻目索引],0)</f>
        <v>46</v>
      </c>
      <c r="F47" s="13" t="str" cm="1">
        <f t="array" ref="F47" xml:space="preserve"> INDEX(目次資料表[目次], $E47)</f>
        <v>2.14清</v>
      </c>
      <c r="G47" s="14" t="str" cm="1">
        <f t="array" ref="G47" xml:space="preserve"> INDEX(目次資料表[攝], $E47)</f>
        <v>梗</v>
      </c>
      <c r="H47" s="15" t="str" cm="1">
        <f t="array" ref="H47" xml:space="preserve"> INDEX(目次資料表[韻系], $E47)</f>
        <v>清</v>
      </c>
      <c r="I47" s="21" t="str">
        <f xml:space="preserve"> INDEX(目次資料表[韻目], MATCH(D47, 韻系資料表[韻目索引],0))</f>
        <v>清</v>
      </c>
      <c r="J47" s="14" t="str" cm="1">
        <f t="array" ref="J47" xml:space="preserve"> INDEX(四聲調, C47)</f>
        <v>上</v>
      </c>
    </row>
    <row r="48" spans="1:10" ht="31.5">
      <c r="A48" s="12" cm="1">
        <f t="array" ref="A48" xml:space="preserve"> ROW() - ROW($1:$1)</f>
        <v>47</v>
      </c>
      <c r="B48" s="12">
        <v>12</v>
      </c>
      <c r="C48" s="12">
        <v>3</v>
      </c>
      <c r="D48" s="12" t="str">
        <f t="shared" si="0"/>
        <v>12-3</v>
      </c>
      <c r="E48" s="11">
        <f xml:space="preserve"> MATCH(D48, 韻系資料表[韻目索引],0)</f>
        <v>47</v>
      </c>
      <c r="F48" s="13" t="str" cm="1">
        <f t="array" ref="F48" xml:space="preserve"> INDEX(目次資料表[目次], $E48)</f>
        <v>2.15青</v>
      </c>
      <c r="G48" s="14" t="str" cm="1">
        <f t="array" ref="G48" xml:space="preserve"> INDEX(目次資料表[攝], $E48)</f>
        <v>梗</v>
      </c>
      <c r="H48" s="15" t="str" cm="1">
        <f t="array" ref="H48" xml:space="preserve"> INDEX(目次資料表[韻系], $E48)</f>
        <v>青</v>
      </c>
      <c r="I48" s="21" t="str">
        <f xml:space="preserve"> INDEX(目次資料表[韻目], MATCH(D48, 韻系資料表[韻目索引],0))</f>
        <v>青</v>
      </c>
      <c r="J48" s="14" t="str" cm="1">
        <f t="array" ref="J48" xml:space="preserve"> INDEX(四聲調, C48)</f>
        <v>去</v>
      </c>
    </row>
    <row r="49" spans="1:10" ht="31.5">
      <c r="A49" s="12" cm="1">
        <f t="array" ref="A49" xml:space="preserve"> ROW() - ROW($1:$1)</f>
        <v>48</v>
      </c>
      <c r="B49" s="12">
        <v>12</v>
      </c>
      <c r="C49" s="12">
        <v>4</v>
      </c>
      <c r="D49" s="12" t="str">
        <f t="shared" si="0"/>
        <v>12-4</v>
      </c>
      <c r="E49" s="11">
        <f xml:space="preserve"> MATCH(D49, 韻系資料表[韻目索引],0)</f>
        <v>48</v>
      </c>
      <c r="F49" s="13" t="str" cm="1">
        <f t="array" ref="F49" xml:space="preserve"> INDEX(目次資料表[目次], $E49)</f>
        <v>2.16蒸</v>
      </c>
      <c r="G49" s="14" t="str" cm="1">
        <f t="array" ref="G49" xml:space="preserve"> INDEX(目次資料表[攝], $E49)</f>
        <v>曾</v>
      </c>
      <c r="H49" s="15" t="str" cm="1">
        <f t="array" ref="H49" xml:space="preserve"> INDEX(目次資料表[韻系], $E49)</f>
        <v>蒸</v>
      </c>
      <c r="I49" s="21" t="str">
        <f xml:space="preserve"> INDEX(目次資料表[韻目], MATCH(D49, 韻系資料表[韻目索引],0))</f>
        <v>蒸</v>
      </c>
      <c r="J49" s="14" t="str" cm="1">
        <f t="array" ref="J49" xml:space="preserve"> INDEX(四聲調, C49)</f>
        <v>入</v>
      </c>
    </row>
    <row r="50" spans="1:10" ht="31.5">
      <c r="A50" s="12" cm="1">
        <f t="array" ref="A50" xml:space="preserve"> ROW() - ROW($1:$1)</f>
        <v>49</v>
      </c>
      <c r="B50" s="12">
        <v>13</v>
      </c>
      <c r="C50" s="12">
        <v>1</v>
      </c>
      <c r="D50" s="12" t="str">
        <f t="shared" si="0"/>
        <v>13-1</v>
      </c>
      <c r="E50" s="11">
        <f xml:space="preserve"> MATCH(D50, 韻系資料表[韻目索引],0)</f>
        <v>49</v>
      </c>
      <c r="F50" s="13" t="str" cm="1">
        <f t="array" ref="F50" xml:space="preserve"> INDEX(目次資料表[目次], $E50)</f>
        <v>2.17登</v>
      </c>
      <c r="G50" s="14" t="str" cm="1">
        <f t="array" ref="G50" xml:space="preserve"> INDEX(目次資料表[攝], $E50)</f>
        <v>曾</v>
      </c>
      <c r="H50" s="15" t="str" cm="1">
        <f t="array" ref="H50" xml:space="preserve"> INDEX(目次資料表[韻系], $E50)</f>
        <v>登</v>
      </c>
      <c r="I50" s="21" t="str">
        <f xml:space="preserve"> INDEX(目次資料表[韻目], MATCH(D50, 韻系資料表[韻目索引],0))</f>
        <v>登</v>
      </c>
      <c r="J50" s="14" t="str" cm="1">
        <f t="array" ref="J50" xml:space="preserve"> INDEX(四聲調, C50)</f>
        <v>平</v>
      </c>
    </row>
    <row r="51" spans="1:10" ht="31.5">
      <c r="A51" s="12" cm="1">
        <f t="array" ref="A51" xml:space="preserve"> ROW() - ROW($1:$1)</f>
        <v>50</v>
      </c>
      <c r="B51" s="12">
        <v>13</v>
      </c>
      <c r="C51" s="12">
        <v>2</v>
      </c>
      <c r="D51" s="12" t="str">
        <f t="shared" si="0"/>
        <v>13-2</v>
      </c>
      <c r="E51" s="11">
        <f xml:space="preserve"> MATCH(D51, 韻系資料表[韻目索引],0)</f>
        <v>50</v>
      </c>
      <c r="F51" s="13" t="str" cm="1">
        <f t="array" ref="F51" xml:space="preserve"> INDEX(目次資料表[目次], $E51)</f>
        <v>2.18尤</v>
      </c>
      <c r="G51" s="14" t="str" cm="1">
        <f t="array" ref="G51" xml:space="preserve"> INDEX(目次資料表[攝], $E51)</f>
        <v>流</v>
      </c>
      <c r="H51" s="15" t="str" cm="1">
        <f t="array" ref="H51" xml:space="preserve"> INDEX(目次資料表[韻系], $E51)</f>
        <v>尤</v>
      </c>
      <c r="I51" s="21" t="str">
        <f xml:space="preserve"> INDEX(目次資料表[韻目], MATCH(D51, 韻系資料表[韻目索引],0))</f>
        <v>尤</v>
      </c>
      <c r="J51" s="14" t="str" cm="1">
        <f t="array" ref="J51" xml:space="preserve"> INDEX(四聲調, C51)</f>
        <v>上</v>
      </c>
    </row>
    <row r="52" spans="1:10" ht="31.5">
      <c r="A52" s="12" cm="1">
        <f t="array" ref="A52" xml:space="preserve"> ROW() - ROW($1:$1)</f>
        <v>51</v>
      </c>
      <c r="B52" s="12">
        <v>13</v>
      </c>
      <c r="C52" s="12">
        <v>3</v>
      </c>
      <c r="D52" s="12" t="str">
        <f t="shared" si="0"/>
        <v>13-3</v>
      </c>
      <c r="E52" s="11">
        <f xml:space="preserve"> MATCH(D52, 韻系資料表[韻目索引],0)</f>
        <v>51</v>
      </c>
      <c r="F52" s="13" t="str" cm="1">
        <f t="array" ref="F52" xml:space="preserve"> INDEX(目次資料表[目次], $E52)</f>
        <v>2.19侯</v>
      </c>
      <c r="G52" s="14" t="str" cm="1">
        <f t="array" ref="G52" xml:space="preserve"> INDEX(目次資料表[攝], $E52)</f>
        <v>流</v>
      </c>
      <c r="H52" s="15" t="str" cm="1">
        <f t="array" ref="H52" xml:space="preserve"> INDEX(目次資料表[韻系], $E52)</f>
        <v>侯</v>
      </c>
      <c r="I52" s="21" t="str">
        <f xml:space="preserve"> INDEX(目次資料表[韻目], MATCH(D52, 韻系資料表[韻目索引],0))</f>
        <v>侯</v>
      </c>
      <c r="J52" s="14" t="str" cm="1">
        <f t="array" ref="J52" xml:space="preserve"> INDEX(四聲調, C52)</f>
        <v>去</v>
      </c>
    </row>
    <row r="53" spans="1:10" ht="31.5">
      <c r="A53" s="12" cm="1">
        <f t="array" ref="A53" xml:space="preserve"> ROW() - ROW($1:$1)</f>
        <v>52</v>
      </c>
      <c r="B53" s="12">
        <v>13</v>
      </c>
      <c r="C53" s="12">
        <v>4</v>
      </c>
      <c r="D53" s="12" t="str">
        <f t="shared" si="0"/>
        <v>13-4</v>
      </c>
      <c r="E53" s="11">
        <f xml:space="preserve"> MATCH(D53, 韻系資料表[韻目索引],0)</f>
        <v>52</v>
      </c>
      <c r="F53" s="13" t="str" cm="1">
        <f t="array" ref="F53" xml:space="preserve"> INDEX(目次資料表[目次], $E53)</f>
        <v>2.20幽</v>
      </c>
      <c r="G53" s="14" t="str" cm="1">
        <f t="array" ref="G53" xml:space="preserve"> INDEX(目次資料表[攝], $E53)</f>
        <v>流</v>
      </c>
      <c r="H53" s="15" t="str" cm="1">
        <f t="array" ref="H53" xml:space="preserve"> INDEX(目次資料表[韻系], $E53)</f>
        <v>幽</v>
      </c>
      <c r="I53" s="21" t="str">
        <f xml:space="preserve"> INDEX(目次資料表[韻目], MATCH(D53, 韻系資料表[韻目索引],0))</f>
        <v>幽</v>
      </c>
      <c r="J53" s="14" t="str" cm="1">
        <f t="array" ref="J53" xml:space="preserve"> INDEX(四聲調, C53)</f>
        <v>入</v>
      </c>
    </row>
    <row r="54" spans="1:10" ht="31.5">
      <c r="A54" s="12" cm="1">
        <f t="array" ref="A54" xml:space="preserve"> ROW() - ROW($1:$1)</f>
        <v>53</v>
      </c>
      <c r="B54" s="12">
        <v>14</v>
      </c>
      <c r="C54" s="12">
        <v>1</v>
      </c>
      <c r="D54" s="12" t="str">
        <f t="shared" si="0"/>
        <v>14-1</v>
      </c>
      <c r="E54" s="11">
        <f xml:space="preserve"> MATCH(D54, 韻系資料表[韻目索引],0)</f>
        <v>53</v>
      </c>
      <c r="F54" s="13" t="str" cm="1">
        <f t="array" ref="F54" xml:space="preserve"> INDEX(目次資料表[目次], $E54)</f>
        <v>2.21侵</v>
      </c>
      <c r="G54" s="14" t="str" cm="1">
        <f t="array" ref="G54" xml:space="preserve"> INDEX(目次資料表[攝], $E54)</f>
        <v>深</v>
      </c>
      <c r="H54" s="15" t="str" cm="1">
        <f t="array" ref="H54" xml:space="preserve"> INDEX(目次資料表[韻系], $E54)</f>
        <v>侵</v>
      </c>
      <c r="I54" s="21" t="str">
        <f xml:space="preserve"> INDEX(目次資料表[韻目], MATCH(D54, 韻系資料表[韻目索引],0))</f>
        <v>侵</v>
      </c>
      <c r="J54" s="14" t="str" cm="1">
        <f t="array" ref="J54" xml:space="preserve"> INDEX(四聲調, C54)</f>
        <v>平</v>
      </c>
    </row>
    <row r="55" spans="1:10" ht="31.5">
      <c r="A55" s="12" cm="1">
        <f t="array" ref="A55" xml:space="preserve"> ROW() - ROW($1:$1)</f>
        <v>54</v>
      </c>
      <c r="B55" s="12">
        <v>14</v>
      </c>
      <c r="C55" s="12">
        <v>2</v>
      </c>
      <c r="D55" s="12" t="str">
        <f t="shared" si="0"/>
        <v>14-2</v>
      </c>
      <c r="E55" s="11">
        <f xml:space="preserve"> MATCH(D55, 韻系資料表[韻目索引],0)</f>
        <v>54</v>
      </c>
      <c r="F55" s="13" t="str" cm="1">
        <f t="array" ref="F55" xml:space="preserve"> INDEX(目次資料表[目次], $E55)</f>
        <v>2.22覃</v>
      </c>
      <c r="G55" s="14" t="str" cm="1">
        <f t="array" ref="G55" xml:space="preserve"> INDEX(目次資料表[攝], $E55)</f>
        <v>咸</v>
      </c>
      <c r="H55" s="15" t="str" cm="1">
        <f t="array" ref="H55" xml:space="preserve"> INDEX(目次資料表[韻系], $E55)</f>
        <v>覃</v>
      </c>
      <c r="I55" s="21" t="str">
        <f xml:space="preserve"> INDEX(目次資料表[韻目], MATCH(D55, 韻系資料表[韻目索引],0))</f>
        <v>覃</v>
      </c>
      <c r="J55" s="14" t="str" cm="1">
        <f t="array" ref="J55" xml:space="preserve"> INDEX(四聲調, C55)</f>
        <v>上</v>
      </c>
    </row>
    <row r="56" spans="1:10" ht="31.5">
      <c r="A56" s="12" cm="1">
        <f t="array" ref="A56" xml:space="preserve"> ROW() - ROW($1:$1)</f>
        <v>55</v>
      </c>
      <c r="B56" s="12">
        <v>14</v>
      </c>
      <c r="C56" s="12">
        <v>3</v>
      </c>
      <c r="D56" s="12" t="str">
        <f t="shared" si="0"/>
        <v>14-3</v>
      </c>
      <c r="E56" s="11">
        <f xml:space="preserve"> MATCH(D56, 韻系資料表[韻目索引],0)</f>
        <v>55</v>
      </c>
      <c r="F56" s="13" t="str" cm="1">
        <f t="array" ref="F56" xml:space="preserve"> INDEX(目次資料表[目次], $E56)</f>
        <v>2.23談</v>
      </c>
      <c r="G56" s="14" t="str" cm="1">
        <f t="array" ref="G56" xml:space="preserve"> INDEX(目次資料表[攝], $E56)</f>
        <v>咸</v>
      </c>
      <c r="H56" s="15" t="str" cm="1">
        <f t="array" ref="H56" xml:space="preserve"> INDEX(目次資料表[韻系], $E56)</f>
        <v>談</v>
      </c>
      <c r="I56" s="21" t="str">
        <f xml:space="preserve"> INDEX(目次資料表[韻目], MATCH(D56, 韻系資料表[韻目索引],0))</f>
        <v>談</v>
      </c>
      <c r="J56" s="14" t="str" cm="1">
        <f t="array" ref="J56" xml:space="preserve"> INDEX(四聲調, C56)</f>
        <v>去</v>
      </c>
    </row>
    <row r="57" spans="1:10" ht="31.5">
      <c r="A57" s="12" cm="1">
        <f t="array" ref="A57" xml:space="preserve"> ROW() - ROW($1:$1)</f>
        <v>56</v>
      </c>
      <c r="B57" s="12">
        <v>14</v>
      </c>
      <c r="C57" s="12">
        <v>4</v>
      </c>
      <c r="D57" s="12" t="str">
        <f t="shared" si="0"/>
        <v>14-4</v>
      </c>
      <c r="E57" s="11">
        <f xml:space="preserve"> MATCH(D57, 韻系資料表[韻目索引],0)</f>
        <v>56</v>
      </c>
      <c r="F57" s="13" t="str" cm="1">
        <f t="array" ref="F57" xml:space="preserve"> INDEX(目次資料表[目次], $E57)</f>
        <v>2.24鹽</v>
      </c>
      <c r="G57" s="14" t="str" cm="1">
        <f t="array" ref="G57" xml:space="preserve"> INDEX(目次資料表[攝], $E57)</f>
        <v>咸</v>
      </c>
      <c r="H57" s="15" t="str" cm="1">
        <f t="array" ref="H57" xml:space="preserve"> INDEX(目次資料表[韻系], $E57)</f>
        <v>鹽</v>
      </c>
      <c r="I57" s="21" t="str">
        <f xml:space="preserve"> INDEX(目次資料表[韻目], MATCH(D57, 韻系資料表[韻目索引],0))</f>
        <v>鹽</v>
      </c>
      <c r="J57" s="14" t="str" cm="1">
        <f t="array" ref="J57" xml:space="preserve"> INDEX(四聲調, C57)</f>
        <v>入</v>
      </c>
    </row>
    <row r="58" spans="1:10" ht="31.5">
      <c r="A58" s="12" cm="1">
        <f t="array" ref="A58" xml:space="preserve"> ROW() - ROW($1:$1)</f>
        <v>57</v>
      </c>
      <c r="B58" s="12">
        <v>15</v>
      </c>
      <c r="C58" s="12">
        <v>1</v>
      </c>
      <c r="D58" s="12" t="str">
        <f t="shared" si="0"/>
        <v>15-1</v>
      </c>
      <c r="E58" s="11">
        <f xml:space="preserve"> MATCH(D58, 韻系資料表[韻目索引],0)</f>
        <v>57</v>
      </c>
      <c r="F58" s="13" t="str" cm="1">
        <f t="array" ref="F58" xml:space="preserve"> INDEX(目次資料表[目次], $E58)</f>
        <v>2.25添</v>
      </c>
      <c r="G58" s="14" t="str" cm="1">
        <f t="array" ref="G58" xml:space="preserve"> INDEX(目次資料表[攝], $E58)</f>
        <v>咸</v>
      </c>
      <c r="H58" s="15" t="str" cm="1">
        <f t="array" ref="H58" xml:space="preserve"> INDEX(目次資料表[韻系], $E58)</f>
        <v>添</v>
      </c>
      <c r="I58" s="21" t="str">
        <f xml:space="preserve"> INDEX(目次資料表[韻目], MATCH(D58, 韻系資料表[韻目索引],0))</f>
        <v>添</v>
      </c>
      <c r="J58" s="14" t="str" cm="1">
        <f t="array" ref="J58" xml:space="preserve"> INDEX(四聲調, C58)</f>
        <v>平</v>
      </c>
    </row>
    <row r="59" spans="1:10" ht="31.5">
      <c r="A59" s="12" cm="1">
        <f t="array" ref="A59" xml:space="preserve"> ROW() - ROW($1:$1)</f>
        <v>58</v>
      </c>
      <c r="B59" s="12">
        <v>15</v>
      </c>
      <c r="C59" s="12">
        <v>2</v>
      </c>
      <c r="D59" s="12" t="str">
        <f t="shared" si="0"/>
        <v>15-2</v>
      </c>
      <c r="E59" s="11">
        <f xml:space="preserve"> MATCH(D59, 韻系資料表[韻目索引],0)</f>
        <v>58</v>
      </c>
      <c r="F59" s="13" t="str" cm="1">
        <f t="array" ref="F59" xml:space="preserve"> INDEX(目次資料表[目次], $E59)</f>
        <v>2.26咸</v>
      </c>
      <c r="G59" s="14" t="str" cm="1">
        <f t="array" ref="G59" xml:space="preserve"> INDEX(目次資料表[攝], $E59)</f>
        <v>咸</v>
      </c>
      <c r="H59" s="15" t="str" cm="1">
        <f t="array" ref="H59" xml:space="preserve"> INDEX(目次資料表[韻系], $E59)</f>
        <v>咸</v>
      </c>
      <c r="I59" s="21" t="str">
        <f xml:space="preserve"> INDEX(目次資料表[韻目], MATCH(D59, 韻系資料表[韻目索引],0))</f>
        <v>咸</v>
      </c>
      <c r="J59" s="14" t="str" cm="1">
        <f t="array" ref="J59" xml:space="preserve"> INDEX(四聲調, C59)</f>
        <v>上</v>
      </c>
    </row>
    <row r="60" spans="1:10" ht="31.5">
      <c r="A60" s="12" cm="1">
        <f t="array" ref="A60" xml:space="preserve"> ROW() - ROW($1:$1)</f>
        <v>59</v>
      </c>
      <c r="B60" s="12">
        <v>15</v>
      </c>
      <c r="C60" s="12">
        <v>3</v>
      </c>
      <c r="D60" s="12" t="str">
        <f t="shared" si="0"/>
        <v>15-3</v>
      </c>
      <c r="E60" s="11">
        <f xml:space="preserve"> MATCH(D60, 韻系資料表[韻目索引],0)</f>
        <v>59</v>
      </c>
      <c r="F60" s="13" t="str" cm="1">
        <f t="array" ref="F60" xml:space="preserve"> INDEX(目次資料表[目次], $E60)</f>
        <v>2.27銜</v>
      </c>
      <c r="G60" s="14" t="str" cm="1">
        <f t="array" ref="G60" xml:space="preserve"> INDEX(目次資料表[攝], $E60)</f>
        <v>咸</v>
      </c>
      <c r="H60" s="15" t="str" cm="1">
        <f t="array" ref="H60" xml:space="preserve"> INDEX(目次資料表[韻系], $E60)</f>
        <v>銜</v>
      </c>
      <c r="I60" s="21" t="str">
        <f xml:space="preserve"> INDEX(目次資料表[韻目], MATCH(D60, 韻系資料表[韻目索引],0))</f>
        <v>銜</v>
      </c>
      <c r="J60" s="14" t="str" cm="1">
        <f t="array" ref="J60" xml:space="preserve"> INDEX(四聲調, C60)</f>
        <v>去</v>
      </c>
    </row>
    <row r="61" spans="1:10" ht="31.5">
      <c r="A61" s="12" cm="1">
        <f t="array" ref="A61" xml:space="preserve"> ROW() - ROW($1:$1)</f>
        <v>60</v>
      </c>
      <c r="B61" s="12">
        <v>15</v>
      </c>
      <c r="C61" s="12">
        <v>4</v>
      </c>
      <c r="D61" s="12" t="str">
        <f t="shared" si="0"/>
        <v>15-4</v>
      </c>
      <c r="E61" s="11">
        <f xml:space="preserve"> MATCH(D61, 韻系資料表[韻目索引],0)</f>
        <v>60</v>
      </c>
      <c r="F61" s="13" t="str" cm="1">
        <f t="array" ref="F61" xml:space="preserve"> INDEX(目次資料表[目次], $E61)</f>
        <v>2.28嚴</v>
      </c>
      <c r="G61" s="14" t="str" cm="1">
        <f t="array" ref="G61" xml:space="preserve"> INDEX(目次資料表[攝], $E61)</f>
        <v>咸</v>
      </c>
      <c r="H61" s="15" t="str" cm="1">
        <f t="array" ref="H61" xml:space="preserve"> INDEX(目次資料表[韻系], $E61)</f>
        <v>嚴</v>
      </c>
      <c r="I61" s="21" t="str">
        <f xml:space="preserve"> INDEX(目次資料表[韻目], MATCH(D61, 韻系資料表[韻目索引],0))</f>
        <v>嚴</v>
      </c>
      <c r="J61" s="14" t="str" cm="1">
        <f t="array" ref="J61" xml:space="preserve"> INDEX(四聲調, C61)</f>
        <v>入</v>
      </c>
    </row>
    <row r="62" spans="1:10" ht="31.5">
      <c r="A62" s="12" cm="1">
        <f t="array" ref="A62" xml:space="preserve"> ROW() - ROW($1:$1)</f>
        <v>61</v>
      </c>
      <c r="B62" s="12">
        <v>16</v>
      </c>
      <c r="C62" s="12">
        <v>1</v>
      </c>
      <c r="D62" s="12" t="str">
        <f t="shared" si="0"/>
        <v>16-1</v>
      </c>
      <c r="E62" s="11">
        <f xml:space="preserve"> MATCH(D62, 韻系資料表[韻目索引],0)</f>
        <v>61</v>
      </c>
      <c r="F62" s="13" t="str" cm="1">
        <f t="array" ref="F62" xml:space="preserve"> INDEX(目次資料表[目次], $E62)</f>
        <v>2.29凡</v>
      </c>
      <c r="G62" s="14" t="str" cm="1">
        <f t="array" ref="G62" xml:space="preserve"> INDEX(目次資料表[攝], $E62)</f>
        <v>咸</v>
      </c>
      <c r="H62" s="15" t="str" cm="1">
        <f t="array" ref="H62" xml:space="preserve"> INDEX(目次資料表[韻系], $E62)</f>
        <v>凡</v>
      </c>
      <c r="I62" s="21" t="str">
        <f xml:space="preserve"> INDEX(目次資料表[韻目], MATCH(D62, 韻系資料表[韻目索引],0))</f>
        <v>凡</v>
      </c>
      <c r="J62" s="14" t="str" cm="1">
        <f t="array" ref="J62" xml:space="preserve"> INDEX(四聲調, C62)</f>
        <v>平</v>
      </c>
    </row>
    <row r="63" spans="1:10" ht="31.5">
      <c r="A63" s="12" cm="1">
        <f t="array" ref="A63" xml:space="preserve"> ROW() - ROW($1:$1)</f>
        <v>62</v>
      </c>
      <c r="B63" s="12">
        <v>16</v>
      </c>
      <c r="C63" s="12">
        <v>2</v>
      </c>
      <c r="D63" s="12" t="str">
        <f t="shared" ref="D63:D126" si="2" xml:space="preserve"> TEXT(B63, "00") &amp; "-" &amp; C63</f>
        <v>16-2</v>
      </c>
      <c r="E63" s="11">
        <f xml:space="preserve"> MATCH(D63, 韻系資料表[韻目索引],0)</f>
        <v>62</v>
      </c>
      <c r="F63" s="13" t="str" cm="1">
        <f t="array" ref="F63" xml:space="preserve"> INDEX(目次資料表[目次], $E63)</f>
        <v>3.01董</v>
      </c>
      <c r="G63" s="14" t="str" cm="1">
        <f t="array" ref="G63" xml:space="preserve"> INDEX(目次資料表[攝], $E63)</f>
        <v>通</v>
      </c>
      <c r="H63" s="15" t="str" cm="1">
        <f t="array" ref="H63" xml:space="preserve"> INDEX(目次資料表[韻系], $E63)</f>
        <v>東</v>
      </c>
      <c r="I63" s="21" t="str">
        <f xml:space="preserve"> INDEX(目次資料表[韻目], MATCH(D63, 韻系資料表[韻目索引],0))</f>
        <v>董</v>
      </c>
      <c r="J63" s="14" t="str" cm="1">
        <f t="array" ref="J63" xml:space="preserve"> INDEX(四聲調, C63)</f>
        <v>上</v>
      </c>
    </row>
    <row r="64" spans="1:10" ht="31.5">
      <c r="A64" s="12" cm="1">
        <f t="array" ref="A64" xml:space="preserve"> ROW() - ROW($1:$1)</f>
        <v>63</v>
      </c>
      <c r="B64" s="12">
        <v>16</v>
      </c>
      <c r="C64" s="12">
        <v>3</v>
      </c>
      <c r="D64" s="12" t="str">
        <f t="shared" si="2"/>
        <v>16-3</v>
      </c>
      <c r="E64" s="11">
        <f xml:space="preserve"> MATCH(D64, 韻系資料表[韻目索引],0)</f>
        <v>63</v>
      </c>
      <c r="F64" s="13" cm="1">
        <f t="array" ref="F64" xml:space="preserve"> INDEX(目次資料表[目次], $E64)</f>
        <v>0</v>
      </c>
      <c r="G64" s="14" t="str" cm="1">
        <f t="array" ref="G64" xml:space="preserve"> INDEX(目次資料表[攝], $E64)</f>
        <v>通</v>
      </c>
      <c r="H64" s="15" t="str" cm="1">
        <f t="array" ref="H64" xml:space="preserve"> INDEX(目次資料表[韻系], $E64)</f>
        <v>冬</v>
      </c>
      <c r="I64" s="21" t="str">
        <f xml:space="preserve"> INDEX(目次資料表[韻目], MATCH(D64, 韻系資料表[韻目索引],0))</f>
        <v/>
      </c>
      <c r="J64" s="14" t="str" cm="1">
        <f t="array" ref="J64" xml:space="preserve"> INDEX(四聲調, C64)</f>
        <v>去</v>
      </c>
    </row>
    <row r="65" spans="1:10" ht="31.5">
      <c r="A65" s="12" cm="1">
        <f t="array" ref="A65" xml:space="preserve"> ROW() - ROW($1:$1)</f>
        <v>64</v>
      </c>
      <c r="B65" s="12">
        <v>16</v>
      </c>
      <c r="C65" s="12">
        <v>4</v>
      </c>
      <c r="D65" s="12" t="str">
        <f t="shared" si="2"/>
        <v>16-4</v>
      </c>
      <c r="E65" s="11">
        <f xml:space="preserve"> MATCH(D65, 韻系資料表[韻目索引],0)</f>
        <v>64</v>
      </c>
      <c r="F65" s="13" t="str" cm="1">
        <f t="array" ref="F65" xml:space="preserve"> INDEX(目次資料表[目次], $E65)</f>
        <v>3.02腫</v>
      </c>
      <c r="G65" s="14" t="str" cm="1">
        <f t="array" ref="G65" xml:space="preserve"> INDEX(目次資料表[攝], $E65)</f>
        <v>通</v>
      </c>
      <c r="H65" s="15" t="str" cm="1">
        <f t="array" ref="H65" xml:space="preserve"> INDEX(目次資料表[韻系], $E65)</f>
        <v>鍾</v>
      </c>
      <c r="I65" s="21" t="str">
        <f xml:space="preserve"> INDEX(目次資料表[韻目], MATCH(D65, 韻系資料表[韻目索引],0))</f>
        <v>腫</v>
      </c>
      <c r="J65" s="14" t="str" cm="1">
        <f t="array" ref="J65" xml:space="preserve"> INDEX(四聲調, C65)</f>
        <v>入</v>
      </c>
    </row>
    <row r="66" spans="1:10" ht="31.5">
      <c r="A66" s="12" cm="1">
        <f t="array" ref="A66" xml:space="preserve"> ROW() - ROW($1:$1)</f>
        <v>65</v>
      </c>
      <c r="B66" s="12">
        <v>17</v>
      </c>
      <c r="C66" s="12">
        <v>1</v>
      </c>
      <c r="D66" s="12" t="str">
        <f t="shared" si="2"/>
        <v>17-1</v>
      </c>
      <c r="E66" s="11">
        <f xml:space="preserve"> MATCH(D66, 韻系資料表[韻目索引],0)</f>
        <v>65</v>
      </c>
      <c r="F66" s="13" t="str" cm="1">
        <f t="array" ref="F66" xml:space="preserve"> INDEX(目次資料表[目次], $E66)</f>
        <v>3.03講</v>
      </c>
      <c r="G66" s="14" t="str" cm="1">
        <f t="array" ref="G66" xml:space="preserve"> INDEX(目次資料表[攝], $E66)</f>
        <v>江</v>
      </c>
      <c r="H66" s="15" t="str" cm="1">
        <f t="array" ref="H66" xml:space="preserve"> INDEX(目次資料表[韻系], $E66)</f>
        <v>江</v>
      </c>
      <c r="I66" s="21" t="str">
        <f xml:space="preserve"> INDEX(目次資料表[韻目], MATCH(D66, 韻系資料表[韻目索引],0))</f>
        <v>講</v>
      </c>
      <c r="J66" s="14" t="str" cm="1">
        <f t="array" ref="J66" xml:space="preserve"> INDEX(四聲調, C66)</f>
        <v>平</v>
      </c>
    </row>
    <row r="67" spans="1:10" ht="31.5">
      <c r="A67" s="12" cm="1">
        <f t="array" ref="A67" xml:space="preserve"> ROW() - ROW($1:$1)</f>
        <v>66</v>
      </c>
      <c r="B67" s="12">
        <v>17</v>
      </c>
      <c r="C67" s="12">
        <v>2</v>
      </c>
      <c r="D67" s="12" t="str">
        <f t="shared" si="2"/>
        <v>17-2</v>
      </c>
      <c r="E67" s="11">
        <f xml:space="preserve"> MATCH(D67, 韻系資料表[韻目索引],0)</f>
        <v>66</v>
      </c>
      <c r="F67" s="13" t="str" cm="1">
        <f t="array" ref="F67" xml:space="preserve"> INDEX(目次資料表[目次], $E67)</f>
        <v>3.04紙</v>
      </c>
      <c r="G67" s="14" t="str" cm="1">
        <f t="array" ref="G67" xml:space="preserve"> INDEX(目次資料表[攝], $E67)</f>
        <v>止</v>
      </c>
      <c r="H67" s="15" t="str" cm="1">
        <f t="array" ref="H67" xml:space="preserve"> INDEX(目次資料表[韻系], $E67)</f>
        <v>支</v>
      </c>
      <c r="I67" s="21" t="str">
        <f xml:space="preserve"> INDEX(目次資料表[韻目], MATCH(D67, 韻系資料表[韻目索引],0))</f>
        <v>紙</v>
      </c>
      <c r="J67" s="14" t="str" cm="1">
        <f t="array" ref="J67" xml:space="preserve"> INDEX(四聲調, C67)</f>
        <v>上</v>
      </c>
    </row>
    <row r="68" spans="1:10" ht="31.5">
      <c r="A68" s="12" cm="1">
        <f t="array" ref="A68" xml:space="preserve"> ROW() - ROW($1:$1)</f>
        <v>67</v>
      </c>
      <c r="B68" s="12">
        <v>17</v>
      </c>
      <c r="C68" s="12">
        <v>3</v>
      </c>
      <c r="D68" s="12" t="str">
        <f t="shared" si="2"/>
        <v>17-3</v>
      </c>
      <c r="E68" s="11">
        <f xml:space="preserve"> MATCH(D68, 韻系資料表[韻目索引],0)</f>
        <v>67</v>
      </c>
      <c r="F68" s="13" t="str" cm="1">
        <f t="array" ref="F68" xml:space="preserve"> INDEX(目次資料表[目次], $E68)</f>
        <v>3.05旨</v>
      </c>
      <c r="G68" s="14" t="str" cm="1">
        <f t="array" ref="G68" xml:space="preserve"> INDEX(目次資料表[攝], $E68)</f>
        <v>止</v>
      </c>
      <c r="H68" s="15" t="str" cm="1">
        <f t="array" ref="H68" xml:space="preserve"> INDEX(目次資料表[韻系], $E68)</f>
        <v>脂</v>
      </c>
      <c r="I68" s="21" t="str">
        <f xml:space="preserve"> INDEX(目次資料表[韻目], MATCH(D68, 韻系資料表[韻目索引],0))</f>
        <v>旨</v>
      </c>
      <c r="J68" s="14" t="str" cm="1">
        <f t="array" ref="J68" xml:space="preserve"> INDEX(四聲調, C68)</f>
        <v>去</v>
      </c>
    </row>
    <row r="69" spans="1:10" ht="31.5">
      <c r="A69" s="12" cm="1">
        <f t="array" ref="A69" xml:space="preserve"> ROW() - ROW($1:$1)</f>
        <v>68</v>
      </c>
      <c r="B69" s="12">
        <v>17</v>
      </c>
      <c r="C69" s="12">
        <v>4</v>
      </c>
      <c r="D69" s="12" t="str">
        <f t="shared" si="2"/>
        <v>17-4</v>
      </c>
      <c r="E69" s="11">
        <f xml:space="preserve"> MATCH(D69, 韻系資料表[韻目索引],0)</f>
        <v>68</v>
      </c>
      <c r="F69" s="13" t="str" cm="1">
        <f t="array" ref="F69" xml:space="preserve"> INDEX(目次資料表[目次], $E69)</f>
        <v>3.06止</v>
      </c>
      <c r="G69" s="14" t="str" cm="1">
        <f t="array" ref="G69" xml:space="preserve"> INDEX(目次資料表[攝], $E69)</f>
        <v>止</v>
      </c>
      <c r="H69" s="15" t="str" cm="1">
        <f t="array" ref="H69" xml:space="preserve"> INDEX(目次資料表[韻系], $E69)</f>
        <v>之</v>
      </c>
      <c r="I69" s="21" t="str">
        <f xml:space="preserve"> INDEX(目次資料表[韻目], MATCH(D69, 韻系資料表[韻目索引],0))</f>
        <v>止</v>
      </c>
      <c r="J69" s="14" t="str" cm="1">
        <f t="array" ref="J69" xml:space="preserve"> INDEX(四聲調, C69)</f>
        <v>入</v>
      </c>
    </row>
    <row r="70" spans="1:10" ht="31.5">
      <c r="A70" s="12" cm="1">
        <f t="array" ref="A70" xml:space="preserve"> ROW() - ROW($1:$1)</f>
        <v>69</v>
      </c>
      <c r="B70" s="12">
        <v>18</v>
      </c>
      <c r="C70" s="12">
        <v>1</v>
      </c>
      <c r="D70" s="12" t="str">
        <f t="shared" si="2"/>
        <v>18-1</v>
      </c>
      <c r="E70" s="11">
        <f xml:space="preserve"> MATCH(D70, 韻系資料表[韻目索引],0)</f>
        <v>69</v>
      </c>
      <c r="F70" s="13" t="str" cm="1">
        <f t="array" ref="F70" xml:space="preserve"> INDEX(目次資料表[目次], $E70)</f>
        <v>3.07尾</v>
      </c>
      <c r="G70" s="14" t="str" cm="1">
        <f t="array" ref="G70" xml:space="preserve"> INDEX(目次資料表[攝], $E70)</f>
        <v>止</v>
      </c>
      <c r="H70" s="15" t="str" cm="1">
        <f t="array" ref="H70" xml:space="preserve"> INDEX(目次資料表[韻系], $E70)</f>
        <v>微</v>
      </c>
      <c r="I70" s="21" t="str">
        <f xml:space="preserve"> INDEX(目次資料表[韻目], MATCH(D70, 韻系資料表[韻目索引],0))</f>
        <v>尾</v>
      </c>
      <c r="J70" s="14" t="str" cm="1">
        <f t="array" ref="J70" xml:space="preserve"> INDEX(四聲調, C70)</f>
        <v>平</v>
      </c>
    </row>
    <row r="71" spans="1:10" ht="31.5">
      <c r="A71" s="12" cm="1">
        <f t="array" ref="A71" xml:space="preserve"> ROW() - ROW($1:$1)</f>
        <v>70</v>
      </c>
      <c r="B71" s="12">
        <v>18</v>
      </c>
      <c r="C71" s="12">
        <v>2</v>
      </c>
      <c r="D71" s="12" t="str">
        <f t="shared" si="2"/>
        <v>18-2</v>
      </c>
      <c r="E71" s="11">
        <f xml:space="preserve"> MATCH(D71, 韻系資料表[韻目索引],0)</f>
        <v>70</v>
      </c>
      <c r="F71" s="13" t="str" cm="1">
        <f t="array" ref="F71" xml:space="preserve"> INDEX(目次資料表[目次], $E71)</f>
        <v>3.08語</v>
      </c>
      <c r="G71" s="14" t="str" cm="1">
        <f t="array" ref="G71" xml:space="preserve"> INDEX(目次資料表[攝], $E71)</f>
        <v>遇</v>
      </c>
      <c r="H71" s="15" t="str" cm="1">
        <f t="array" ref="H71" xml:space="preserve"> INDEX(目次資料表[韻系], $E71)</f>
        <v>魚</v>
      </c>
      <c r="I71" s="21" t="str">
        <f xml:space="preserve"> INDEX(目次資料表[韻目], MATCH(D71, 韻系資料表[韻目索引],0))</f>
        <v>語</v>
      </c>
      <c r="J71" s="14" t="str" cm="1">
        <f t="array" ref="J71" xml:space="preserve"> INDEX(四聲調, C71)</f>
        <v>上</v>
      </c>
    </row>
    <row r="72" spans="1:10" ht="31.5">
      <c r="A72" s="12" cm="1">
        <f t="array" ref="A72" xml:space="preserve"> ROW() - ROW($1:$1)</f>
        <v>71</v>
      </c>
      <c r="B72" s="12">
        <v>18</v>
      </c>
      <c r="C72" s="12">
        <v>3</v>
      </c>
      <c r="D72" s="12" t="str">
        <f t="shared" si="2"/>
        <v>18-3</v>
      </c>
      <c r="E72" s="11">
        <f xml:space="preserve"> MATCH(D72, 韻系資料表[韻目索引],0)</f>
        <v>71</v>
      </c>
      <c r="F72" s="13" t="str" cm="1">
        <f t="array" ref="F72" xml:space="preserve"> INDEX(目次資料表[目次], $E72)</f>
        <v>3.09麌</v>
      </c>
      <c r="G72" s="14" t="str" cm="1">
        <f t="array" ref="G72" xml:space="preserve"> INDEX(目次資料表[攝], $E72)</f>
        <v>遇</v>
      </c>
      <c r="H72" s="15" t="str" cm="1">
        <f t="array" ref="H72" xml:space="preserve"> INDEX(目次資料表[韻系], $E72)</f>
        <v>虞</v>
      </c>
      <c r="I72" s="21" t="str">
        <f xml:space="preserve"> INDEX(目次資料表[韻目], MATCH(D72, 韻系資料表[韻目索引],0))</f>
        <v>麌</v>
      </c>
      <c r="J72" s="14" t="str" cm="1">
        <f t="array" ref="J72" xml:space="preserve"> INDEX(四聲調, C72)</f>
        <v>去</v>
      </c>
    </row>
    <row r="73" spans="1:10" ht="31.5">
      <c r="A73" s="12" cm="1">
        <f t="array" ref="A73" xml:space="preserve"> ROW() - ROW($1:$1)</f>
        <v>72</v>
      </c>
      <c r="B73" s="12">
        <v>18</v>
      </c>
      <c r="C73" s="12">
        <v>4</v>
      </c>
      <c r="D73" s="12" t="str">
        <f t="shared" si="2"/>
        <v>18-4</v>
      </c>
      <c r="E73" s="11">
        <f xml:space="preserve"> MATCH(D73, 韻系資料表[韻目索引],0)</f>
        <v>72</v>
      </c>
      <c r="F73" s="13" t="str" cm="1">
        <f t="array" ref="F73" xml:space="preserve"> INDEX(目次資料表[目次], $E73)</f>
        <v>3.10姥</v>
      </c>
      <c r="G73" s="14" t="str" cm="1">
        <f t="array" ref="G73" xml:space="preserve"> INDEX(目次資料表[攝], $E73)</f>
        <v>遇</v>
      </c>
      <c r="H73" s="15" t="str" cm="1">
        <f t="array" ref="H73" xml:space="preserve"> INDEX(目次資料表[韻系], $E73)</f>
        <v>模</v>
      </c>
      <c r="I73" s="21" t="str">
        <f xml:space="preserve"> INDEX(目次資料表[韻目], MATCH(D73, 韻系資料表[韻目索引],0))</f>
        <v>姥</v>
      </c>
      <c r="J73" s="14" t="str" cm="1">
        <f t="array" ref="J73" xml:space="preserve"> INDEX(四聲調, C73)</f>
        <v>入</v>
      </c>
    </row>
    <row r="74" spans="1:10" ht="31.5">
      <c r="A74" s="12" cm="1">
        <f t="array" ref="A74" xml:space="preserve"> ROW() - ROW($1:$1)</f>
        <v>73</v>
      </c>
      <c r="B74" s="12">
        <v>19</v>
      </c>
      <c r="C74" s="12">
        <v>1</v>
      </c>
      <c r="D74" s="12" t="str">
        <f t="shared" si="2"/>
        <v>19-1</v>
      </c>
      <c r="E74" s="11">
        <f xml:space="preserve"> MATCH(D74, 韻系資料表[韻目索引],0)</f>
        <v>73</v>
      </c>
      <c r="F74" s="13" t="str" cm="1">
        <f t="array" ref="F74" xml:space="preserve"> INDEX(目次資料表[目次], $E74)</f>
        <v>3.11薺</v>
      </c>
      <c r="G74" s="14" t="str" cm="1">
        <f t="array" ref="G74" xml:space="preserve"> INDEX(目次資料表[攝], $E74)</f>
        <v>蟹</v>
      </c>
      <c r="H74" s="15" t="str" cm="1">
        <f t="array" ref="H74" xml:space="preserve"> INDEX(目次資料表[韻系], $E74)</f>
        <v>齊</v>
      </c>
      <c r="I74" s="21" t="str">
        <f xml:space="preserve"> INDEX(目次資料表[韻目], MATCH(D74, 韻系資料表[韻目索引],0))</f>
        <v>薺</v>
      </c>
      <c r="J74" s="14" t="str" cm="1">
        <f t="array" ref="J74" xml:space="preserve"> INDEX(四聲調, C74)</f>
        <v>平</v>
      </c>
    </row>
    <row r="75" spans="1:10" ht="31.5">
      <c r="A75" s="12" cm="1">
        <f t="array" ref="A75" xml:space="preserve"> ROW() - ROW($1:$1)</f>
        <v>74</v>
      </c>
      <c r="B75" s="12">
        <v>19</v>
      </c>
      <c r="C75" s="12">
        <v>2</v>
      </c>
      <c r="D75" s="12" t="str">
        <f t="shared" si="2"/>
        <v>19-2</v>
      </c>
      <c r="E75" s="11">
        <f xml:space="preserve"> MATCH(D75, 韻系資料表[韻目索引],0)</f>
        <v>74</v>
      </c>
      <c r="F75" s="13" t="str" cm="1">
        <f t="array" ref="F75" xml:space="preserve"> INDEX(目次資料表[目次], $E75)</f>
        <v/>
      </c>
      <c r="G75" s="14" t="str" cm="1">
        <f t="array" ref="G75" xml:space="preserve"> INDEX(目次資料表[攝], $E75)</f>
        <v>蟹</v>
      </c>
      <c r="H75" s="15" t="str" cm="1">
        <f t="array" ref="H75" xml:space="preserve"> INDEX(目次資料表[韻系], $E75)</f>
        <v>祭</v>
      </c>
      <c r="I75" s="21" t="str">
        <f xml:space="preserve"> INDEX(目次資料表[韻目], MATCH(D75, 韻系資料表[韻目索引],0))</f>
        <v/>
      </c>
      <c r="J75" s="14" t="str" cm="1">
        <f t="array" ref="J75" xml:space="preserve"> INDEX(四聲調, C75)</f>
        <v>上</v>
      </c>
    </row>
    <row r="76" spans="1:10" ht="31.5">
      <c r="A76" s="12" cm="1">
        <f t="array" ref="A76" xml:space="preserve"> ROW() - ROW($1:$1)</f>
        <v>75</v>
      </c>
      <c r="B76" s="12">
        <v>19</v>
      </c>
      <c r="C76" s="12">
        <v>3</v>
      </c>
      <c r="D76" s="12" t="str">
        <f t="shared" si="2"/>
        <v>19-3</v>
      </c>
      <c r="E76" s="11">
        <f xml:space="preserve"> MATCH(D76, 韻系資料表[韻目索引],0)</f>
        <v>75</v>
      </c>
      <c r="F76" s="13" t="str" cm="1">
        <f t="array" ref="F76" xml:space="preserve"> INDEX(目次資料表[目次], $E76)</f>
        <v/>
      </c>
      <c r="G76" s="14" t="str" cm="1">
        <f t="array" ref="G76" xml:space="preserve"> INDEX(目次資料表[攝], $E76)</f>
        <v>蟹</v>
      </c>
      <c r="H76" s="15" t="str" cm="1">
        <f t="array" ref="H76" xml:space="preserve"> INDEX(目次資料表[韻系], $E76)</f>
        <v>泰</v>
      </c>
      <c r="I76" s="21" t="str">
        <f xml:space="preserve"> INDEX(目次資料表[韻目], MATCH(D76, 韻系資料表[韻目索引],0))</f>
        <v/>
      </c>
      <c r="J76" s="14" t="str" cm="1">
        <f t="array" ref="J76" xml:space="preserve"> INDEX(四聲調, C76)</f>
        <v>去</v>
      </c>
    </row>
    <row r="77" spans="1:10" ht="31.5">
      <c r="A77" s="12" cm="1">
        <f t="array" ref="A77" xml:space="preserve"> ROW() - ROW($1:$1)</f>
        <v>76</v>
      </c>
      <c r="B77" s="12">
        <v>19</v>
      </c>
      <c r="C77" s="12">
        <v>4</v>
      </c>
      <c r="D77" s="12" t="str">
        <f t="shared" si="2"/>
        <v>19-4</v>
      </c>
      <c r="E77" s="11">
        <f xml:space="preserve"> MATCH(D77, 韻系資料表[韻目索引],0)</f>
        <v>76</v>
      </c>
      <c r="F77" s="13" t="str" cm="1">
        <f t="array" ref="F77" xml:space="preserve"> INDEX(目次資料表[目次], $E77)</f>
        <v>3.12蟹</v>
      </c>
      <c r="G77" s="14" t="str" cm="1">
        <f t="array" ref="G77" xml:space="preserve"> INDEX(目次資料表[攝], $E77)</f>
        <v>蟹</v>
      </c>
      <c r="H77" s="15" t="str" cm="1">
        <f t="array" ref="H77" xml:space="preserve"> INDEX(目次資料表[韻系], $E77)</f>
        <v>佳</v>
      </c>
      <c r="I77" s="21" t="str">
        <f xml:space="preserve"> INDEX(目次資料表[韻目], MATCH(D77, 韻系資料表[韻目索引],0))</f>
        <v>蟹</v>
      </c>
      <c r="J77" s="14" t="str" cm="1">
        <f t="array" ref="J77" xml:space="preserve"> INDEX(四聲調, C77)</f>
        <v>入</v>
      </c>
    </row>
    <row r="78" spans="1:10" ht="31.5">
      <c r="A78" s="12" cm="1">
        <f t="array" ref="A78" xml:space="preserve"> ROW() - ROW($1:$1)</f>
        <v>77</v>
      </c>
      <c r="B78" s="12">
        <v>20</v>
      </c>
      <c r="C78" s="12">
        <v>1</v>
      </c>
      <c r="D78" s="12" t="str">
        <f t="shared" si="2"/>
        <v>20-1</v>
      </c>
      <c r="E78" s="11">
        <f xml:space="preserve"> MATCH(D78, 韻系資料表[韻目索引],0)</f>
        <v>77</v>
      </c>
      <c r="F78" s="13" t="str" cm="1">
        <f t="array" ref="F78" xml:space="preserve"> INDEX(目次資料表[目次], $E78)</f>
        <v>3.13駭</v>
      </c>
      <c r="G78" s="14" t="str" cm="1">
        <f t="array" ref="G78" xml:space="preserve"> INDEX(目次資料表[攝], $E78)</f>
        <v>蟹</v>
      </c>
      <c r="H78" s="15" t="str" cm="1">
        <f t="array" ref="H78" xml:space="preserve"> INDEX(目次資料表[韻系], $E78)</f>
        <v>皆</v>
      </c>
      <c r="I78" s="21" t="str">
        <f xml:space="preserve"> INDEX(目次資料表[韻目], MATCH(D78, 韻系資料表[韻目索引],0))</f>
        <v>駭</v>
      </c>
      <c r="J78" s="14" t="str" cm="1">
        <f t="array" ref="J78" xml:space="preserve"> INDEX(四聲調, C78)</f>
        <v>平</v>
      </c>
    </row>
    <row r="79" spans="1:10" ht="31.5">
      <c r="A79" s="12" cm="1">
        <f t="array" ref="A79" xml:space="preserve"> ROW() - ROW($1:$1)</f>
        <v>78</v>
      </c>
      <c r="B79" s="12">
        <v>20</v>
      </c>
      <c r="C79" s="12">
        <v>2</v>
      </c>
      <c r="D79" s="12" t="str">
        <f t="shared" si="2"/>
        <v>20-2</v>
      </c>
      <c r="E79" s="11">
        <f xml:space="preserve"> MATCH(D79, 韻系資料表[韻目索引],0)</f>
        <v>78</v>
      </c>
      <c r="F79" s="13" t="str" cm="1">
        <f t="array" ref="F79" xml:space="preserve"> INDEX(目次資料表[目次], $E79)</f>
        <v/>
      </c>
      <c r="G79" s="14" t="str" cm="1">
        <f t="array" ref="G79" xml:space="preserve"> INDEX(目次資料表[攝], $E79)</f>
        <v>蟹</v>
      </c>
      <c r="H79" s="15" t="str" cm="1">
        <f t="array" ref="H79" xml:space="preserve"> INDEX(目次資料表[韻系], $E79)</f>
        <v>夬</v>
      </c>
      <c r="I79" s="21" t="str">
        <f xml:space="preserve"> INDEX(目次資料表[韻目], MATCH(D79, 韻系資料表[韻目索引],0))</f>
        <v/>
      </c>
      <c r="J79" s="14" t="str" cm="1">
        <f t="array" ref="J79" xml:space="preserve"> INDEX(四聲調, C79)</f>
        <v>上</v>
      </c>
    </row>
    <row r="80" spans="1:10" ht="31.5">
      <c r="A80" s="12" cm="1">
        <f t="array" ref="A80" xml:space="preserve"> ROW() - ROW($1:$1)</f>
        <v>79</v>
      </c>
      <c r="B80" s="12">
        <v>20</v>
      </c>
      <c r="C80" s="12">
        <v>3</v>
      </c>
      <c r="D80" s="12" t="str">
        <f t="shared" si="2"/>
        <v>20-3</v>
      </c>
      <c r="E80" s="11">
        <f xml:space="preserve"> MATCH(D80, 韻系資料表[韻目索引],0)</f>
        <v>79</v>
      </c>
      <c r="F80" s="13" t="str" cm="1">
        <f t="array" ref="F80" xml:space="preserve"> INDEX(目次資料表[目次], $E80)</f>
        <v>3.14賄</v>
      </c>
      <c r="G80" s="14" t="str" cm="1">
        <f t="array" ref="G80" xml:space="preserve"> INDEX(目次資料表[攝], $E80)</f>
        <v>蟹</v>
      </c>
      <c r="H80" s="15" t="str" cm="1">
        <f t="array" ref="H80" xml:space="preserve"> INDEX(目次資料表[韻系], $E80)</f>
        <v>灰</v>
      </c>
      <c r="I80" s="21" t="str">
        <f xml:space="preserve"> INDEX(目次資料表[韻目], MATCH(D80, 韻系資料表[韻目索引],0))</f>
        <v>賄</v>
      </c>
      <c r="J80" s="14" t="str" cm="1">
        <f t="array" ref="J80" xml:space="preserve"> INDEX(四聲調, C80)</f>
        <v>去</v>
      </c>
    </row>
    <row r="81" spans="1:10" ht="31.5">
      <c r="A81" s="12" cm="1">
        <f t="array" ref="A81" xml:space="preserve"> ROW() - ROW($1:$1)</f>
        <v>80</v>
      </c>
      <c r="B81" s="12">
        <v>20</v>
      </c>
      <c r="C81" s="12">
        <v>4</v>
      </c>
      <c r="D81" s="12" t="str">
        <f t="shared" si="2"/>
        <v>20-4</v>
      </c>
      <c r="E81" s="11">
        <f xml:space="preserve"> MATCH(D81, 韻系資料表[韻目索引],0)</f>
        <v>80</v>
      </c>
      <c r="F81" s="13" t="str" cm="1">
        <f t="array" ref="F81" xml:space="preserve"> INDEX(目次資料表[目次], $E81)</f>
        <v>3.15海</v>
      </c>
      <c r="G81" s="14" t="str" cm="1">
        <f t="array" ref="G81" xml:space="preserve"> INDEX(目次資料表[攝], $E81)</f>
        <v>蟹</v>
      </c>
      <c r="H81" s="15" t="str" cm="1">
        <f t="array" ref="H81" xml:space="preserve"> INDEX(目次資料表[韻系], $E81)</f>
        <v>咍</v>
      </c>
      <c r="I81" s="21" t="str">
        <f xml:space="preserve"> INDEX(目次資料表[韻目], MATCH(D81, 韻系資料表[韻目索引],0))</f>
        <v>海</v>
      </c>
      <c r="J81" s="14" t="str" cm="1">
        <f t="array" ref="J81" xml:space="preserve"> INDEX(四聲調, C81)</f>
        <v>入</v>
      </c>
    </row>
    <row r="82" spans="1:10" ht="31.5">
      <c r="A82" s="12" cm="1">
        <f t="array" ref="A82" xml:space="preserve"> ROW() - ROW($1:$1)</f>
        <v>81</v>
      </c>
      <c r="B82" s="12">
        <v>21</v>
      </c>
      <c r="C82" s="12">
        <v>1</v>
      </c>
      <c r="D82" s="12" t="str">
        <f t="shared" si="2"/>
        <v>21-1</v>
      </c>
      <c r="E82" s="11">
        <f xml:space="preserve"> MATCH(D82, 韻系資料表[韻目索引],0)</f>
        <v>81</v>
      </c>
      <c r="F82" s="13" t="str" cm="1">
        <f t="array" ref="F82" xml:space="preserve"> INDEX(目次資料表[目次], $E82)</f>
        <v/>
      </c>
      <c r="G82" s="14" t="str" cm="1">
        <f t="array" ref="G82" xml:space="preserve"> INDEX(目次資料表[攝], $E82)</f>
        <v>蟹</v>
      </c>
      <c r="H82" s="15" t="str" cm="1">
        <f t="array" ref="H82" xml:space="preserve"> INDEX(目次資料表[韻系], $E82)</f>
        <v>廢</v>
      </c>
      <c r="I82" s="21" t="str">
        <f xml:space="preserve"> INDEX(目次資料表[韻目], MATCH(D82, 韻系資料表[韻目索引],0))</f>
        <v/>
      </c>
      <c r="J82" s="14" t="str" cm="1">
        <f t="array" ref="J82" xml:space="preserve"> INDEX(四聲調, C82)</f>
        <v>平</v>
      </c>
    </row>
    <row r="83" spans="1:10" ht="31.5">
      <c r="A83" s="12" cm="1">
        <f t="array" ref="A83" xml:space="preserve"> ROW() - ROW($1:$1)</f>
        <v>82</v>
      </c>
      <c r="B83" s="12">
        <v>21</v>
      </c>
      <c r="C83" s="12">
        <v>2</v>
      </c>
      <c r="D83" s="12" t="str">
        <f t="shared" si="2"/>
        <v>21-2</v>
      </c>
      <c r="E83" s="11">
        <f xml:space="preserve"> MATCH(D83, 韻系資料表[韻目索引],0)</f>
        <v>82</v>
      </c>
      <c r="F83" s="13" t="str" cm="1">
        <f t="array" ref="F83" xml:space="preserve"> INDEX(目次資料表[目次], $E83)</f>
        <v>3.16軫</v>
      </c>
      <c r="G83" s="14" t="str" cm="1">
        <f t="array" ref="G83" xml:space="preserve"> INDEX(目次資料表[攝], $E83)</f>
        <v>臻</v>
      </c>
      <c r="H83" s="15" t="str" cm="1">
        <f t="array" ref="H83" xml:space="preserve"> INDEX(目次資料表[韻系], $E83)</f>
        <v>眞</v>
      </c>
      <c r="I83" s="21" t="str">
        <f xml:space="preserve"> INDEX(目次資料表[韻目], MATCH(D83, 韻系資料表[韻目索引],0))</f>
        <v>軫</v>
      </c>
      <c r="J83" s="14" t="str" cm="1">
        <f t="array" ref="J83" xml:space="preserve"> INDEX(四聲調, C83)</f>
        <v>上</v>
      </c>
    </row>
    <row r="84" spans="1:10" ht="31.5">
      <c r="A84" s="12" cm="1">
        <f t="array" ref="A84" xml:space="preserve"> ROW() - ROW($1:$1)</f>
        <v>83</v>
      </c>
      <c r="B84" s="12">
        <v>21</v>
      </c>
      <c r="C84" s="12">
        <v>3</v>
      </c>
      <c r="D84" s="12" t="str">
        <f t="shared" si="2"/>
        <v>21-3</v>
      </c>
      <c r="E84" s="11">
        <f xml:space="preserve"> MATCH(D84, 韻系資料表[韻目索引],0)</f>
        <v>83</v>
      </c>
      <c r="F84" s="13" t="str" cm="1">
        <f t="array" ref="F84" xml:space="preserve"> INDEX(目次資料表[目次], $E84)</f>
        <v>3.17準</v>
      </c>
      <c r="G84" s="14" t="str" cm="1">
        <f t="array" ref="G84" xml:space="preserve"> INDEX(目次資料表[攝], $E84)</f>
        <v>臻</v>
      </c>
      <c r="H84" s="15" t="str" cm="1">
        <f t="array" ref="H84" xml:space="preserve"> INDEX(目次資料表[韻系], $E84)</f>
        <v>諄</v>
      </c>
      <c r="I84" s="21" t="str">
        <f xml:space="preserve"> INDEX(目次資料表[韻目], MATCH(D84, 韻系資料表[韻目索引],0))</f>
        <v>準</v>
      </c>
      <c r="J84" s="14" t="str" cm="1">
        <f t="array" ref="J84" xml:space="preserve"> INDEX(四聲調, C84)</f>
        <v>去</v>
      </c>
    </row>
    <row r="85" spans="1:10" ht="31.5">
      <c r="A85" s="12" cm="1">
        <f t="array" ref="A85" xml:space="preserve"> ROW() - ROW($1:$1)</f>
        <v>84</v>
      </c>
      <c r="B85" s="12">
        <v>21</v>
      </c>
      <c r="C85" s="12">
        <v>4</v>
      </c>
      <c r="D85" s="12" t="str">
        <f t="shared" si="2"/>
        <v>21-4</v>
      </c>
      <c r="E85" s="11">
        <f xml:space="preserve"> MATCH(D85, 韻系資料表[韻目索引],0)</f>
        <v>84</v>
      </c>
      <c r="F85" s="13" t="str" cm="1">
        <f t="array" ref="F85" xml:space="preserve"> INDEX(目次資料表[目次], $E85)</f>
        <v>3.18𧤛</v>
      </c>
      <c r="G85" s="14" t="str" cm="1">
        <f t="array" ref="G85" xml:space="preserve"> INDEX(目次資料表[攝], $E85)</f>
        <v>臻</v>
      </c>
      <c r="H85" s="15" t="str" cm="1">
        <f t="array" ref="H85" xml:space="preserve"> INDEX(目次資料表[韻系], $E85)</f>
        <v>臻</v>
      </c>
      <c r="I85" s="21" t="str">
        <f xml:space="preserve"> INDEX(目次資料表[韻目], MATCH(D85, 韻系資料表[韻目索引],0))</f>
        <v>𧤛</v>
      </c>
      <c r="J85" s="14" t="str" cm="1">
        <f t="array" ref="J85" xml:space="preserve"> INDEX(四聲調, C85)</f>
        <v>入</v>
      </c>
    </row>
    <row r="86" spans="1:10" ht="31.5">
      <c r="A86" s="12" cm="1">
        <f t="array" ref="A86" xml:space="preserve"> ROW() - ROW($1:$1)</f>
        <v>85</v>
      </c>
      <c r="B86" s="12">
        <v>22</v>
      </c>
      <c r="C86" s="12">
        <v>1</v>
      </c>
      <c r="D86" s="12" t="str">
        <f t="shared" si="2"/>
        <v>22-1</v>
      </c>
      <c r="E86" s="11">
        <f xml:space="preserve"> MATCH(D86, 韻系資料表[韻目索引],0)</f>
        <v>85</v>
      </c>
      <c r="F86" s="13" t="str" cm="1">
        <f t="array" ref="F86" xml:space="preserve"> INDEX(目次資料表[目次], $E86)</f>
        <v>3.19吻</v>
      </c>
      <c r="G86" s="14" t="str" cm="1">
        <f t="array" ref="G86" xml:space="preserve"> INDEX(目次資料表[攝], $E86)</f>
        <v>臻</v>
      </c>
      <c r="H86" s="15" t="str" cm="1">
        <f t="array" ref="H86" xml:space="preserve"> INDEX(目次資料表[韻系], $E86)</f>
        <v>文</v>
      </c>
      <c r="I86" s="21" t="str">
        <f xml:space="preserve"> INDEX(目次資料表[韻目], MATCH(D86, 韻系資料表[韻目索引],0))</f>
        <v>吻</v>
      </c>
      <c r="J86" s="14" t="str" cm="1">
        <f t="array" ref="J86" xml:space="preserve"> INDEX(四聲調, C86)</f>
        <v>平</v>
      </c>
    </row>
    <row r="87" spans="1:10" ht="31.5">
      <c r="A87" s="12" cm="1">
        <f t="array" ref="A87" xml:space="preserve"> ROW() - ROW($1:$1)</f>
        <v>86</v>
      </c>
      <c r="B87" s="12">
        <v>22</v>
      </c>
      <c r="C87" s="12">
        <v>2</v>
      </c>
      <c r="D87" s="12" t="str">
        <f t="shared" si="2"/>
        <v>22-2</v>
      </c>
      <c r="E87" s="11">
        <f xml:space="preserve"> MATCH(D87, 韻系資料表[韻目索引],0)</f>
        <v>86</v>
      </c>
      <c r="F87" s="13" t="str" cm="1">
        <f t="array" ref="F87" xml:space="preserve"> INDEX(目次資料表[目次], $E87)</f>
        <v>3.20隱</v>
      </c>
      <c r="G87" s="14" t="str" cm="1">
        <f t="array" ref="G87" xml:space="preserve"> INDEX(目次資料表[攝], $E87)</f>
        <v>臻</v>
      </c>
      <c r="H87" s="15" t="str" cm="1">
        <f t="array" ref="H87" xml:space="preserve"> INDEX(目次資料表[韻系], $E87)</f>
        <v>欣</v>
      </c>
      <c r="I87" s="21" t="str">
        <f xml:space="preserve"> INDEX(目次資料表[韻目], MATCH(D87, 韻系資料表[韻目索引],0))</f>
        <v>隱</v>
      </c>
      <c r="J87" s="14" t="str" cm="1">
        <f t="array" ref="J87" xml:space="preserve"> INDEX(四聲調, C87)</f>
        <v>上</v>
      </c>
    </row>
    <row r="88" spans="1:10" ht="31.5">
      <c r="A88" s="12" cm="1">
        <f t="array" ref="A88" xml:space="preserve"> ROW() - ROW($1:$1)</f>
        <v>87</v>
      </c>
      <c r="B88" s="12">
        <v>22</v>
      </c>
      <c r="C88" s="12">
        <v>3</v>
      </c>
      <c r="D88" s="12" t="str">
        <f t="shared" si="2"/>
        <v>22-3</v>
      </c>
      <c r="E88" s="11">
        <f xml:space="preserve"> MATCH(D88, 韻系資料表[韻目索引],0)</f>
        <v>87</v>
      </c>
      <c r="F88" s="13" t="str" cm="1">
        <f t="array" ref="F88" xml:space="preserve"> INDEX(目次資料表[目次], $E88)</f>
        <v>3.21阮</v>
      </c>
      <c r="G88" s="14" t="str" cm="1">
        <f t="array" ref="G88" xml:space="preserve"> INDEX(目次資料表[攝], $E88)</f>
        <v>臻</v>
      </c>
      <c r="H88" s="15" t="str" cm="1">
        <f t="array" ref="H88" xml:space="preserve"> INDEX(目次資料表[韻系], $E88)</f>
        <v>元</v>
      </c>
      <c r="I88" s="21" t="str">
        <f xml:space="preserve"> INDEX(目次資料表[韻目], MATCH(D88, 韻系資料表[韻目索引],0))</f>
        <v>阮</v>
      </c>
      <c r="J88" s="14" t="str" cm="1">
        <f t="array" ref="J88" xml:space="preserve"> INDEX(四聲調, C88)</f>
        <v>去</v>
      </c>
    </row>
    <row r="89" spans="1:10" ht="31.5">
      <c r="A89" s="12" cm="1">
        <f t="array" ref="A89" xml:space="preserve"> ROW() - ROW($1:$1)</f>
        <v>88</v>
      </c>
      <c r="B89" s="12">
        <v>22</v>
      </c>
      <c r="C89" s="12">
        <v>4</v>
      </c>
      <c r="D89" s="12" t="str">
        <f t="shared" si="2"/>
        <v>22-4</v>
      </c>
      <c r="E89" s="11">
        <f xml:space="preserve"> MATCH(D89, 韻系資料表[韻目索引],0)</f>
        <v>88</v>
      </c>
      <c r="F89" s="13" t="str" cm="1">
        <f t="array" ref="F89" xml:space="preserve"> INDEX(目次資料表[目次], $E89)</f>
        <v>3.22混</v>
      </c>
      <c r="G89" s="14" t="str" cm="1">
        <f t="array" ref="G89" xml:space="preserve"> INDEX(目次資料表[攝], $E89)</f>
        <v>臻</v>
      </c>
      <c r="H89" s="15" t="str" cm="1">
        <f t="array" ref="H89" xml:space="preserve"> INDEX(目次資料表[韻系], $E89)</f>
        <v>魂</v>
      </c>
      <c r="I89" s="21" t="str">
        <f xml:space="preserve"> INDEX(目次資料表[韻目], MATCH(D89, 韻系資料表[韻目索引],0))</f>
        <v>混</v>
      </c>
      <c r="J89" s="14" t="str" cm="1">
        <f t="array" ref="J89" xml:space="preserve"> INDEX(四聲調, C89)</f>
        <v>入</v>
      </c>
    </row>
    <row r="90" spans="1:10" ht="31.5">
      <c r="A90" s="12" cm="1">
        <f t="array" ref="A90" xml:space="preserve"> ROW() - ROW($1:$1)</f>
        <v>89</v>
      </c>
      <c r="B90" s="12">
        <v>23</v>
      </c>
      <c r="C90" s="12">
        <v>1</v>
      </c>
      <c r="D90" s="12" t="str">
        <f t="shared" si="2"/>
        <v>23-1</v>
      </c>
      <c r="E90" s="11">
        <f xml:space="preserve"> MATCH(D90, 韻系資料表[韻目索引],0)</f>
        <v>89</v>
      </c>
      <c r="F90" s="13" t="str" cm="1">
        <f t="array" ref="F90" xml:space="preserve"> INDEX(目次資料表[目次], $E90)</f>
        <v>3.23很</v>
      </c>
      <c r="G90" s="14" t="str" cm="1">
        <f t="array" ref="G90" xml:space="preserve"> INDEX(目次資料表[攝], $E90)</f>
        <v>臻</v>
      </c>
      <c r="H90" s="15" t="str" cm="1">
        <f t="array" ref="H90" xml:space="preserve"> INDEX(目次資料表[韻系], $E90)</f>
        <v>痕</v>
      </c>
      <c r="I90" s="21" t="str">
        <f xml:space="preserve"> INDEX(目次資料表[韻目], MATCH(D90, 韻系資料表[韻目索引],0))</f>
        <v>很</v>
      </c>
      <c r="J90" s="14" t="str" cm="1">
        <f t="array" ref="J90" xml:space="preserve"> INDEX(四聲調, C90)</f>
        <v>平</v>
      </c>
    </row>
    <row r="91" spans="1:10" ht="31.5">
      <c r="A91" s="12" cm="1">
        <f t="array" ref="A91" xml:space="preserve"> ROW() - ROW($1:$1)</f>
        <v>90</v>
      </c>
      <c r="B91" s="12">
        <v>23</v>
      </c>
      <c r="C91" s="12">
        <v>2</v>
      </c>
      <c r="D91" s="12" t="str">
        <f t="shared" si="2"/>
        <v>23-2</v>
      </c>
      <c r="E91" s="11">
        <f xml:space="preserve"> MATCH(D91, 韻系資料表[韻目索引],0)</f>
        <v>90</v>
      </c>
      <c r="F91" s="13" t="str" cm="1">
        <f t="array" ref="F91" xml:space="preserve"> INDEX(目次資料表[目次], $E91)</f>
        <v>3.24旱</v>
      </c>
      <c r="G91" s="14" t="str" cm="1">
        <f t="array" ref="G91" xml:space="preserve"> INDEX(目次資料表[攝], $E91)</f>
        <v>山</v>
      </c>
      <c r="H91" s="15" t="str" cm="1">
        <f t="array" ref="H91" xml:space="preserve"> INDEX(目次資料表[韻系], $E91)</f>
        <v>寒</v>
      </c>
      <c r="I91" s="21" t="str">
        <f xml:space="preserve"> INDEX(目次資料表[韻目], MATCH(D91, 韻系資料表[韻目索引],0))</f>
        <v>旱</v>
      </c>
      <c r="J91" s="14" t="str" cm="1">
        <f t="array" ref="J91" xml:space="preserve"> INDEX(四聲調, C91)</f>
        <v>上</v>
      </c>
    </row>
    <row r="92" spans="1:10" ht="31.5">
      <c r="A92" s="12" cm="1">
        <f t="array" ref="A92" xml:space="preserve"> ROW() - ROW($1:$1)</f>
        <v>91</v>
      </c>
      <c r="B92" s="12">
        <v>23</v>
      </c>
      <c r="C92" s="12">
        <v>3</v>
      </c>
      <c r="D92" s="12" t="str">
        <f t="shared" si="2"/>
        <v>23-3</v>
      </c>
      <c r="E92" s="11">
        <f xml:space="preserve"> MATCH(D92, 韻系資料表[韻目索引],0)</f>
        <v>91</v>
      </c>
      <c r="F92" s="13" t="str" cm="1">
        <f t="array" ref="F92" xml:space="preserve"> INDEX(目次資料表[目次], $E92)</f>
        <v>3.25緩</v>
      </c>
      <c r="G92" s="14" t="str" cm="1">
        <f t="array" ref="G92" xml:space="preserve"> INDEX(目次資料表[攝], $E92)</f>
        <v>山</v>
      </c>
      <c r="H92" s="15" t="str" cm="1">
        <f t="array" ref="H92" xml:space="preserve"> INDEX(目次資料表[韻系], $E92)</f>
        <v>桓</v>
      </c>
      <c r="I92" s="21" t="str">
        <f xml:space="preserve"> INDEX(目次資料表[韻目], MATCH(D92, 韻系資料表[韻目索引],0))</f>
        <v>緩</v>
      </c>
      <c r="J92" s="14" t="str" cm="1">
        <f t="array" ref="J92" xml:space="preserve"> INDEX(四聲調, C92)</f>
        <v>去</v>
      </c>
    </row>
    <row r="93" spans="1:10" ht="31.5">
      <c r="A93" s="12" cm="1">
        <f t="array" ref="A93" xml:space="preserve"> ROW() - ROW($1:$1)</f>
        <v>92</v>
      </c>
      <c r="B93" s="12">
        <v>23</v>
      </c>
      <c r="C93" s="12">
        <v>4</v>
      </c>
      <c r="D93" s="12" t="str">
        <f t="shared" si="2"/>
        <v>23-4</v>
      </c>
      <c r="E93" s="11">
        <f xml:space="preserve"> MATCH(D93, 韻系資料表[韻目索引],0)</f>
        <v>92</v>
      </c>
      <c r="F93" s="13" t="str" cm="1">
        <f t="array" ref="F93" xml:space="preserve"> INDEX(目次資料表[目次], $E93)</f>
        <v>3.26潸</v>
      </c>
      <c r="G93" s="14" t="str" cm="1">
        <f t="array" ref="G93" xml:space="preserve"> INDEX(目次資料表[攝], $E93)</f>
        <v>山</v>
      </c>
      <c r="H93" s="15" t="str" cm="1">
        <f t="array" ref="H93" xml:space="preserve"> INDEX(目次資料表[韻系], $E93)</f>
        <v>刪</v>
      </c>
      <c r="I93" s="21" t="str">
        <f xml:space="preserve"> INDEX(目次資料表[韻目], MATCH(D93, 韻系資料表[韻目索引],0))</f>
        <v>潸</v>
      </c>
      <c r="J93" s="14" t="str" cm="1">
        <f t="array" ref="J93" xml:space="preserve"> INDEX(四聲調, C93)</f>
        <v>入</v>
      </c>
    </row>
    <row r="94" spans="1:10" ht="31.5">
      <c r="A94" s="12" cm="1">
        <f t="array" ref="A94" xml:space="preserve"> ROW() - ROW($1:$1)</f>
        <v>93</v>
      </c>
      <c r="B94" s="12">
        <v>24</v>
      </c>
      <c r="C94" s="12">
        <v>1</v>
      </c>
      <c r="D94" s="12" t="str">
        <f t="shared" si="2"/>
        <v>24-1</v>
      </c>
      <c r="E94" s="11">
        <f xml:space="preserve"> MATCH(D94, 韻系資料表[韻目索引],0)</f>
        <v>93</v>
      </c>
      <c r="F94" s="13" t="str" cm="1">
        <f t="array" ref="F94" xml:space="preserve"> INDEX(目次資料表[目次], $E94)</f>
        <v>3.27產</v>
      </c>
      <c r="G94" s="14" t="str" cm="1">
        <f t="array" ref="G94" xml:space="preserve"> INDEX(目次資料表[攝], $E94)</f>
        <v>山</v>
      </c>
      <c r="H94" s="15" t="str" cm="1">
        <f t="array" ref="H94" xml:space="preserve"> INDEX(目次資料表[韻系], $E94)</f>
        <v>山</v>
      </c>
      <c r="I94" s="21" t="str">
        <f xml:space="preserve"> INDEX(目次資料表[韻目], MATCH(D94, 韻系資料表[韻目索引],0))</f>
        <v>產</v>
      </c>
      <c r="J94" s="14" t="str" cm="1">
        <f t="array" ref="J94" xml:space="preserve"> INDEX(四聲調, C94)</f>
        <v>平</v>
      </c>
    </row>
    <row r="95" spans="1:10" ht="31.5">
      <c r="A95" s="12" cm="1">
        <f t="array" ref="A95" xml:space="preserve"> ROW() - ROW($1:$1)</f>
        <v>94</v>
      </c>
      <c r="B95" s="12">
        <v>24</v>
      </c>
      <c r="C95" s="12">
        <v>2</v>
      </c>
      <c r="D95" s="12" t="str">
        <f t="shared" si="2"/>
        <v>24-2</v>
      </c>
      <c r="E95" s="11">
        <f xml:space="preserve"> MATCH(D95, 韻系資料表[韻目索引],0)</f>
        <v>94</v>
      </c>
      <c r="F95" s="13" t="str" cm="1">
        <f t="array" ref="F95" xml:space="preserve"> INDEX(目次資料表[目次], $E95)</f>
        <v>3.28銑</v>
      </c>
      <c r="G95" s="14" t="str" cm="1">
        <f t="array" ref="G95" xml:space="preserve"> INDEX(目次資料表[攝], $E95)</f>
        <v>山</v>
      </c>
      <c r="H95" s="15" t="str" cm="1">
        <f t="array" ref="H95" xml:space="preserve"> INDEX(目次資料表[韻系], $E95)</f>
        <v>先</v>
      </c>
      <c r="I95" s="21" t="str">
        <f xml:space="preserve"> INDEX(目次資料表[韻目], MATCH(D95, 韻系資料表[韻目索引],0))</f>
        <v>銑</v>
      </c>
      <c r="J95" s="14" t="str" cm="1">
        <f t="array" ref="J95" xml:space="preserve"> INDEX(四聲調, C95)</f>
        <v>上</v>
      </c>
    </row>
    <row r="96" spans="1:10" ht="31.5">
      <c r="A96" s="12" cm="1">
        <f t="array" ref="A96" xml:space="preserve"> ROW() - ROW($1:$1)</f>
        <v>95</v>
      </c>
      <c r="B96" s="12">
        <v>24</v>
      </c>
      <c r="C96" s="12">
        <v>3</v>
      </c>
      <c r="D96" s="12" t="str">
        <f t="shared" si="2"/>
        <v>24-3</v>
      </c>
      <c r="E96" s="11">
        <f xml:space="preserve"> MATCH(D96, 韻系資料表[韻目索引],0)</f>
        <v>95</v>
      </c>
      <c r="F96" s="13" t="str" cm="1">
        <f t="array" ref="F96" xml:space="preserve"> INDEX(目次資料表[目次], $E96)</f>
        <v>3.29獮</v>
      </c>
      <c r="G96" s="14" t="str" cm="1">
        <f t="array" ref="G96" xml:space="preserve"> INDEX(目次資料表[攝], $E96)</f>
        <v>山</v>
      </c>
      <c r="H96" s="15" t="str" cm="1">
        <f t="array" ref="H96" xml:space="preserve"> INDEX(目次資料表[韻系], $E96)</f>
        <v>仙</v>
      </c>
      <c r="I96" s="21" t="str">
        <f xml:space="preserve"> INDEX(目次資料表[韻目], MATCH(D96, 韻系資料表[韻目索引],0))</f>
        <v>獮</v>
      </c>
      <c r="J96" s="14" t="str" cm="1">
        <f t="array" ref="J96" xml:space="preserve"> INDEX(四聲調, C96)</f>
        <v>去</v>
      </c>
    </row>
    <row r="97" spans="1:10" ht="31.5">
      <c r="A97" s="12" cm="1">
        <f t="array" ref="A97" xml:space="preserve"> ROW() - ROW($1:$1)</f>
        <v>96</v>
      </c>
      <c r="B97" s="12">
        <v>24</v>
      </c>
      <c r="C97" s="12">
        <v>4</v>
      </c>
      <c r="D97" s="12" t="str">
        <f t="shared" si="2"/>
        <v>24-4</v>
      </c>
      <c r="E97" s="11">
        <f xml:space="preserve"> MATCH(D97, 韻系資料表[韻目索引],0)</f>
        <v>96</v>
      </c>
      <c r="F97" s="13" t="str" cm="1">
        <f t="array" ref="F97" xml:space="preserve"> INDEX(目次資料表[目次], $E97)</f>
        <v>3.30篠</v>
      </c>
      <c r="G97" s="14" t="str" cm="1">
        <f t="array" ref="G97" xml:space="preserve"> INDEX(目次資料表[攝], $E97)</f>
        <v>效</v>
      </c>
      <c r="H97" s="15" t="str" cm="1">
        <f t="array" ref="H97" xml:space="preserve"> INDEX(目次資料表[韻系], $E97)</f>
        <v>蕭</v>
      </c>
      <c r="I97" s="21" t="str">
        <f xml:space="preserve"> INDEX(目次資料表[韻目], MATCH(D97, 韻系資料表[韻目索引],0))</f>
        <v>篠</v>
      </c>
      <c r="J97" s="14" t="str" cm="1">
        <f t="array" ref="J97" xml:space="preserve"> INDEX(四聲調, C97)</f>
        <v>入</v>
      </c>
    </row>
    <row r="98" spans="1:10" ht="31.5">
      <c r="A98" s="12" cm="1">
        <f t="array" ref="A98" xml:space="preserve"> ROW() - ROW($1:$1)</f>
        <v>97</v>
      </c>
      <c r="B98" s="12">
        <v>25</v>
      </c>
      <c r="C98" s="12">
        <v>1</v>
      </c>
      <c r="D98" s="12" t="str">
        <f t="shared" si="2"/>
        <v>25-1</v>
      </c>
      <c r="E98" s="11">
        <f xml:space="preserve"> MATCH(D98, 韻系資料表[韻目索引],0)</f>
        <v>97</v>
      </c>
      <c r="F98" s="13" t="str" cm="1">
        <f t="array" ref="F98" xml:space="preserve"> INDEX(目次資料表[目次], $E98)</f>
        <v>3.31小</v>
      </c>
      <c r="G98" s="14" t="str" cm="1">
        <f t="array" ref="G98" xml:space="preserve"> INDEX(目次資料表[攝], $E98)</f>
        <v>效</v>
      </c>
      <c r="H98" s="15" t="str" cm="1">
        <f t="array" ref="H98" xml:space="preserve"> INDEX(目次資料表[韻系], $E98)</f>
        <v>宵</v>
      </c>
      <c r="I98" s="21" t="str">
        <f xml:space="preserve"> INDEX(目次資料表[韻目], MATCH(D98, 韻系資料表[韻目索引],0))</f>
        <v>小</v>
      </c>
      <c r="J98" s="14" t="str" cm="1">
        <f t="array" ref="J98" xml:space="preserve"> INDEX(四聲調, C98)</f>
        <v>平</v>
      </c>
    </row>
    <row r="99" spans="1:10" ht="31.5">
      <c r="A99" s="12" cm="1">
        <f t="array" ref="A99" xml:space="preserve"> ROW() - ROW($1:$1)</f>
        <v>98</v>
      </c>
      <c r="B99" s="12">
        <v>25</v>
      </c>
      <c r="C99" s="12">
        <v>2</v>
      </c>
      <c r="D99" s="12" t="str">
        <f t="shared" si="2"/>
        <v>25-2</v>
      </c>
      <c r="E99" s="11">
        <f xml:space="preserve"> MATCH(D99, 韻系資料表[韻目索引],0)</f>
        <v>98</v>
      </c>
      <c r="F99" s="13" t="str" cm="1">
        <f t="array" ref="F99" xml:space="preserve"> INDEX(目次資料表[目次], $E99)</f>
        <v>3.32巧</v>
      </c>
      <c r="G99" s="14" t="str" cm="1">
        <f t="array" ref="G99" xml:space="preserve"> INDEX(目次資料表[攝], $E99)</f>
        <v>效</v>
      </c>
      <c r="H99" s="15" t="str" cm="1">
        <f t="array" ref="H99" xml:space="preserve"> INDEX(目次資料表[韻系], $E99)</f>
        <v>肴</v>
      </c>
      <c r="I99" s="21" t="str">
        <f xml:space="preserve"> INDEX(目次資料表[韻目], MATCH(D99, 韻系資料表[韻目索引],0))</f>
        <v>巧</v>
      </c>
      <c r="J99" s="14" t="str" cm="1">
        <f t="array" ref="J99" xml:space="preserve"> INDEX(四聲調, C99)</f>
        <v>上</v>
      </c>
    </row>
    <row r="100" spans="1:10" ht="31.5">
      <c r="A100" s="12" cm="1">
        <f t="array" ref="A100" xml:space="preserve"> ROW() - ROW($1:$1)</f>
        <v>99</v>
      </c>
      <c r="B100" s="12">
        <v>25</v>
      </c>
      <c r="C100" s="12">
        <v>3</v>
      </c>
      <c r="D100" s="12" t="str">
        <f t="shared" si="2"/>
        <v>25-3</v>
      </c>
      <c r="E100" s="11">
        <f xml:space="preserve"> MATCH(D100, 韻系資料表[韻目索引],0)</f>
        <v>99</v>
      </c>
      <c r="F100" s="13" t="str" cm="1">
        <f t="array" ref="F100" xml:space="preserve"> INDEX(目次資料表[目次], $E100)</f>
        <v>3.33晧</v>
      </c>
      <c r="G100" s="14" t="str" cm="1">
        <f t="array" ref="G100" xml:space="preserve"> INDEX(目次資料表[攝], $E100)</f>
        <v>效</v>
      </c>
      <c r="H100" s="15" t="str" cm="1">
        <f t="array" ref="H100" xml:space="preserve"> INDEX(目次資料表[韻系], $E100)</f>
        <v>豪</v>
      </c>
      <c r="I100" s="21" t="str">
        <f xml:space="preserve"> INDEX(目次資料表[韻目], MATCH(D100, 韻系資料表[韻目索引],0))</f>
        <v>晧</v>
      </c>
      <c r="J100" s="14" t="str" cm="1">
        <f t="array" ref="J100" xml:space="preserve"> INDEX(四聲調, C100)</f>
        <v>去</v>
      </c>
    </row>
    <row r="101" spans="1:10" ht="31.5">
      <c r="A101" s="12" cm="1">
        <f t="array" ref="A101" xml:space="preserve"> ROW() - ROW($1:$1)</f>
        <v>100</v>
      </c>
      <c r="B101" s="12">
        <v>25</v>
      </c>
      <c r="C101" s="12">
        <v>4</v>
      </c>
      <c r="D101" s="12" t="str">
        <f t="shared" si="2"/>
        <v>25-4</v>
      </c>
      <c r="E101" s="11">
        <f xml:space="preserve"> MATCH(D101, 韻系資料表[韻目索引],0)</f>
        <v>100</v>
      </c>
      <c r="F101" s="13" t="str" cm="1">
        <f t="array" ref="F101" xml:space="preserve"> INDEX(目次資料表[目次], $E101)</f>
        <v>3.34哿</v>
      </c>
      <c r="G101" s="14" t="str" cm="1">
        <f t="array" ref="G101" xml:space="preserve"> INDEX(目次資料表[攝], $E101)</f>
        <v>果</v>
      </c>
      <c r="H101" s="15" t="str" cm="1">
        <f t="array" ref="H101" xml:space="preserve"> INDEX(目次資料表[韻系], $E101)</f>
        <v>歌</v>
      </c>
      <c r="I101" s="21" t="str">
        <f xml:space="preserve"> INDEX(目次資料表[韻目], MATCH(D101, 韻系資料表[韻目索引],0))</f>
        <v>哿</v>
      </c>
      <c r="J101" s="14" t="str" cm="1">
        <f t="array" ref="J101" xml:space="preserve"> INDEX(四聲調, C101)</f>
        <v>入</v>
      </c>
    </row>
    <row r="102" spans="1:10" ht="31.5">
      <c r="A102" s="12" cm="1">
        <f t="array" ref="A102" xml:space="preserve"> ROW() - ROW($1:$1)</f>
        <v>101</v>
      </c>
      <c r="B102" s="12">
        <v>26</v>
      </c>
      <c r="C102" s="12">
        <v>1</v>
      </c>
      <c r="D102" s="12" t="str">
        <f t="shared" si="2"/>
        <v>26-1</v>
      </c>
      <c r="E102" s="11">
        <f xml:space="preserve"> MATCH(D102, 韻系資料表[韻目索引],0)</f>
        <v>101</v>
      </c>
      <c r="F102" s="13" t="str" cm="1">
        <f t="array" ref="F102" xml:space="preserve"> INDEX(目次資料表[目次], $E102)</f>
        <v>3.35果</v>
      </c>
      <c r="G102" s="14" t="str" cm="1">
        <f t="array" ref="G102" xml:space="preserve"> INDEX(目次資料表[攝], $E102)</f>
        <v>果</v>
      </c>
      <c r="H102" s="15" t="str" cm="1">
        <f t="array" ref="H102" xml:space="preserve"> INDEX(目次資料表[韻系], $E102)</f>
        <v>戈</v>
      </c>
      <c r="I102" s="21" t="str">
        <f xml:space="preserve"> INDEX(目次資料表[韻目], MATCH(D102, 韻系資料表[韻目索引],0))</f>
        <v>果</v>
      </c>
      <c r="J102" s="14" t="str" cm="1">
        <f t="array" ref="J102" xml:space="preserve"> INDEX(四聲調, C102)</f>
        <v>平</v>
      </c>
    </row>
    <row r="103" spans="1:10" ht="31.5">
      <c r="A103" s="12" cm="1">
        <f t="array" ref="A103" xml:space="preserve"> ROW() - ROW($1:$1)</f>
        <v>102</v>
      </c>
      <c r="B103" s="12">
        <v>26</v>
      </c>
      <c r="C103" s="12">
        <v>2</v>
      </c>
      <c r="D103" s="12" t="str">
        <f t="shared" si="2"/>
        <v>26-2</v>
      </c>
      <c r="E103" s="11">
        <f xml:space="preserve"> MATCH(D103, 韻系資料表[韻目索引],0)</f>
        <v>102</v>
      </c>
      <c r="F103" s="13" t="str" cm="1">
        <f t="array" ref="F103" xml:space="preserve"> INDEX(目次資料表[目次], $E103)</f>
        <v>3.36馬</v>
      </c>
      <c r="G103" s="14" t="str" cm="1">
        <f t="array" ref="G103" xml:space="preserve"> INDEX(目次資料表[攝], $E103)</f>
        <v>假</v>
      </c>
      <c r="H103" s="15" t="str" cm="1">
        <f t="array" ref="H103" xml:space="preserve"> INDEX(目次資料表[韻系], $E103)</f>
        <v>麻</v>
      </c>
      <c r="I103" s="21" t="str">
        <f xml:space="preserve"> INDEX(目次資料表[韻目], MATCH(D103, 韻系資料表[韻目索引],0))</f>
        <v>馬</v>
      </c>
      <c r="J103" s="14" t="str" cm="1">
        <f t="array" ref="J103" xml:space="preserve"> INDEX(四聲調, C103)</f>
        <v>上</v>
      </c>
    </row>
    <row r="104" spans="1:10" ht="31.5">
      <c r="A104" s="12" cm="1">
        <f t="array" ref="A104" xml:space="preserve"> ROW() - ROW($1:$1)</f>
        <v>103</v>
      </c>
      <c r="B104" s="12">
        <v>26</v>
      </c>
      <c r="C104" s="12">
        <v>3</v>
      </c>
      <c r="D104" s="12" t="str">
        <f t="shared" si="2"/>
        <v>26-3</v>
      </c>
      <c r="E104" s="11">
        <f xml:space="preserve"> MATCH(D104, 韻系資料表[韻目索引],0)</f>
        <v>103</v>
      </c>
      <c r="F104" s="13" t="str" cm="1">
        <f t="array" ref="F104" xml:space="preserve"> INDEX(目次資料表[目次], $E104)</f>
        <v>3.37養</v>
      </c>
      <c r="G104" s="14" t="str" cm="1">
        <f t="array" ref="G104" xml:space="preserve"> INDEX(目次資料表[攝], $E104)</f>
        <v>宕</v>
      </c>
      <c r="H104" s="15" t="str" cm="1">
        <f t="array" ref="H104" xml:space="preserve"> INDEX(目次資料表[韻系], $E104)</f>
        <v>陽</v>
      </c>
      <c r="I104" s="21" t="str">
        <f xml:space="preserve"> INDEX(目次資料表[韻目], MATCH(D104, 韻系資料表[韻目索引],0))</f>
        <v>養</v>
      </c>
      <c r="J104" s="14" t="str" cm="1">
        <f t="array" ref="J104" xml:space="preserve"> INDEX(四聲調, C104)</f>
        <v>去</v>
      </c>
    </row>
    <row r="105" spans="1:10" ht="31.5">
      <c r="A105" s="12" cm="1">
        <f t="array" ref="A105" xml:space="preserve"> ROW() - ROW($1:$1)</f>
        <v>104</v>
      </c>
      <c r="B105" s="12">
        <v>26</v>
      </c>
      <c r="C105" s="12">
        <v>4</v>
      </c>
      <c r="D105" s="12" t="str">
        <f t="shared" si="2"/>
        <v>26-4</v>
      </c>
      <c r="E105" s="11">
        <f xml:space="preserve"> MATCH(D105, 韻系資料表[韻目索引],0)</f>
        <v>104</v>
      </c>
      <c r="F105" s="13" t="str" cm="1">
        <f t="array" ref="F105" xml:space="preserve"> INDEX(目次資料表[目次], $E105)</f>
        <v>3.38蕩</v>
      </c>
      <c r="G105" s="14" t="str" cm="1">
        <f t="array" ref="G105" xml:space="preserve"> INDEX(目次資料表[攝], $E105)</f>
        <v>宕</v>
      </c>
      <c r="H105" s="15" t="str" cm="1">
        <f t="array" ref="H105" xml:space="preserve"> INDEX(目次資料表[韻系], $E105)</f>
        <v>唐</v>
      </c>
      <c r="I105" s="21" t="str">
        <f xml:space="preserve"> INDEX(目次資料表[韻目], MATCH(D105, 韻系資料表[韻目索引],0))</f>
        <v>蕩</v>
      </c>
      <c r="J105" s="14" t="str" cm="1">
        <f t="array" ref="J105" xml:space="preserve"> INDEX(四聲調, C105)</f>
        <v>入</v>
      </c>
    </row>
    <row r="106" spans="1:10" ht="31.5">
      <c r="A106" s="12" cm="1">
        <f t="array" ref="A106" xml:space="preserve"> ROW() - ROW($1:$1)</f>
        <v>105</v>
      </c>
      <c r="B106" s="12">
        <v>27</v>
      </c>
      <c r="C106" s="12">
        <v>1</v>
      </c>
      <c r="D106" s="12" t="str">
        <f t="shared" si="2"/>
        <v>27-1</v>
      </c>
      <c r="E106" s="11">
        <f xml:space="preserve"> MATCH(D106, 韻系資料表[韻目索引],0)</f>
        <v>105</v>
      </c>
      <c r="F106" s="13" t="str" cm="1">
        <f t="array" ref="F106" xml:space="preserve"> INDEX(目次資料表[目次], $E106)</f>
        <v>3.39梗</v>
      </c>
      <c r="G106" s="14" t="str" cm="1">
        <f t="array" ref="G106" xml:space="preserve"> INDEX(目次資料表[攝], $E106)</f>
        <v>梗</v>
      </c>
      <c r="H106" s="15" t="str" cm="1">
        <f t="array" ref="H106" xml:space="preserve"> INDEX(目次資料表[韻系], $E106)</f>
        <v>庚</v>
      </c>
      <c r="I106" s="21" t="str">
        <f xml:space="preserve"> INDEX(目次資料表[韻目], MATCH(D106, 韻系資料表[韻目索引],0))</f>
        <v>梗</v>
      </c>
      <c r="J106" s="14" t="str" cm="1">
        <f t="array" ref="J106" xml:space="preserve"> INDEX(四聲調, C106)</f>
        <v>平</v>
      </c>
    </row>
    <row r="107" spans="1:10" ht="31.5">
      <c r="A107" s="12" cm="1">
        <f t="array" ref="A107" xml:space="preserve"> ROW() - ROW($1:$1)</f>
        <v>106</v>
      </c>
      <c r="B107" s="12">
        <v>27</v>
      </c>
      <c r="C107" s="12">
        <v>2</v>
      </c>
      <c r="D107" s="12" t="str">
        <f t="shared" si="2"/>
        <v>27-2</v>
      </c>
      <c r="E107" s="11">
        <f xml:space="preserve"> MATCH(D107, 韻系資料表[韻目索引],0)</f>
        <v>106</v>
      </c>
      <c r="F107" s="13" t="str" cm="1">
        <f t="array" ref="F107" xml:space="preserve"> INDEX(目次資料表[目次], $E107)</f>
        <v>3.40耿</v>
      </c>
      <c r="G107" s="14" t="str" cm="1">
        <f t="array" ref="G107" xml:space="preserve"> INDEX(目次資料表[攝], $E107)</f>
        <v>梗</v>
      </c>
      <c r="H107" s="15" t="str" cm="1">
        <f t="array" ref="H107" xml:space="preserve"> INDEX(目次資料表[韻系], $E107)</f>
        <v>耕</v>
      </c>
      <c r="I107" s="21" t="str">
        <f xml:space="preserve"> INDEX(目次資料表[韻目], MATCH(D107, 韻系資料表[韻目索引],0))</f>
        <v>耿</v>
      </c>
      <c r="J107" s="14" t="str" cm="1">
        <f t="array" ref="J107" xml:space="preserve"> INDEX(四聲調, C107)</f>
        <v>上</v>
      </c>
    </row>
    <row r="108" spans="1:10" ht="31.5">
      <c r="A108" s="12" cm="1">
        <f t="array" ref="A108" xml:space="preserve"> ROW() - ROW($1:$1)</f>
        <v>107</v>
      </c>
      <c r="B108" s="12">
        <v>27</v>
      </c>
      <c r="C108" s="12">
        <v>3</v>
      </c>
      <c r="D108" s="12" t="str">
        <f t="shared" si="2"/>
        <v>27-3</v>
      </c>
      <c r="E108" s="11">
        <f xml:space="preserve"> MATCH(D108, 韻系資料表[韻目索引],0)</f>
        <v>107</v>
      </c>
      <c r="F108" s="13" t="str" cm="1">
        <f t="array" ref="F108" xml:space="preserve"> INDEX(目次資料表[目次], $E108)</f>
        <v>3.41靜</v>
      </c>
      <c r="G108" s="14" t="str" cm="1">
        <f t="array" ref="G108" xml:space="preserve"> INDEX(目次資料表[攝], $E108)</f>
        <v>梗</v>
      </c>
      <c r="H108" s="15" t="str" cm="1">
        <f t="array" ref="H108" xml:space="preserve"> INDEX(目次資料表[韻系], $E108)</f>
        <v>清</v>
      </c>
      <c r="I108" s="21" t="str">
        <f xml:space="preserve"> INDEX(目次資料表[韻目], MATCH(D108, 韻系資料表[韻目索引],0))</f>
        <v>靜</v>
      </c>
      <c r="J108" s="14" t="str" cm="1">
        <f t="array" ref="J108" xml:space="preserve"> INDEX(四聲調, C108)</f>
        <v>去</v>
      </c>
    </row>
    <row r="109" spans="1:10" ht="31.5">
      <c r="A109" s="12" cm="1">
        <f t="array" ref="A109" xml:space="preserve"> ROW() - ROW($1:$1)</f>
        <v>108</v>
      </c>
      <c r="B109" s="12">
        <v>27</v>
      </c>
      <c r="C109" s="12">
        <v>4</v>
      </c>
      <c r="D109" s="12" t="str">
        <f t="shared" si="2"/>
        <v>27-4</v>
      </c>
      <c r="E109" s="11">
        <f xml:space="preserve"> MATCH(D109, 韻系資料表[韻目索引],0)</f>
        <v>108</v>
      </c>
      <c r="F109" s="13" t="str" cm="1">
        <f t="array" ref="F109" xml:space="preserve"> INDEX(目次資料表[目次], $E109)</f>
        <v>3.42迥</v>
      </c>
      <c r="G109" s="14" t="str" cm="1">
        <f t="array" ref="G109" xml:space="preserve"> INDEX(目次資料表[攝], $E109)</f>
        <v>梗</v>
      </c>
      <c r="H109" s="15" t="str" cm="1">
        <f t="array" ref="H109" xml:space="preserve"> INDEX(目次資料表[韻系], $E109)</f>
        <v>青</v>
      </c>
      <c r="I109" s="21" t="str">
        <f xml:space="preserve"> INDEX(目次資料表[韻目], MATCH(D109, 韻系資料表[韻目索引],0))</f>
        <v>迥</v>
      </c>
      <c r="J109" s="14" t="str" cm="1">
        <f t="array" ref="J109" xml:space="preserve"> INDEX(四聲調, C109)</f>
        <v>入</v>
      </c>
    </row>
    <row r="110" spans="1:10" ht="31.5">
      <c r="A110" s="12" cm="1">
        <f t="array" ref="A110" xml:space="preserve"> ROW() - ROW($1:$1)</f>
        <v>109</v>
      </c>
      <c r="B110" s="12">
        <v>28</v>
      </c>
      <c r="C110" s="12">
        <v>1</v>
      </c>
      <c r="D110" s="12" t="str">
        <f t="shared" si="2"/>
        <v>28-1</v>
      </c>
      <c r="E110" s="11">
        <f xml:space="preserve"> MATCH(D110, 韻系資料表[韻目索引],0)</f>
        <v>109</v>
      </c>
      <c r="F110" s="13" t="str" cm="1">
        <f t="array" ref="F110" xml:space="preserve"> INDEX(目次資料表[目次], $E110)</f>
        <v>3.43拯</v>
      </c>
      <c r="G110" s="14" t="str" cm="1">
        <f t="array" ref="G110" xml:space="preserve"> INDEX(目次資料表[攝], $E110)</f>
        <v>曾</v>
      </c>
      <c r="H110" s="15" t="str" cm="1">
        <f t="array" ref="H110" xml:space="preserve"> INDEX(目次資料表[韻系], $E110)</f>
        <v>蒸</v>
      </c>
      <c r="I110" s="21" t="str">
        <f xml:space="preserve"> INDEX(目次資料表[韻目], MATCH(D110, 韻系資料表[韻目索引],0))</f>
        <v>拯</v>
      </c>
      <c r="J110" s="14" t="str" cm="1">
        <f t="array" ref="J110" xml:space="preserve"> INDEX(四聲調, C110)</f>
        <v>平</v>
      </c>
    </row>
    <row r="111" spans="1:10" ht="31.5">
      <c r="A111" s="12" cm="1">
        <f t="array" ref="A111" xml:space="preserve"> ROW() - ROW($1:$1)</f>
        <v>110</v>
      </c>
      <c r="B111" s="12">
        <v>28</v>
      </c>
      <c r="C111" s="12">
        <v>2</v>
      </c>
      <c r="D111" s="12" t="str">
        <f t="shared" si="2"/>
        <v>28-2</v>
      </c>
      <c r="E111" s="11">
        <f xml:space="preserve"> MATCH(D111, 韻系資料表[韻目索引],0)</f>
        <v>110</v>
      </c>
      <c r="F111" s="13" t="str" cm="1">
        <f t="array" ref="F111" xml:space="preserve"> INDEX(目次資料表[目次], $E111)</f>
        <v>3.44等</v>
      </c>
      <c r="G111" s="14" t="str" cm="1">
        <f t="array" ref="G111" xml:space="preserve"> INDEX(目次資料表[攝], $E111)</f>
        <v>曾</v>
      </c>
      <c r="H111" s="15" t="str" cm="1">
        <f t="array" ref="H111" xml:space="preserve"> INDEX(目次資料表[韻系], $E111)</f>
        <v>登</v>
      </c>
      <c r="I111" s="21" t="str">
        <f xml:space="preserve"> INDEX(目次資料表[韻目], MATCH(D111, 韻系資料表[韻目索引],0))</f>
        <v>等</v>
      </c>
      <c r="J111" s="14" t="str" cm="1">
        <f t="array" ref="J111" xml:space="preserve"> INDEX(四聲調, C111)</f>
        <v>上</v>
      </c>
    </row>
    <row r="112" spans="1:10" ht="31.5">
      <c r="A112" s="12" cm="1">
        <f t="array" ref="A112" xml:space="preserve"> ROW() - ROW($1:$1)</f>
        <v>111</v>
      </c>
      <c r="B112" s="12">
        <v>28</v>
      </c>
      <c r="C112" s="12">
        <v>3</v>
      </c>
      <c r="D112" s="12" t="str">
        <f t="shared" si="2"/>
        <v>28-3</v>
      </c>
      <c r="E112" s="11">
        <f xml:space="preserve"> MATCH(D112, 韻系資料表[韻目索引],0)</f>
        <v>111</v>
      </c>
      <c r="F112" s="13" t="str" cm="1">
        <f t="array" ref="F112" xml:space="preserve"> INDEX(目次資料表[目次], $E112)</f>
        <v>3.45有</v>
      </c>
      <c r="G112" s="14" t="str" cm="1">
        <f t="array" ref="G112" xml:space="preserve"> INDEX(目次資料表[攝], $E112)</f>
        <v>流</v>
      </c>
      <c r="H112" s="15" t="str" cm="1">
        <f t="array" ref="H112" xml:space="preserve"> INDEX(目次資料表[韻系], $E112)</f>
        <v>尤</v>
      </c>
      <c r="I112" s="21" t="str">
        <f xml:space="preserve"> INDEX(目次資料表[韻目], MATCH(D112, 韻系資料表[韻目索引],0))</f>
        <v>有</v>
      </c>
      <c r="J112" s="14" t="str" cm="1">
        <f t="array" ref="J112" xml:space="preserve"> INDEX(四聲調, C112)</f>
        <v>去</v>
      </c>
    </row>
    <row r="113" spans="1:10" ht="31.5">
      <c r="A113" s="12" cm="1">
        <f t="array" ref="A113" xml:space="preserve"> ROW() - ROW($1:$1)</f>
        <v>112</v>
      </c>
      <c r="B113" s="12">
        <v>28</v>
      </c>
      <c r="C113" s="12">
        <v>4</v>
      </c>
      <c r="D113" s="12" t="str">
        <f t="shared" si="2"/>
        <v>28-4</v>
      </c>
      <c r="E113" s="11">
        <f xml:space="preserve"> MATCH(D113, 韻系資料表[韻目索引],0)</f>
        <v>112</v>
      </c>
      <c r="F113" s="13" t="str" cm="1">
        <f t="array" ref="F113" xml:space="preserve"> INDEX(目次資料表[目次], $E113)</f>
        <v>3.46厚</v>
      </c>
      <c r="G113" s="14" t="str" cm="1">
        <f t="array" ref="G113" xml:space="preserve"> INDEX(目次資料表[攝], $E113)</f>
        <v>流</v>
      </c>
      <c r="H113" s="15" t="str" cm="1">
        <f t="array" ref="H113" xml:space="preserve"> INDEX(目次資料表[韻系], $E113)</f>
        <v>侯</v>
      </c>
      <c r="I113" s="21" t="str">
        <f xml:space="preserve"> INDEX(目次資料表[韻目], MATCH(D113, 韻系資料表[韻目索引],0))</f>
        <v>厚</v>
      </c>
      <c r="J113" s="14" t="str" cm="1">
        <f t="array" ref="J113" xml:space="preserve"> INDEX(四聲調, C113)</f>
        <v>入</v>
      </c>
    </row>
    <row r="114" spans="1:10" ht="31.5">
      <c r="A114" s="12" cm="1">
        <f t="array" ref="A114" xml:space="preserve"> ROW() - ROW($1:$1)</f>
        <v>113</v>
      </c>
      <c r="B114" s="12">
        <v>29</v>
      </c>
      <c r="C114" s="12">
        <v>1</v>
      </c>
      <c r="D114" s="12" t="str">
        <f t="shared" si="2"/>
        <v>29-1</v>
      </c>
      <c r="E114" s="11">
        <f xml:space="preserve"> MATCH(D114, 韻系資料表[韻目索引],0)</f>
        <v>113</v>
      </c>
      <c r="F114" s="13" t="str" cm="1">
        <f t="array" ref="F114" xml:space="preserve"> INDEX(目次資料表[目次], $E114)</f>
        <v>3.47黝</v>
      </c>
      <c r="G114" s="14" t="str" cm="1">
        <f t="array" ref="G114" xml:space="preserve"> INDEX(目次資料表[攝], $E114)</f>
        <v>流</v>
      </c>
      <c r="H114" s="15" t="str" cm="1">
        <f t="array" ref="H114" xml:space="preserve"> INDEX(目次資料表[韻系], $E114)</f>
        <v>幽</v>
      </c>
      <c r="I114" s="21" t="str">
        <f xml:space="preserve"> INDEX(目次資料表[韻目], MATCH(D114, 韻系資料表[韻目索引],0))</f>
        <v>黝</v>
      </c>
      <c r="J114" s="14" t="str" cm="1">
        <f t="array" ref="J114" xml:space="preserve"> INDEX(四聲調, C114)</f>
        <v>平</v>
      </c>
    </row>
    <row r="115" spans="1:10" ht="31.5">
      <c r="A115" s="12" cm="1">
        <f t="array" ref="A115" xml:space="preserve"> ROW() - ROW($1:$1)</f>
        <v>114</v>
      </c>
      <c r="B115" s="12">
        <v>29</v>
      </c>
      <c r="C115" s="12">
        <v>2</v>
      </c>
      <c r="D115" s="12" t="str">
        <f t="shared" si="2"/>
        <v>29-2</v>
      </c>
      <c r="E115" s="11">
        <f xml:space="preserve"> MATCH(D115, 韻系資料表[韻目索引],0)</f>
        <v>114</v>
      </c>
      <c r="F115" s="13" t="str" cm="1">
        <f t="array" ref="F115" xml:space="preserve"> INDEX(目次資料表[目次], $E115)</f>
        <v>3.48寑</v>
      </c>
      <c r="G115" s="14" t="str" cm="1">
        <f t="array" ref="G115" xml:space="preserve"> INDEX(目次資料表[攝], $E115)</f>
        <v>深</v>
      </c>
      <c r="H115" s="15" t="str" cm="1">
        <f t="array" ref="H115" xml:space="preserve"> INDEX(目次資料表[韻系], $E115)</f>
        <v>侵</v>
      </c>
      <c r="I115" s="21" t="str">
        <f xml:space="preserve"> INDEX(目次資料表[韻目], MATCH(D115, 韻系資料表[韻目索引],0))</f>
        <v>寑</v>
      </c>
      <c r="J115" s="14" t="str" cm="1">
        <f t="array" ref="J115" xml:space="preserve"> INDEX(四聲調, C115)</f>
        <v>上</v>
      </c>
    </row>
    <row r="116" spans="1:10" ht="31.5">
      <c r="A116" s="12" cm="1">
        <f t="array" ref="A116" xml:space="preserve"> ROW() - ROW($1:$1)</f>
        <v>115</v>
      </c>
      <c r="B116" s="12">
        <v>29</v>
      </c>
      <c r="C116" s="12">
        <v>3</v>
      </c>
      <c r="D116" s="12" t="str">
        <f t="shared" si="2"/>
        <v>29-3</v>
      </c>
      <c r="E116" s="11">
        <f xml:space="preserve"> MATCH(D116, 韻系資料表[韻目索引],0)</f>
        <v>115</v>
      </c>
      <c r="F116" s="13" t="str" cm="1">
        <f t="array" ref="F116" xml:space="preserve"> INDEX(目次資料表[目次], $E116)</f>
        <v>3.49感</v>
      </c>
      <c r="G116" s="14" t="str" cm="1">
        <f t="array" ref="G116" xml:space="preserve"> INDEX(目次資料表[攝], $E116)</f>
        <v>咸</v>
      </c>
      <c r="H116" s="15" t="str" cm="1">
        <f t="array" ref="H116" xml:space="preserve"> INDEX(目次資料表[韻系], $E116)</f>
        <v>覃</v>
      </c>
      <c r="I116" s="21" t="str">
        <f xml:space="preserve"> INDEX(目次資料表[韻目], MATCH(D116, 韻系資料表[韻目索引],0))</f>
        <v>感</v>
      </c>
      <c r="J116" s="14" t="str" cm="1">
        <f t="array" ref="J116" xml:space="preserve"> INDEX(四聲調, C116)</f>
        <v>去</v>
      </c>
    </row>
    <row r="117" spans="1:10" ht="31.5">
      <c r="A117" s="12" cm="1">
        <f t="array" ref="A117" xml:space="preserve"> ROW() - ROW($1:$1)</f>
        <v>116</v>
      </c>
      <c r="B117" s="12">
        <v>29</v>
      </c>
      <c r="C117" s="12">
        <v>4</v>
      </c>
      <c r="D117" s="12" t="str">
        <f t="shared" si="2"/>
        <v>29-4</v>
      </c>
      <c r="E117" s="11">
        <f xml:space="preserve"> MATCH(D117, 韻系資料表[韻目索引],0)</f>
        <v>116</v>
      </c>
      <c r="F117" s="13" t="str" cm="1">
        <f t="array" ref="F117" xml:space="preserve"> INDEX(目次資料表[目次], $E117)</f>
        <v>3.50敢</v>
      </c>
      <c r="G117" s="14" t="str" cm="1">
        <f t="array" ref="G117" xml:space="preserve"> INDEX(目次資料表[攝], $E117)</f>
        <v>咸</v>
      </c>
      <c r="H117" s="15" t="str" cm="1">
        <f t="array" ref="H117" xml:space="preserve"> INDEX(目次資料表[韻系], $E117)</f>
        <v>談</v>
      </c>
      <c r="I117" s="21" t="str">
        <f xml:space="preserve"> INDEX(目次資料表[韻目], MATCH(D117, 韻系資料表[韻目索引],0))</f>
        <v>敢</v>
      </c>
      <c r="J117" s="14" t="str" cm="1">
        <f t="array" ref="J117" xml:space="preserve"> INDEX(四聲調, C117)</f>
        <v>入</v>
      </c>
    </row>
    <row r="118" spans="1:10" ht="31.5">
      <c r="A118" s="12" cm="1">
        <f t="array" ref="A118" xml:space="preserve"> ROW() - ROW($1:$1)</f>
        <v>117</v>
      </c>
      <c r="B118" s="12">
        <v>30</v>
      </c>
      <c r="C118" s="12">
        <v>1</v>
      </c>
      <c r="D118" s="12" t="str">
        <f t="shared" si="2"/>
        <v>30-1</v>
      </c>
      <c r="E118" s="11">
        <f xml:space="preserve"> MATCH(D118, 韻系資料表[韻目索引],0)</f>
        <v>117</v>
      </c>
      <c r="F118" s="13" t="str" cm="1">
        <f t="array" ref="F118" xml:space="preserve"> INDEX(目次資料表[目次], $E118)</f>
        <v>3.51琰</v>
      </c>
      <c r="G118" s="14" t="str" cm="1">
        <f t="array" ref="G118" xml:space="preserve"> INDEX(目次資料表[攝], $E118)</f>
        <v>咸</v>
      </c>
      <c r="H118" s="15" t="str" cm="1">
        <f t="array" ref="H118" xml:space="preserve"> INDEX(目次資料表[韻系], $E118)</f>
        <v>鹽</v>
      </c>
      <c r="I118" s="21" t="str">
        <f xml:space="preserve"> INDEX(目次資料表[韻目], MATCH(D118, 韻系資料表[韻目索引],0))</f>
        <v>琰</v>
      </c>
      <c r="J118" s="14" t="str" cm="1">
        <f t="array" ref="J118" xml:space="preserve"> INDEX(四聲調, C118)</f>
        <v>平</v>
      </c>
    </row>
    <row r="119" spans="1:10" ht="31.5">
      <c r="A119" s="12" cm="1">
        <f t="array" ref="A119" xml:space="preserve"> ROW() - ROW($1:$1)</f>
        <v>118</v>
      </c>
      <c r="B119" s="12">
        <v>30</v>
      </c>
      <c r="C119" s="12">
        <v>2</v>
      </c>
      <c r="D119" s="12" t="str">
        <f t="shared" si="2"/>
        <v>30-2</v>
      </c>
      <c r="E119" s="11">
        <f xml:space="preserve"> MATCH(D119, 韻系資料表[韻目索引],0)</f>
        <v>118</v>
      </c>
      <c r="F119" s="13" t="str" cm="1">
        <f t="array" ref="F119" xml:space="preserve"> INDEX(目次資料表[目次], $E119)</f>
        <v>3.52忝</v>
      </c>
      <c r="G119" s="14" t="str" cm="1">
        <f t="array" ref="G119" xml:space="preserve"> INDEX(目次資料表[攝], $E119)</f>
        <v>咸</v>
      </c>
      <c r="H119" s="15" t="str" cm="1">
        <f t="array" ref="H119" xml:space="preserve"> INDEX(目次資料表[韻系], $E119)</f>
        <v>添</v>
      </c>
      <c r="I119" s="21" t="str">
        <f xml:space="preserve"> INDEX(目次資料表[韻目], MATCH(D119, 韻系資料表[韻目索引],0))</f>
        <v>忝</v>
      </c>
      <c r="J119" s="14" t="str" cm="1">
        <f t="array" ref="J119" xml:space="preserve"> INDEX(四聲調, C119)</f>
        <v>上</v>
      </c>
    </row>
    <row r="120" spans="1:10" ht="31.5">
      <c r="A120" s="12" cm="1">
        <f t="array" ref="A120" xml:space="preserve"> ROW() - ROW($1:$1)</f>
        <v>119</v>
      </c>
      <c r="B120" s="12">
        <v>30</v>
      </c>
      <c r="C120" s="12">
        <v>3</v>
      </c>
      <c r="D120" s="12" t="str">
        <f t="shared" si="2"/>
        <v>30-3</v>
      </c>
      <c r="E120" s="11">
        <f xml:space="preserve"> MATCH(D120, 韻系資料表[韻目索引],0)</f>
        <v>119</v>
      </c>
      <c r="F120" s="13" t="str" cm="1">
        <f t="array" ref="F120" xml:space="preserve"> INDEX(目次資料表[目次], $E120)</f>
        <v>3.53豏</v>
      </c>
      <c r="G120" s="14" t="str" cm="1">
        <f t="array" ref="G120" xml:space="preserve"> INDEX(目次資料表[攝], $E120)</f>
        <v>咸</v>
      </c>
      <c r="H120" s="15" t="str" cm="1">
        <f t="array" ref="H120" xml:space="preserve"> INDEX(目次資料表[韻系], $E120)</f>
        <v>咸</v>
      </c>
      <c r="I120" s="21" t="str">
        <f xml:space="preserve"> INDEX(目次資料表[韻目], MATCH(D120, 韻系資料表[韻目索引],0))</f>
        <v>豏</v>
      </c>
      <c r="J120" s="14" t="str" cm="1">
        <f t="array" ref="J120" xml:space="preserve"> INDEX(四聲調, C120)</f>
        <v>去</v>
      </c>
    </row>
    <row r="121" spans="1:10" ht="31.5">
      <c r="A121" s="12" cm="1">
        <f t="array" ref="A121" xml:space="preserve"> ROW() - ROW($1:$1)</f>
        <v>120</v>
      </c>
      <c r="B121" s="12">
        <v>30</v>
      </c>
      <c r="C121" s="12">
        <v>4</v>
      </c>
      <c r="D121" s="12" t="str">
        <f t="shared" si="2"/>
        <v>30-4</v>
      </c>
      <c r="E121" s="11">
        <f xml:space="preserve"> MATCH(D121, 韻系資料表[韻目索引],0)</f>
        <v>120</v>
      </c>
      <c r="F121" s="13" t="str" cm="1">
        <f t="array" ref="F121" xml:space="preserve"> INDEX(目次資料表[目次], $E121)</f>
        <v>3.54檻</v>
      </c>
      <c r="G121" s="14" t="str" cm="1">
        <f t="array" ref="G121" xml:space="preserve"> INDEX(目次資料表[攝], $E121)</f>
        <v>咸</v>
      </c>
      <c r="H121" s="15" t="str" cm="1">
        <f t="array" ref="H121" xml:space="preserve"> INDEX(目次資料表[韻系], $E121)</f>
        <v>銜</v>
      </c>
      <c r="I121" s="21" t="str">
        <f xml:space="preserve"> INDEX(目次資料表[韻目], MATCH(D121, 韻系資料表[韻目索引],0))</f>
        <v>檻</v>
      </c>
      <c r="J121" s="14" t="str" cm="1">
        <f t="array" ref="J121" xml:space="preserve"> INDEX(四聲調, C121)</f>
        <v>入</v>
      </c>
    </row>
    <row r="122" spans="1:10" ht="31.5">
      <c r="A122" s="12" cm="1">
        <f t="array" ref="A122" xml:space="preserve"> ROW() - ROW($1:$1)</f>
        <v>121</v>
      </c>
      <c r="B122" s="12">
        <v>31</v>
      </c>
      <c r="C122" s="12">
        <v>1</v>
      </c>
      <c r="D122" s="12" t="str">
        <f t="shared" si="2"/>
        <v>31-1</v>
      </c>
      <c r="E122" s="11">
        <f xml:space="preserve"> MATCH(D122, 韻系資料表[韻目索引],0)</f>
        <v>121</v>
      </c>
      <c r="F122" s="13" t="str" cm="1">
        <f t="array" ref="F122" xml:space="preserve"> INDEX(目次資料表[目次], $E122)</f>
        <v>3.55儼</v>
      </c>
      <c r="G122" s="14" t="str" cm="1">
        <f t="array" ref="G122" xml:space="preserve"> INDEX(目次資料表[攝], $E122)</f>
        <v>咸</v>
      </c>
      <c r="H122" s="15" t="str" cm="1">
        <f t="array" ref="H122" xml:space="preserve"> INDEX(目次資料表[韻系], $E122)</f>
        <v>嚴</v>
      </c>
      <c r="I122" s="21" t="str">
        <f xml:space="preserve"> INDEX(目次資料表[韻目], MATCH(D122, 韻系資料表[韻目索引],0))</f>
        <v>儼</v>
      </c>
      <c r="J122" s="14" t="str" cm="1">
        <f t="array" ref="J122" xml:space="preserve"> INDEX(四聲調, C122)</f>
        <v>平</v>
      </c>
    </row>
    <row r="123" spans="1:10" ht="31.5">
      <c r="A123" s="12" cm="1">
        <f t="array" ref="A123" xml:space="preserve"> ROW() - ROW($1:$1)</f>
        <v>122</v>
      </c>
      <c r="B123" s="12">
        <v>31</v>
      </c>
      <c r="C123" s="12">
        <v>2</v>
      </c>
      <c r="D123" s="12" t="str">
        <f t="shared" si="2"/>
        <v>31-2</v>
      </c>
      <c r="E123" s="11">
        <f xml:space="preserve"> MATCH(D123, 韻系資料表[韻目索引],0)</f>
        <v>122</v>
      </c>
      <c r="F123" s="13" t="str" cm="1">
        <f t="array" ref="F123" xml:space="preserve"> INDEX(目次資料表[目次], $E123)</f>
        <v>3.56梵</v>
      </c>
      <c r="G123" s="14" t="str" cm="1">
        <f t="array" ref="G123" xml:space="preserve"> INDEX(目次資料表[攝], $E123)</f>
        <v>咸</v>
      </c>
      <c r="H123" s="15" t="str" cm="1">
        <f t="array" ref="H123" xml:space="preserve"> INDEX(目次資料表[韻系], $E123)</f>
        <v>凡</v>
      </c>
      <c r="I123" s="21" t="str">
        <f xml:space="preserve"> INDEX(目次資料表[韻目], MATCH(D123, 韻系資料表[韻目索引],0))</f>
        <v>梵</v>
      </c>
      <c r="J123" s="14" t="str" cm="1">
        <f t="array" ref="J123" xml:space="preserve"> INDEX(四聲調, C123)</f>
        <v>上</v>
      </c>
    </row>
    <row r="124" spans="1:10" ht="31.5">
      <c r="A124" s="12" cm="1">
        <f t="array" ref="A124" xml:space="preserve"> ROW() - ROW($1:$1)</f>
        <v>123</v>
      </c>
      <c r="B124" s="12">
        <v>31</v>
      </c>
      <c r="C124" s="12">
        <v>3</v>
      </c>
      <c r="D124" s="12" t="str">
        <f t="shared" si="2"/>
        <v>31-3</v>
      </c>
      <c r="E124" s="11">
        <f xml:space="preserve"> MATCH(D124, 韻系資料表[韻目索引],0)</f>
        <v>123</v>
      </c>
      <c r="F124" s="13" t="str" cm="1">
        <f t="array" ref="F124" xml:space="preserve"> INDEX(目次資料表[目次], $E124)</f>
        <v>4.01送</v>
      </c>
      <c r="G124" s="14" t="str" cm="1">
        <f t="array" ref="G124" xml:space="preserve"> INDEX(目次資料表[攝], $E124)</f>
        <v>通</v>
      </c>
      <c r="H124" s="15" t="str" cm="1">
        <f t="array" ref="H124" xml:space="preserve"> INDEX(目次資料表[韻系], $E124)</f>
        <v>東</v>
      </c>
      <c r="I124" s="21" t="str">
        <f xml:space="preserve"> INDEX(目次資料表[韻目], MATCH(D124, 韻系資料表[韻目索引],0))</f>
        <v>送</v>
      </c>
      <c r="J124" s="14" t="str" cm="1">
        <f t="array" ref="J124" xml:space="preserve"> INDEX(四聲調, C124)</f>
        <v>去</v>
      </c>
    </row>
    <row r="125" spans="1:10" ht="31.5">
      <c r="A125" s="12" cm="1">
        <f t="array" ref="A125" xml:space="preserve"> ROW() - ROW($1:$1)</f>
        <v>124</v>
      </c>
      <c r="B125" s="12">
        <v>31</v>
      </c>
      <c r="C125" s="12">
        <v>4</v>
      </c>
      <c r="D125" s="12" t="str">
        <f t="shared" si="2"/>
        <v>31-4</v>
      </c>
      <c r="E125" s="11">
        <f xml:space="preserve"> MATCH(D125, 韻系資料表[韻目索引],0)</f>
        <v>124</v>
      </c>
      <c r="F125" s="13" t="str" cm="1">
        <f t="array" ref="F125" xml:space="preserve"> INDEX(目次資料表[目次], $E125)</f>
        <v>4.02宋</v>
      </c>
      <c r="G125" s="14" t="str" cm="1">
        <f t="array" ref="G125" xml:space="preserve"> INDEX(目次資料表[攝], $E125)</f>
        <v>通</v>
      </c>
      <c r="H125" s="15" t="str" cm="1">
        <f t="array" ref="H125" xml:space="preserve"> INDEX(目次資料表[韻系], $E125)</f>
        <v>冬</v>
      </c>
      <c r="I125" s="21" t="str">
        <f xml:space="preserve"> INDEX(目次資料表[韻目], MATCH(D125, 韻系資料表[韻目索引],0))</f>
        <v>宋</v>
      </c>
      <c r="J125" s="14" t="str" cm="1">
        <f t="array" ref="J125" xml:space="preserve"> INDEX(四聲調, C125)</f>
        <v>入</v>
      </c>
    </row>
    <row r="126" spans="1:10" ht="31.5">
      <c r="A126" s="12" cm="1">
        <f t="array" ref="A126" xml:space="preserve"> ROW() - ROW($1:$1)</f>
        <v>125</v>
      </c>
      <c r="B126" s="12">
        <v>32</v>
      </c>
      <c r="C126" s="12">
        <v>1</v>
      </c>
      <c r="D126" s="12" t="str">
        <f t="shared" si="2"/>
        <v>32-1</v>
      </c>
      <c r="E126" s="11">
        <f xml:space="preserve"> MATCH(D126, 韻系資料表[韻目索引],0)</f>
        <v>125</v>
      </c>
      <c r="F126" s="13" t="str" cm="1">
        <f t="array" ref="F126" xml:space="preserve"> INDEX(目次資料表[目次], $E126)</f>
        <v>4.03用</v>
      </c>
      <c r="G126" s="14" t="str" cm="1">
        <f t="array" ref="G126" xml:space="preserve"> INDEX(目次資料表[攝], $E126)</f>
        <v>通</v>
      </c>
      <c r="H126" s="15" t="str" cm="1">
        <f t="array" ref="H126" xml:space="preserve"> INDEX(目次資料表[韻系], $E126)</f>
        <v>鍾</v>
      </c>
      <c r="I126" s="21" t="str">
        <f xml:space="preserve"> INDEX(目次資料表[韻目], MATCH(D126, 韻系資料表[韻目索引],0))</f>
        <v>用</v>
      </c>
      <c r="J126" s="14" t="str" cm="1">
        <f t="array" ref="J126" xml:space="preserve"> INDEX(四聲調, C126)</f>
        <v>平</v>
      </c>
    </row>
    <row r="127" spans="1:10" ht="31.5">
      <c r="A127" s="12" cm="1">
        <f t="array" ref="A127" xml:space="preserve"> ROW() - ROW($1:$1)</f>
        <v>126</v>
      </c>
      <c r="B127" s="12">
        <v>32</v>
      </c>
      <c r="C127" s="12">
        <v>2</v>
      </c>
      <c r="D127" s="12" t="str">
        <f t="shared" ref="D127:D190" si="3" xml:space="preserve"> TEXT(B127, "00") &amp; "-" &amp; C127</f>
        <v>32-2</v>
      </c>
      <c r="E127" s="11">
        <f xml:space="preserve"> MATCH(D127, 韻系資料表[韻目索引],0)</f>
        <v>126</v>
      </c>
      <c r="F127" s="13" t="str" cm="1">
        <f t="array" ref="F127" xml:space="preserve"> INDEX(目次資料表[目次], $E127)</f>
        <v>4.04絳</v>
      </c>
      <c r="G127" s="14" t="str" cm="1">
        <f t="array" ref="G127" xml:space="preserve"> INDEX(目次資料表[攝], $E127)</f>
        <v>江</v>
      </c>
      <c r="H127" s="15" t="str" cm="1">
        <f t="array" ref="H127" xml:space="preserve"> INDEX(目次資料表[韻系], $E127)</f>
        <v>江</v>
      </c>
      <c r="I127" s="21" t="str">
        <f xml:space="preserve"> INDEX(目次資料表[韻目], MATCH(D127, 韻系資料表[韻目索引],0))</f>
        <v>絳</v>
      </c>
      <c r="J127" s="14" t="str" cm="1">
        <f t="array" ref="J127" xml:space="preserve"> INDEX(四聲調, C127)</f>
        <v>上</v>
      </c>
    </row>
    <row r="128" spans="1:10" ht="31.5">
      <c r="A128" s="12" cm="1">
        <f t="array" ref="A128" xml:space="preserve"> ROW() - ROW($1:$1)</f>
        <v>127</v>
      </c>
      <c r="B128" s="12">
        <v>32</v>
      </c>
      <c r="C128" s="12">
        <v>3</v>
      </c>
      <c r="D128" s="12" t="str">
        <f t="shared" si="3"/>
        <v>32-3</v>
      </c>
      <c r="E128" s="11">
        <f xml:space="preserve"> MATCH(D128, 韻系資料表[韻目索引],0)</f>
        <v>127</v>
      </c>
      <c r="F128" s="13" t="str" cm="1">
        <f t="array" ref="F128" xml:space="preserve"> INDEX(目次資料表[目次], $E128)</f>
        <v>4.05寘</v>
      </c>
      <c r="G128" s="14" t="str" cm="1">
        <f t="array" ref="G128" xml:space="preserve"> INDEX(目次資料表[攝], $E128)</f>
        <v>止</v>
      </c>
      <c r="H128" s="15" t="str" cm="1">
        <f t="array" ref="H128" xml:space="preserve"> INDEX(目次資料表[韻系], $E128)</f>
        <v>支</v>
      </c>
      <c r="I128" s="21" t="str">
        <f xml:space="preserve"> INDEX(目次資料表[韻目], MATCH(D128, 韻系資料表[韻目索引],0))</f>
        <v>寘</v>
      </c>
      <c r="J128" s="14" t="str" cm="1">
        <f t="array" ref="J128" xml:space="preserve"> INDEX(四聲調, C128)</f>
        <v>去</v>
      </c>
    </row>
    <row r="129" spans="1:10" ht="31.5">
      <c r="A129" s="12" cm="1">
        <f t="array" ref="A129" xml:space="preserve"> ROW() - ROW($1:$1)</f>
        <v>128</v>
      </c>
      <c r="B129" s="12">
        <v>32</v>
      </c>
      <c r="C129" s="12">
        <v>4</v>
      </c>
      <c r="D129" s="12" t="str">
        <f t="shared" si="3"/>
        <v>32-4</v>
      </c>
      <c r="E129" s="11">
        <f xml:space="preserve"> MATCH(D129, 韻系資料表[韻目索引],0)</f>
        <v>128</v>
      </c>
      <c r="F129" s="13" t="str" cm="1">
        <f t="array" ref="F129" xml:space="preserve"> INDEX(目次資料表[目次], $E129)</f>
        <v>4.06至</v>
      </c>
      <c r="G129" s="14" t="str" cm="1">
        <f t="array" ref="G129" xml:space="preserve"> INDEX(目次資料表[攝], $E129)</f>
        <v>止</v>
      </c>
      <c r="H129" s="15" t="str" cm="1">
        <f t="array" ref="H129" xml:space="preserve"> INDEX(目次資料表[韻系], $E129)</f>
        <v>脂</v>
      </c>
      <c r="I129" s="21" t="str">
        <f xml:space="preserve"> INDEX(目次資料表[韻目], MATCH(D129, 韻系資料表[韻目索引],0))</f>
        <v>至</v>
      </c>
      <c r="J129" s="14" t="str" cm="1">
        <f t="array" ref="J129" xml:space="preserve"> INDEX(四聲調, C129)</f>
        <v>入</v>
      </c>
    </row>
    <row r="130" spans="1:10" ht="31.5">
      <c r="A130" s="12" cm="1">
        <f t="array" ref="A130" xml:space="preserve"> ROW() - ROW($1:$1)</f>
        <v>129</v>
      </c>
      <c r="B130" s="12">
        <v>33</v>
      </c>
      <c r="C130" s="12">
        <v>1</v>
      </c>
      <c r="D130" s="12" t="str">
        <f t="shared" si="3"/>
        <v>33-1</v>
      </c>
      <c r="E130" s="11">
        <f xml:space="preserve"> MATCH(D130, 韻系資料表[韻目索引],0)</f>
        <v>129</v>
      </c>
      <c r="F130" s="13" t="str" cm="1">
        <f t="array" ref="F130" xml:space="preserve"> INDEX(目次資料表[目次], $E130)</f>
        <v>4.07志</v>
      </c>
      <c r="G130" s="14" t="str" cm="1">
        <f t="array" ref="G130" xml:space="preserve"> INDEX(目次資料表[攝], $E130)</f>
        <v>止</v>
      </c>
      <c r="H130" s="15" t="str" cm="1">
        <f t="array" ref="H130" xml:space="preserve"> INDEX(目次資料表[韻系], $E130)</f>
        <v>之</v>
      </c>
      <c r="I130" s="21" t="str">
        <f xml:space="preserve"> INDEX(目次資料表[韻目], MATCH(D130, 韻系資料表[韻目索引],0))</f>
        <v>志</v>
      </c>
      <c r="J130" s="14" t="str" cm="1">
        <f t="array" ref="J130" xml:space="preserve"> INDEX(四聲調, C130)</f>
        <v>平</v>
      </c>
    </row>
    <row r="131" spans="1:10" ht="31.5">
      <c r="A131" s="12" cm="1">
        <f t="array" ref="A131" xml:space="preserve"> ROW() - ROW($1:$1)</f>
        <v>130</v>
      </c>
      <c r="B131" s="12">
        <v>33</v>
      </c>
      <c r="C131" s="12">
        <v>2</v>
      </c>
      <c r="D131" s="12" t="str">
        <f t="shared" si="3"/>
        <v>33-2</v>
      </c>
      <c r="E131" s="11">
        <f xml:space="preserve"> MATCH(D131, 韻系資料表[韻目索引],0)</f>
        <v>130</v>
      </c>
      <c r="F131" s="13" t="str" cm="1">
        <f t="array" ref="F131" xml:space="preserve"> INDEX(目次資料表[目次], $E131)</f>
        <v>4.08未</v>
      </c>
      <c r="G131" s="14" t="str" cm="1">
        <f t="array" ref="G131" xml:space="preserve"> INDEX(目次資料表[攝], $E131)</f>
        <v>止</v>
      </c>
      <c r="H131" s="15" t="str" cm="1">
        <f t="array" ref="H131" xml:space="preserve"> INDEX(目次資料表[韻系], $E131)</f>
        <v>微</v>
      </c>
      <c r="I131" s="21" t="str">
        <f xml:space="preserve"> INDEX(目次資料表[韻目], MATCH(D131, 韻系資料表[韻目索引],0))</f>
        <v>未</v>
      </c>
      <c r="J131" s="14" t="str" cm="1">
        <f t="array" ref="J131" xml:space="preserve"> INDEX(四聲調, C131)</f>
        <v>上</v>
      </c>
    </row>
    <row r="132" spans="1:10" ht="31.5">
      <c r="A132" s="12" cm="1">
        <f t="array" ref="A132" xml:space="preserve"> ROW() - ROW($1:$1)</f>
        <v>131</v>
      </c>
      <c r="B132" s="12">
        <v>33</v>
      </c>
      <c r="C132" s="12">
        <v>3</v>
      </c>
      <c r="D132" s="12" t="str">
        <f t="shared" si="3"/>
        <v>33-3</v>
      </c>
      <c r="E132" s="11">
        <f xml:space="preserve"> MATCH(D132, 韻系資料表[韻目索引],0)</f>
        <v>131</v>
      </c>
      <c r="F132" s="13" t="str" cm="1">
        <f t="array" ref="F132" xml:space="preserve"> INDEX(目次資料表[目次], $E132)</f>
        <v>4.09御</v>
      </c>
      <c r="G132" s="14" t="str" cm="1">
        <f t="array" ref="G132" xml:space="preserve"> INDEX(目次資料表[攝], $E132)</f>
        <v>遇</v>
      </c>
      <c r="H132" s="15" t="str" cm="1">
        <f t="array" ref="H132" xml:space="preserve"> INDEX(目次資料表[韻系], $E132)</f>
        <v>魚</v>
      </c>
      <c r="I132" s="21" t="str">
        <f xml:space="preserve"> INDEX(目次資料表[韻目], MATCH(D132, 韻系資料表[韻目索引],0))</f>
        <v>御</v>
      </c>
      <c r="J132" s="14" t="str" cm="1">
        <f t="array" ref="J132" xml:space="preserve"> INDEX(四聲調, C132)</f>
        <v>去</v>
      </c>
    </row>
    <row r="133" spans="1:10" ht="31.5">
      <c r="A133" s="12" cm="1">
        <f t="array" ref="A133" xml:space="preserve"> ROW() - ROW($1:$1)</f>
        <v>132</v>
      </c>
      <c r="B133" s="12">
        <v>33</v>
      </c>
      <c r="C133" s="12">
        <v>4</v>
      </c>
      <c r="D133" s="12" t="str">
        <f t="shared" si="3"/>
        <v>33-4</v>
      </c>
      <c r="E133" s="11">
        <f xml:space="preserve"> MATCH(D133, 韻系資料表[韻目索引],0)</f>
        <v>132</v>
      </c>
      <c r="F133" s="13" t="str" cm="1">
        <f t="array" ref="F133" xml:space="preserve"> INDEX(目次資料表[目次], $E133)</f>
        <v>4.10遇</v>
      </c>
      <c r="G133" s="14" t="str" cm="1">
        <f t="array" ref="G133" xml:space="preserve"> INDEX(目次資料表[攝], $E133)</f>
        <v>遇</v>
      </c>
      <c r="H133" s="15" t="str" cm="1">
        <f t="array" ref="H133" xml:space="preserve"> INDEX(目次資料表[韻系], $E133)</f>
        <v>虞</v>
      </c>
      <c r="I133" s="21" t="str">
        <f xml:space="preserve"> INDEX(目次資料表[韻目], MATCH(D133, 韻系資料表[韻目索引],0))</f>
        <v>遇</v>
      </c>
      <c r="J133" s="14" t="str" cm="1">
        <f t="array" ref="J133" xml:space="preserve"> INDEX(四聲調, C133)</f>
        <v>入</v>
      </c>
    </row>
    <row r="134" spans="1:10" ht="31.5">
      <c r="A134" s="12" cm="1">
        <f t="array" ref="A134" xml:space="preserve"> ROW() - ROW($1:$1)</f>
        <v>133</v>
      </c>
      <c r="B134" s="12">
        <v>34</v>
      </c>
      <c r="C134" s="12">
        <v>1</v>
      </c>
      <c r="D134" s="12" t="str">
        <f t="shared" si="3"/>
        <v>34-1</v>
      </c>
      <c r="E134" s="11">
        <f xml:space="preserve"> MATCH(D134, 韻系資料表[韻目索引],0)</f>
        <v>133</v>
      </c>
      <c r="F134" s="13" t="str" cm="1">
        <f t="array" ref="F134" xml:space="preserve"> INDEX(目次資料表[目次], $E134)</f>
        <v>4.11暮</v>
      </c>
      <c r="G134" s="14" t="str" cm="1">
        <f t="array" ref="G134" xml:space="preserve"> INDEX(目次資料表[攝], $E134)</f>
        <v>遇</v>
      </c>
      <c r="H134" s="15" t="str" cm="1">
        <f t="array" ref="H134" xml:space="preserve"> INDEX(目次資料表[韻系], $E134)</f>
        <v>模</v>
      </c>
      <c r="I134" s="21" t="str">
        <f xml:space="preserve"> INDEX(目次資料表[韻目], MATCH(D134, 韻系資料表[韻目索引],0))</f>
        <v>暮</v>
      </c>
      <c r="J134" s="14" t="str" cm="1">
        <f t="array" ref="J134" xml:space="preserve"> INDEX(四聲調, C134)</f>
        <v>平</v>
      </c>
    </row>
    <row r="135" spans="1:10" ht="31.5">
      <c r="A135" s="12" cm="1">
        <f t="array" ref="A135" xml:space="preserve"> ROW() - ROW($1:$1)</f>
        <v>134</v>
      </c>
      <c r="B135" s="12">
        <v>34</v>
      </c>
      <c r="C135" s="12">
        <v>2</v>
      </c>
      <c r="D135" s="12" t="str">
        <f t="shared" si="3"/>
        <v>34-2</v>
      </c>
      <c r="E135" s="11">
        <f xml:space="preserve"> MATCH(D135, 韻系資料表[韻目索引],0)</f>
        <v>134</v>
      </c>
      <c r="F135" s="13" t="str" cm="1">
        <f t="array" ref="F135" xml:space="preserve"> INDEX(目次資料表[目次], $E135)</f>
        <v>4.12霽</v>
      </c>
      <c r="G135" s="14" t="str" cm="1">
        <f t="array" ref="G135" xml:space="preserve"> INDEX(目次資料表[攝], $E135)</f>
        <v>蟹</v>
      </c>
      <c r="H135" s="15" t="str" cm="1">
        <f t="array" ref="H135" xml:space="preserve"> INDEX(目次資料表[韻系], $E135)</f>
        <v>齊</v>
      </c>
      <c r="I135" s="21" t="str">
        <f xml:space="preserve"> INDEX(目次資料表[韻目], MATCH(D135, 韻系資料表[韻目索引],0))</f>
        <v>霽</v>
      </c>
      <c r="J135" s="14" t="str" cm="1">
        <f t="array" ref="J135" xml:space="preserve"> INDEX(四聲調, C135)</f>
        <v>上</v>
      </c>
    </row>
    <row r="136" spans="1:10" ht="31.5">
      <c r="A136" s="12" cm="1">
        <f t="array" ref="A136" xml:space="preserve"> ROW() - ROW($1:$1)</f>
        <v>135</v>
      </c>
      <c r="B136" s="12">
        <v>34</v>
      </c>
      <c r="C136" s="12">
        <v>3</v>
      </c>
      <c r="D136" s="12" t="str">
        <f t="shared" si="3"/>
        <v>34-3</v>
      </c>
      <c r="E136" s="11">
        <f xml:space="preserve"> MATCH(D136, 韻系資料表[韻目索引],0)</f>
        <v>135</v>
      </c>
      <c r="F136" s="13" t="str" cm="1">
        <f t="array" ref="F136" xml:space="preserve"> INDEX(目次資料表[目次], $E136)</f>
        <v>4.13祭</v>
      </c>
      <c r="G136" s="14" t="str" cm="1">
        <f t="array" ref="G136" xml:space="preserve"> INDEX(目次資料表[攝], $E136)</f>
        <v>蟹</v>
      </c>
      <c r="H136" s="15" t="str" cm="1">
        <f t="array" ref="H136" xml:space="preserve"> INDEX(目次資料表[韻系], $E136)</f>
        <v>祭</v>
      </c>
      <c r="I136" s="21" t="str">
        <f xml:space="preserve"> INDEX(目次資料表[韻目], MATCH(D136, 韻系資料表[韻目索引],0))</f>
        <v>祭</v>
      </c>
      <c r="J136" s="14" t="str" cm="1">
        <f t="array" ref="J136" xml:space="preserve"> INDEX(四聲調, C136)</f>
        <v>去</v>
      </c>
    </row>
    <row r="137" spans="1:10" ht="31.5">
      <c r="A137" s="12" cm="1">
        <f t="array" ref="A137" xml:space="preserve"> ROW() - ROW($1:$1)</f>
        <v>136</v>
      </c>
      <c r="B137" s="12">
        <v>34</v>
      </c>
      <c r="C137" s="12">
        <v>4</v>
      </c>
      <c r="D137" s="12" t="str">
        <f t="shared" si="3"/>
        <v>34-4</v>
      </c>
      <c r="E137" s="11">
        <f xml:space="preserve"> MATCH(D137, 韻系資料表[韻目索引],0)</f>
        <v>136</v>
      </c>
      <c r="F137" s="13" t="str" cm="1">
        <f t="array" ref="F137" xml:space="preserve"> INDEX(目次資料表[目次], $E137)</f>
        <v>4.14泰</v>
      </c>
      <c r="G137" s="14" t="str" cm="1">
        <f t="array" ref="G137" xml:space="preserve"> INDEX(目次資料表[攝], $E137)</f>
        <v>蟹</v>
      </c>
      <c r="H137" s="15" t="str" cm="1">
        <f t="array" ref="H137" xml:space="preserve"> INDEX(目次資料表[韻系], $E137)</f>
        <v>泰</v>
      </c>
      <c r="I137" s="21" t="str">
        <f xml:space="preserve"> INDEX(目次資料表[韻目], MATCH(D137, 韻系資料表[韻目索引],0))</f>
        <v>泰</v>
      </c>
      <c r="J137" s="14" t="str" cm="1">
        <f t="array" ref="J137" xml:space="preserve"> INDEX(四聲調, C137)</f>
        <v>入</v>
      </c>
    </row>
    <row r="138" spans="1:10" ht="31.5">
      <c r="A138" s="12" cm="1">
        <f t="array" ref="A138" xml:space="preserve"> ROW() - ROW($1:$1)</f>
        <v>137</v>
      </c>
      <c r="B138" s="12">
        <v>35</v>
      </c>
      <c r="C138" s="12">
        <v>1</v>
      </c>
      <c r="D138" s="12" t="str">
        <f t="shared" si="3"/>
        <v>35-1</v>
      </c>
      <c r="E138" s="11">
        <f xml:space="preserve"> MATCH(D138, 韻系資料表[韻目索引],0)</f>
        <v>137</v>
      </c>
      <c r="F138" s="13" t="str" cm="1">
        <f t="array" ref="F138" xml:space="preserve"> INDEX(目次資料表[目次], $E138)</f>
        <v>4.15卦</v>
      </c>
      <c r="G138" s="14" t="str" cm="1">
        <f t="array" ref="G138" xml:space="preserve"> INDEX(目次資料表[攝], $E138)</f>
        <v>蟹</v>
      </c>
      <c r="H138" s="15" t="str" cm="1">
        <f t="array" ref="H138" xml:space="preserve"> INDEX(目次資料表[韻系], $E138)</f>
        <v>佳</v>
      </c>
      <c r="I138" s="21" t="str">
        <f xml:space="preserve"> INDEX(目次資料表[韻目], MATCH(D138, 韻系資料表[韻目索引],0))</f>
        <v>卦</v>
      </c>
      <c r="J138" s="14" t="str" cm="1">
        <f t="array" ref="J138" xml:space="preserve"> INDEX(四聲調, C138)</f>
        <v>平</v>
      </c>
    </row>
    <row r="139" spans="1:10" ht="31.5">
      <c r="A139" s="12" cm="1">
        <f t="array" ref="A139" xml:space="preserve"> ROW() - ROW($1:$1)</f>
        <v>138</v>
      </c>
      <c r="B139" s="12">
        <v>35</v>
      </c>
      <c r="C139" s="12">
        <v>2</v>
      </c>
      <c r="D139" s="12" t="str">
        <f t="shared" si="3"/>
        <v>35-2</v>
      </c>
      <c r="E139" s="11">
        <f xml:space="preserve"> MATCH(D139, 韻系資料表[韻目索引],0)</f>
        <v>138</v>
      </c>
      <c r="F139" s="13" t="str" cm="1">
        <f t="array" ref="F139" xml:space="preserve"> INDEX(目次資料表[目次], $E139)</f>
        <v>4.16怪</v>
      </c>
      <c r="G139" s="14" t="str" cm="1">
        <f t="array" ref="G139" xml:space="preserve"> INDEX(目次資料表[攝], $E139)</f>
        <v>蟹</v>
      </c>
      <c r="H139" s="15" t="str" cm="1">
        <f t="array" ref="H139" xml:space="preserve"> INDEX(目次資料表[韻系], $E139)</f>
        <v>皆</v>
      </c>
      <c r="I139" s="21" t="str">
        <f xml:space="preserve"> INDEX(目次資料表[韻目], MATCH(D139, 韻系資料表[韻目索引],0))</f>
        <v>怪</v>
      </c>
      <c r="J139" s="14" t="str" cm="1">
        <f t="array" ref="J139" xml:space="preserve"> INDEX(四聲調, C139)</f>
        <v>上</v>
      </c>
    </row>
    <row r="140" spans="1:10" ht="31.5">
      <c r="A140" s="12" cm="1">
        <f t="array" ref="A140" xml:space="preserve"> ROW() - ROW($1:$1)</f>
        <v>139</v>
      </c>
      <c r="B140" s="12">
        <v>35</v>
      </c>
      <c r="C140" s="12">
        <v>3</v>
      </c>
      <c r="D140" s="12" t="str">
        <f t="shared" si="3"/>
        <v>35-3</v>
      </c>
      <c r="E140" s="11">
        <f xml:space="preserve"> MATCH(D140, 韻系資料表[韻目索引],0)</f>
        <v>139</v>
      </c>
      <c r="F140" s="13" t="str" cm="1">
        <f t="array" ref="F140" xml:space="preserve"> INDEX(目次資料表[目次], $E140)</f>
        <v>4.17夬</v>
      </c>
      <c r="G140" s="14" t="str" cm="1">
        <f t="array" ref="G140" xml:space="preserve"> INDEX(目次資料表[攝], $E140)</f>
        <v>蟹</v>
      </c>
      <c r="H140" s="15" t="str" cm="1">
        <f t="array" ref="H140" xml:space="preserve"> INDEX(目次資料表[韻系], $E140)</f>
        <v>夬</v>
      </c>
      <c r="I140" s="21" t="str">
        <f xml:space="preserve"> INDEX(目次資料表[韻目], MATCH(D140, 韻系資料表[韻目索引],0))</f>
        <v>夬</v>
      </c>
      <c r="J140" s="14" t="str" cm="1">
        <f t="array" ref="J140" xml:space="preserve"> INDEX(四聲調, C140)</f>
        <v>去</v>
      </c>
    </row>
    <row r="141" spans="1:10" ht="31.5">
      <c r="A141" s="12" cm="1">
        <f t="array" ref="A141" xml:space="preserve"> ROW() - ROW($1:$1)</f>
        <v>140</v>
      </c>
      <c r="B141" s="12">
        <v>35</v>
      </c>
      <c r="C141" s="12">
        <v>4</v>
      </c>
      <c r="D141" s="12" t="str">
        <f t="shared" si="3"/>
        <v>35-4</v>
      </c>
      <c r="E141" s="11">
        <f xml:space="preserve"> MATCH(D141, 韻系資料表[韻目索引],0)</f>
        <v>140</v>
      </c>
      <c r="F141" s="13" t="str" cm="1">
        <f t="array" ref="F141" xml:space="preserve"> INDEX(目次資料表[目次], $E141)</f>
        <v>4.18隊</v>
      </c>
      <c r="G141" s="14" t="str" cm="1">
        <f t="array" ref="G141" xml:space="preserve"> INDEX(目次資料表[攝], $E141)</f>
        <v>蟹</v>
      </c>
      <c r="H141" s="15" t="str" cm="1">
        <f t="array" ref="H141" xml:space="preserve"> INDEX(目次資料表[韻系], $E141)</f>
        <v>灰</v>
      </c>
      <c r="I141" s="21" t="str">
        <f xml:space="preserve"> INDEX(目次資料表[韻目], MATCH(D141, 韻系資料表[韻目索引],0))</f>
        <v>隊</v>
      </c>
      <c r="J141" s="14" t="str" cm="1">
        <f t="array" ref="J141" xml:space="preserve"> INDEX(四聲調, C141)</f>
        <v>入</v>
      </c>
    </row>
    <row r="142" spans="1:10" ht="31.5">
      <c r="A142" s="12" cm="1">
        <f t="array" ref="A142" xml:space="preserve"> ROW() - ROW($1:$1)</f>
        <v>141</v>
      </c>
      <c r="B142" s="12">
        <v>36</v>
      </c>
      <c r="C142" s="12">
        <v>1</v>
      </c>
      <c r="D142" s="12" t="str">
        <f t="shared" si="3"/>
        <v>36-1</v>
      </c>
      <c r="E142" s="11">
        <f xml:space="preserve"> MATCH(D142, 韻系資料表[韻目索引],0)</f>
        <v>141</v>
      </c>
      <c r="F142" s="13" t="str" cm="1">
        <f t="array" ref="F142" xml:space="preserve"> INDEX(目次資料表[目次], $E142)</f>
        <v>4.19代</v>
      </c>
      <c r="G142" s="14" t="str" cm="1">
        <f t="array" ref="G142" xml:space="preserve"> INDEX(目次資料表[攝], $E142)</f>
        <v>蟹</v>
      </c>
      <c r="H142" s="15" t="str" cm="1">
        <f t="array" ref="H142" xml:space="preserve"> INDEX(目次資料表[韻系], $E142)</f>
        <v>咍</v>
      </c>
      <c r="I142" s="21" t="str">
        <f xml:space="preserve"> INDEX(目次資料表[韻目], MATCH(D142, 韻系資料表[韻目索引],0))</f>
        <v>代</v>
      </c>
      <c r="J142" s="14" t="str" cm="1">
        <f t="array" ref="J142" xml:space="preserve"> INDEX(四聲調, C142)</f>
        <v>平</v>
      </c>
    </row>
    <row r="143" spans="1:10" ht="31.5">
      <c r="A143" s="12" cm="1">
        <f t="array" ref="A143" xml:space="preserve"> ROW() - ROW($1:$1)</f>
        <v>142</v>
      </c>
      <c r="B143" s="12">
        <v>36</v>
      </c>
      <c r="C143" s="12">
        <v>2</v>
      </c>
      <c r="D143" s="12" t="str">
        <f t="shared" si="3"/>
        <v>36-2</v>
      </c>
      <c r="E143" s="11">
        <f xml:space="preserve"> MATCH(D143, 韻系資料表[韻目索引],0)</f>
        <v>142</v>
      </c>
      <c r="F143" s="13" t="str" cm="1">
        <f t="array" ref="F143" xml:space="preserve"> INDEX(目次資料表[目次], $E143)</f>
        <v>4.20廢</v>
      </c>
      <c r="G143" s="14" t="str" cm="1">
        <f t="array" ref="G143" xml:space="preserve"> INDEX(目次資料表[攝], $E143)</f>
        <v>蟹</v>
      </c>
      <c r="H143" s="15" t="str" cm="1">
        <f t="array" ref="H143" xml:space="preserve"> INDEX(目次資料表[韻系], $E143)</f>
        <v>廢</v>
      </c>
      <c r="I143" s="21" t="str">
        <f xml:space="preserve"> INDEX(目次資料表[韻目], MATCH(D143, 韻系資料表[韻目索引],0))</f>
        <v>廢</v>
      </c>
      <c r="J143" s="14" t="str" cm="1">
        <f t="array" ref="J143" xml:space="preserve"> INDEX(四聲調, C143)</f>
        <v>上</v>
      </c>
    </row>
    <row r="144" spans="1:10" ht="31.5">
      <c r="A144" s="12" cm="1">
        <f t="array" ref="A144" xml:space="preserve"> ROW() - ROW($1:$1)</f>
        <v>143</v>
      </c>
      <c r="B144" s="12">
        <v>36</v>
      </c>
      <c r="C144" s="12">
        <v>3</v>
      </c>
      <c r="D144" s="12" t="str">
        <f t="shared" si="3"/>
        <v>36-3</v>
      </c>
      <c r="E144" s="11">
        <f xml:space="preserve"> MATCH(D144, 韻系資料表[韻目索引],0)</f>
        <v>143</v>
      </c>
      <c r="F144" s="13" t="str" cm="1">
        <f t="array" ref="F144" xml:space="preserve"> INDEX(目次資料表[目次], $E144)</f>
        <v>4.21震</v>
      </c>
      <c r="G144" s="14" t="str" cm="1">
        <f t="array" ref="G144" xml:space="preserve"> INDEX(目次資料表[攝], $E144)</f>
        <v>臻</v>
      </c>
      <c r="H144" s="15" t="str" cm="1">
        <f t="array" ref="H144" xml:space="preserve"> INDEX(目次資料表[韻系], $E144)</f>
        <v>眞</v>
      </c>
      <c r="I144" s="21" t="str">
        <f xml:space="preserve"> INDEX(目次資料表[韻目], MATCH(D144, 韻系資料表[韻目索引],0))</f>
        <v>震</v>
      </c>
      <c r="J144" s="14" t="str" cm="1">
        <f t="array" ref="J144" xml:space="preserve"> INDEX(四聲調, C144)</f>
        <v>去</v>
      </c>
    </row>
    <row r="145" spans="1:10" ht="31.5">
      <c r="A145" s="12" cm="1">
        <f t="array" ref="A145" xml:space="preserve"> ROW() - ROW($1:$1)</f>
        <v>144</v>
      </c>
      <c r="B145" s="12">
        <v>36</v>
      </c>
      <c r="C145" s="12">
        <v>4</v>
      </c>
      <c r="D145" s="12" t="str">
        <f t="shared" si="3"/>
        <v>36-4</v>
      </c>
      <c r="E145" s="11">
        <f xml:space="preserve"> MATCH(D145, 韻系資料表[韻目索引],0)</f>
        <v>144</v>
      </c>
      <c r="F145" s="13" t="str" cm="1">
        <f t="array" ref="F145" xml:space="preserve"> INDEX(目次資料表[目次], $E145)</f>
        <v>4.22稕</v>
      </c>
      <c r="G145" s="14" t="str" cm="1">
        <f t="array" ref="G145" xml:space="preserve"> INDEX(目次資料表[攝], $E145)</f>
        <v>臻</v>
      </c>
      <c r="H145" s="15" t="str" cm="1">
        <f t="array" ref="H145" xml:space="preserve"> INDEX(目次資料表[韻系], $E145)</f>
        <v>諄</v>
      </c>
      <c r="I145" s="21" t="str">
        <f xml:space="preserve"> INDEX(目次資料表[韻目], MATCH(D145, 韻系資料表[韻目索引],0))</f>
        <v>稕</v>
      </c>
      <c r="J145" s="14" t="str" cm="1">
        <f t="array" ref="J145" xml:space="preserve"> INDEX(四聲調, C145)</f>
        <v>入</v>
      </c>
    </row>
    <row r="146" spans="1:10" ht="31.5">
      <c r="A146" s="12" cm="1">
        <f t="array" ref="A146" xml:space="preserve"> ROW() - ROW($1:$1)</f>
        <v>145</v>
      </c>
      <c r="B146" s="12">
        <v>37</v>
      </c>
      <c r="C146" s="12">
        <v>1</v>
      </c>
      <c r="D146" s="12" t="str">
        <f t="shared" si="3"/>
        <v>37-1</v>
      </c>
      <c r="E146" s="11">
        <f xml:space="preserve"> MATCH(D146, 韻系資料表[韻目索引],0)</f>
        <v>145</v>
      </c>
      <c r="F146" s="13" t="str" cm="1">
        <f t="array" ref="F146" xml:space="preserve"> INDEX(目次資料表[目次], $E146)</f>
        <v>4.21櫬</v>
      </c>
      <c r="G146" s="14" t="str" cm="1">
        <f t="array" ref="G146" xml:space="preserve"> INDEX(目次資料表[攝], $E146)</f>
        <v>臻</v>
      </c>
      <c r="H146" s="15" t="str" cm="1">
        <f t="array" ref="H146" xml:space="preserve"> INDEX(目次資料表[韻系], $E146)</f>
        <v>臻</v>
      </c>
      <c r="I146" s="21" t="str">
        <f xml:space="preserve"> INDEX(目次資料表[韻目], MATCH(D146, 韻系資料表[韻目索引],0))</f>
        <v>櫬</v>
      </c>
      <c r="J146" s="14" t="str" cm="1">
        <f t="array" ref="J146" xml:space="preserve"> INDEX(四聲調, C146)</f>
        <v>平</v>
      </c>
    </row>
    <row r="147" spans="1:10" ht="31.5">
      <c r="A147" s="12" cm="1">
        <f t="array" ref="A147" xml:space="preserve"> ROW() - ROW($1:$1)</f>
        <v>146</v>
      </c>
      <c r="B147" s="12">
        <v>37</v>
      </c>
      <c r="C147" s="12">
        <v>2</v>
      </c>
      <c r="D147" s="12" t="str">
        <f t="shared" si="3"/>
        <v>37-2</v>
      </c>
      <c r="E147" s="11">
        <f xml:space="preserve"> MATCH(D147, 韻系資料表[韻目索引],0)</f>
        <v>146</v>
      </c>
      <c r="F147" s="13" t="str" cm="1">
        <f t="array" ref="F147" xml:space="preserve"> INDEX(目次資料表[目次], $E147)</f>
        <v>4.23問</v>
      </c>
      <c r="G147" s="14" t="str" cm="1">
        <f t="array" ref="G147" xml:space="preserve"> INDEX(目次資料表[攝], $E147)</f>
        <v>臻</v>
      </c>
      <c r="H147" s="15" t="str" cm="1">
        <f t="array" ref="H147" xml:space="preserve"> INDEX(目次資料表[韻系], $E147)</f>
        <v>文</v>
      </c>
      <c r="I147" s="21" t="str">
        <f xml:space="preserve"> INDEX(目次資料表[韻目], MATCH(D147, 韻系資料表[韻目索引],0))</f>
        <v>問</v>
      </c>
      <c r="J147" s="14" t="str" cm="1">
        <f t="array" ref="J147" xml:space="preserve"> INDEX(四聲調, C147)</f>
        <v>上</v>
      </c>
    </row>
    <row r="148" spans="1:10" ht="31.5">
      <c r="A148" s="12" cm="1">
        <f t="array" ref="A148" xml:space="preserve"> ROW() - ROW($1:$1)</f>
        <v>147</v>
      </c>
      <c r="B148" s="12">
        <v>37</v>
      </c>
      <c r="C148" s="12">
        <v>3</v>
      </c>
      <c r="D148" s="12" t="str">
        <f t="shared" si="3"/>
        <v>37-3</v>
      </c>
      <c r="E148" s="11">
        <f xml:space="preserve"> MATCH(D148, 韻系資料表[韻目索引],0)</f>
        <v>147</v>
      </c>
      <c r="F148" s="13" t="str" cm="1">
        <f t="array" ref="F148" xml:space="preserve"> INDEX(目次資料表[目次], $E148)</f>
        <v>4.24焮</v>
      </c>
      <c r="G148" s="14" t="str" cm="1">
        <f t="array" ref="G148" xml:space="preserve"> INDEX(目次資料表[攝], $E148)</f>
        <v>臻</v>
      </c>
      <c r="H148" s="15" t="str" cm="1">
        <f t="array" ref="H148" xml:space="preserve"> INDEX(目次資料表[韻系], $E148)</f>
        <v>欣</v>
      </c>
      <c r="I148" s="21" t="str">
        <f xml:space="preserve"> INDEX(目次資料表[韻目], MATCH(D148, 韻系資料表[韻目索引],0))</f>
        <v>焮</v>
      </c>
      <c r="J148" s="14" t="str" cm="1">
        <f t="array" ref="J148" xml:space="preserve"> INDEX(四聲調, C148)</f>
        <v>去</v>
      </c>
    </row>
    <row r="149" spans="1:10" ht="31.5">
      <c r="A149" s="12" cm="1">
        <f t="array" ref="A149" xml:space="preserve"> ROW() - ROW($1:$1)</f>
        <v>148</v>
      </c>
      <c r="B149" s="12">
        <v>37</v>
      </c>
      <c r="C149" s="12">
        <v>4</v>
      </c>
      <c r="D149" s="12" t="str">
        <f t="shared" si="3"/>
        <v>37-4</v>
      </c>
      <c r="E149" s="11">
        <f xml:space="preserve"> MATCH(D149, 韻系資料表[韻目索引],0)</f>
        <v>148</v>
      </c>
      <c r="F149" s="13" t="str" cm="1">
        <f t="array" ref="F149" xml:space="preserve"> INDEX(目次資料表[目次], $E149)</f>
        <v>4.25願</v>
      </c>
      <c r="G149" s="14" t="str" cm="1">
        <f t="array" ref="G149" xml:space="preserve"> INDEX(目次資料表[攝], $E149)</f>
        <v>臻</v>
      </c>
      <c r="H149" s="15" t="str" cm="1">
        <f t="array" ref="H149" xml:space="preserve"> INDEX(目次資料表[韻系], $E149)</f>
        <v>元</v>
      </c>
      <c r="I149" s="21" t="str">
        <f xml:space="preserve"> INDEX(目次資料表[韻目], MATCH(D149, 韻系資料表[韻目索引],0))</f>
        <v>願</v>
      </c>
      <c r="J149" s="14" t="str" cm="1">
        <f t="array" ref="J149" xml:space="preserve"> INDEX(四聲調, C149)</f>
        <v>入</v>
      </c>
    </row>
    <row r="150" spans="1:10" ht="31.5">
      <c r="A150" s="12" cm="1">
        <f t="array" ref="A150" xml:space="preserve"> ROW() - ROW($1:$1)</f>
        <v>149</v>
      </c>
      <c r="B150" s="12">
        <v>38</v>
      </c>
      <c r="C150" s="12">
        <v>1</v>
      </c>
      <c r="D150" s="12" t="str">
        <f t="shared" si="3"/>
        <v>38-1</v>
      </c>
      <c r="E150" s="11">
        <f xml:space="preserve"> MATCH(D150, 韻系資料表[韻目索引],0)</f>
        <v>149</v>
      </c>
      <c r="F150" s="13" t="str" cm="1">
        <f t="array" ref="F150" xml:space="preserve"> INDEX(目次資料表[目次], $E150)</f>
        <v>4.26慁</v>
      </c>
      <c r="G150" s="14" t="str" cm="1">
        <f t="array" ref="G150" xml:space="preserve"> INDEX(目次資料表[攝], $E150)</f>
        <v>臻</v>
      </c>
      <c r="H150" s="15" t="str" cm="1">
        <f t="array" ref="H150" xml:space="preserve"> INDEX(目次資料表[韻系], $E150)</f>
        <v>魂</v>
      </c>
      <c r="I150" s="21" t="str">
        <f xml:space="preserve"> INDEX(目次資料表[韻目], MATCH(D150, 韻系資料表[韻目索引],0))</f>
        <v>慁</v>
      </c>
      <c r="J150" s="14" t="str" cm="1">
        <f t="array" ref="J150" xml:space="preserve"> INDEX(四聲調, C150)</f>
        <v>平</v>
      </c>
    </row>
    <row r="151" spans="1:10" ht="31.5">
      <c r="A151" s="12" cm="1">
        <f t="array" ref="A151" xml:space="preserve"> ROW() - ROW($1:$1)</f>
        <v>150</v>
      </c>
      <c r="B151" s="12">
        <v>38</v>
      </c>
      <c r="C151" s="12">
        <v>2</v>
      </c>
      <c r="D151" s="12" t="str">
        <f t="shared" si="3"/>
        <v>38-2</v>
      </c>
      <c r="E151" s="11">
        <f xml:space="preserve"> MATCH(D151, 韻系資料表[韻目索引],0)</f>
        <v>150</v>
      </c>
      <c r="F151" s="13" t="str" cm="1">
        <f t="array" ref="F151" xml:space="preserve"> INDEX(目次資料表[目次], $E151)</f>
        <v>4.27恨</v>
      </c>
      <c r="G151" s="14" t="str" cm="1">
        <f t="array" ref="G151" xml:space="preserve"> INDEX(目次資料表[攝], $E151)</f>
        <v>臻</v>
      </c>
      <c r="H151" s="15" t="str" cm="1">
        <f t="array" ref="H151" xml:space="preserve"> INDEX(目次資料表[韻系], $E151)</f>
        <v>痕</v>
      </c>
      <c r="I151" s="21" t="str">
        <f xml:space="preserve"> INDEX(目次資料表[韻目], MATCH(D151, 韻系資料表[韻目索引],0))</f>
        <v>恨</v>
      </c>
      <c r="J151" s="14" t="str" cm="1">
        <f t="array" ref="J151" xml:space="preserve"> INDEX(四聲調, C151)</f>
        <v>上</v>
      </c>
    </row>
    <row r="152" spans="1:10" ht="31.5">
      <c r="A152" s="12" cm="1">
        <f t="array" ref="A152" xml:space="preserve"> ROW() - ROW($1:$1)</f>
        <v>151</v>
      </c>
      <c r="B152" s="12">
        <v>38</v>
      </c>
      <c r="C152" s="12">
        <v>3</v>
      </c>
      <c r="D152" s="12" t="str">
        <f t="shared" si="3"/>
        <v>38-3</v>
      </c>
      <c r="E152" s="11">
        <f xml:space="preserve"> MATCH(D152, 韻系資料表[韻目索引],0)</f>
        <v>151</v>
      </c>
      <c r="F152" s="13" t="str" cm="1">
        <f t="array" ref="F152" xml:space="preserve"> INDEX(目次資料表[目次], $E152)</f>
        <v>4.28翰</v>
      </c>
      <c r="G152" s="14" t="str" cm="1">
        <f t="array" ref="G152" xml:space="preserve"> INDEX(目次資料表[攝], $E152)</f>
        <v>山</v>
      </c>
      <c r="H152" s="15" t="str" cm="1">
        <f t="array" ref="H152" xml:space="preserve"> INDEX(目次資料表[韻系], $E152)</f>
        <v>寒</v>
      </c>
      <c r="I152" s="21" t="str">
        <f xml:space="preserve"> INDEX(目次資料表[韻目], MATCH(D152, 韻系資料表[韻目索引],0))</f>
        <v>翰</v>
      </c>
      <c r="J152" s="14" t="str" cm="1">
        <f t="array" ref="J152" xml:space="preserve"> INDEX(四聲調, C152)</f>
        <v>去</v>
      </c>
    </row>
    <row r="153" spans="1:10" ht="31.5">
      <c r="A153" s="12" cm="1">
        <f t="array" ref="A153" xml:space="preserve"> ROW() - ROW($1:$1)</f>
        <v>152</v>
      </c>
      <c r="B153" s="12">
        <v>38</v>
      </c>
      <c r="C153" s="12">
        <v>4</v>
      </c>
      <c r="D153" s="12" t="str">
        <f t="shared" si="3"/>
        <v>38-4</v>
      </c>
      <c r="E153" s="11">
        <f xml:space="preserve"> MATCH(D153, 韻系資料表[韻目索引],0)</f>
        <v>152</v>
      </c>
      <c r="F153" s="13" t="str" cm="1">
        <f t="array" ref="F153" xml:space="preserve"> INDEX(目次資料表[目次], $E153)</f>
        <v>4.29換</v>
      </c>
      <c r="G153" s="14" t="str" cm="1">
        <f t="array" ref="G153" xml:space="preserve"> INDEX(目次資料表[攝], $E153)</f>
        <v>山</v>
      </c>
      <c r="H153" s="15" t="str" cm="1">
        <f t="array" ref="H153" xml:space="preserve"> INDEX(目次資料表[韻系], $E153)</f>
        <v>桓</v>
      </c>
      <c r="I153" s="21" t="str">
        <f xml:space="preserve"> INDEX(目次資料表[韻目], MATCH(D153, 韻系資料表[韻目索引],0))</f>
        <v>換</v>
      </c>
      <c r="J153" s="14" t="str" cm="1">
        <f t="array" ref="J153" xml:space="preserve"> INDEX(四聲調, C153)</f>
        <v>入</v>
      </c>
    </row>
    <row r="154" spans="1:10" ht="31.5">
      <c r="A154" s="12" cm="1">
        <f t="array" ref="A154" xml:space="preserve"> ROW() - ROW($1:$1)</f>
        <v>153</v>
      </c>
      <c r="B154" s="12">
        <v>39</v>
      </c>
      <c r="C154" s="12">
        <v>1</v>
      </c>
      <c r="D154" s="12" t="str">
        <f t="shared" si="3"/>
        <v>39-1</v>
      </c>
      <c r="E154" s="11">
        <f xml:space="preserve"> MATCH(D154, 韻系資料表[韻目索引],0)</f>
        <v>153</v>
      </c>
      <c r="F154" s="13" t="str" cm="1">
        <f t="array" ref="F154" xml:space="preserve"> INDEX(目次資料表[目次], $E154)</f>
        <v>4.30諫</v>
      </c>
      <c r="G154" s="14" t="str" cm="1">
        <f t="array" ref="G154" xml:space="preserve"> INDEX(目次資料表[攝], $E154)</f>
        <v>山</v>
      </c>
      <c r="H154" s="15" t="str" cm="1">
        <f t="array" ref="H154" xml:space="preserve"> INDEX(目次資料表[韻系], $E154)</f>
        <v>刪</v>
      </c>
      <c r="I154" s="21" t="str">
        <f xml:space="preserve"> INDEX(目次資料表[韻目], MATCH(D154, 韻系資料表[韻目索引],0))</f>
        <v>諫</v>
      </c>
      <c r="J154" s="14" t="str" cm="1">
        <f t="array" ref="J154" xml:space="preserve"> INDEX(四聲調, C154)</f>
        <v>平</v>
      </c>
    </row>
    <row r="155" spans="1:10" ht="31.5">
      <c r="A155" s="12" cm="1">
        <f t="array" ref="A155" xml:space="preserve"> ROW() - ROW($1:$1)</f>
        <v>154</v>
      </c>
      <c r="B155" s="12">
        <v>39</v>
      </c>
      <c r="C155" s="12">
        <v>2</v>
      </c>
      <c r="D155" s="12" t="str">
        <f t="shared" si="3"/>
        <v>39-2</v>
      </c>
      <c r="E155" s="11">
        <f xml:space="preserve"> MATCH(D155, 韻系資料表[韻目索引],0)</f>
        <v>154</v>
      </c>
      <c r="F155" s="13" t="str" cm="1">
        <f t="array" ref="F155" xml:space="preserve"> INDEX(目次資料表[目次], $E155)</f>
        <v>4.31襇</v>
      </c>
      <c r="G155" s="14" t="str" cm="1">
        <f t="array" ref="G155" xml:space="preserve"> INDEX(目次資料表[攝], $E155)</f>
        <v>山</v>
      </c>
      <c r="H155" s="15" t="str" cm="1">
        <f t="array" ref="H155" xml:space="preserve"> INDEX(目次資料表[韻系], $E155)</f>
        <v>山</v>
      </c>
      <c r="I155" s="21" t="str">
        <f xml:space="preserve"> INDEX(目次資料表[韻目], MATCH(D155, 韻系資料表[韻目索引],0))</f>
        <v>襇</v>
      </c>
      <c r="J155" s="14" t="str" cm="1">
        <f t="array" ref="J155" xml:space="preserve"> INDEX(四聲調, C155)</f>
        <v>上</v>
      </c>
    </row>
    <row r="156" spans="1:10" ht="31.5">
      <c r="A156" s="12" cm="1">
        <f t="array" ref="A156" xml:space="preserve"> ROW() - ROW($1:$1)</f>
        <v>155</v>
      </c>
      <c r="B156" s="12">
        <v>39</v>
      </c>
      <c r="C156" s="12">
        <v>3</v>
      </c>
      <c r="D156" s="12" t="str">
        <f t="shared" si="3"/>
        <v>39-3</v>
      </c>
      <c r="E156" s="11">
        <f xml:space="preserve"> MATCH(D156, 韻系資料表[韻目索引],0)</f>
        <v>155</v>
      </c>
      <c r="F156" s="13" t="str" cm="1">
        <f t="array" ref="F156" xml:space="preserve"> INDEX(目次資料表[目次], $E156)</f>
        <v>4.32霰</v>
      </c>
      <c r="G156" s="14" t="str" cm="1">
        <f t="array" ref="G156" xml:space="preserve"> INDEX(目次資料表[攝], $E156)</f>
        <v>山</v>
      </c>
      <c r="H156" s="15" t="str" cm="1">
        <f t="array" ref="H156" xml:space="preserve"> INDEX(目次資料表[韻系], $E156)</f>
        <v>先</v>
      </c>
      <c r="I156" s="21" t="str">
        <f xml:space="preserve"> INDEX(目次資料表[韻目], MATCH(D156, 韻系資料表[韻目索引],0))</f>
        <v>霰</v>
      </c>
      <c r="J156" s="14" t="str" cm="1">
        <f t="array" ref="J156" xml:space="preserve"> INDEX(四聲調, C156)</f>
        <v>去</v>
      </c>
    </row>
    <row r="157" spans="1:10" ht="31.5">
      <c r="A157" s="12" cm="1">
        <f t="array" ref="A157" xml:space="preserve"> ROW() - ROW($1:$1)</f>
        <v>156</v>
      </c>
      <c r="B157" s="12">
        <v>39</v>
      </c>
      <c r="C157" s="12">
        <v>4</v>
      </c>
      <c r="D157" s="12" t="str">
        <f t="shared" si="3"/>
        <v>39-4</v>
      </c>
      <c r="E157" s="11">
        <f xml:space="preserve"> MATCH(D157, 韻系資料表[韻目索引],0)</f>
        <v>156</v>
      </c>
      <c r="F157" s="13" t="str" cm="1">
        <f t="array" ref="F157" xml:space="preserve"> INDEX(目次資料表[目次], $E157)</f>
        <v>4.33線</v>
      </c>
      <c r="G157" s="14" t="str" cm="1">
        <f t="array" ref="G157" xml:space="preserve"> INDEX(目次資料表[攝], $E157)</f>
        <v>山</v>
      </c>
      <c r="H157" s="15" t="str" cm="1">
        <f t="array" ref="H157" xml:space="preserve"> INDEX(目次資料表[韻系], $E157)</f>
        <v>仙</v>
      </c>
      <c r="I157" s="21" t="str">
        <f xml:space="preserve"> INDEX(目次資料表[韻目], MATCH(D157, 韻系資料表[韻目索引],0))</f>
        <v>線</v>
      </c>
      <c r="J157" s="14" t="str" cm="1">
        <f t="array" ref="J157" xml:space="preserve"> INDEX(四聲調, C157)</f>
        <v>入</v>
      </c>
    </row>
    <row r="158" spans="1:10" ht="31.5">
      <c r="A158" s="12" cm="1">
        <f t="array" ref="A158" xml:space="preserve"> ROW() - ROW($1:$1)</f>
        <v>157</v>
      </c>
      <c r="B158" s="12">
        <v>40</v>
      </c>
      <c r="C158" s="12">
        <v>1</v>
      </c>
      <c r="D158" s="12" t="str">
        <f t="shared" si="3"/>
        <v>40-1</v>
      </c>
      <c r="E158" s="11">
        <f xml:space="preserve"> MATCH(D158, 韻系資料表[韻目索引],0)</f>
        <v>157</v>
      </c>
      <c r="F158" s="13" t="str" cm="1">
        <f t="array" ref="F158" xml:space="preserve"> INDEX(目次資料表[目次], $E158)</f>
        <v>4.34嘯</v>
      </c>
      <c r="G158" s="14" t="str" cm="1">
        <f t="array" ref="G158" xml:space="preserve"> INDEX(目次資料表[攝], $E158)</f>
        <v>效</v>
      </c>
      <c r="H158" s="15" t="str" cm="1">
        <f t="array" ref="H158" xml:space="preserve"> INDEX(目次資料表[韻系], $E158)</f>
        <v>蕭</v>
      </c>
      <c r="I158" s="21" t="str">
        <f xml:space="preserve"> INDEX(目次資料表[韻目], MATCH(D158, 韻系資料表[韻目索引],0))</f>
        <v>嘯</v>
      </c>
      <c r="J158" s="14" t="str" cm="1">
        <f t="array" ref="J158" xml:space="preserve"> INDEX(四聲調, C158)</f>
        <v>平</v>
      </c>
    </row>
    <row r="159" spans="1:10" ht="31.5">
      <c r="A159" s="12" cm="1">
        <f t="array" ref="A159" xml:space="preserve"> ROW() - ROW($1:$1)</f>
        <v>158</v>
      </c>
      <c r="B159" s="12">
        <v>40</v>
      </c>
      <c r="C159" s="12">
        <v>2</v>
      </c>
      <c r="D159" s="12" t="str">
        <f t="shared" si="3"/>
        <v>40-2</v>
      </c>
      <c r="E159" s="11">
        <f xml:space="preserve"> MATCH(D159, 韻系資料表[韻目索引],0)</f>
        <v>158</v>
      </c>
      <c r="F159" s="13" t="str" cm="1">
        <f t="array" ref="F159" xml:space="preserve"> INDEX(目次資料表[目次], $E159)</f>
        <v>4.35笑</v>
      </c>
      <c r="G159" s="14" t="str" cm="1">
        <f t="array" ref="G159" xml:space="preserve"> INDEX(目次資料表[攝], $E159)</f>
        <v>效</v>
      </c>
      <c r="H159" s="15" t="str" cm="1">
        <f t="array" ref="H159" xml:space="preserve"> INDEX(目次資料表[韻系], $E159)</f>
        <v>宵</v>
      </c>
      <c r="I159" s="21" t="str">
        <f xml:space="preserve"> INDEX(目次資料表[韻目], MATCH(D159, 韻系資料表[韻目索引],0))</f>
        <v>笑</v>
      </c>
      <c r="J159" s="14" t="str" cm="1">
        <f t="array" ref="J159" xml:space="preserve"> INDEX(四聲調, C159)</f>
        <v>上</v>
      </c>
    </row>
    <row r="160" spans="1:10" ht="31.5">
      <c r="A160" s="12" cm="1">
        <f t="array" ref="A160" xml:space="preserve"> ROW() - ROW($1:$1)</f>
        <v>159</v>
      </c>
      <c r="B160" s="12">
        <v>40</v>
      </c>
      <c r="C160" s="12">
        <v>3</v>
      </c>
      <c r="D160" s="12" t="str">
        <f t="shared" si="3"/>
        <v>40-3</v>
      </c>
      <c r="E160" s="11">
        <f xml:space="preserve"> MATCH(D160, 韻系資料表[韻目索引],0)</f>
        <v>159</v>
      </c>
      <c r="F160" s="13" t="str" cm="1">
        <f t="array" ref="F160" xml:space="preserve"> INDEX(目次資料表[目次], $E160)</f>
        <v>4.36效</v>
      </c>
      <c r="G160" s="14" t="str" cm="1">
        <f t="array" ref="G160" xml:space="preserve"> INDEX(目次資料表[攝], $E160)</f>
        <v>效</v>
      </c>
      <c r="H160" s="15" t="str" cm="1">
        <f t="array" ref="H160" xml:space="preserve"> INDEX(目次資料表[韻系], $E160)</f>
        <v>肴</v>
      </c>
      <c r="I160" s="21" t="str">
        <f xml:space="preserve"> INDEX(目次資料表[韻目], MATCH(D160, 韻系資料表[韻目索引],0))</f>
        <v>效</v>
      </c>
      <c r="J160" s="14" t="str" cm="1">
        <f t="array" ref="J160" xml:space="preserve"> INDEX(四聲調, C160)</f>
        <v>去</v>
      </c>
    </row>
    <row r="161" spans="1:10" ht="31.5">
      <c r="A161" s="12" cm="1">
        <f t="array" ref="A161" xml:space="preserve"> ROW() - ROW($1:$1)</f>
        <v>160</v>
      </c>
      <c r="B161" s="12">
        <v>40</v>
      </c>
      <c r="C161" s="12">
        <v>4</v>
      </c>
      <c r="D161" s="12" t="str">
        <f t="shared" si="3"/>
        <v>40-4</v>
      </c>
      <c r="E161" s="11">
        <f xml:space="preserve"> MATCH(D161, 韻系資料表[韻目索引],0)</f>
        <v>160</v>
      </c>
      <c r="F161" s="13" t="str" cm="1">
        <f t="array" ref="F161" xml:space="preserve"> INDEX(目次資料表[目次], $E161)</f>
        <v>4.37号</v>
      </c>
      <c r="G161" s="14" t="str" cm="1">
        <f t="array" ref="G161" xml:space="preserve"> INDEX(目次資料表[攝], $E161)</f>
        <v>效</v>
      </c>
      <c r="H161" s="15" t="str" cm="1">
        <f t="array" ref="H161" xml:space="preserve"> INDEX(目次資料表[韻系], $E161)</f>
        <v>豪</v>
      </c>
      <c r="I161" s="21" t="str">
        <f xml:space="preserve"> INDEX(目次資料表[韻目], MATCH(D161, 韻系資料表[韻目索引],0))</f>
        <v>号</v>
      </c>
      <c r="J161" s="14" t="str" cm="1">
        <f t="array" ref="J161" xml:space="preserve"> INDEX(四聲調, C161)</f>
        <v>入</v>
      </c>
    </row>
    <row r="162" spans="1:10" ht="31.5">
      <c r="A162" s="12" cm="1">
        <f t="array" ref="A162" xml:space="preserve"> ROW() - ROW($1:$1)</f>
        <v>161</v>
      </c>
      <c r="B162" s="12">
        <v>41</v>
      </c>
      <c r="C162" s="12">
        <v>1</v>
      </c>
      <c r="D162" s="12" t="str">
        <f t="shared" si="3"/>
        <v>41-1</v>
      </c>
      <c r="E162" s="11">
        <f xml:space="preserve"> MATCH(D162, 韻系資料表[韻目索引],0)</f>
        <v>161</v>
      </c>
      <c r="F162" s="13" t="str" cm="1">
        <f t="array" ref="F162" xml:space="preserve"> INDEX(目次資料表[目次], $E162)</f>
        <v>4.38箇</v>
      </c>
      <c r="G162" s="14" t="str" cm="1">
        <f t="array" ref="G162" xml:space="preserve"> INDEX(目次資料表[攝], $E162)</f>
        <v>果</v>
      </c>
      <c r="H162" s="15" t="str" cm="1">
        <f t="array" ref="H162" xml:space="preserve"> INDEX(目次資料表[韻系], $E162)</f>
        <v>歌</v>
      </c>
      <c r="I162" s="21" t="str">
        <f xml:space="preserve"> INDEX(目次資料表[韻目], MATCH(D162, 韻系資料表[韻目索引],0))</f>
        <v>箇</v>
      </c>
      <c r="J162" s="14" t="str" cm="1">
        <f t="array" ref="J162" xml:space="preserve"> INDEX(四聲調, C162)</f>
        <v>平</v>
      </c>
    </row>
    <row r="163" spans="1:10" ht="31.5">
      <c r="A163" s="12" cm="1">
        <f t="array" ref="A163" xml:space="preserve"> ROW() - ROW($1:$1)</f>
        <v>162</v>
      </c>
      <c r="B163" s="12">
        <v>41</v>
      </c>
      <c r="C163" s="12">
        <v>2</v>
      </c>
      <c r="D163" s="12" t="str">
        <f t="shared" si="3"/>
        <v>41-2</v>
      </c>
      <c r="E163" s="11">
        <f xml:space="preserve"> MATCH(D163, 韻系資料表[韻目索引],0)</f>
        <v>162</v>
      </c>
      <c r="F163" s="13" t="str" cm="1">
        <f t="array" ref="F163" xml:space="preserve"> INDEX(目次資料表[目次], $E163)</f>
        <v>4.39過</v>
      </c>
      <c r="G163" s="14" t="str" cm="1">
        <f t="array" ref="G163" xml:space="preserve"> INDEX(目次資料表[攝], $E163)</f>
        <v>果</v>
      </c>
      <c r="H163" s="15" t="str" cm="1">
        <f t="array" ref="H163" xml:space="preserve"> INDEX(目次資料表[韻系], $E163)</f>
        <v>戈</v>
      </c>
      <c r="I163" s="21" t="str">
        <f xml:space="preserve"> INDEX(目次資料表[韻目], MATCH(D163, 韻系資料表[韻目索引],0))</f>
        <v>過</v>
      </c>
      <c r="J163" s="14" t="str" cm="1">
        <f t="array" ref="J163" xml:space="preserve"> INDEX(四聲調, C163)</f>
        <v>上</v>
      </c>
    </row>
    <row r="164" spans="1:10" ht="31.5">
      <c r="A164" s="12" cm="1">
        <f t="array" ref="A164" xml:space="preserve"> ROW() - ROW($1:$1)</f>
        <v>163</v>
      </c>
      <c r="B164" s="12">
        <v>41</v>
      </c>
      <c r="C164" s="12">
        <v>3</v>
      </c>
      <c r="D164" s="12" t="str">
        <f t="shared" si="3"/>
        <v>41-3</v>
      </c>
      <c r="E164" s="11">
        <f xml:space="preserve"> MATCH(D164, 韻系資料表[韻目索引],0)</f>
        <v>163</v>
      </c>
      <c r="F164" s="13" t="str" cm="1">
        <f t="array" ref="F164" xml:space="preserve"> INDEX(目次資料表[目次], $E164)</f>
        <v>4.40禡</v>
      </c>
      <c r="G164" s="14" t="str" cm="1">
        <f t="array" ref="G164" xml:space="preserve"> INDEX(目次資料表[攝], $E164)</f>
        <v>假</v>
      </c>
      <c r="H164" s="15" t="str" cm="1">
        <f t="array" ref="H164" xml:space="preserve"> INDEX(目次資料表[韻系], $E164)</f>
        <v>麻</v>
      </c>
      <c r="I164" s="21" t="str">
        <f xml:space="preserve"> INDEX(目次資料表[韻目], MATCH(D164, 韻系資料表[韻目索引],0))</f>
        <v>禡</v>
      </c>
      <c r="J164" s="14" t="str" cm="1">
        <f t="array" ref="J164" xml:space="preserve"> INDEX(四聲調, C164)</f>
        <v>去</v>
      </c>
    </row>
    <row r="165" spans="1:10" ht="31.5">
      <c r="A165" s="12" cm="1">
        <f t="array" ref="A165" xml:space="preserve"> ROW() - ROW($1:$1)</f>
        <v>164</v>
      </c>
      <c r="B165" s="12">
        <v>41</v>
      </c>
      <c r="C165" s="12">
        <v>4</v>
      </c>
      <c r="D165" s="12" t="str">
        <f t="shared" si="3"/>
        <v>41-4</v>
      </c>
      <c r="E165" s="11">
        <f xml:space="preserve"> MATCH(D165, 韻系資料表[韻目索引],0)</f>
        <v>164</v>
      </c>
      <c r="F165" s="13" t="str" cm="1">
        <f t="array" ref="F165" xml:space="preserve"> INDEX(目次資料表[目次], $E165)</f>
        <v>4.41漾</v>
      </c>
      <c r="G165" s="14" t="str" cm="1">
        <f t="array" ref="G165" xml:space="preserve"> INDEX(目次資料表[攝], $E165)</f>
        <v>宕</v>
      </c>
      <c r="H165" s="15" t="str" cm="1">
        <f t="array" ref="H165" xml:space="preserve"> INDEX(目次資料表[韻系], $E165)</f>
        <v>陽</v>
      </c>
      <c r="I165" s="21" t="str">
        <f xml:space="preserve"> INDEX(目次資料表[韻目], MATCH(D165, 韻系資料表[韻目索引],0))</f>
        <v>漾</v>
      </c>
      <c r="J165" s="14" t="str" cm="1">
        <f t="array" ref="J165" xml:space="preserve"> INDEX(四聲調, C165)</f>
        <v>入</v>
      </c>
    </row>
    <row r="166" spans="1:10" ht="31.5">
      <c r="A166" s="12" cm="1">
        <f t="array" ref="A166" xml:space="preserve"> ROW() - ROW($1:$1)</f>
        <v>165</v>
      </c>
      <c r="B166" s="12">
        <v>42</v>
      </c>
      <c r="C166" s="12">
        <v>1</v>
      </c>
      <c r="D166" s="12" t="str">
        <f t="shared" si="3"/>
        <v>42-1</v>
      </c>
      <c r="E166" s="11">
        <f xml:space="preserve"> MATCH(D166, 韻系資料表[韻目索引],0)</f>
        <v>165</v>
      </c>
      <c r="F166" s="13" t="str" cm="1">
        <f t="array" ref="F166" xml:space="preserve"> INDEX(目次資料表[目次], $E166)</f>
        <v>4.42宕</v>
      </c>
      <c r="G166" s="14" t="str" cm="1">
        <f t="array" ref="G166" xml:space="preserve"> INDEX(目次資料表[攝], $E166)</f>
        <v>宕</v>
      </c>
      <c r="H166" s="15" t="str" cm="1">
        <f t="array" ref="H166" xml:space="preserve"> INDEX(目次資料表[韻系], $E166)</f>
        <v>唐</v>
      </c>
      <c r="I166" s="21" t="str">
        <f xml:space="preserve"> INDEX(目次資料表[韻目], MATCH(D166, 韻系資料表[韻目索引],0))</f>
        <v>宕</v>
      </c>
      <c r="J166" s="14" t="str" cm="1">
        <f t="array" ref="J166" xml:space="preserve"> INDEX(四聲調, C166)</f>
        <v>平</v>
      </c>
    </row>
    <row r="167" spans="1:10" ht="31.5">
      <c r="A167" s="12" cm="1">
        <f t="array" ref="A167" xml:space="preserve"> ROW() - ROW($1:$1)</f>
        <v>166</v>
      </c>
      <c r="B167" s="12">
        <v>42</v>
      </c>
      <c r="C167" s="12">
        <v>2</v>
      </c>
      <c r="D167" s="12" t="str">
        <f t="shared" si="3"/>
        <v>42-2</v>
      </c>
      <c r="E167" s="11">
        <f xml:space="preserve"> MATCH(D167, 韻系資料表[韻目索引],0)</f>
        <v>166</v>
      </c>
      <c r="F167" s="13" t="str" cm="1">
        <f t="array" ref="F167" xml:space="preserve"> INDEX(目次資料表[目次], $E167)</f>
        <v>4.43映</v>
      </c>
      <c r="G167" s="14" t="str" cm="1">
        <f t="array" ref="G167" xml:space="preserve"> INDEX(目次資料表[攝], $E167)</f>
        <v>梗</v>
      </c>
      <c r="H167" s="15" t="str" cm="1">
        <f t="array" ref="H167" xml:space="preserve"> INDEX(目次資料表[韻系], $E167)</f>
        <v>庚</v>
      </c>
      <c r="I167" s="21" t="str">
        <f xml:space="preserve"> INDEX(目次資料表[韻目], MATCH(D167, 韻系資料表[韻目索引],0))</f>
        <v>映</v>
      </c>
      <c r="J167" s="14" t="str" cm="1">
        <f t="array" ref="J167" xml:space="preserve"> INDEX(四聲調, C167)</f>
        <v>上</v>
      </c>
    </row>
    <row r="168" spans="1:10" ht="31.5">
      <c r="A168" s="12" cm="1">
        <f t="array" ref="A168" xml:space="preserve"> ROW() - ROW($1:$1)</f>
        <v>167</v>
      </c>
      <c r="B168" s="12">
        <v>42</v>
      </c>
      <c r="C168" s="12">
        <v>3</v>
      </c>
      <c r="D168" s="12" t="str">
        <f t="shared" si="3"/>
        <v>42-3</v>
      </c>
      <c r="E168" s="11">
        <f xml:space="preserve"> MATCH(D168, 韻系資料表[韻目索引],0)</f>
        <v>167</v>
      </c>
      <c r="F168" s="13" t="str" cm="1">
        <f t="array" ref="F168" xml:space="preserve"> INDEX(目次資料表[目次], $E168)</f>
        <v>4.44諍</v>
      </c>
      <c r="G168" s="14" t="str" cm="1">
        <f t="array" ref="G168" xml:space="preserve"> INDEX(目次資料表[攝], $E168)</f>
        <v>梗</v>
      </c>
      <c r="H168" s="15" t="str" cm="1">
        <f t="array" ref="H168" xml:space="preserve"> INDEX(目次資料表[韻系], $E168)</f>
        <v>耕</v>
      </c>
      <c r="I168" s="21" t="str">
        <f xml:space="preserve"> INDEX(目次資料表[韻目], MATCH(D168, 韻系資料表[韻目索引],0))</f>
        <v>諍</v>
      </c>
      <c r="J168" s="14" t="str" cm="1">
        <f t="array" ref="J168" xml:space="preserve"> INDEX(四聲調, C168)</f>
        <v>去</v>
      </c>
    </row>
    <row r="169" spans="1:10" ht="31.5">
      <c r="A169" s="12" cm="1">
        <f t="array" ref="A169" xml:space="preserve"> ROW() - ROW($1:$1)</f>
        <v>168</v>
      </c>
      <c r="B169" s="12">
        <v>42</v>
      </c>
      <c r="C169" s="12">
        <v>4</v>
      </c>
      <c r="D169" s="12" t="str">
        <f t="shared" si="3"/>
        <v>42-4</v>
      </c>
      <c r="E169" s="11">
        <f xml:space="preserve"> MATCH(D169, 韻系資料表[韻目索引],0)</f>
        <v>168</v>
      </c>
      <c r="F169" s="13" t="str" cm="1">
        <f t="array" ref="F169" xml:space="preserve"> INDEX(目次資料表[目次], $E169)</f>
        <v>4.45勁</v>
      </c>
      <c r="G169" s="14" t="str" cm="1">
        <f t="array" ref="G169" xml:space="preserve"> INDEX(目次資料表[攝], $E169)</f>
        <v>梗</v>
      </c>
      <c r="H169" s="15" t="str" cm="1">
        <f t="array" ref="H169" xml:space="preserve"> INDEX(目次資料表[韻系], $E169)</f>
        <v>清</v>
      </c>
      <c r="I169" s="21" t="str">
        <f xml:space="preserve"> INDEX(目次資料表[韻目], MATCH(D169, 韻系資料表[韻目索引],0))</f>
        <v>勁</v>
      </c>
      <c r="J169" s="14" t="str" cm="1">
        <f t="array" ref="J169" xml:space="preserve"> INDEX(四聲調, C169)</f>
        <v>入</v>
      </c>
    </row>
    <row r="170" spans="1:10" ht="31.5">
      <c r="A170" s="12" cm="1">
        <f t="array" ref="A170" xml:space="preserve"> ROW() - ROW($1:$1)</f>
        <v>169</v>
      </c>
      <c r="B170" s="12">
        <v>43</v>
      </c>
      <c r="C170" s="12">
        <v>1</v>
      </c>
      <c r="D170" s="12" t="str">
        <f t="shared" si="3"/>
        <v>43-1</v>
      </c>
      <c r="E170" s="11">
        <f xml:space="preserve"> MATCH(D170, 韻系資料表[韻目索引],0)</f>
        <v>169</v>
      </c>
      <c r="F170" s="13" t="str" cm="1">
        <f t="array" ref="F170" xml:space="preserve"> INDEX(目次資料表[目次], $E170)</f>
        <v>4.46徑</v>
      </c>
      <c r="G170" s="14" t="str" cm="1">
        <f t="array" ref="G170" xml:space="preserve"> INDEX(目次資料表[攝], $E170)</f>
        <v>梗</v>
      </c>
      <c r="H170" s="15" t="str" cm="1">
        <f t="array" ref="H170" xml:space="preserve"> INDEX(目次資料表[韻系], $E170)</f>
        <v>青</v>
      </c>
      <c r="I170" s="21" t="str">
        <f xml:space="preserve"> INDEX(目次資料表[韻目], MATCH(D170, 韻系資料表[韻目索引],0))</f>
        <v>徑</v>
      </c>
      <c r="J170" s="14" t="str" cm="1">
        <f t="array" ref="J170" xml:space="preserve"> INDEX(四聲調, C170)</f>
        <v>平</v>
      </c>
    </row>
    <row r="171" spans="1:10" ht="31.5">
      <c r="A171" s="12" cm="1">
        <f t="array" ref="A171" xml:space="preserve"> ROW() - ROW($1:$1)</f>
        <v>170</v>
      </c>
      <c r="B171" s="12">
        <v>43</v>
      </c>
      <c r="C171" s="12">
        <v>2</v>
      </c>
      <c r="D171" s="12" t="str">
        <f t="shared" si="3"/>
        <v>43-2</v>
      </c>
      <c r="E171" s="11">
        <f xml:space="preserve"> MATCH(D171, 韻系資料表[韻目索引],0)</f>
        <v>170</v>
      </c>
      <c r="F171" s="13" t="str" cm="1">
        <f t="array" ref="F171" xml:space="preserve"> INDEX(目次資料表[目次], $E171)</f>
        <v>4.47證</v>
      </c>
      <c r="G171" s="14" t="str" cm="1">
        <f t="array" ref="G171" xml:space="preserve"> INDEX(目次資料表[攝], $E171)</f>
        <v>曾</v>
      </c>
      <c r="H171" s="15" t="str" cm="1">
        <f t="array" ref="H171" xml:space="preserve"> INDEX(目次資料表[韻系], $E171)</f>
        <v>蒸</v>
      </c>
      <c r="I171" s="21" t="str">
        <f xml:space="preserve"> INDEX(目次資料表[韻目], MATCH(D171, 韻系資料表[韻目索引],0))</f>
        <v>證</v>
      </c>
      <c r="J171" s="14" t="str" cm="1">
        <f t="array" ref="J171" xml:space="preserve"> INDEX(四聲調, C171)</f>
        <v>上</v>
      </c>
    </row>
    <row r="172" spans="1:10" ht="31.5">
      <c r="A172" s="12" cm="1">
        <f t="array" ref="A172" xml:space="preserve"> ROW() - ROW($1:$1)</f>
        <v>171</v>
      </c>
      <c r="B172" s="12">
        <v>43</v>
      </c>
      <c r="C172" s="12">
        <v>3</v>
      </c>
      <c r="D172" s="12" t="str">
        <f t="shared" si="3"/>
        <v>43-3</v>
      </c>
      <c r="E172" s="11">
        <f xml:space="preserve"> MATCH(D172, 韻系資料表[韻目索引],0)</f>
        <v>171</v>
      </c>
      <c r="F172" s="13" t="str" cm="1">
        <f t="array" ref="F172" xml:space="preserve"> INDEX(目次資料表[目次], $E172)</f>
        <v>4.48嶝</v>
      </c>
      <c r="G172" s="14" t="str" cm="1">
        <f t="array" ref="G172" xml:space="preserve"> INDEX(目次資料表[攝], $E172)</f>
        <v>曾</v>
      </c>
      <c r="H172" s="15" t="str" cm="1">
        <f t="array" ref="H172" xml:space="preserve"> INDEX(目次資料表[韻系], $E172)</f>
        <v>登</v>
      </c>
      <c r="I172" s="21" t="str">
        <f xml:space="preserve"> INDEX(目次資料表[韻目], MATCH(D172, 韻系資料表[韻目索引],0))</f>
        <v>嶝</v>
      </c>
      <c r="J172" s="14" t="str" cm="1">
        <f t="array" ref="J172" xml:space="preserve"> INDEX(四聲調, C172)</f>
        <v>去</v>
      </c>
    </row>
    <row r="173" spans="1:10" ht="31.5">
      <c r="A173" s="12" cm="1">
        <f t="array" ref="A173" xml:space="preserve"> ROW() - ROW($1:$1)</f>
        <v>172</v>
      </c>
      <c r="B173" s="12">
        <v>43</v>
      </c>
      <c r="C173" s="12">
        <v>4</v>
      </c>
      <c r="D173" s="12" t="str">
        <f t="shared" si="3"/>
        <v>43-4</v>
      </c>
      <c r="E173" s="11">
        <f xml:space="preserve"> MATCH(D173, 韻系資料表[韻目索引],0)</f>
        <v>172</v>
      </c>
      <c r="F173" s="13" t="str" cm="1">
        <f t="array" ref="F173" xml:space="preserve"> INDEX(目次資料表[目次], $E173)</f>
        <v>4.49宥</v>
      </c>
      <c r="G173" s="14" t="str" cm="1">
        <f t="array" ref="G173" xml:space="preserve"> INDEX(目次資料表[攝], $E173)</f>
        <v>流</v>
      </c>
      <c r="H173" s="15" t="str" cm="1">
        <f t="array" ref="H173" xml:space="preserve"> INDEX(目次資料表[韻系], $E173)</f>
        <v>尤</v>
      </c>
      <c r="I173" s="21" t="str">
        <f xml:space="preserve"> INDEX(目次資料表[韻目], MATCH(D173, 韻系資料表[韻目索引],0))</f>
        <v>宥</v>
      </c>
      <c r="J173" s="14" t="str" cm="1">
        <f t="array" ref="J173" xml:space="preserve"> INDEX(四聲調, C173)</f>
        <v>入</v>
      </c>
    </row>
    <row r="174" spans="1:10" ht="31.5">
      <c r="A174" s="12" cm="1">
        <f t="array" ref="A174" xml:space="preserve"> ROW() - ROW($1:$1)</f>
        <v>173</v>
      </c>
      <c r="B174" s="12">
        <v>44</v>
      </c>
      <c r="C174" s="12">
        <v>1</v>
      </c>
      <c r="D174" s="12" t="str">
        <f t="shared" si="3"/>
        <v>44-1</v>
      </c>
      <c r="E174" s="11">
        <f xml:space="preserve"> MATCH(D174, 韻系資料表[韻目索引],0)</f>
        <v>173</v>
      </c>
      <c r="F174" s="13" t="str" cm="1">
        <f t="array" ref="F174" xml:space="preserve"> INDEX(目次資料表[目次], $E174)</f>
        <v>4.50候</v>
      </c>
      <c r="G174" s="14" t="str" cm="1">
        <f t="array" ref="G174" xml:space="preserve"> INDEX(目次資料表[攝], $E174)</f>
        <v>流</v>
      </c>
      <c r="H174" s="15" t="str" cm="1">
        <f t="array" ref="H174" xml:space="preserve"> INDEX(目次資料表[韻系], $E174)</f>
        <v>侯</v>
      </c>
      <c r="I174" s="21" t="str">
        <f xml:space="preserve"> INDEX(目次資料表[韻目], MATCH(D174, 韻系資料表[韻目索引],0))</f>
        <v>候</v>
      </c>
      <c r="J174" s="14" t="str" cm="1">
        <f t="array" ref="J174" xml:space="preserve"> INDEX(四聲調, C174)</f>
        <v>平</v>
      </c>
    </row>
    <row r="175" spans="1:10" ht="31.5">
      <c r="A175" s="12" cm="1">
        <f t="array" ref="A175" xml:space="preserve"> ROW() - ROW($1:$1)</f>
        <v>174</v>
      </c>
      <c r="B175" s="12">
        <v>44</v>
      </c>
      <c r="C175" s="12">
        <v>2</v>
      </c>
      <c r="D175" s="12" t="str">
        <f t="shared" si="3"/>
        <v>44-2</v>
      </c>
      <c r="E175" s="11">
        <f xml:space="preserve"> MATCH(D175, 韻系資料表[韻目索引],0)</f>
        <v>174</v>
      </c>
      <c r="F175" s="13" t="str" cm="1">
        <f t="array" ref="F175" xml:space="preserve"> INDEX(目次資料表[目次], $E175)</f>
        <v>4.51幼</v>
      </c>
      <c r="G175" s="14" t="str" cm="1">
        <f t="array" ref="G175" xml:space="preserve"> INDEX(目次資料表[攝], $E175)</f>
        <v>流</v>
      </c>
      <c r="H175" s="15" t="str" cm="1">
        <f t="array" ref="H175" xml:space="preserve"> INDEX(目次資料表[韻系], $E175)</f>
        <v>幽</v>
      </c>
      <c r="I175" s="21" t="str">
        <f xml:space="preserve"> INDEX(目次資料表[韻目], MATCH(D175, 韻系資料表[韻目索引],0))</f>
        <v>幼</v>
      </c>
      <c r="J175" s="14" t="str" cm="1">
        <f t="array" ref="J175" xml:space="preserve"> INDEX(四聲調, C175)</f>
        <v>上</v>
      </c>
    </row>
    <row r="176" spans="1:10" ht="31.5">
      <c r="A176" s="12" cm="1">
        <f t="array" ref="A176" xml:space="preserve"> ROW() - ROW($1:$1)</f>
        <v>175</v>
      </c>
      <c r="B176" s="12">
        <v>44</v>
      </c>
      <c r="C176" s="12">
        <v>3</v>
      </c>
      <c r="D176" s="12" t="str">
        <f t="shared" si="3"/>
        <v>44-3</v>
      </c>
      <c r="E176" s="11">
        <f xml:space="preserve"> MATCH(D176, 韻系資料表[韻目索引],0)</f>
        <v>175</v>
      </c>
      <c r="F176" s="13" t="str" cm="1">
        <f t="array" ref="F176" xml:space="preserve"> INDEX(目次資料表[目次], $E176)</f>
        <v>4.52沁</v>
      </c>
      <c r="G176" s="14" t="str" cm="1">
        <f t="array" ref="G176" xml:space="preserve"> INDEX(目次資料表[攝], $E176)</f>
        <v>深</v>
      </c>
      <c r="H176" s="15" t="str" cm="1">
        <f t="array" ref="H176" xml:space="preserve"> INDEX(目次資料表[韻系], $E176)</f>
        <v>侵</v>
      </c>
      <c r="I176" s="21" t="str">
        <f xml:space="preserve"> INDEX(目次資料表[韻目], MATCH(D176, 韻系資料表[韻目索引],0))</f>
        <v>沁</v>
      </c>
      <c r="J176" s="14" t="str" cm="1">
        <f t="array" ref="J176" xml:space="preserve"> INDEX(四聲調, C176)</f>
        <v>去</v>
      </c>
    </row>
    <row r="177" spans="1:10" ht="31.5">
      <c r="A177" s="12" cm="1">
        <f t="array" ref="A177" xml:space="preserve"> ROW() - ROW($1:$1)</f>
        <v>176</v>
      </c>
      <c r="B177" s="12">
        <v>44</v>
      </c>
      <c r="C177" s="12">
        <v>4</v>
      </c>
      <c r="D177" s="12" t="str">
        <f t="shared" si="3"/>
        <v>44-4</v>
      </c>
      <c r="E177" s="11">
        <f xml:space="preserve"> MATCH(D177, 韻系資料表[韻目索引],0)</f>
        <v>176</v>
      </c>
      <c r="F177" s="13" t="str" cm="1">
        <f t="array" ref="F177" xml:space="preserve"> INDEX(目次資料表[目次], $E177)</f>
        <v>4.53勘</v>
      </c>
      <c r="G177" s="14" t="str" cm="1">
        <f t="array" ref="G177" xml:space="preserve"> INDEX(目次資料表[攝], $E177)</f>
        <v>咸</v>
      </c>
      <c r="H177" s="15" t="str" cm="1">
        <f t="array" ref="H177" xml:space="preserve"> INDEX(目次資料表[韻系], $E177)</f>
        <v>覃</v>
      </c>
      <c r="I177" s="21" t="str">
        <f xml:space="preserve"> INDEX(目次資料表[韻目], MATCH(D177, 韻系資料表[韻目索引],0))</f>
        <v>勘</v>
      </c>
      <c r="J177" s="14" t="str" cm="1">
        <f t="array" ref="J177" xml:space="preserve"> INDEX(四聲調, C177)</f>
        <v>入</v>
      </c>
    </row>
    <row r="178" spans="1:10" ht="31.5">
      <c r="A178" s="12" cm="1">
        <f t="array" ref="A178" xml:space="preserve"> ROW() - ROW($1:$1)</f>
        <v>177</v>
      </c>
      <c r="B178" s="12">
        <v>45</v>
      </c>
      <c r="C178" s="12">
        <v>1</v>
      </c>
      <c r="D178" s="12" t="str">
        <f t="shared" si="3"/>
        <v>45-1</v>
      </c>
      <c r="E178" s="11">
        <f xml:space="preserve"> MATCH(D178, 韻系資料表[韻目索引],0)</f>
        <v>177</v>
      </c>
      <c r="F178" s="13" t="str" cm="1">
        <f t="array" ref="F178" xml:space="preserve"> INDEX(目次資料表[目次], $E178)</f>
        <v>4.54闞</v>
      </c>
      <c r="G178" s="14" t="str" cm="1">
        <f t="array" ref="G178" xml:space="preserve"> INDEX(目次資料表[攝], $E178)</f>
        <v>咸</v>
      </c>
      <c r="H178" s="15" t="str" cm="1">
        <f t="array" ref="H178" xml:space="preserve"> INDEX(目次資料表[韻系], $E178)</f>
        <v>談</v>
      </c>
      <c r="I178" s="21" t="str">
        <f xml:space="preserve"> INDEX(目次資料表[韻目], MATCH(D178, 韻系資料表[韻目索引],0))</f>
        <v>闞</v>
      </c>
      <c r="J178" s="14" t="str" cm="1">
        <f t="array" ref="J178" xml:space="preserve"> INDEX(四聲調, C178)</f>
        <v>平</v>
      </c>
    </row>
    <row r="179" spans="1:10" ht="31.5">
      <c r="A179" s="12" cm="1">
        <f t="array" ref="A179" xml:space="preserve"> ROW() - ROW($1:$1)</f>
        <v>178</v>
      </c>
      <c r="B179" s="12">
        <v>45</v>
      </c>
      <c r="C179" s="12">
        <v>2</v>
      </c>
      <c r="D179" s="12" t="str">
        <f t="shared" si="3"/>
        <v>45-2</v>
      </c>
      <c r="E179" s="11">
        <f xml:space="preserve"> MATCH(D179, 韻系資料表[韻目索引],0)</f>
        <v>178</v>
      </c>
      <c r="F179" s="13" t="str" cm="1">
        <f t="array" ref="F179" xml:space="preserve"> INDEX(目次資料表[目次], $E179)</f>
        <v>4.55豔</v>
      </c>
      <c r="G179" s="14" t="str" cm="1">
        <f t="array" ref="G179" xml:space="preserve"> INDEX(目次資料表[攝], $E179)</f>
        <v>咸</v>
      </c>
      <c r="H179" s="15" t="str" cm="1">
        <f t="array" ref="H179" xml:space="preserve"> INDEX(目次資料表[韻系], $E179)</f>
        <v>鹽</v>
      </c>
      <c r="I179" s="21" t="str">
        <f xml:space="preserve"> INDEX(目次資料表[韻目], MATCH(D179, 韻系資料表[韻目索引],0))</f>
        <v>豔</v>
      </c>
      <c r="J179" s="14" t="str" cm="1">
        <f t="array" ref="J179" xml:space="preserve"> INDEX(四聲調, C179)</f>
        <v>上</v>
      </c>
    </row>
    <row r="180" spans="1:10" ht="31.5">
      <c r="A180" s="12" cm="1">
        <f t="array" ref="A180" xml:space="preserve"> ROW() - ROW($1:$1)</f>
        <v>179</v>
      </c>
      <c r="B180" s="12">
        <v>45</v>
      </c>
      <c r="C180" s="12">
        <v>3</v>
      </c>
      <c r="D180" s="12" t="str">
        <f t="shared" si="3"/>
        <v>45-3</v>
      </c>
      <c r="E180" s="11">
        <f xml:space="preserve"> MATCH(D180, 韻系資料表[韻目索引],0)</f>
        <v>179</v>
      </c>
      <c r="F180" s="13" t="str" cm="1">
        <f t="array" ref="F180" xml:space="preserve"> INDEX(目次資料表[目次], $E180)</f>
        <v>4.56㮇</v>
      </c>
      <c r="G180" s="14" t="str" cm="1">
        <f t="array" ref="G180" xml:space="preserve"> INDEX(目次資料表[攝], $E180)</f>
        <v>咸</v>
      </c>
      <c r="H180" s="15" t="str" cm="1">
        <f t="array" ref="H180" xml:space="preserve"> INDEX(目次資料表[韻系], $E180)</f>
        <v>添</v>
      </c>
      <c r="I180" s="21" t="str">
        <f xml:space="preserve"> INDEX(目次資料表[韻目], MATCH(D180, 韻系資料表[韻目索引],0))</f>
        <v>㮇</v>
      </c>
      <c r="J180" s="14" t="str" cm="1">
        <f t="array" ref="J180" xml:space="preserve"> INDEX(四聲調, C180)</f>
        <v>去</v>
      </c>
    </row>
    <row r="181" spans="1:10" ht="31.5">
      <c r="A181" s="12" cm="1">
        <f t="array" ref="A181" xml:space="preserve"> ROW() - ROW($1:$1)</f>
        <v>180</v>
      </c>
      <c r="B181" s="12">
        <v>45</v>
      </c>
      <c r="C181" s="12">
        <v>4</v>
      </c>
      <c r="D181" s="12" t="str">
        <f t="shared" si="3"/>
        <v>45-4</v>
      </c>
      <c r="E181" s="11">
        <f xml:space="preserve"> MATCH(D181, 韻系資料表[韻目索引],0)</f>
        <v>180</v>
      </c>
      <c r="F181" s="13" t="str" cm="1">
        <f t="array" ref="F181" xml:space="preserve"> INDEX(目次資料表[目次], $E181)</f>
        <v>4.58陷</v>
      </c>
      <c r="G181" s="14" t="str" cm="1">
        <f t="array" ref="G181" xml:space="preserve"> INDEX(目次資料表[攝], $E181)</f>
        <v>咸</v>
      </c>
      <c r="H181" s="15" t="str" cm="1">
        <f t="array" ref="H181" xml:space="preserve"> INDEX(目次資料表[韻系], $E181)</f>
        <v>咸</v>
      </c>
      <c r="I181" s="21" t="str">
        <f xml:space="preserve"> INDEX(目次資料表[韻目], MATCH(D181, 韻系資料表[韻目索引],0))</f>
        <v>陷</v>
      </c>
      <c r="J181" s="14" t="str" cm="1">
        <f t="array" ref="J181" xml:space="preserve"> INDEX(四聲調, C181)</f>
        <v>入</v>
      </c>
    </row>
    <row r="182" spans="1:10" ht="31.5">
      <c r="A182" s="12" cm="1">
        <f t="array" ref="A182" xml:space="preserve"> ROW() - ROW($1:$1)</f>
        <v>181</v>
      </c>
      <c r="B182" s="12">
        <v>46</v>
      </c>
      <c r="C182" s="12">
        <v>1</v>
      </c>
      <c r="D182" s="12" t="str">
        <f t="shared" si="3"/>
        <v>46-1</v>
      </c>
      <c r="E182" s="11">
        <f xml:space="preserve"> MATCH(D182, 韻系資料表[韻目索引],0)</f>
        <v>181</v>
      </c>
      <c r="F182" s="13" t="str" cm="1">
        <f t="array" ref="F182" xml:space="preserve"> INDEX(目次資料表[目次], $E182)</f>
        <v>4.59鑑</v>
      </c>
      <c r="G182" s="14" t="str" cm="1">
        <f t="array" ref="G182" xml:space="preserve"> INDEX(目次資料表[攝], $E182)</f>
        <v>咸</v>
      </c>
      <c r="H182" s="15" t="str" cm="1">
        <f t="array" ref="H182" xml:space="preserve"> INDEX(目次資料表[韻系], $E182)</f>
        <v>銜</v>
      </c>
      <c r="I182" s="21" t="str">
        <f xml:space="preserve"> INDEX(目次資料表[韻目], MATCH(D182, 韻系資料表[韻目索引],0))</f>
        <v>鑑</v>
      </c>
      <c r="J182" s="14" t="str" cm="1">
        <f t="array" ref="J182" xml:space="preserve"> INDEX(四聲調, C182)</f>
        <v>平</v>
      </c>
    </row>
    <row r="183" spans="1:10" ht="31.5">
      <c r="A183" s="12" cm="1">
        <f t="array" ref="A183" xml:space="preserve"> ROW() - ROW($1:$1)</f>
        <v>182</v>
      </c>
      <c r="B183" s="12">
        <v>46</v>
      </c>
      <c r="C183" s="12">
        <v>2</v>
      </c>
      <c r="D183" s="12" t="str">
        <f t="shared" si="3"/>
        <v>46-2</v>
      </c>
      <c r="E183" s="11">
        <f xml:space="preserve"> MATCH(D183, 韻系資料表[韻目索引],0)</f>
        <v>182</v>
      </c>
      <c r="F183" s="13" t="str" cm="1">
        <f t="array" ref="F183" xml:space="preserve"> INDEX(目次資料表[目次], $E183)</f>
        <v>4.57釅</v>
      </c>
      <c r="G183" s="14" t="str" cm="1">
        <f t="array" ref="G183" xml:space="preserve"> INDEX(目次資料表[攝], $E183)</f>
        <v>咸</v>
      </c>
      <c r="H183" s="15" t="str" cm="1">
        <f t="array" ref="H183" xml:space="preserve"> INDEX(目次資料表[韻系], $E183)</f>
        <v>嚴</v>
      </c>
      <c r="I183" s="21" t="str">
        <f xml:space="preserve"> INDEX(目次資料表[韻目], MATCH(D183, 韻系資料表[韻目索引],0))</f>
        <v>釅</v>
      </c>
      <c r="J183" s="14" t="str" cm="1">
        <f t="array" ref="J183" xml:space="preserve"> INDEX(四聲調, C183)</f>
        <v>上</v>
      </c>
    </row>
    <row r="184" spans="1:10" ht="31.5">
      <c r="A184" s="12" cm="1">
        <f t="array" ref="A184" xml:space="preserve"> ROW() - ROW($1:$1)</f>
        <v>183</v>
      </c>
      <c r="B184" s="12">
        <v>46</v>
      </c>
      <c r="C184" s="12">
        <v>3</v>
      </c>
      <c r="D184" s="12" t="str">
        <f t="shared" si="3"/>
        <v>46-3</v>
      </c>
      <c r="E184" s="11">
        <f xml:space="preserve"> MATCH(D184, 韻系資料表[韻目索引],0)</f>
        <v>183</v>
      </c>
      <c r="F184" s="13" t="str" cm="1">
        <f t="array" ref="F184" xml:space="preserve"> INDEX(目次資料表[目次], $E184)</f>
        <v>4.55范</v>
      </c>
      <c r="G184" s="14" t="str" cm="1">
        <f t="array" ref="G184" xml:space="preserve"> INDEX(目次資料表[攝], $E184)</f>
        <v>咸</v>
      </c>
      <c r="H184" s="15" t="str" cm="1">
        <f t="array" ref="H184" xml:space="preserve"> INDEX(目次資料表[韻系], $E184)</f>
        <v>凡</v>
      </c>
      <c r="I184" s="21" t="str">
        <f xml:space="preserve"> INDEX(目次資料表[韻目], MATCH(D184, 韻系資料表[韻目索引],0))</f>
        <v>范</v>
      </c>
      <c r="J184" s="14" t="str" cm="1">
        <f t="array" ref="J184" xml:space="preserve"> INDEX(四聲調, C184)</f>
        <v>去</v>
      </c>
    </row>
    <row r="185" spans="1:10" ht="31.5">
      <c r="A185" s="12" cm="1">
        <f t="array" ref="A185" xml:space="preserve"> ROW() - ROW($1:$1)</f>
        <v>184</v>
      </c>
      <c r="B185" s="12">
        <v>46</v>
      </c>
      <c r="C185" s="12">
        <v>4</v>
      </c>
      <c r="D185" s="12" t="str">
        <f t="shared" si="3"/>
        <v>46-4</v>
      </c>
      <c r="E185" s="11">
        <f xml:space="preserve"> MATCH(D185, 韻系資料表[韻目索引],0)</f>
        <v>184</v>
      </c>
      <c r="F185" s="13" t="str" cm="1">
        <f t="array" ref="F185" xml:space="preserve"> INDEX(目次資料表[目次], $E185)</f>
        <v>5.01屋</v>
      </c>
      <c r="G185" s="14" t="str" cm="1">
        <f t="array" ref="G185" xml:space="preserve"> INDEX(目次資料表[攝], $E185)</f>
        <v>通</v>
      </c>
      <c r="H185" s="15" t="str" cm="1">
        <f t="array" ref="H185" xml:space="preserve"> INDEX(目次資料表[韻系], $E185)</f>
        <v>東</v>
      </c>
      <c r="I185" s="21" t="str">
        <f xml:space="preserve"> INDEX(目次資料表[韻目], MATCH(D185, 韻系資料表[韻目索引],0))</f>
        <v>屋</v>
      </c>
      <c r="J185" s="14" t="str" cm="1">
        <f t="array" ref="J185" xml:space="preserve"> INDEX(四聲調, C185)</f>
        <v>入</v>
      </c>
    </row>
    <row r="186" spans="1:10" ht="31.5">
      <c r="A186" s="12" cm="1">
        <f t="array" ref="A186" xml:space="preserve"> ROW() - ROW($1:$1)</f>
        <v>185</v>
      </c>
      <c r="B186" s="12">
        <v>47</v>
      </c>
      <c r="C186" s="12">
        <v>1</v>
      </c>
      <c r="D186" s="12" t="str">
        <f t="shared" si="3"/>
        <v>47-1</v>
      </c>
      <c r="E186" s="11">
        <f xml:space="preserve"> MATCH(D186, 韻系資料表[韻目索引],0)</f>
        <v>185</v>
      </c>
      <c r="F186" s="13" t="str" cm="1">
        <f t="array" ref="F186" xml:space="preserve"> INDEX(目次資料表[目次], $E186)</f>
        <v>5.02沃</v>
      </c>
      <c r="G186" s="14" t="str" cm="1">
        <f t="array" ref="G186" xml:space="preserve"> INDEX(目次資料表[攝], $E186)</f>
        <v>通</v>
      </c>
      <c r="H186" s="15" t="str" cm="1">
        <f t="array" ref="H186" xml:space="preserve"> INDEX(目次資料表[韻系], $E186)</f>
        <v>冬</v>
      </c>
      <c r="I186" s="21" t="str">
        <f xml:space="preserve"> INDEX(目次資料表[韻目], MATCH(D186, 韻系資料表[韻目索引],0))</f>
        <v>沃</v>
      </c>
      <c r="J186" s="14" t="str" cm="1">
        <f t="array" ref="J186" xml:space="preserve"> INDEX(四聲調, C186)</f>
        <v>平</v>
      </c>
    </row>
    <row r="187" spans="1:10" ht="31.5">
      <c r="A187" s="12" cm="1">
        <f t="array" ref="A187" xml:space="preserve"> ROW() - ROW($1:$1)</f>
        <v>186</v>
      </c>
      <c r="B187" s="12">
        <v>47</v>
      </c>
      <c r="C187" s="12">
        <v>2</v>
      </c>
      <c r="D187" s="12" t="str">
        <f t="shared" si="3"/>
        <v>47-2</v>
      </c>
      <c r="E187" s="11">
        <f xml:space="preserve"> MATCH(D187, 韻系資料表[韻目索引],0)</f>
        <v>186</v>
      </c>
      <c r="F187" s="13" t="str" cm="1">
        <f t="array" ref="F187" xml:space="preserve"> INDEX(目次資料表[目次], $E187)</f>
        <v>5.03燭</v>
      </c>
      <c r="G187" s="14" t="str" cm="1">
        <f t="array" ref="G187" xml:space="preserve"> INDEX(目次資料表[攝], $E187)</f>
        <v>通</v>
      </c>
      <c r="H187" s="15" t="str" cm="1">
        <f t="array" ref="H187" xml:space="preserve"> INDEX(目次資料表[韻系], $E187)</f>
        <v>鍾</v>
      </c>
      <c r="I187" s="21" t="str">
        <f xml:space="preserve"> INDEX(目次資料表[韻目], MATCH(D187, 韻系資料表[韻目索引],0))</f>
        <v>燭</v>
      </c>
      <c r="J187" s="14" t="str" cm="1">
        <f t="array" ref="J187" xml:space="preserve"> INDEX(四聲調, C187)</f>
        <v>上</v>
      </c>
    </row>
    <row r="188" spans="1:10" ht="31.5">
      <c r="A188" s="12" cm="1">
        <f t="array" ref="A188" xml:space="preserve"> ROW() - ROW($1:$1)</f>
        <v>187</v>
      </c>
      <c r="B188" s="12">
        <v>47</v>
      </c>
      <c r="C188" s="12">
        <v>3</v>
      </c>
      <c r="D188" s="12" t="str">
        <f t="shared" si="3"/>
        <v>47-3</v>
      </c>
      <c r="E188" s="11">
        <f xml:space="preserve"> MATCH(D188, 韻系資料表[韻目索引],0)</f>
        <v>187</v>
      </c>
      <c r="F188" s="13" t="str" cm="1">
        <f t="array" ref="F188" xml:space="preserve"> INDEX(目次資料表[目次], $E188)</f>
        <v>5.04覺</v>
      </c>
      <c r="G188" s="14" t="str" cm="1">
        <f t="array" ref="G188" xml:space="preserve"> INDEX(目次資料表[攝], $E188)</f>
        <v>江</v>
      </c>
      <c r="H188" s="15" t="str" cm="1">
        <f t="array" ref="H188" xml:space="preserve"> INDEX(目次資料表[韻系], $E188)</f>
        <v>江</v>
      </c>
      <c r="I188" s="21" t="str">
        <f xml:space="preserve"> INDEX(目次資料表[韻目], MATCH(D188, 韻系資料表[韻目索引],0))</f>
        <v>覺</v>
      </c>
      <c r="J188" s="14" t="str" cm="1">
        <f t="array" ref="J188" xml:space="preserve"> INDEX(四聲調, C188)</f>
        <v>去</v>
      </c>
    </row>
    <row r="189" spans="1:10" ht="31.5">
      <c r="A189" s="12" cm="1">
        <f t="array" ref="A189" xml:space="preserve"> ROW() - ROW($1:$1)</f>
        <v>188</v>
      </c>
      <c r="B189" s="12">
        <v>47</v>
      </c>
      <c r="C189" s="12">
        <v>4</v>
      </c>
      <c r="D189" s="12" t="str">
        <f t="shared" si="3"/>
        <v>47-4</v>
      </c>
      <c r="E189" s="11">
        <f xml:space="preserve"> MATCH(D189, 韻系資料表[韻目索引],0)</f>
        <v>188</v>
      </c>
      <c r="F189" s="13" t="str" cm="1">
        <f t="array" ref="F189" xml:space="preserve"> INDEX(目次資料表[目次], $E189)</f>
        <v/>
      </c>
      <c r="G189" s="14" t="str" cm="1">
        <f t="array" ref="G189" xml:space="preserve"> INDEX(目次資料表[攝], $E189)</f>
        <v>止</v>
      </c>
      <c r="H189" s="15" t="str" cm="1">
        <f t="array" ref="H189" xml:space="preserve"> INDEX(目次資料表[韻系], $E189)</f>
        <v>支</v>
      </c>
      <c r="I189" s="21" t="str">
        <f xml:space="preserve"> INDEX(目次資料表[韻目], MATCH(D189, 韻系資料表[韻目索引],0))</f>
        <v/>
      </c>
      <c r="J189" s="14" t="str" cm="1">
        <f t="array" ref="J189" xml:space="preserve"> INDEX(四聲調, C189)</f>
        <v>入</v>
      </c>
    </row>
    <row r="190" spans="1:10" ht="31.5">
      <c r="A190" s="12" cm="1">
        <f t="array" ref="A190" xml:space="preserve"> ROW() - ROW($1:$1)</f>
        <v>189</v>
      </c>
      <c r="B190" s="12">
        <v>48</v>
      </c>
      <c r="C190" s="12">
        <v>1</v>
      </c>
      <c r="D190" s="12" t="str">
        <f t="shared" si="3"/>
        <v>48-1</v>
      </c>
      <c r="E190" s="11">
        <f xml:space="preserve"> MATCH(D190, 韻系資料表[韻目索引],0)</f>
        <v>189</v>
      </c>
      <c r="F190" s="13" t="str" cm="1">
        <f t="array" ref="F190" xml:space="preserve"> INDEX(目次資料表[目次], $E190)</f>
        <v/>
      </c>
      <c r="G190" s="14" t="str" cm="1">
        <f t="array" ref="G190" xml:space="preserve"> INDEX(目次資料表[攝], $E190)</f>
        <v>止</v>
      </c>
      <c r="H190" s="15" t="str" cm="1">
        <f t="array" ref="H190" xml:space="preserve"> INDEX(目次資料表[韻系], $E190)</f>
        <v>脂</v>
      </c>
      <c r="I190" s="21" t="str">
        <f xml:space="preserve"> INDEX(目次資料表[韻目], MATCH(D190, 韻系資料表[韻目索引],0))</f>
        <v/>
      </c>
      <c r="J190" s="14" t="str" cm="1">
        <f t="array" ref="J190" xml:space="preserve"> INDEX(四聲調, C190)</f>
        <v>平</v>
      </c>
    </row>
    <row r="191" spans="1:10" ht="31.5">
      <c r="A191" s="12" cm="1">
        <f t="array" ref="A191" xml:space="preserve"> ROW() - ROW($1:$1)</f>
        <v>190</v>
      </c>
      <c r="B191" s="12">
        <v>48</v>
      </c>
      <c r="C191" s="12">
        <v>2</v>
      </c>
      <c r="D191" s="12" t="str">
        <f t="shared" ref="D191:D254" si="4" xml:space="preserve"> TEXT(B191, "00") &amp; "-" &amp; C191</f>
        <v>48-2</v>
      </c>
      <c r="E191" s="11">
        <f xml:space="preserve"> MATCH(D191, 韻系資料表[韻目索引],0)</f>
        <v>190</v>
      </c>
      <c r="F191" s="13" t="str" cm="1">
        <f t="array" ref="F191" xml:space="preserve"> INDEX(目次資料表[目次], $E191)</f>
        <v/>
      </c>
      <c r="G191" s="14" t="str" cm="1">
        <f t="array" ref="G191" xml:space="preserve"> INDEX(目次資料表[攝], $E191)</f>
        <v>止</v>
      </c>
      <c r="H191" s="15" t="str" cm="1">
        <f t="array" ref="H191" xml:space="preserve"> INDEX(目次資料表[韻系], $E191)</f>
        <v>之</v>
      </c>
      <c r="I191" s="21" t="str">
        <f xml:space="preserve"> INDEX(目次資料表[韻目], MATCH(D191, 韻系資料表[韻目索引],0))</f>
        <v/>
      </c>
      <c r="J191" s="14" t="str" cm="1">
        <f t="array" ref="J191" xml:space="preserve"> INDEX(四聲調, C191)</f>
        <v>上</v>
      </c>
    </row>
    <row r="192" spans="1:10" ht="31.5">
      <c r="A192" s="12" cm="1">
        <f t="array" ref="A192" xml:space="preserve"> ROW() - ROW($1:$1)</f>
        <v>191</v>
      </c>
      <c r="B192" s="12">
        <v>48</v>
      </c>
      <c r="C192" s="12">
        <v>3</v>
      </c>
      <c r="D192" s="12" t="str">
        <f t="shared" si="4"/>
        <v>48-3</v>
      </c>
      <c r="E192" s="11">
        <f xml:space="preserve"> MATCH(D192, 韻系資料表[韻目索引],0)</f>
        <v>191</v>
      </c>
      <c r="F192" s="13" t="str" cm="1">
        <f t="array" ref="F192" xml:space="preserve"> INDEX(目次資料表[目次], $E192)</f>
        <v/>
      </c>
      <c r="G192" s="14" t="str" cm="1">
        <f t="array" ref="G192" xml:space="preserve"> INDEX(目次資料表[攝], $E192)</f>
        <v>止</v>
      </c>
      <c r="H192" s="15" t="str" cm="1">
        <f t="array" ref="H192" xml:space="preserve"> INDEX(目次資料表[韻系], $E192)</f>
        <v>微</v>
      </c>
      <c r="I192" s="21" t="str">
        <f xml:space="preserve"> INDEX(目次資料表[韻目], MATCH(D192, 韻系資料表[韻目索引],0))</f>
        <v/>
      </c>
      <c r="J192" s="14" t="str" cm="1">
        <f t="array" ref="J192" xml:space="preserve"> INDEX(四聲調, C192)</f>
        <v>去</v>
      </c>
    </row>
    <row r="193" spans="1:10" ht="31.5">
      <c r="A193" s="12" cm="1">
        <f t="array" ref="A193" xml:space="preserve"> ROW() - ROW($1:$1)</f>
        <v>192</v>
      </c>
      <c r="B193" s="12">
        <v>48</v>
      </c>
      <c r="C193" s="12">
        <v>4</v>
      </c>
      <c r="D193" s="12" t="str">
        <f t="shared" si="4"/>
        <v>48-4</v>
      </c>
      <c r="E193" s="11">
        <f xml:space="preserve"> MATCH(D193, 韻系資料表[韻目索引],0)</f>
        <v>192</v>
      </c>
      <c r="F193" s="13" t="str" cm="1">
        <f t="array" ref="F193" xml:space="preserve"> INDEX(目次資料表[目次], $E193)</f>
        <v/>
      </c>
      <c r="G193" s="14" t="str" cm="1">
        <f t="array" ref="G193" xml:space="preserve"> INDEX(目次資料表[攝], $E193)</f>
        <v>遇</v>
      </c>
      <c r="H193" s="15" t="str" cm="1">
        <f t="array" ref="H193" xml:space="preserve"> INDEX(目次資料表[韻系], $E193)</f>
        <v>魚</v>
      </c>
      <c r="I193" s="21" t="str">
        <f xml:space="preserve"> INDEX(目次資料表[韻目], MATCH(D193, 韻系資料表[韻目索引],0))</f>
        <v/>
      </c>
      <c r="J193" s="14" t="str" cm="1">
        <f t="array" ref="J193" xml:space="preserve"> INDEX(四聲調, C193)</f>
        <v>入</v>
      </c>
    </row>
    <row r="194" spans="1:10" ht="31.5">
      <c r="A194" s="12" cm="1">
        <f t="array" ref="A194" xml:space="preserve"> ROW() - ROW($1:$1)</f>
        <v>193</v>
      </c>
      <c r="B194" s="12">
        <v>49</v>
      </c>
      <c r="C194" s="12">
        <v>1</v>
      </c>
      <c r="D194" s="12" t="str">
        <f t="shared" si="4"/>
        <v>49-1</v>
      </c>
      <c r="E194" s="11">
        <f xml:space="preserve"> MATCH(D194, 韻系資料表[韻目索引],0)</f>
        <v>193</v>
      </c>
      <c r="F194" s="13" t="str" cm="1">
        <f t="array" ref="F194" xml:space="preserve"> INDEX(目次資料表[目次], $E194)</f>
        <v/>
      </c>
      <c r="G194" s="14" t="str" cm="1">
        <f t="array" ref="G194" xml:space="preserve"> INDEX(目次資料表[攝], $E194)</f>
        <v>遇</v>
      </c>
      <c r="H194" s="15" t="str" cm="1">
        <f t="array" ref="H194" xml:space="preserve"> INDEX(目次資料表[韻系], $E194)</f>
        <v>虞</v>
      </c>
      <c r="I194" s="21" t="str">
        <f xml:space="preserve"> INDEX(目次資料表[韻目], MATCH(D194, 韻系資料表[韻目索引],0))</f>
        <v/>
      </c>
      <c r="J194" s="14" t="str" cm="1">
        <f t="array" ref="J194" xml:space="preserve"> INDEX(四聲調, C194)</f>
        <v>平</v>
      </c>
    </row>
    <row r="195" spans="1:10" ht="31.5">
      <c r="A195" s="12" cm="1">
        <f t="array" ref="A195" xml:space="preserve"> ROW() - ROW($1:$1)</f>
        <v>194</v>
      </c>
      <c r="B195" s="12">
        <v>49</v>
      </c>
      <c r="C195" s="12">
        <v>2</v>
      </c>
      <c r="D195" s="12" t="str">
        <f t="shared" si="4"/>
        <v>49-2</v>
      </c>
      <c r="E195" s="11">
        <f xml:space="preserve"> MATCH(D195, 韻系資料表[韻目索引],0)</f>
        <v>194</v>
      </c>
      <c r="F195" s="13" t="str" cm="1">
        <f t="array" ref="F195" xml:space="preserve"> INDEX(目次資料表[目次], $E195)</f>
        <v/>
      </c>
      <c r="G195" s="14" t="str" cm="1">
        <f t="array" ref="G195" xml:space="preserve"> INDEX(目次資料表[攝], $E195)</f>
        <v>遇</v>
      </c>
      <c r="H195" s="15" t="str" cm="1">
        <f t="array" ref="H195" xml:space="preserve"> INDEX(目次資料表[韻系], $E195)</f>
        <v>模</v>
      </c>
      <c r="I195" s="21" t="str">
        <f xml:space="preserve"> INDEX(目次資料表[韻目], MATCH(D195, 韻系資料表[韻目索引],0))</f>
        <v/>
      </c>
      <c r="J195" s="14" t="str" cm="1">
        <f t="array" ref="J195" xml:space="preserve"> INDEX(四聲調, C195)</f>
        <v>上</v>
      </c>
    </row>
    <row r="196" spans="1:10" ht="31.5">
      <c r="A196" s="12" cm="1">
        <f t="array" ref="A196" xml:space="preserve"> ROW() - ROW($1:$1)</f>
        <v>195</v>
      </c>
      <c r="B196" s="12">
        <v>49</v>
      </c>
      <c r="C196" s="12">
        <v>3</v>
      </c>
      <c r="D196" s="12" t="str">
        <f t="shared" si="4"/>
        <v>49-3</v>
      </c>
      <c r="E196" s="11">
        <f xml:space="preserve"> MATCH(D196, 韻系資料表[韻目索引],0)</f>
        <v>195</v>
      </c>
      <c r="F196" s="13" t="str" cm="1">
        <f t="array" ref="F196" xml:space="preserve"> INDEX(目次資料表[目次], $E196)</f>
        <v/>
      </c>
      <c r="G196" s="14" t="str" cm="1">
        <f t="array" ref="G196" xml:space="preserve"> INDEX(目次資料表[攝], $E196)</f>
        <v>蟹</v>
      </c>
      <c r="H196" s="15" t="str" cm="1">
        <f t="array" ref="H196" xml:space="preserve"> INDEX(目次資料表[韻系], $E196)</f>
        <v>齊</v>
      </c>
      <c r="I196" s="21" t="str">
        <f xml:space="preserve"> INDEX(目次資料表[韻目], MATCH(D196, 韻系資料表[韻目索引],0))</f>
        <v/>
      </c>
      <c r="J196" s="14" t="str" cm="1">
        <f t="array" ref="J196" xml:space="preserve"> INDEX(四聲調, C196)</f>
        <v>去</v>
      </c>
    </row>
    <row r="197" spans="1:10" ht="31.5">
      <c r="A197" s="12" cm="1">
        <f t="array" ref="A197" xml:space="preserve"> ROW() - ROW($1:$1)</f>
        <v>196</v>
      </c>
      <c r="B197" s="12">
        <v>49</v>
      </c>
      <c r="C197" s="12">
        <v>4</v>
      </c>
      <c r="D197" s="12" t="str">
        <f t="shared" si="4"/>
        <v>49-4</v>
      </c>
      <c r="E197" s="11">
        <f xml:space="preserve"> MATCH(D197, 韻系資料表[韻目索引],0)</f>
        <v>196</v>
      </c>
      <c r="F197" s="13" t="str" cm="1">
        <f t="array" ref="F197" xml:space="preserve"> INDEX(目次資料表[目次], $E197)</f>
        <v/>
      </c>
      <c r="G197" s="14" t="str" cm="1">
        <f t="array" ref="G197" xml:space="preserve"> INDEX(目次資料表[攝], $E197)</f>
        <v>蟹</v>
      </c>
      <c r="H197" s="15" t="str" cm="1">
        <f t="array" ref="H197" xml:space="preserve"> INDEX(目次資料表[韻系], $E197)</f>
        <v>祭</v>
      </c>
      <c r="I197" s="21" t="str">
        <f xml:space="preserve"> INDEX(目次資料表[韻目], MATCH(D197, 韻系資料表[韻目索引],0))</f>
        <v/>
      </c>
      <c r="J197" s="14" t="str" cm="1">
        <f t="array" ref="J197" xml:space="preserve"> INDEX(四聲調, C197)</f>
        <v>入</v>
      </c>
    </row>
    <row r="198" spans="1:10" ht="31.5">
      <c r="A198" s="12" cm="1">
        <f t="array" ref="A198" xml:space="preserve"> ROW() - ROW($1:$1)</f>
        <v>197</v>
      </c>
      <c r="B198" s="12">
        <v>50</v>
      </c>
      <c r="C198" s="12">
        <v>1</v>
      </c>
      <c r="D198" s="12" t="str">
        <f t="shared" si="4"/>
        <v>50-1</v>
      </c>
      <c r="E198" s="11">
        <f xml:space="preserve"> MATCH(D198, 韻系資料表[韻目索引],0)</f>
        <v>197</v>
      </c>
      <c r="F198" s="13" t="str" cm="1">
        <f t="array" ref="F198" xml:space="preserve"> INDEX(目次資料表[目次], $E198)</f>
        <v/>
      </c>
      <c r="G198" s="14" t="str" cm="1">
        <f t="array" ref="G198" xml:space="preserve"> INDEX(目次資料表[攝], $E198)</f>
        <v>蟹</v>
      </c>
      <c r="H198" s="15" t="str" cm="1">
        <f t="array" ref="H198" xml:space="preserve"> INDEX(目次資料表[韻系], $E198)</f>
        <v>泰</v>
      </c>
      <c r="I198" s="21" t="str">
        <f xml:space="preserve"> INDEX(目次資料表[韻目], MATCH(D198, 韻系資料表[韻目索引],0))</f>
        <v/>
      </c>
      <c r="J198" s="14" t="str" cm="1">
        <f t="array" ref="J198" xml:space="preserve"> INDEX(四聲調, C198)</f>
        <v>平</v>
      </c>
    </row>
    <row r="199" spans="1:10" ht="31.5">
      <c r="A199" s="12" cm="1">
        <f t="array" ref="A199" xml:space="preserve"> ROW() - ROW($1:$1)</f>
        <v>198</v>
      </c>
      <c r="B199" s="12">
        <v>50</v>
      </c>
      <c r="C199" s="12">
        <v>2</v>
      </c>
      <c r="D199" s="12" t="str">
        <f t="shared" si="4"/>
        <v>50-2</v>
      </c>
      <c r="E199" s="11">
        <f xml:space="preserve"> MATCH(D199, 韻系資料表[韻目索引],0)</f>
        <v>198</v>
      </c>
      <c r="F199" s="13" t="str" cm="1">
        <f t="array" ref="F199" xml:space="preserve"> INDEX(目次資料表[目次], $E199)</f>
        <v/>
      </c>
      <c r="G199" s="14" t="str" cm="1">
        <f t="array" ref="G199" xml:space="preserve"> INDEX(目次資料表[攝], $E199)</f>
        <v>蟹</v>
      </c>
      <c r="H199" s="15" t="str" cm="1">
        <f t="array" ref="H199" xml:space="preserve"> INDEX(目次資料表[韻系], $E199)</f>
        <v>佳</v>
      </c>
      <c r="I199" s="21" t="str">
        <f xml:space="preserve"> INDEX(目次資料表[韻目], MATCH(D199, 韻系資料表[韻目索引],0))</f>
        <v/>
      </c>
      <c r="J199" s="14" t="str" cm="1">
        <f t="array" ref="J199" xml:space="preserve"> INDEX(四聲調, C199)</f>
        <v>上</v>
      </c>
    </row>
    <row r="200" spans="1:10" ht="31.5">
      <c r="A200" s="12" cm="1">
        <f t="array" ref="A200" xml:space="preserve"> ROW() - ROW($1:$1)</f>
        <v>199</v>
      </c>
      <c r="B200" s="12">
        <v>50</v>
      </c>
      <c r="C200" s="12">
        <v>3</v>
      </c>
      <c r="D200" s="12" t="str">
        <f t="shared" si="4"/>
        <v>50-3</v>
      </c>
      <c r="E200" s="11">
        <f xml:space="preserve"> MATCH(D200, 韻系資料表[韻目索引],0)</f>
        <v>199</v>
      </c>
      <c r="F200" s="13" t="str" cm="1">
        <f t="array" ref="F200" xml:space="preserve"> INDEX(目次資料表[目次], $E200)</f>
        <v/>
      </c>
      <c r="G200" s="14" t="str" cm="1">
        <f t="array" ref="G200" xml:space="preserve"> INDEX(目次資料表[攝], $E200)</f>
        <v>蟹</v>
      </c>
      <c r="H200" s="15" t="str" cm="1">
        <f t="array" ref="H200" xml:space="preserve"> INDEX(目次資料表[韻系], $E200)</f>
        <v>皆</v>
      </c>
      <c r="I200" s="21" t="str">
        <f xml:space="preserve"> INDEX(目次資料表[韻目], MATCH(D200, 韻系資料表[韻目索引],0))</f>
        <v/>
      </c>
      <c r="J200" s="14" t="str" cm="1">
        <f t="array" ref="J200" xml:space="preserve"> INDEX(四聲調, C200)</f>
        <v>去</v>
      </c>
    </row>
    <row r="201" spans="1:10" ht="31.5">
      <c r="A201" s="12" cm="1">
        <f t="array" ref="A201" xml:space="preserve"> ROW() - ROW($1:$1)</f>
        <v>200</v>
      </c>
      <c r="B201" s="12">
        <v>50</v>
      </c>
      <c r="C201" s="12">
        <v>4</v>
      </c>
      <c r="D201" s="12" t="str">
        <f t="shared" si="4"/>
        <v>50-4</v>
      </c>
      <c r="E201" s="11">
        <f xml:space="preserve"> MATCH(D201, 韻系資料表[韻目索引],0)</f>
        <v>200</v>
      </c>
      <c r="F201" s="13" t="str" cm="1">
        <f t="array" ref="F201" xml:space="preserve"> INDEX(目次資料表[目次], $E201)</f>
        <v/>
      </c>
      <c r="G201" s="14" t="str" cm="1">
        <f t="array" ref="G201" xml:space="preserve"> INDEX(目次資料表[攝], $E201)</f>
        <v>蟹</v>
      </c>
      <c r="H201" s="15" t="str" cm="1">
        <f t="array" ref="H201" xml:space="preserve"> INDEX(目次資料表[韻系], $E201)</f>
        <v>夬</v>
      </c>
      <c r="I201" s="21" t="str">
        <f xml:space="preserve"> INDEX(目次資料表[韻目], MATCH(D201, 韻系資料表[韻目索引],0))</f>
        <v/>
      </c>
      <c r="J201" s="14" t="str" cm="1">
        <f t="array" ref="J201" xml:space="preserve"> INDEX(四聲調, C201)</f>
        <v>入</v>
      </c>
    </row>
    <row r="202" spans="1:10" ht="31.5">
      <c r="A202" s="12" cm="1">
        <f t="array" ref="A202" xml:space="preserve"> ROW() - ROW($1:$1)</f>
        <v>201</v>
      </c>
      <c r="B202" s="12">
        <v>51</v>
      </c>
      <c r="C202" s="12">
        <v>1</v>
      </c>
      <c r="D202" s="12" t="str">
        <f t="shared" si="4"/>
        <v>51-1</v>
      </c>
      <c r="E202" s="11">
        <f xml:space="preserve"> MATCH(D202, 韻系資料表[韻目索引],0)</f>
        <v>201</v>
      </c>
      <c r="F202" s="13" t="str" cm="1">
        <f t="array" ref="F202" xml:space="preserve"> INDEX(目次資料表[目次], $E202)</f>
        <v/>
      </c>
      <c r="G202" s="14" t="str" cm="1">
        <f t="array" ref="G202" xml:space="preserve"> INDEX(目次資料表[攝], $E202)</f>
        <v>蟹</v>
      </c>
      <c r="H202" s="15" t="str" cm="1">
        <f t="array" ref="H202" xml:space="preserve"> INDEX(目次資料表[韻系], $E202)</f>
        <v>灰</v>
      </c>
      <c r="I202" s="21" t="str">
        <f xml:space="preserve"> INDEX(目次資料表[韻目], MATCH(D202, 韻系資料表[韻目索引],0))</f>
        <v/>
      </c>
      <c r="J202" s="14" t="str" cm="1">
        <f t="array" ref="J202" xml:space="preserve"> INDEX(四聲調, C202)</f>
        <v>平</v>
      </c>
    </row>
    <row r="203" spans="1:10" ht="31.5">
      <c r="A203" s="12" cm="1">
        <f t="array" ref="A203" xml:space="preserve"> ROW() - ROW($1:$1)</f>
        <v>202</v>
      </c>
      <c r="B203" s="12">
        <v>51</v>
      </c>
      <c r="C203" s="12">
        <v>2</v>
      </c>
      <c r="D203" s="12" t="str">
        <f t="shared" si="4"/>
        <v>51-2</v>
      </c>
      <c r="E203" s="11">
        <f xml:space="preserve"> MATCH(D203, 韻系資料表[韻目索引],0)</f>
        <v>202</v>
      </c>
      <c r="F203" s="13" t="str" cm="1">
        <f t="array" ref="F203" xml:space="preserve"> INDEX(目次資料表[目次], $E203)</f>
        <v/>
      </c>
      <c r="G203" s="14" t="str" cm="1">
        <f t="array" ref="G203" xml:space="preserve"> INDEX(目次資料表[攝], $E203)</f>
        <v>蟹</v>
      </c>
      <c r="H203" s="15" t="str" cm="1">
        <f t="array" ref="H203" xml:space="preserve"> INDEX(目次資料表[韻系], $E203)</f>
        <v>咍</v>
      </c>
      <c r="I203" s="21" t="str">
        <f xml:space="preserve"> INDEX(目次資料表[韻目], MATCH(D203, 韻系資料表[韻目索引],0))</f>
        <v/>
      </c>
      <c r="J203" s="14" t="str" cm="1">
        <f t="array" ref="J203" xml:space="preserve"> INDEX(四聲調, C203)</f>
        <v>上</v>
      </c>
    </row>
    <row r="204" spans="1:10" ht="31.5">
      <c r="A204" s="12" cm="1">
        <f t="array" ref="A204" xml:space="preserve"> ROW() - ROW($1:$1)</f>
        <v>203</v>
      </c>
      <c r="B204" s="12">
        <v>51</v>
      </c>
      <c r="C204" s="12">
        <v>3</v>
      </c>
      <c r="D204" s="12" t="str">
        <f t="shared" si="4"/>
        <v>51-3</v>
      </c>
      <c r="E204" s="11">
        <f xml:space="preserve"> MATCH(D204, 韻系資料表[韻目索引],0)</f>
        <v>203</v>
      </c>
      <c r="F204" s="13" t="str" cm="1">
        <f t="array" ref="F204" xml:space="preserve"> INDEX(目次資料表[目次], $E204)</f>
        <v/>
      </c>
      <c r="G204" s="14" t="str" cm="1">
        <f t="array" ref="G204" xml:space="preserve"> INDEX(目次資料表[攝], $E204)</f>
        <v>蟹</v>
      </c>
      <c r="H204" s="15" t="str" cm="1">
        <f t="array" ref="H204" xml:space="preserve"> INDEX(目次資料表[韻系], $E204)</f>
        <v>廢</v>
      </c>
      <c r="I204" s="21" t="str">
        <f xml:space="preserve"> INDEX(目次資料表[韻目], MATCH(D204, 韻系資料表[韻目索引],0))</f>
        <v/>
      </c>
      <c r="J204" s="14" t="str" cm="1">
        <f t="array" ref="J204" xml:space="preserve"> INDEX(四聲調, C204)</f>
        <v>去</v>
      </c>
    </row>
    <row r="205" spans="1:10" ht="31.5">
      <c r="A205" s="12" cm="1">
        <f t="array" ref="A205" xml:space="preserve"> ROW() - ROW($1:$1)</f>
        <v>204</v>
      </c>
      <c r="B205" s="12">
        <v>51</v>
      </c>
      <c r="C205" s="12">
        <v>4</v>
      </c>
      <c r="D205" s="12" t="str">
        <f t="shared" si="4"/>
        <v>51-4</v>
      </c>
      <c r="E205" s="11">
        <f xml:space="preserve"> MATCH(D205, 韻系資料表[韻目索引],0)</f>
        <v>204</v>
      </c>
      <c r="F205" s="13" t="str" cm="1">
        <f t="array" ref="F205" xml:space="preserve"> INDEX(目次資料表[目次], $E205)</f>
        <v>5.05質</v>
      </c>
      <c r="G205" s="14" t="str" cm="1">
        <f t="array" ref="G205" xml:space="preserve"> INDEX(目次資料表[攝], $E205)</f>
        <v>臻</v>
      </c>
      <c r="H205" s="15" t="str" cm="1">
        <f t="array" ref="H205" xml:space="preserve"> INDEX(目次資料表[韻系], $E205)</f>
        <v>眞</v>
      </c>
      <c r="I205" s="21" t="str">
        <f xml:space="preserve"> INDEX(目次資料表[韻目], MATCH(D205, 韻系資料表[韻目索引],0))</f>
        <v>質</v>
      </c>
      <c r="J205" s="14" t="str" cm="1">
        <f t="array" ref="J205" xml:space="preserve"> INDEX(四聲調, C205)</f>
        <v>入</v>
      </c>
    </row>
    <row r="206" spans="1:10" ht="31.5">
      <c r="A206" s="12" cm="1">
        <f t="array" ref="A206" xml:space="preserve"> ROW() - ROW($1:$1)</f>
        <v>205</v>
      </c>
      <c r="B206" s="12">
        <v>52</v>
      </c>
      <c r="C206" s="12">
        <v>1</v>
      </c>
      <c r="D206" s="12" t="str">
        <f t="shared" si="4"/>
        <v>52-1</v>
      </c>
      <c r="E206" s="11">
        <f xml:space="preserve"> MATCH(D206, 韻系資料表[韻目索引],0)</f>
        <v>205</v>
      </c>
      <c r="F206" s="13" t="str" cm="1">
        <f t="array" ref="F206" xml:space="preserve"> INDEX(目次資料表[目次], $E206)</f>
        <v>5.06術</v>
      </c>
      <c r="G206" s="14" t="str" cm="1">
        <f t="array" ref="G206" xml:space="preserve"> INDEX(目次資料表[攝], $E206)</f>
        <v>臻</v>
      </c>
      <c r="H206" s="15" t="str" cm="1">
        <f t="array" ref="H206" xml:space="preserve"> INDEX(目次資料表[韻系], $E206)</f>
        <v>諄</v>
      </c>
      <c r="I206" s="21" t="str">
        <f xml:space="preserve"> INDEX(目次資料表[韻目], MATCH(D206, 韻系資料表[韻目索引],0))</f>
        <v>術</v>
      </c>
      <c r="J206" s="14" t="str" cm="1">
        <f t="array" ref="J206" xml:space="preserve"> INDEX(四聲調, C206)</f>
        <v>平</v>
      </c>
    </row>
    <row r="207" spans="1:10" ht="31.5">
      <c r="A207" s="12" cm="1">
        <f t="array" ref="A207" xml:space="preserve"> ROW() - ROW($1:$1)</f>
        <v>206</v>
      </c>
      <c r="B207" s="12">
        <v>52</v>
      </c>
      <c r="C207" s="12">
        <v>2</v>
      </c>
      <c r="D207" s="12" t="str">
        <f t="shared" si="4"/>
        <v>52-2</v>
      </c>
      <c r="E207" s="11">
        <f xml:space="preserve"> MATCH(D207, 韻系資料表[韻目索引],0)</f>
        <v>206</v>
      </c>
      <c r="F207" s="13" t="str" cm="1">
        <f t="array" ref="F207" xml:space="preserve"> INDEX(目次資料表[目次], $E207)</f>
        <v>5.07櫛</v>
      </c>
      <c r="G207" s="14" t="str" cm="1">
        <f t="array" ref="G207" xml:space="preserve"> INDEX(目次資料表[攝], $E207)</f>
        <v>臻</v>
      </c>
      <c r="H207" s="15" t="str" cm="1">
        <f t="array" ref="H207" xml:space="preserve"> INDEX(目次資料表[韻系], $E207)</f>
        <v>臻</v>
      </c>
      <c r="I207" s="21" t="str">
        <f xml:space="preserve"> INDEX(目次資料表[韻目], MATCH(D207, 韻系資料表[韻目索引],0))</f>
        <v>櫛</v>
      </c>
      <c r="J207" s="14" t="str" cm="1">
        <f t="array" ref="J207" xml:space="preserve"> INDEX(四聲調, C207)</f>
        <v>上</v>
      </c>
    </row>
    <row r="208" spans="1:10" ht="31.5">
      <c r="A208" s="12" cm="1">
        <f t="array" ref="A208" xml:space="preserve"> ROW() - ROW($1:$1)</f>
        <v>207</v>
      </c>
      <c r="B208" s="12">
        <v>52</v>
      </c>
      <c r="C208" s="12">
        <v>3</v>
      </c>
      <c r="D208" s="12" t="str">
        <f t="shared" si="4"/>
        <v>52-3</v>
      </c>
      <c r="E208" s="11">
        <f xml:space="preserve"> MATCH(D208, 韻系資料表[韻目索引],0)</f>
        <v>207</v>
      </c>
      <c r="F208" s="13" t="str" cm="1">
        <f t="array" ref="F208" xml:space="preserve"> INDEX(目次資料表[目次], $E208)</f>
        <v>5.08物</v>
      </c>
      <c r="G208" s="14" t="str" cm="1">
        <f t="array" ref="G208" xml:space="preserve"> INDEX(目次資料表[攝], $E208)</f>
        <v>臻</v>
      </c>
      <c r="H208" s="15" t="str" cm="1">
        <f t="array" ref="H208" xml:space="preserve"> INDEX(目次資料表[韻系], $E208)</f>
        <v>文</v>
      </c>
      <c r="I208" s="21" t="str">
        <f xml:space="preserve"> INDEX(目次資料表[韻目], MATCH(D208, 韻系資料表[韻目索引],0))</f>
        <v>物</v>
      </c>
      <c r="J208" s="14" t="str" cm="1">
        <f t="array" ref="J208" xml:space="preserve"> INDEX(四聲調, C208)</f>
        <v>去</v>
      </c>
    </row>
    <row r="209" spans="1:10" ht="31.5">
      <c r="A209" s="12" cm="1">
        <f t="array" ref="A209" xml:space="preserve"> ROW() - ROW($1:$1)</f>
        <v>208</v>
      </c>
      <c r="B209" s="12">
        <v>52</v>
      </c>
      <c r="C209" s="12">
        <v>4</v>
      </c>
      <c r="D209" s="12" t="str">
        <f t="shared" si="4"/>
        <v>52-4</v>
      </c>
      <c r="E209" s="11">
        <f xml:space="preserve"> MATCH(D209, 韻系資料表[韻目索引],0)</f>
        <v>208</v>
      </c>
      <c r="F209" s="13" t="str" cm="1">
        <f t="array" ref="F209" xml:space="preserve"> INDEX(目次資料表[目次], $E209)</f>
        <v>5.09迄</v>
      </c>
      <c r="G209" s="14" t="str" cm="1">
        <f t="array" ref="G209" xml:space="preserve"> INDEX(目次資料表[攝], $E209)</f>
        <v>臻</v>
      </c>
      <c r="H209" s="15" t="str" cm="1">
        <f t="array" ref="H209" xml:space="preserve"> INDEX(目次資料表[韻系], $E209)</f>
        <v>欣</v>
      </c>
      <c r="I209" s="21" t="str">
        <f xml:space="preserve"> INDEX(目次資料表[韻目], MATCH(D209, 韻系資料表[韻目索引],0))</f>
        <v>迄</v>
      </c>
      <c r="J209" s="14" t="str" cm="1">
        <f t="array" ref="J209" xml:space="preserve"> INDEX(四聲調, C209)</f>
        <v>入</v>
      </c>
    </row>
    <row r="210" spans="1:10" ht="31.5">
      <c r="A210" s="12" cm="1">
        <f t="array" ref="A210" xml:space="preserve"> ROW() - ROW($1:$1)</f>
        <v>209</v>
      </c>
      <c r="B210" s="12">
        <v>53</v>
      </c>
      <c r="C210" s="12">
        <v>1</v>
      </c>
      <c r="D210" s="12" t="str">
        <f t="shared" si="4"/>
        <v>53-1</v>
      </c>
      <c r="E210" s="11">
        <f xml:space="preserve"> MATCH(D210, 韻系資料表[韻目索引],0)</f>
        <v>209</v>
      </c>
      <c r="F210" s="13" t="str" cm="1">
        <f t="array" ref="F210" xml:space="preserve"> INDEX(目次資料表[目次], $E210)</f>
        <v>5.10月</v>
      </c>
      <c r="G210" s="14" t="str" cm="1">
        <f t="array" ref="G210" xml:space="preserve"> INDEX(目次資料表[攝], $E210)</f>
        <v>臻</v>
      </c>
      <c r="H210" s="15" t="str" cm="1">
        <f t="array" ref="H210" xml:space="preserve"> INDEX(目次資料表[韻系], $E210)</f>
        <v>元</v>
      </c>
      <c r="I210" s="21" t="str">
        <f xml:space="preserve"> INDEX(目次資料表[韻目], MATCH(D210, 韻系資料表[韻目索引],0))</f>
        <v>月</v>
      </c>
      <c r="J210" s="14" t="str" cm="1">
        <f t="array" ref="J210" xml:space="preserve"> INDEX(四聲調, C210)</f>
        <v>平</v>
      </c>
    </row>
    <row r="211" spans="1:10" ht="31.5">
      <c r="A211" s="12" cm="1">
        <f t="array" ref="A211" xml:space="preserve"> ROW() - ROW($1:$1)</f>
        <v>210</v>
      </c>
      <c r="B211" s="12">
        <v>53</v>
      </c>
      <c r="C211" s="12">
        <v>2</v>
      </c>
      <c r="D211" s="12" t="str">
        <f t="shared" si="4"/>
        <v>53-2</v>
      </c>
      <c r="E211" s="11">
        <f xml:space="preserve"> MATCH(D211, 韻系資料表[韻目索引],0)</f>
        <v>210</v>
      </c>
      <c r="F211" s="13" t="str" cm="1">
        <f t="array" ref="F211" xml:space="preserve"> INDEX(目次資料表[目次], $E211)</f>
        <v>5.11沒</v>
      </c>
      <c r="G211" s="14" t="str" cm="1">
        <f t="array" ref="G211" xml:space="preserve"> INDEX(目次資料表[攝], $E211)</f>
        <v>臻</v>
      </c>
      <c r="H211" s="15" t="str" cm="1">
        <f t="array" ref="H211" xml:space="preserve"> INDEX(目次資料表[韻系], $E211)</f>
        <v>魂</v>
      </c>
      <c r="I211" s="21" t="str">
        <f xml:space="preserve"> INDEX(目次資料表[韻目], MATCH(D211, 韻系資料表[韻目索引],0))</f>
        <v>沒</v>
      </c>
      <c r="J211" s="14" t="str" cm="1">
        <f t="array" ref="J211" xml:space="preserve"> INDEX(四聲調, C211)</f>
        <v>上</v>
      </c>
    </row>
    <row r="212" spans="1:10" ht="31.5">
      <c r="A212" s="12" cm="1">
        <f t="array" ref="A212" xml:space="preserve"> ROW() - ROW($1:$1)</f>
        <v>211</v>
      </c>
      <c r="B212" s="12">
        <v>53</v>
      </c>
      <c r="C212" s="12">
        <v>3</v>
      </c>
      <c r="D212" s="12" t="str">
        <f t="shared" si="4"/>
        <v>53-3</v>
      </c>
      <c r="E212" s="11">
        <f xml:space="preserve"> MATCH(D212, 韻系資料表[韻目索引],0)</f>
        <v>211</v>
      </c>
      <c r="F212" s="13" t="str" cm="1">
        <f t="array" ref="F212" xml:space="preserve"> INDEX(目次資料表[目次], $E212)</f>
        <v>5.11麧</v>
      </c>
      <c r="G212" s="14" t="str" cm="1">
        <f t="array" ref="G212" xml:space="preserve"> INDEX(目次資料表[攝], $E212)</f>
        <v>臻</v>
      </c>
      <c r="H212" s="15" t="str" cm="1">
        <f t="array" ref="H212" xml:space="preserve"> INDEX(目次資料表[韻系], $E212)</f>
        <v>痕</v>
      </c>
      <c r="I212" s="21" t="str">
        <f xml:space="preserve"> INDEX(目次資料表[韻目], MATCH(D212, 韻系資料表[韻目索引],0))</f>
        <v>麧</v>
      </c>
      <c r="J212" s="14" t="str" cm="1">
        <f t="array" ref="J212" xml:space="preserve"> INDEX(四聲調, C212)</f>
        <v>去</v>
      </c>
    </row>
    <row r="213" spans="1:10" ht="31.5">
      <c r="A213" s="12" cm="1">
        <f t="array" ref="A213" xml:space="preserve"> ROW() - ROW($1:$1)</f>
        <v>212</v>
      </c>
      <c r="B213" s="12">
        <v>53</v>
      </c>
      <c r="C213" s="12">
        <v>4</v>
      </c>
      <c r="D213" s="12" t="str">
        <f t="shared" si="4"/>
        <v>53-4</v>
      </c>
      <c r="E213" s="11">
        <f xml:space="preserve"> MATCH(D213, 韻系資料表[韻目索引],0)</f>
        <v>212</v>
      </c>
      <c r="F213" s="13" t="str" cm="1">
        <f t="array" ref="F213" xml:space="preserve"> INDEX(目次資料表[目次], $E213)</f>
        <v>5.12曷</v>
      </c>
      <c r="G213" s="14" t="str" cm="1">
        <f t="array" ref="G213" xml:space="preserve"> INDEX(目次資料表[攝], $E213)</f>
        <v>山</v>
      </c>
      <c r="H213" s="15" t="str" cm="1">
        <f t="array" ref="H213" xml:space="preserve"> INDEX(目次資料表[韻系], $E213)</f>
        <v>寒</v>
      </c>
      <c r="I213" s="21" t="str">
        <f xml:space="preserve"> INDEX(目次資料表[韻目], MATCH(D213, 韻系資料表[韻目索引],0))</f>
        <v>曷</v>
      </c>
      <c r="J213" s="14" t="str" cm="1">
        <f t="array" ref="J213" xml:space="preserve"> INDEX(四聲調, C213)</f>
        <v>入</v>
      </c>
    </row>
    <row r="214" spans="1:10" ht="31.5">
      <c r="A214" s="12" cm="1">
        <f t="array" ref="A214" xml:space="preserve"> ROW() - ROW($1:$1)</f>
        <v>213</v>
      </c>
      <c r="B214" s="12">
        <v>54</v>
      </c>
      <c r="C214" s="12">
        <v>1</v>
      </c>
      <c r="D214" s="12" t="str">
        <f t="shared" si="4"/>
        <v>54-1</v>
      </c>
      <c r="E214" s="11">
        <f xml:space="preserve"> MATCH(D214, 韻系資料表[韻目索引],0)</f>
        <v>213</v>
      </c>
      <c r="F214" s="13" t="str" cm="1">
        <f t="array" ref="F214" xml:space="preserve"> INDEX(目次資料表[目次], $E214)</f>
        <v>5.13末</v>
      </c>
      <c r="G214" s="14" t="str" cm="1">
        <f t="array" ref="G214" xml:space="preserve"> INDEX(目次資料表[攝], $E214)</f>
        <v>山</v>
      </c>
      <c r="H214" s="15" t="str" cm="1">
        <f t="array" ref="H214" xml:space="preserve"> INDEX(目次資料表[韻系], $E214)</f>
        <v>桓</v>
      </c>
      <c r="I214" s="21" t="str">
        <f xml:space="preserve"> INDEX(目次資料表[韻目], MATCH(D214, 韻系資料表[韻目索引],0))</f>
        <v>末</v>
      </c>
      <c r="J214" s="14" t="str" cm="1">
        <f t="array" ref="J214" xml:space="preserve"> INDEX(四聲調, C214)</f>
        <v>平</v>
      </c>
    </row>
    <row r="215" spans="1:10" ht="31.5">
      <c r="A215" s="12" cm="1">
        <f t="array" ref="A215" xml:space="preserve"> ROW() - ROW($1:$1)</f>
        <v>214</v>
      </c>
      <c r="B215" s="12">
        <v>54</v>
      </c>
      <c r="C215" s="12">
        <v>2</v>
      </c>
      <c r="D215" s="12" t="str">
        <f t="shared" si="4"/>
        <v>54-2</v>
      </c>
      <c r="E215" s="11">
        <f xml:space="preserve"> MATCH(D215, 韻系資料表[韻目索引],0)</f>
        <v>214</v>
      </c>
      <c r="F215" s="13" t="str" cm="1">
        <f t="array" ref="F215" xml:space="preserve"> INDEX(目次資料表[目次], $E215)</f>
        <v>5.14黠</v>
      </c>
      <c r="G215" s="14" t="str" cm="1">
        <f t="array" ref="G215" xml:space="preserve"> INDEX(目次資料表[攝], $E215)</f>
        <v>山</v>
      </c>
      <c r="H215" s="15" t="str" cm="1">
        <f t="array" ref="H215" xml:space="preserve"> INDEX(目次資料表[韻系], $E215)</f>
        <v>刪</v>
      </c>
      <c r="I215" s="21" t="str">
        <f xml:space="preserve"> INDEX(目次資料表[韻目], MATCH(D215, 韻系資料表[韻目索引],0))</f>
        <v>黠</v>
      </c>
      <c r="J215" s="14" t="str" cm="1">
        <f t="array" ref="J215" xml:space="preserve"> INDEX(四聲調, C215)</f>
        <v>上</v>
      </c>
    </row>
    <row r="216" spans="1:10" ht="31.5">
      <c r="A216" s="12" cm="1">
        <f t="array" ref="A216" xml:space="preserve"> ROW() - ROW($1:$1)</f>
        <v>215</v>
      </c>
      <c r="B216" s="12">
        <v>54</v>
      </c>
      <c r="C216" s="12">
        <v>3</v>
      </c>
      <c r="D216" s="12" t="str">
        <f t="shared" si="4"/>
        <v>54-3</v>
      </c>
      <c r="E216" s="11">
        <f xml:space="preserve"> MATCH(D216, 韻系資料表[韻目索引],0)</f>
        <v>215</v>
      </c>
      <c r="F216" s="13" t="str" cm="1">
        <f t="array" ref="F216" xml:space="preserve"> INDEX(目次資料表[目次], $E216)</f>
        <v>5.15鎋</v>
      </c>
      <c r="G216" s="14" t="str" cm="1">
        <f t="array" ref="G216" xml:space="preserve"> INDEX(目次資料表[攝], $E216)</f>
        <v>山</v>
      </c>
      <c r="H216" s="15" t="str" cm="1">
        <f t="array" ref="H216" xml:space="preserve"> INDEX(目次資料表[韻系], $E216)</f>
        <v>山</v>
      </c>
      <c r="I216" s="21" t="str">
        <f xml:space="preserve"> INDEX(目次資料表[韻目], MATCH(D216, 韻系資料表[韻目索引],0))</f>
        <v>鎋</v>
      </c>
      <c r="J216" s="14" t="str" cm="1">
        <f t="array" ref="J216" xml:space="preserve"> INDEX(四聲調, C216)</f>
        <v>去</v>
      </c>
    </row>
    <row r="217" spans="1:10" ht="31.5">
      <c r="A217" s="12" cm="1">
        <f t="array" ref="A217" xml:space="preserve"> ROW() - ROW($1:$1)</f>
        <v>216</v>
      </c>
      <c r="B217" s="12">
        <v>54</v>
      </c>
      <c r="C217" s="12">
        <v>4</v>
      </c>
      <c r="D217" s="12" t="str">
        <f t="shared" si="4"/>
        <v>54-4</v>
      </c>
      <c r="E217" s="11">
        <f xml:space="preserve"> MATCH(D217, 韻系資料表[韻目索引],0)</f>
        <v>216</v>
      </c>
      <c r="F217" s="13" t="str" cm="1">
        <f t="array" ref="F217" xml:space="preserve"> INDEX(目次資料表[目次], $E217)</f>
        <v>5.16屑</v>
      </c>
      <c r="G217" s="14" t="str" cm="1">
        <f t="array" ref="G217" xml:space="preserve"> INDEX(目次資料表[攝], $E217)</f>
        <v>山</v>
      </c>
      <c r="H217" s="15" t="str" cm="1">
        <f t="array" ref="H217" xml:space="preserve"> INDEX(目次資料表[韻系], $E217)</f>
        <v>先</v>
      </c>
      <c r="I217" s="21" t="str">
        <f xml:space="preserve"> INDEX(目次資料表[韻目], MATCH(D217, 韻系資料表[韻目索引],0))</f>
        <v>屑</v>
      </c>
      <c r="J217" s="14" t="str" cm="1">
        <f t="array" ref="J217" xml:space="preserve"> INDEX(四聲調, C217)</f>
        <v>入</v>
      </c>
    </row>
    <row r="218" spans="1:10" ht="31.5">
      <c r="A218" s="12" cm="1">
        <f t="array" ref="A218" xml:space="preserve"> ROW() - ROW($1:$1)</f>
        <v>217</v>
      </c>
      <c r="B218" s="12">
        <v>55</v>
      </c>
      <c r="C218" s="12">
        <v>1</v>
      </c>
      <c r="D218" s="12" t="str">
        <f t="shared" si="4"/>
        <v>55-1</v>
      </c>
      <c r="E218" s="11">
        <f xml:space="preserve"> MATCH(D218, 韻系資料表[韻目索引],0)</f>
        <v>217</v>
      </c>
      <c r="F218" s="13" t="str" cm="1">
        <f t="array" ref="F218" xml:space="preserve"> INDEX(目次資料表[目次], $E218)</f>
        <v>5.17薛</v>
      </c>
      <c r="G218" s="14" t="str" cm="1">
        <f t="array" ref="G218" xml:space="preserve"> INDEX(目次資料表[攝], $E218)</f>
        <v>山</v>
      </c>
      <c r="H218" s="15" t="str" cm="1">
        <f t="array" ref="H218" xml:space="preserve"> INDEX(目次資料表[韻系], $E218)</f>
        <v>仙</v>
      </c>
      <c r="I218" s="21" t="str">
        <f xml:space="preserve"> INDEX(目次資料表[韻目], MATCH(D218, 韻系資料表[韻目索引],0))</f>
        <v>薛</v>
      </c>
      <c r="J218" s="14" t="str" cm="1">
        <f t="array" ref="J218" xml:space="preserve"> INDEX(四聲調, C218)</f>
        <v>平</v>
      </c>
    </row>
    <row r="219" spans="1:10" ht="31.5">
      <c r="A219" s="12" cm="1">
        <f t="array" ref="A219" xml:space="preserve"> ROW() - ROW($1:$1)</f>
        <v>218</v>
      </c>
      <c r="B219" s="12">
        <v>55</v>
      </c>
      <c r="C219" s="12">
        <v>2</v>
      </c>
      <c r="D219" s="12" t="str">
        <f t="shared" si="4"/>
        <v>55-2</v>
      </c>
      <c r="E219" s="11">
        <f xml:space="preserve"> MATCH(D219, 韻系資料表[韻目索引],0)</f>
        <v>218</v>
      </c>
      <c r="F219" s="13" t="str" cm="1">
        <f t="array" ref="F219" xml:space="preserve"> INDEX(目次資料表[目次], $E219)</f>
        <v/>
      </c>
      <c r="G219" s="14" t="str" cm="1">
        <f t="array" ref="G219" xml:space="preserve"> INDEX(目次資料表[攝], $E219)</f>
        <v>效</v>
      </c>
      <c r="H219" s="15" t="str" cm="1">
        <f t="array" ref="H219" xml:space="preserve"> INDEX(目次資料表[韻系], $E219)</f>
        <v>蕭</v>
      </c>
      <c r="I219" s="21" t="str">
        <f xml:space="preserve"> INDEX(目次資料表[韻目], MATCH(D219, 韻系資料表[韻目索引],0))</f>
        <v/>
      </c>
      <c r="J219" s="14" t="str" cm="1">
        <f t="array" ref="J219" xml:space="preserve"> INDEX(四聲調, C219)</f>
        <v>上</v>
      </c>
    </row>
    <row r="220" spans="1:10" ht="31.5">
      <c r="A220" s="12" cm="1">
        <f t="array" ref="A220" xml:space="preserve"> ROW() - ROW($1:$1)</f>
        <v>219</v>
      </c>
      <c r="B220" s="12">
        <v>55</v>
      </c>
      <c r="C220" s="12">
        <v>3</v>
      </c>
      <c r="D220" s="12" t="str">
        <f t="shared" si="4"/>
        <v>55-3</v>
      </c>
      <c r="E220" s="11">
        <f xml:space="preserve"> MATCH(D220, 韻系資料表[韻目索引],0)</f>
        <v>219</v>
      </c>
      <c r="F220" s="13" t="str" cm="1">
        <f t="array" ref="F220" xml:space="preserve"> INDEX(目次資料表[目次], $E220)</f>
        <v/>
      </c>
      <c r="G220" s="14" t="str" cm="1">
        <f t="array" ref="G220" xml:space="preserve"> INDEX(目次資料表[攝], $E220)</f>
        <v>效</v>
      </c>
      <c r="H220" s="15" t="str" cm="1">
        <f t="array" ref="H220" xml:space="preserve"> INDEX(目次資料表[韻系], $E220)</f>
        <v>宵</v>
      </c>
      <c r="I220" s="21" t="str">
        <f xml:space="preserve"> INDEX(目次資料表[韻目], MATCH(D220, 韻系資料表[韻目索引],0))</f>
        <v/>
      </c>
      <c r="J220" s="14" t="str" cm="1">
        <f t="array" ref="J220" xml:space="preserve"> INDEX(四聲調, C220)</f>
        <v>去</v>
      </c>
    </row>
    <row r="221" spans="1:10" ht="31.5">
      <c r="A221" s="12" cm="1">
        <f t="array" ref="A221" xml:space="preserve"> ROW() - ROW($1:$1)</f>
        <v>220</v>
      </c>
      <c r="B221" s="12">
        <v>55</v>
      </c>
      <c r="C221" s="12">
        <v>4</v>
      </c>
      <c r="D221" s="12" t="str">
        <f t="shared" si="4"/>
        <v>55-4</v>
      </c>
      <c r="E221" s="11">
        <f xml:space="preserve"> MATCH(D221, 韻系資料表[韻目索引],0)</f>
        <v>220</v>
      </c>
      <c r="F221" s="13" t="str" cm="1">
        <f t="array" ref="F221" xml:space="preserve"> INDEX(目次資料表[目次], $E221)</f>
        <v/>
      </c>
      <c r="G221" s="14" t="str" cm="1">
        <f t="array" ref="G221" xml:space="preserve"> INDEX(目次資料表[攝], $E221)</f>
        <v>效</v>
      </c>
      <c r="H221" s="15" t="str" cm="1">
        <f t="array" ref="H221" xml:space="preserve"> INDEX(目次資料表[韻系], $E221)</f>
        <v>肴</v>
      </c>
      <c r="I221" s="21" t="str">
        <f xml:space="preserve"> INDEX(目次資料表[韻目], MATCH(D221, 韻系資料表[韻目索引],0))</f>
        <v/>
      </c>
      <c r="J221" s="14" t="str" cm="1">
        <f t="array" ref="J221" xml:space="preserve"> INDEX(四聲調, C221)</f>
        <v>入</v>
      </c>
    </row>
    <row r="222" spans="1:10" ht="31.5">
      <c r="A222" s="12" cm="1">
        <f t="array" ref="A222" xml:space="preserve"> ROW() - ROW($1:$1)</f>
        <v>221</v>
      </c>
      <c r="B222" s="12">
        <v>56</v>
      </c>
      <c r="C222" s="12">
        <v>1</v>
      </c>
      <c r="D222" s="12" t="str">
        <f t="shared" si="4"/>
        <v>56-1</v>
      </c>
      <c r="E222" s="11">
        <f xml:space="preserve"> MATCH(D222, 韻系資料表[韻目索引],0)</f>
        <v>221</v>
      </c>
      <c r="F222" s="13" t="str" cm="1">
        <f t="array" ref="F222" xml:space="preserve"> INDEX(目次資料表[目次], $E222)</f>
        <v/>
      </c>
      <c r="G222" s="14" t="str" cm="1">
        <f t="array" ref="G222" xml:space="preserve"> INDEX(目次資料表[攝], $E222)</f>
        <v>效</v>
      </c>
      <c r="H222" s="15" t="str" cm="1">
        <f t="array" ref="H222" xml:space="preserve"> INDEX(目次資料表[韻系], $E222)</f>
        <v>豪</v>
      </c>
      <c r="I222" s="21" t="str">
        <f xml:space="preserve"> INDEX(目次資料表[韻目], MATCH(D222, 韻系資料表[韻目索引],0))</f>
        <v/>
      </c>
      <c r="J222" s="14" t="str" cm="1">
        <f t="array" ref="J222" xml:space="preserve"> INDEX(四聲調, C222)</f>
        <v>平</v>
      </c>
    </row>
    <row r="223" spans="1:10" ht="31.5">
      <c r="A223" s="12" cm="1">
        <f t="array" ref="A223" xml:space="preserve"> ROW() - ROW($1:$1)</f>
        <v>222</v>
      </c>
      <c r="B223" s="12">
        <v>56</v>
      </c>
      <c r="C223" s="12">
        <v>2</v>
      </c>
      <c r="D223" s="12" t="str">
        <f t="shared" si="4"/>
        <v>56-2</v>
      </c>
      <c r="E223" s="11">
        <f xml:space="preserve"> MATCH(D223, 韻系資料表[韻目索引],0)</f>
        <v>222</v>
      </c>
      <c r="F223" s="13" t="str" cm="1">
        <f t="array" ref="F223" xml:space="preserve"> INDEX(目次資料表[目次], $E223)</f>
        <v/>
      </c>
      <c r="G223" s="14" t="str" cm="1">
        <f t="array" ref="G223" xml:space="preserve"> INDEX(目次資料表[攝], $E223)</f>
        <v>果</v>
      </c>
      <c r="H223" s="15" t="str" cm="1">
        <f t="array" ref="H223" xml:space="preserve"> INDEX(目次資料表[韻系], $E223)</f>
        <v>歌</v>
      </c>
      <c r="I223" s="21" t="str">
        <f xml:space="preserve"> INDEX(目次資料表[韻目], MATCH(D223, 韻系資料表[韻目索引],0))</f>
        <v/>
      </c>
      <c r="J223" s="14" t="str" cm="1">
        <f t="array" ref="J223" xml:space="preserve"> INDEX(四聲調, C223)</f>
        <v>上</v>
      </c>
    </row>
    <row r="224" spans="1:10" ht="31.5">
      <c r="A224" s="12" cm="1">
        <f t="array" ref="A224" xml:space="preserve"> ROW() - ROW($1:$1)</f>
        <v>223</v>
      </c>
      <c r="B224" s="12">
        <v>56</v>
      </c>
      <c r="C224" s="12">
        <v>3</v>
      </c>
      <c r="D224" s="12" t="str">
        <f t="shared" si="4"/>
        <v>56-3</v>
      </c>
      <c r="E224" s="11">
        <f xml:space="preserve"> MATCH(D224, 韻系資料表[韻目索引],0)</f>
        <v>223</v>
      </c>
      <c r="F224" s="13" t="str" cm="1">
        <f t="array" ref="F224" xml:space="preserve"> INDEX(目次資料表[目次], $E224)</f>
        <v/>
      </c>
      <c r="G224" s="14" t="str" cm="1">
        <f t="array" ref="G224" xml:space="preserve"> INDEX(目次資料表[攝], $E224)</f>
        <v>果</v>
      </c>
      <c r="H224" s="15" t="str" cm="1">
        <f t="array" ref="H224" xml:space="preserve"> INDEX(目次資料表[韻系], $E224)</f>
        <v>戈</v>
      </c>
      <c r="I224" s="21" t="str">
        <f xml:space="preserve"> INDEX(目次資料表[韻目], MATCH(D224, 韻系資料表[韻目索引],0))</f>
        <v/>
      </c>
      <c r="J224" s="14" t="str" cm="1">
        <f t="array" ref="J224" xml:space="preserve"> INDEX(四聲調, C224)</f>
        <v>去</v>
      </c>
    </row>
    <row r="225" spans="1:10" ht="31.5">
      <c r="A225" s="12" cm="1">
        <f t="array" ref="A225" xml:space="preserve"> ROW() - ROW($1:$1)</f>
        <v>224</v>
      </c>
      <c r="B225" s="12">
        <v>56</v>
      </c>
      <c r="C225" s="12">
        <v>4</v>
      </c>
      <c r="D225" s="12" t="str">
        <f t="shared" si="4"/>
        <v>56-4</v>
      </c>
      <c r="E225" s="11">
        <f xml:space="preserve"> MATCH(D225, 韻系資料表[韻目索引],0)</f>
        <v>224</v>
      </c>
      <c r="F225" s="13" t="str" cm="1">
        <f t="array" ref="F225" xml:space="preserve"> INDEX(目次資料表[目次], $E225)</f>
        <v/>
      </c>
      <c r="G225" s="14" t="str" cm="1">
        <f t="array" ref="G225" xml:space="preserve"> INDEX(目次資料表[攝], $E225)</f>
        <v>假</v>
      </c>
      <c r="H225" s="15" t="str" cm="1">
        <f t="array" ref="H225" xml:space="preserve"> INDEX(目次資料表[韻系], $E225)</f>
        <v>麻</v>
      </c>
      <c r="I225" s="21" t="str">
        <f xml:space="preserve"> INDEX(目次資料表[韻目], MATCH(D225, 韻系資料表[韻目索引],0))</f>
        <v/>
      </c>
      <c r="J225" s="14" t="str" cm="1">
        <f t="array" ref="J225" xml:space="preserve"> INDEX(四聲調, C225)</f>
        <v>入</v>
      </c>
    </row>
    <row r="226" spans="1:10" ht="31.5">
      <c r="A226" s="12" cm="1">
        <f t="array" ref="A226" xml:space="preserve"> ROW() - ROW($1:$1)</f>
        <v>225</v>
      </c>
      <c r="B226" s="12">
        <v>57</v>
      </c>
      <c r="C226" s="12">
        <v>1</v>
      </c>
      <c r="D226" s="12" t="str">
        <f t="shared" si="4"/>
        <v>57-1</v>
      </c>
      <c r="E226" s="11">
        <f xml:space="preserve"> MATCH(D226, 韻系資料表[韻目索引],0)</f>
        <v>225</v>
      </c>
      <c r="F226" s="13" t="str" cm="1">
        <f t="array" ref="F226" xml:space="preserve"> INDEX(目次資料表[目次], $E226)</f>
        <v>5.18藥</v>
      </c>
      <c r="G226" s="14" t="str" cm="1">
        <f t="array" ref="G226" xml:space="preserve"> INDEX(目次資料表[攝], $E226)</f>
        <v>宕</v>
      </c>
      <c r="H226" s="15" t="str" cm="1">
        <f t="array" ref="H226" xml:space="preserve"> INDEX(目次資料表[韻系], $E226)</f>
        <v>陽</v>
      </c>
      <c r="I226" s="21" t="str">
        <f xml:space="preserve"> INDEX(目次資料表[韻目], MATCH(D226, 韻系資料表[韻目索引],0))</f>
        <v>藥</v>
      </c>
      <c r="J226" s="14" t="str" cm="1">
        <f t="array" ref="J226" xml:space="preserve"> INDEX(四聲調, C226)</f>
        <v>平</v>
      </c>
    </row>
    <row r="227" spans="1:10" ht="31.5">
      <c r="A227" s="12" cm="1">
        <f t="array" ref="A227" xml:space="preserve"> ROW() - ROW($1:$1)</f>
        <v>226</v>
      </c>
      <c r="B227" s="12">
        <v>57</v>
      </c>
      <c r="C227" s="12">
        <v>2</v>
      </c>
      <c r="D227" s="12" t="str">
        <f t="shared" si="4"/>
        <v>57-2</v>
      </c>
      <c r="E227" s="11">
        <f xml:space="preserve"> MATCH(D227, 韻系資料表[韻目索引],0)</f>
        <v>226</v>
      </c>
      <c r="F227" s="13" t="str" cm="1">
        <f t="array" ref="F227" xml:space="preserve"> INDEX(目次資料表[目次], $E227)</f>
        <v>5.19鐸</v>
      </c>
      <c r="G227" s="14" t="str" cm="1">
        <f t="array" ref="G227" xml:space="preserve"> INDEX(目次資料表[攝], $E227)</f>
        <v>宕</v>
      </c>
      <c r="H227" s="15" t="str" cm="1">
        <f t="array" ref="H227" xml:space="preserve"> INDEX(目次資料表[韻系], $E227)</f>
        <v>唐</v>
      </c>
      <c r="I227" s="21" t="str">
        <f xml:space="preserve"> INDEX(目次資料表[韻目], MATCH(D227, 韻系資料表[韻目索引],0))</f>
        <v>鐸</v>
      </c>
      <c r="J227" s="14" t="str" cm="1">
        <f t="array" ref="J227" xml:space="preserve"> INDEX(四聲調, C227)</f>
        <v>上</v>
      </c>
    </row>
    <row r="228" spans="1:10" ht="31.5">
      <c r="A228" s="12" cm="1">
        <f t="array" ref="A228" xml:space="preserve"> ROW() - ROW($1:$1)</f>
        <v>227</v>
      </c>
      <c r="B228" s="12">
        <v>57</v>
      </c>
      <c r="C228" s="12">
        <v>3</v>
      </c>
      <c r="D228" s="12" t="str">
        <f t="shared" si="4"/>
        <v>57-3</v>
      </c>
      <c r="E228" s="11">
        <f xml:space="preserve"> MATCH(D228, 韻系資料表[韻目索引],0)</f>
        <v>227</v>
      </c>
      <c r="F228" s="13" t="str" cm="1">
        <f t="array" ref="F228" xml:space="preserve"> INDEX(目次資料表[目次], $E228)</f>
        <v>5.20陌</v>
      </c>
      <c r="G228" s="14" t="str" cm="1">
        <f t="array" ref="G228" xml:space="preserve"> INDEX(目次資料表[攝], $E228)</f>
        <v>梗</v>
      </c>
      <c r="H228" s="15" t="str" cm="1">
        <f t="array" ref="H228" xml:space="preserve"> INDEX(目次資料表[韻系], $E228)</f>
        <v>庚</v>
      </c>
      <c r="I228" s="21" t="str">
        <f xml:space="preserve"> INDEX(目次資料表[韻目], MATCH(D228, 韻系資料表[韻目索引],0))</f>
        <v>陌</v>
      </c>
      <c r="J228" s="14" t="str" cm="1">
        <f t="array" ref="J228" xml:space="preserve"> INDEX(四聲調, C228)</f>
        <v>去</v>
      </c>
    </row>
    <row r="229" spans="1:10" ht="31.5">
      <c r="A229" s="12" cm="1">
        <f t="array" ref="A229" xml:space="preserve"> ROW() - ROW($1:$1)</f>
        <v>228</v>
      </c>
      <c r="B229" s="12">
        <v>57</v>
      </c>
      <c r="C229" s="12">
        <v>4</v>
      </c>
      <c r="D229" s="12" t="str">
        <f t="shared" si="4"/>
        <v>57-4</v>
      </c>
      <c r="E229" s="11">
        <f xml:space="preserve"> MATCH(D229, 韻系資料表[韻目索引],0)</f>
        <v>228</v>
      </c>
      <c r="F229" s="13" t="str" cm="1">
        <f t="array" ref="F229" xml:space="preserve"> INDEX(目次資料表[目次], $E229)</f>
        <v>5.21麥</v>
      </c>
      <c r="G229" s="14" t="str" cm="1">
        <f t="array" ref="G229" xml:space="preserve"> INDEX(目次資料表[攝], $E229)</f>
        <v>梗</v>
      </c>
      <c r="H229" s="15" t="str" cm="1">
        <f t="array" ref="H229" xml:space="preserve"> INDEX(目次資料表[韻系], $E229)</f>
        <v>耕</v>
      </c>
      <c r="I229" s="21" t="str">
        <f xml:space="preserve"> INDEX(目次資料表[韻目], MATCH(D229, 韻系資料表[韻目索引],0))</f>
        <v>麥</v>
      </c>
      <c r="J229" s="14" t="str" cm="1">
        <f t="array" ref="J229" xml:space="preserve"> INDEX(四聲調, C229)</f>
        <v>入</v>
      </c>
    </row>
    <row r="230" spans="1:10" ht="31.5">
      <c r="A230" s="12" cm="1">
        <f t="array" ref="A230" xml:space="preserve"> ROW() - ROW($1:$1)</f>
        <v>229</v>
      </c>
      <c r="B230" s="12">
        <v>58</v>
      </c>
      <c r="C230" s="12">
        <v>1</v>
      </c>
      <c r="D230" s="12" t="str">
        <f t="shared" si="4"/>
        <v>58-1</v>
      </c>
      <c r="E230" s="11">
        <f xml:space="preserve"> MATCH(D230, 韻系資料表[韻目索引],0)</f>
        <v>229</v>
      </c>
      <c r="F230" s="13" t="str" cm="1">
        <f t="array" ref="F230" xml:space="preserve"> INDEX(目次資料表[目次], $E230)</f>
        <v>5.22昔</v>
      </c>
      <c r="G230" s="14" t="str" cm="1">
        <f t="array" ref="G230" xml:space="preserve"> INDEX(目次資料表[攝], $E230)</f>
        <v>梗</v>
      </c>
      <c r="H230" s="15" t="str" cm="1">
        <f t="array" ref="H230" xml:space="preserve"> INDEX(目次資料表[韻系], $E230)</f>
        <v>清</v>
      </c>
      <c r="I230" s="21" t="str">
        <f xml:space="preserve"> INDEX(目次資料表[韻目], MATCH(D230, 韻系資料表[韻目索引],0))</f>
        <v>昔</v>
      </c>
      <c r="J230" s="14" t="str" cm="1">
        <f t="array" ref="J230" xml:space="preserve"> INDEX(四聲調, C230)</f>
        <v>平</v>
      </c>
    </row>
    <row r="231" spans="1:10" ht="31.5">
      <c r="A231" s="12" cm="1">
        <f t="array" ref="A231" xml:space="preserve"> ROW() - ROW($1:$1)</f>
        <v>230</v>
      </c>
      <c r="B231" s="12">
        <v>58</v>
      </c>
      <c r="C231" s="12">
        <v>2</v>
      </c>
      <c r="D231" s="12" t="str">
        <f t="shared" si="4"/>
        <v>58-2</v>
      </c>
      <c r="E231" s="11">
        <f xml:space="preserve"> MATCH(D231, 韻系資料表[韻目索引],0)</f>
        <v>230</v>
      </c>
      <c r="F231" s="13" t="str" cm="1">
        <f t="array" ref="F231" xml:space="preserve"> INDEX(目次資料表[目次], $E231)</f>
        <v>5.23錫</v>
      </c>
      <c r="G231" s="14" t="str" cm="1">
        <f t="array" ref="G231" xml:space="preserve"> INDEX(目次資料表[攝], $E231)</f>
        <v>梗</v>
      </c>
      <c r="H231" s="15" t="str" cm="1">
        <f t="array" ref="H231" xml:space="preserve"> INDEX(目次資料表[韻系], $E231)</f>
        <v>青</v>
      </c>
      <c r="I231" s="21" t="str">
        <f xml:space="preserve"> INDEX(目次資料表[韻目], MATCH(D231, 韻系資料表[韻目索引],0))</f>
        <v>錫</v>
      </c>
      <c r="J231" s="14" t="str" cm="1">
        <f t="array" ref="J231" xml:space="preserve"> INDEX(四聲調, C231)</f>
        <v>上</v>
      </c>
    </row>
    <row r="232" spans="1:10" ht="31.5">
      <c r="A232" s="12" cm="1">
        <f t="array" ref="A232" xml:space="preserve"> ROW() - ROW($1:$1)</f>
        <v>231</v>
      </c>
      <c r="B232" s="12">
        <v>58</v>
      </c>
      <c r="C232" s="12">
        <v>3</v>
      </c>
      <c r="D232" s="12" t="str">
        <f t="shared" si="4"/>
        <v>58-3</v>
      </c>
      <c r="E232" s="11">
        <f xml:space="preserve"> MATCH(D232, 韻系資料表[韻目索引],0)</f>
        <v>231</v>
      </c>
      <c r="F232" s="13" t="str" cm="1">
        <f t="array" ref="F232" xml:space="preserve"> INDEX(目次資料表[目次], $E232)</f>
        <v>5.24職</v>
      </c>
      <c r="G232" s="14" t="str" cm="1">
        <f t="array" ref="G232" xml:space="preserve"> INDEX(目次資料表[攝], $E232)</f>
        <v>曾</v>
      </c>
      <c r="H232" s="15" t="str" cm="1">
        <f t="array" ref="H232" xml:space="preserve"> INDEX(目次資料表[韻系], $E232)</f>
        <v>蒸</v>
      </c>
      <c r="I232" s="21" t="str">
        <f xml:space="preserve"> INDEX(目次資料表[韻目], MATCH(D232, 韻系資料表[韻目索引],0))</f>
        <v>職</v>
      </c>
      <c r="J232" s="14" t="str" cm="1">
        <f t="array" ref="J232" xml:space="preserve"> INDEX(四聲調, C232)</f>
        <v>去</v>
      </c>
    </row>
    <row r="233" spans="1:10" ht="31.5">
      <c r="A233" s="12" cm="1">
        <f t="array" ref="A233" xml:space="preserve"> ROW() - ROW($1:$1)</f>
        <v>232</v>
      </c>
      <c r="B233" s="12">
        <v>58</v>
      </c>
      <c r="C233" s="12">
        <v>4</v>
      </c>
      <c r="D233" s="12" t="str">
        <f t="shared" si="4"/>
        <v>58-4</v>
      </c>
      <c r="E233" s="11">
        <f xml:space="preserve"> MATCH(D233, 韻系資料表[韻目索引],0)</f>
        <v>232</v>
      </c>
      <c r="F233" s="13" t="str" cm="1">
        <f t="array" ref="F233" xml:space="preserve"> INDEX(目次資料表[目次], $E233)</f>
        <v>5.25德</v>
      </c>
      <c r="G233" s="14" t="str" cm="1">
        <f t="array" ref="G233" xml:space="preserve"> INDEX(目次資料表[攝], $E233)</f>
        <v>曾</v>
      </c>
      <c r="H233" s="15" t="str" cm="1">
        <f t="array" ref="H233" xml:space="preserve"> INDEX(目次資料表[韻系], $E233)</f>
        <v>登</v>
      </c>
      <c r="I233" s="21" t="str">
        <f xml:space="preserve"> INDEX(目次資料表[韻目], MATCH(D233, 韻系資料表[韻目索引],0))</f>
        <v>德</v>
      </c>
      <c r="J233" s="14" t="str" cm="1">
        <f t="array" ref="J233" xml:space="preserve"> INDEX(四聲調, C233)</f>
        <v>入</v>
      </c>
    </row>
    <row r="234" spans="1:10" ht="31.5">
      <c r="A234" s="12" cm="1">
        <f t="array" ref="A234" xml:space="preserve"> ROW() - ROW($1:$1)</f>
        <v>233</v>
      </c>
      <c r="B234" s="12">
        <v>59</v>
      </c>
      <c r="C234" s="12">
        <v>1</v>
      </c>
      <c r="D234" s="12" t="str">
        <f t="shared" si="4"/>
        <v>59-1</v>
      </c>
      <c r="E234" s="11">
        <f xml:space="preserve"> MATCH(D234, 韻系資料表[韻目索引],0)</f>
        <v>233</v>
      </c>
      <c r="F234" s="13" t="str" cm="1">
        <f t="array" ref="F234" xml:space="preserve"> INDEX(目次資料表[目次], $E234)</f>
        <v/>
      </c>
      <c r="G234" s="14" t="str" cm="1">
        <f t="array" ref="G234" xml:space="preserve"> INDEX(目次資料表[攝], $E234)</f>
        <v>流</v>
      </c>
      <c r="H234" s="15" t="str" cm="1">
        <f t="array" ref="H234" xml:space="preserve"> INDEX(目次資料表[韻系], $E234)</f>
        <v>尤</v>
      </c>
      <c r="I234" s="21" t="str">
        <f xml:space="preserve"> INDEX(目次資料表[韻目], MATCH(D234, 韻系資料表[韻目索引],0))</f>
        <v/>
      </c>
      <c r="J234" s="14" t="str" cm="1">
        <f t="array" ref="J234" xml:space="preserve"> INDEX(四聲調, C234)</f>
        <v>平</v>
      </c>
    </row>
    <row r="235" spans="1:10" ht="31.5">
      <c r="A235" s="12" cm="1">
        <f t="array" ref="A235" xml:space="preserve"> ROW() - ROW($1:$1)</f>
        <v>234</v>
      </c>
      <c r="B235" s="12">
        <v>59</v>
      </c>
      <c r="C235" s="12">
        <v>2</v>
      </c>
      <c r="D235" s="12" t="str">
        <f t="shared" si="4"/>
        <v>59-2</v>
      </c>
      <c r="E235" s="11">
        <f xml:space="preserve"> MATCH(D235, 韻系資料表[韻目索引],0)</f>
        <v>234</v>
      </c>
      <c r="F235" s="13" t="str" cm="1">
        <f t="array" ref="F235" xml:space="preserve"> INDEX(目次資料表[目次], $E235)</f>
        <v/>
      </c>
      <c r="G235" s="14" t="str" cm="1">
        <f t="array" ref="G235" xml:space="preserve"> INDEX(目次資料表[攝], $E235)</f>
        <v>流</v>
      </c>
      <c r="H235" s="15" t="str" cm="1">
        <f t="array" ref="H235" xml:space="preserve"> INDEX(目次資料表[韻系], $E235)</f>
        <v>侯</v>
      </c>
      <c r="I235" s="21" t="str">
        <f xml:space="preserve"> INDEX(目次資料表[韻目], MATCH(D235, 韻系資料表[韻目索引],0))</f>
        <v/>
      </c>
      <c r="J235" s="14" t="str" cm="1">
        <f t="array" ref="J235" xml:space="preserve"> INDEX(四聲調, C235)</f>
        <v>上</v>
      </c>
    </row>
    <row r="236" spans="1:10" ht="31.5">
      <c r="A236" s="12" cm="1">
        <f t="array" ref="A236" xml:space="preserve"> ROW() - ROW($1:$1)</f>
        <v>235</v>
      </c>
      <c r="B236" s="12">
        <v>59</v>
      </c>
      <c r="C236" s="12">
        <v>3</v>
      </c>
      <c r="D236" s="12" t="str">
        <f t="shared" si="4"/>
        <v>59-3</v>
      </c>
      <c r="E236" s="11">
        <f xml:space="preserve"> MATCH(D236, 韻系資料表[韻目索引],0)</f>
        <v>235</v>
      </c>
      <c r="F236" s="13" t="str" cm="1">
        <f t="array" ref="F236" xml:space="preserve"> INDEX(目次資料表[目次], $E236)</f>
        <v/>
      </c>
      <c r="G236" s="14" t="str" cm="1">
        <f t="array" ref="G236" xml:space="preserve"> INDEX(目次資料表[攝], $E236)</f>
        <v>流</v>
      </c>
      <c r="H236" s="15" t="str" cm="1">
        <f t="array" ref="H236" xml:space="preserve"> INDEX(目次資料表[韻系], $E236)</f>
        <v>幽</v>
      </c>
      <c r="I236" s="21" t="str">
        <f xml:space="preserve"> INDEX(目次資料表[韻目], MATCH(D236, 韻系資料表[韻目索引],0))</f>
        <v/>
      </c>
      <c r="J236" s="14" t="str" cm="1">
        <f t="array" ref="J236" xml:space="preserve"> INDEX(四聲調, C236)</f>
        <v>去</v>
      </c>
    </row>
    <row r="237" spans="1:10" ht="31.5">
      <c r="A237" s="12" cm="1">
        <f t="array" ref="A237" xml:space="preserve"> ROW() - ROW($1:$1)</f>
        <v>236</v>
      </c>
      <c r="B237" s="12">
        <v>59</v>
      </c>
      <c r="C237" s="12">
        <v>4</v>
      </c>
      <c r="D237" s="12" t="str">
        <f t="shared" si="4"/>
        <v>59-4</v>
      </c>
      <c r="E237" s="11">
        <f xml:space="preserve"> MATCH(D237, 韻系資料表[韻目索引],0)</f>
        <v>236</v>
      </c>
      <c r="F237" s="13" t="str" cm="1">
        <f t="array" ref="F237" xml:space="preserve"> INDEX(目次資料表[目次], $E237)</f>
        <v>5.26緝</v>
      </c>
      <c r="G237" s="14" t="str" cm="1">
        <f t="array" ref="G237" xml:space="preserve"> INDEX(目次資料表[攝], $E237)</f>
        <v>深</v>
      </c>
      <c r="H237" s="15" t="str" cm="1">
        <f t="array" ref="H237" xml:space="preserve"> INDEX(目次資料表[韻系], $E237)</f>
        <v>侵</v>
      </c>
      <c r="I237" s="21" t="str">
        <f xml:space="preserve"> INDEX(目次資料表[韻目], MATCH(D237, 韻系資料表[韻目索引],0))</f>
        <v>緝</v>
      </c>
      <c r="J237" s="14" t="str" cm="1">
        <f t="array" ref="J237" xml:space="preserve"> INDEX(四聲調, C237)</f>
        <v>入</v>
      </c>
    </row>
    <row r="238" spans="1:10" ht="31.5">
      <c r="A238" s="12" cm="1">
        <f t="array" ref="A238" xml:space="preserve"> ROW() - ROW($1:$1)</f>
        <v>237</v>
      </c>
      <c r="B238" s="12">
        <v>60</v>
      </c>
      <c r="C238" s="12">
        <v>1</v>
      </c>
      <c r="D238" s="12" t="str">
        <f t="shared" si="4"/>
        <v>60-1</v>
      </c>
      <c r="E238" s="11">
        <f xml:space="preserve"> MATCH(D238, 韻系資料表[韻目索引],0)</f>
        <v>237</v>
      </c>
      <c r="F238" s="13" t="str" cm="1">
        <f t="array" ref="F238" xml:space="preserve"> INDEX(目次資料表[目次], $E238)</f>
        <v>5.27合</v>
      </c>
      <c r="G238" s="14" t="str" cm="1">
        <f t="array" ref="G238" xml:space="preserve"> INDEX(目次資料表[攝], $E238)</f>
        <v>咸</v>
      </c>
      <c r="H238" s="15" t="str" cm="1">
        <f t="array" ref="H238" xml:space="preserve"> INDEX(目次資料表[韻系], $E238)</f>
        <v>覃</v>
      </c>
      <c r="I238" s="21" t="str">
        <f xml:space="preserve"> INDEX(目次資料表[韻目], MATCH(D238, 韻系資料表[韻目索引],0))</f>
        <v>合</v>
      </c>
      <c r="J238" s="14" t="str" cm="1">
        <f t="array" ref="J238" xml:space="preserve"> INDEX(四聲調, C238)</f>
        <v>平</v>
      </c>
    </row>
    <row r="239" spans="1:10" ht="31.5">
      <c r="A239" s="12" cm="1">
        <f t="array" ref="A239" xml:space="preserve"> ROW() - ROW($1:$1)</f>
        <v>238</v>
      </c>
      <c r="B239" s="12">
        <v>60</v>
      </c>
      <c r="C239" s="12">
        <v>2</v>
      </c>
      <c r="D239" s="12" t="str">
        <f t="shared" si="4"/>
        <v>60-2</v>
      </c>
      <c r="E239" s="11">
        <f xml:space="preserve"> MATCH(D239, 韻系資料表[韻目索引],0)</f>
        <v>238</v>
      </c>
      <c r="F239" s="13" t="str" cm="1">
        <f t="array" ref="F239" xml:space="preserve"> INDEX(目次資料表[目次], $E239)</f>
        <v>5.28盍</v>
      </c>
      <c r="G239" s="14" t="str" cm="1">
        <f t="array" ref="G239" xml:space="preserve"> INDEX(目次資料表[攝], $E239)</f>
        <v>咸</v>
      </c>
      <c r="H239" s="15" t="str" cm="1">
        <f t="array" ref="H239" xml:space="preserve"> INDEX(目次資料表[韻系], $E239)</f>
        <v>談</v>
      </c>
      <c r="I239" s="21" t="str">
        <f xml:space="preserve"> INDEX(目次資料表[韻目], MATCH(D239, 韻系資料表[韻目索引],0))</f>
        <v>盍</v>
      </c>
      <c r="J239" s="14" t="str" cm="1">
        <f t="array" ref="J239" xml:space="preserve"> INDEX(四聲調, C239)</f>
        <v>上</v>
      </c>
    </row>
    <row r="240" spans="1:10" ht="31.5">
      <c r="A240" s="12" cm="1">
        <f t="array" ref="A240" xml:space="preserve"> ROW() - ROW($1:$1)</f>
        <v>239</v>
      </c>
      <c r="B240" s="12">
        <v>60</v>
      </c>
      <c r="C240" s="12">
        <v>3</v>
      </c>
      <c r="D240" s="12" t="str">
        <f t="shared" si="4"/>
        <v>60-3</v>
      </c>
      <c r="E240" s="11">
        <f xml:space="preserve"> MATCH(D240, 韻系資料表[韻目索引],0)</f>
        <v>239</v>
      </c>
      <c r="F240" s="13" t="str" cm="1">
        <f t="array" ref="F240" xml:space="preserve"> INDEX(目次資料表[目次], $E240)</f>
        <v>5.29葉</v>
      </c>
      <c r="G240" s="14" t="str" cm="1">
        <f t="array" ref="G240" xml:space="preserve"> INDEX(目次資料表[攝], $E240)</f>
        <v>咸</v>
      </c>
      <c r="H240" s="15" t="str" cm="1">
        <f t="array" ref="H240" xml:space="preserve"> INDEX(目次資料表[韻系], $E240)</f>
        <v>鹽</v>
      </c>
      <c r="I240" s="21" t="str">
        <f xml:space="preserve"> INDEX(目次資料表[韻目], MATCH(D240, 韻系資料表[韻目索引],0))</f>
        <v>葉</v>
      </c>
      <c r="J240" s="14" t="str" cm="1">
        <f t="array" ref="J240" xml:space="preserve"> INDEX(四聲調, C240)</f>
        <v>去</v>
      </c>
    </row>
    <row r="241" spans="1:10" ht="31.5">
      <c r="A241" s="12" cm="1">
        <f t="array" ref="A241" xml:space="preserve"> ROW() - ROW($1:$1)</f>
        <v>240</v>
      </c>
      <c r="B241" s="12">
        <v>60</v>
      </c>
      <c r="C241" s="12">
        <v>4</v>
      </c>
      <c r="D241" s="12" t="str">
        <f t="shared" si="4"/>
        <v>60-4</v>
      </c>
      <c r="E241" s="11">
        <f xml:space="preserve"> MATCH(D241, 韻系資料表[韻目索引],0)</f>
        <v>240</v>
      </c>
      <c r="F241" s="13" t="str" cm="1">
        <f t="array" ref="F241" xml:space="preserve"> INDEX(目次資料表[目次], $E241)</f>
        <v>5.30怗</v>
      </c>
      <c r="G241" s="14" t="str" cm="1">
        <f t="array" ref="G241" xml:space="preserve"> INDEX(目次資料表[攝], $E241)</f>
        <v>咸</v>
      </c>
      <c r="H241" s="15" t="str" cm="1">
        <f t="array" ref="H241" xml:space="preserve"> INDEX(目次資料表[韻系], $E241)</f>
        <v>添</v>
      </c>
      <c r="I241" s="21" t="str">
        <f xml:space="preserve"> INDEX(目次資料表[韻目], MATCH(D241, 韻系資料表[韻目索引],0))</f>
        <v>怗</v>
      </c>
      <c r="J241" s="14" t="str" cm="1">
        <f t="array" ref="J241" xml:space="preserve"> INDEX(四聲調, C241)</f>
        <v>入</v>
      </c>
    </row>
    <row r="242" spans="1:10" ht="31.5">
      <c r="A242" s="12" cm="1">
        <f t="array" ref="A242" xml:space="preserve"> ROW() - ROW($1:$1)</f>
        <v>241</v>
      </c>
      <c r="B242" s="12">
        <v>61</v>
      </c>
      <c r="C242" s="12">
        <v>1</v>
      </c>
      <c r="D242" s="12" t="str">
        <f t="shared" si="4"/>
        <v>61-1</v>
      </c>
      <c r="E242" s="11">
        <f xml:space="preserve"> MATCH(D242, 韻系資料表[韻目索引],0)</f>
        <v>241</v>
      </c>
      <c r="F242" s="13" t="str" cm="1">
        <f t="array" ref="F242" xml:space="preserve"> INDEX(目次資料表[目次], $E242)</f>
        <v>5.31洽</v>
      </c>
      <c r="G242" s="14" t="str" cm="1">
        <f t="array" ref="G242" xml:space="preserve"> INDEX(目次資料表[攝], $E242)</f>
        <v>咸</v>
      </c>
      <c r="H242" s="15" t="str" cm="1">
        <f t="array" ref="H242" xml:space="preserve"> INDEX(目次資料表[韻系], $E242)</f>
        <v>咸</v>
      </c>
      <c r="I242" s="21" t="str">
        <f xml:space="preserve"> INDEX(目次資料表[韻目], MATCH(D242, 韻系資料表[韻目索引],0))</f>
        <v>洽</v>
      </c>
      <c r="J242" s="14" t="str" cm="1">
        <f t="array" ref="J242" xml:space="preserve"> INDEX(四聲調, C242)</f>
        <v>平</v>
      </c>
    </row>
    <row r="243" spans="1:10" ht="31.5">
      <c r="A243" s="12" cm="1">
        <f t="array" ref="A243" xml:space="preserve"> ROW() - ROW($1:$1)</f>
        <v>242</v>
      </c>
      <c r="B243" s="12">
        <v>61</v>
      </c>
      <c r="C243" s="12">
        <v>2</v>
      </c>
      <c r="D243" s="12" t="str">
        <f t="shared" si="4"/>
        <v>61-2</v>
      </c>
      <c r="E243" s="11">
        <f xml:space="preserve"> MATCH(D243, 韻系資料表[韻目索引],0)</f>
        <v>242</v>
      </c>
      <c r="F243" s="13" t="str" cm="1">
        <f t="array" ref="F243" xml:space="preserve"> INDEX(目次資料表[目次], $E243)</f>
        <v>5.32狎</v>
      </c>
      <c r="G243" s="14" t="str" cm="1">
        <f t="array" ref="G243" xml:space="preserve"> INDEX(目次資料表[攝], $E243)</f>
        <v>咸</v>
      </c>
      <c r="H243" s="15" t="str" cm="1">
        <f t="array" ref="H243" xml:space="preserve"> INDEX(目次資料表[韻系], $E243)</f>
        <v>銜</v>
      </c>
      <c r="I243" s="21" t="str">
        <f xml:space="preserve"> INDEX(目次資料表[韻目], MATCH(D243, 韻系資料表[韻目索引],0))</f>
        <v>狎</v>
      </c>
      <c r="J243" s="14" t="str" cm="1">
        <f t="array" ref="J243" xml:space="preserve"> INDEX(四聲調, C243)</f>
        <v>上</v>
      </c>
    </row>
    <row r="244" spans="1:10" ht="31.5">
      <c r="A244" s="12" cm="1">
        <f t="array" ref="A244" xml:space="preserve"> ROW() - ROW($1:$1)</f>
        <v>243</v>
      </c>
      <c r="B244" s="12">
        <v>61</v>
      </c>
      <c r="C244" s="12">
        <v>3</v>
      </c>
      <c r="D244" s="12" t="str">
        <f t="shared" si="4"/>
        <v>61-3</v>
      </c>
      <c r="E244" s="11">
        <f xml:space="preserve"> MATCH(D244, 韻系資料表[韻目索引],0)</f>
        <v>243</v>
      </c>
      <c r="F244" s="13" t="str" cm="1">
        <f t="array" ref="F244" xml:space="preserve"> INDEX(目次資料表[目次], $E244)</f>
        <v>5.33業</v>
      </c>
      <c r="G244" s="14" t="str" cm="1">
        <f t="array" ref="G244" xml:space="preserve"> INDEX(目次資料表[攝], $E244)</f>
        <v>咸</v>
      </c>
      <c r="H244" s="15" t="str" cm="1">
        <f t="array" ref="H244" xml:space="preserve"> INDEX(目次資料表[韻系], $E244)</f>
        <v>嚴</v>
      </c>
      <c r="I244" s="21" t="str">
        <f xml:space="preserve"> INDEX(目次資料表[韻目], MATCH(D244, 韻系資料表[韻目索引],0))</f>
        <v>業</v>
      </c>
      <c r="J244" s="14" t="str" cm="1">
        <f t="array" ref="J244" xml:space="preserve"> INDEX(四聲調, C244)</f>
        <v>去</v>
      </c>
    </row>
    <row r="245" spans="1:10" ht="31.5">
      <c r="A245" s="12" cm="1">
        <f t="array" ref="A245" xml:space="preserve"> ROW() - ROW($1:$1)</f>
        <v>244</v>
      </c>
      <c r="B245" s="12">
        <v>61</v>
      </c>
      <c r="C245" s="12">
        <v>4</v>
      </c>
      <c r="D245" s="12" t="str">
        <f t="shared" si="4"/>
        <v>61-4</v>
      </c>
      <c r="E245" s="11">
        <f xml:space="preserve"> MATCH(D245, 韻系資料表[韻目索引],0)</f>
        <v>244</v>
      </c>
      <c r="F245" s="13" t="str" cm="1">
        <f t="array" ref="F245" xml:space="preserve"> INDEX(目次資料表[目次], $E245)</f>
        <v>5.34乏</v>
      </c>
      <c r="G245" s="14" t="str" cm="1">
        <f t="array" ref="G245" xml:space="preserve"> INDEX(目次資料表[攝], $E245)</f>
        <v>咸</v>
      </c>
      <c r="H245" s="15" t="str" cm="1">
        <f t="array" ref="H245" xml:space="preserve"> INDEX(目次資料表[韻系], $E245)</f>
        <v>凡</v>
      </c>
      <c r="I245" s="21" t="str">
        <f xml:space="preserve"> INDEX(目次資料表[韻目], MATCH(D245, 韻系資料表[韻目索引],0))</f>
        <v>乏</v>
      </c>
      <c r="J245" s="14" t="str" cm="1">
        <f t="array" ref="J245" xml:space="preserve"> INDEX(四聲調, C245)</f>
        <v>入</v>
      </c>
    </row>
    <row r="246" spans="1:10" ht="31.5">
      <c r="A246" s="12" cm="1">
        <f t="array" ref="A246" xml:space="preserve"> ROW() - ROW($1:$1)</f>
        <v>245</v>
      </c>
      <c r="B246" s="12">
        <v>62</v>
      </c>
      <c r="C246" s="12">
        <v>1</v>
      </c>
      <c r="D246" s="12" t="str">
        <f t="shared" si="4"/>
        <v>62-1</v>
      </c>
      <c r="E246" s="11" t="e">
        <f xml:space="preserve"> MATCH(D246, 韻系資料表[韻目索引],0)</f>
        <v>#N/A</v>
      </c>
      <c r="F246" s="13" t="e" cm="1">
        <f t="array" ref="F246" xml:space="preserve"> INDEX(目次資料表[目次], $E246)</f>
        <v>#N/A</v>
      </c>
      <c r="G246" s="14" t="e" cm="1">
        <f t="array" ref="G246" xml:space="preserve"> INDEX(目次資料表[攝], $E246)</f>
        <v>#N/A</v>
      </c>
      <c r="H246" s="15" t="e" cm="1">
        <f t="array" ref="H246" xml:space="preserve"> INDEX(目次資料表[韻系], $E246)</f>
        <v>#N/A</v>
      </c>
      <c r="I246" s="21" t="e">
        <f xml:space="preserve"> INDEX(目次資料表[韻目], MATCH(D246, 韻系資料表[韻目索引],0))</f>
        <v>#N/A</v>
      </c>
      <c r="J246" s="14" t="str" cm="1">
        <f t="array" ref="J246" xml:space="preserve"> INDEX(四聲調, C246)</f>
        <v>平</v>
      </c>
    </row>
    <row r="247" spans="1:10" ht="31.5">
      <c r="A247" s="12" cm="1">
        <f t="array" ref="A247" xml:space="preserve"> ROW() - ROW($1:$1)</f>
        <v>246</v>
      </c>
      <c r="B247" s="12">
        <v>62</v>
      </c>
      <c r="C247" s="12">
        <v>2</v>
      </c>
      <c r="D247" s="12" t="str">
        <f t="shared" si="4"/>
        <v>62-2</v>
      </c>
      <c r="E247" s="11" t="e">
        <f xml:space="preserve"> MATCH(D247, 韻系資料表[韻目索引],0)</f>
        <v>#N/A</v>
      </c>
      <c r="F247" s="13" t="e" cm="1">
        <f t="array" ref="F247" xml:space="preserve"> INDEX(目次資料表[目次], $E247)</f>
        <v>#N/A</v>
      </c>
      <c r="G247" s="14" t="e" cm="1">
        <f t="array" ref="G247" xml:space="preserve"> INDEX(目次資料表[攝], $E247)</f>
        <v>#N/A</v>
      </c>
      <c r="H247" s="15" t="e" cm="1">
        <f t="array" ref="H247" xml:space="preserve"> INDEX(目次資料表[韻系], $E247)</f>
        <v>#N/A</v>
      </c>
      <c r="I247" s="21" t="e">
        <f xml:space="preserve"> INDEX(目次資料表[韻目], MATCH(D247, 韻系資料表[韻目索引],0))</f>
        <v>#N/A</v>
      </c>
      <c r="J247" s="14" t="str" cm="1">
        <f t="array" ref="J247" xml:space="preserve"> INDEX(四聲調, C247)</f>
        <v>上</v>
      </c>
    </row>
    <row r="248" spans="1:10" ht="31.5">
      <c r="A248" s="12" cm="1">
        <f t="array" ref="A248" xml:space="preserve"> ROW() - ROW($1:$1)</f>
        <v>247</v>
      </c>
      <c r="B248" s="12">
        <v>62</v>
      </c>
      <c r="C248" s="12">
        <v>3</v>
      </c>
      <c r="D248" s="12" t="str">
        <f t="shared" si="4"/>
        <v>62-3</v>
      </c>
      <c r="E248" s="11" t="e">
        <f xml:space="preserve"> MATCH(D248, 韻系資料表[韻目索引],0)</f>
        <v>#N/A</v>
      </c>
      <c r="F248" s="13" t="e" cm="1">
        <f t="array" ref="F248" xml:space="preserve"> INDEX(目次資料表[目次], $E248)</f>
        <v>#N/A</v>
      </c>
      <c r="G248" s="14" t="e" cm="1">
        <f t="array" ref="G248" xml:space="preserve"> INDEX(目次資料表[攝], $E248)</f>
        <v>#N/A</v>
      </c>
      <c r="H248" s="15" t="e" cm="1">
        <f t="array" ref="H248" xml:space="preserve"> INDEX(目次資料表[韻系], $E248)</f>
        <v>#N/A</v>
      </c>
      <c r="I248" s="21" t="e">
        <f xml:space="preserve"> INDEX(目次資料表[韻目], MATCH(D248, 韻系資料表[韻目索引],0))</f>
        <v>#N/A</v>
      </c>
      <c r="J248" s="14" t="str" cm="1">
        <f t="array" ref="J248" xml:space="preserve"> INDEX(四聲調, C248)</f>
        <v>去</v>
      </c>
    </row>
    <row r="249" spans="1:10" ht="31.5">
      <c r="A249" s="12" cm="1">
        <f t="array" ref="A249" xml:space="preserve"> ROW() - ROW($1:$1)</f>
        <v>248</v>
      </c>
      <c r="B249" s="12">
        <v>62</v>
      </c>
      <c r="C249" s="12">
        <v>4</v>
      </c>
      <c r="D249" s="12" t="str">
        <f t="shared" si="4"/>
        <v>62-4</v>
      </c>
      <c r="E249" s="11" t="e">
        <f xml:space="preserve"> MATCH(D249, 韻系資料表[韻目索引],0)</f>
        <v>#N/A</v>
      </c>
      <c r="F249" s="13" t="e" cm="1">
        <f t="array" ref="F249" xml:space="preserve"> INDEX(目次資料表[目次], $E249)</f>
        <v>#N/A</v>
      </c>
      <c r="G249" s="14" t="e" cm="1">
        <f t="array" ref="G249" xml:space="preserve"> INDEX(目次資料表[攝], $E249)</f>
        <v>#N/A</v>
      </c>
      <c r="H249" s="15" t="e" cm="1">
        <f t="array" ref="H249" xml:space="preserve"> INDEX(目次資料表[韻系], $E249)</f>
        <v>#N/A</v>
      </c>
      <c r="I249" s="21" t="e">
        <f xml:space="preserve"> INDEX(目次資料表[韻目], MATCH(D249, 韻系資料表[韻目索引],0))</f>
        <v>#N/A</v>
      </c>
      <c r="J249" s="14" t="str" cm="1">
        <f t="array" ref="J249" xml:space="preserve"> INDEX(四聲調, C249)</f>
        <v>入</v>
      </c>
    </row>
    <row r="250" spans="1:10" ht="31.5">
      <c r="A250" s="12" cm="1">
        <f t="array" ref="A250" xml:space="preserve"> ROW() - ROW($1:$1)</f>
        <v>249</v>
      </c>
      <c r="B250" s="12">
        <v>63</v>
      </c>
      <c r="C250" s="12">
        <v>1</v>
      </c>
      <c r="D250" s="12" t="str">
        <f t="shared" si="4"/>
        <v>63-1</v>
      </c>
      <c r="E250" s="11" t="e">
        <f xml:space="preserve"> MATCH(D250, 韻系資料表[韻目索引],0)</f>
        <v>#N/A</v>
      </c>
      <c r="F250" s="13" t="e" cm="1">
        <f t="array" ref="F250" xml:space="preserve"> INDEX(目次資料表[目次], $E250)</f>
        <v>#N/A</v>
      </c>
      <c r="G250" s="14" t="e" cm="1">
        <f t="array" ref="G250" xml:space="preserve"> INDEX(目次資料表[攝], $E250)</f>
        <v>#N/A</v>
      </c>
      <c r="H250" s="15" t="e" cm="1">
        <f t="array" ref="H250" xml:space="preserve"> INDEX(目次資料表[韻系], $E250)</f>
        <v>#N/A</v>
      </c>
      <c r="I250" s="21" t="e">
        <f xml:space="preserve"> INDEX(目次資料表[韻目], MATCH(D250, 韻系資料表[韻目索引],0))</f>
        <v>#N/A</v>
      </c>
      <c r="J250" s="14" t="str" cm="1">
        <f t="array" ref="J250" xml:space="preserve"> INDEX(四聲調, C250)</f>
        <v>平</v>
      </c>
    </row>
    <row r="251" spans="1:10" ht="31.5">
      <c r="A251" s="12" cm="1">
        <f t="array" ref="A251" xml:space="preserve"> ROW() - ROW($1:$1)</f>
        <v>250</v>
      </c>
      <c r="B251" s="12">
        <v>63</v>
      </c>
      <c r="C251" s="12">
        <v>2</v>
      </c>
      <c r="D251" s="12" t="str">
        <f t="shared" si="4"/>
        <v>63-2</v>
      </c>
      <c r="E251" s="11" t="e">
        <f xml:space="preserve"> MATCH(D251, 韻系資料表[韻目索引],0)</f>
        <v>#N/A</v>
      </c>
      <c r="F251" s="13" t="e" cm="1">
        <f t="array" ref="F251" xml:space="preserve"> INDEX(目次資料表[目次], $E251)</f>
        <v>#N/A</v>
      </c>
      <c r="G251" s="14" t="e" cm="1">
        <f t="array" ref="G251" xml:space="preserve"> INDEX(目次資料表[攝], $E251)</f>
        <v>#N/A</v>
      </c>
      <c r="H251" s="15" t="e" cm="1">
        <f t="array" ref="H251" xml:space="preserve"> INDEX(目次資料表[韻系], $E251)</f>
        <v>#N/A</v>
      </c>
      <c r="I251" s="21" t="e">
        <f xml:space="preserve"> INDEX(目次資料表[韻目], MATCH(D251, 韻系資料表[韻目索引],0))</f>
        <v>#N/A</v>
      </c>
      <c r="J251" s="14" t="str" cm="1">
        <f t="array" ref="J251" xml:space="preserve"> INDEX(四聲調, C251)</f>
        <v>上</v>
      </c>
    </row>
    <row r="252" spans="1:10" ht="31.5">
      <c r="A252" s="12" cm="1">
        <f t="array" ref="A252" xml:space="preserve"> ROW() - ROW($1:$1)</f>
        <v>251</v>
      </c>
      <c r="B252" s="12">
        <v>63</v>
      </c>
      <c r="C252" s="12">
        <v>3</v>
      </c>
      <c r="D252" s="12" t="str">
        <f t="shared" si="4"/>
        <v>63-3</v>
      </c>
      <c r="E252" s="11" t="e">
        <f xml:space="preserve"> MATCH(D252, 韻系資料表[韻目索引],0)</f>
        <v>#N/A</v>
      </c>
      <c r="F252" s="13" t="e" cm="1">
        <f t="array" ref="F252" xml:space="preserve"> INDEX(目次資料表[目次], $E252)</f>
        <v>#N/A</v>
      </c>
      <c r="G252" s="14" t="e" cm="1">
        <f t="array" ref="G252" xml:space="preserve"> INDEX(目次資料表[攝], $E252)</f>
        <v>#N/A</v>
      </c>
      <c r="H252" s="15" t="e" cm="1">
        <f t="array" ref="H252" xml:space="preserve"> INDEX(目次資料表[韻系], $E252)</f>
        <v>#N/A</v>
      </c>
      <c r="I252" s="21" t="e">
        <f xml:space="preserve"> INDEX(目次資料表[韻目], MATCH(D252, 韻系資料表[韻目索引],0))</f>
        <v>#N/A</v>
      </c>
      <c r="J252" s="14" t="str" cm="1">
        <f t="array" ref="J252" xml:space="preserve"> INDEX(四聲調, C252)</f>
        <v>去</v>
      </c>
    </row>
    <row r="253" spans="1:10" ht="31.5">
      <c r="A253" s="12" cm="1">
        <f t="array" ref="A253" xml:space="preserve"> ROW() - ROW($1:$1)</f>
        <v>252</v>
      </c>
      <c r="B253" s="12">
        <v>63</v>
      </c>
      <c r="C253" s="12">
        <v>4</v>
      </c>
      <c r="D253" s="12" t="str">
        <f t="shared" si="4"/>
        <v>63-4</v>
      </c>
      <c r="E253" s="11" t="e">
        <f xml:space="preserve"> MATCH(D253, 韻系資料表[韻目索引],0)</f>
        <v>#N/A</v>
      </c>
      <c r="F253" s="13" t="e" cm="1">
        <f t="array" ref="F253" xml:space="preserve"> INDEX(目次資料表[目次], $E253)</f>
        <v>#N/A</v>
      </c>
      <c r="G253" s="14" t="e" cm="1">
        <f t="array" ref="G253" xml:space="preserve"> INDEX(目次資料表[攝], $E253)</f>
        <v>#N/A</v>
      </c>
      <c r="H253" s="15" t="e" cm="1">
        <f t="array" ref="H253" xml:space="preserve"> INDEX(目次資料表[韻系], $E253)</f>
        <v>#N/A</v>
      </c>
      <c r="I253" s="21" t="e">
        <f xml:space="preserve"> INDEX(目次資料表[韻目], MATCH(D253, 韻系資料表[韻目索引],0))</f>
        <v>#N/A</v>
      </c>
      <c r="J253" s="14" t="str" cm="1">
        <f t="array" ref="J253" xml:space="preserve"> INDEX(四聲調, C253)</f>
        <v>入</v>
      </c>
    </row>
    <row r="254" spans="1:10" ht="31.5">
      <c r="A254" s="12" cm="1">
        <f t="array" ref="A254" xml:space="preserve"> ROW() - ROW($1:$1)</f>
        <v>253</v>
      </c>
      <c r="B254" s="12">
        <v>64</v>
      </c>
      <c r="C254" s="12">
        <v>1</v>
      </c>
      <c r="D254" s="12" t="str">
        <f t="shared" si="4"/>
        <v>64-1</v>
      </c>
      <c r="E254" s="11" t="e">
        <f xml:space="preserve"> MATCH(D254, 韻系資料表[韻目索引],0)</f>
        <v>#N/A</v>
      </c>
      <c r="F254" s="13" t="e" cm="1">
        <f t="array" ref="F254" xml:space="preserve"> INDEX(目次資料表[目次], $E254)</f>
        <v>#N/A</v>
      </c>
      <c r="G254" s="14" t="e" cm="1">
        <f t="array" ref="G254" xml:space="preserve"> INDEX(目次資料表[攝], $E254)</f>
        <v>#N/A</v>
      </c>
      <c r="H254" s="15" t="e" cm="1">
        <f t="array" ref="H254" xml:space="preserve"> INDEX(目次資料表[韻系], $E254)</f>
        <v>#N/A</v>
      </c>
      <c r="I254" s="21" t="e">
        <f xml:space="preserve"> INDEX(目次資料表[韻目], MATCH(D254, 韻系資料表[韻目索引],0))</f>
        <v>#N/A</v>
      </c>
      <c r="J254" s="14" t="str" cm="1">
        <f t="array" ref="J254" xml:space="preserve"> INDEX(四聲調, C254)</f>
        <v>平</v>
      </c>
    </row>
    <row r="255" spans="1:10" ht="31.5">
      <c r="A255" s="12" cm="1">
        <f t="array" ref="A255" xml:space="preserve"> ROW() - ROW($1:$1)</f>
        <v>254</v>
      </c>
      <c r="B255" s="12">
        <v>64</v>
      </c>
      <c r="C255" s="12">
        <v>2</v>
      </c>
      <c r="D255" s="12" t="str">
        <f t="shared" ref="D255:D279" si="5" xml:space="preserve"> TEXT(B255, "00") &amp; "-" &amp; C255</f>
        <v>64-2</v>
      </c>
      <c r="E255" s="11" t="e">
        <f xml:space="preserve"> MATCH(D255, 韻系資料表[韻目索引],0)</f>
        <v>#N/A</v>
      </c>
      <c r="F255" s="13" t="e" cm="1">
        <f t="array" ref="F255" xml:space="preserve"> INDEX(目次資料表[目次], $E255)</f>
        <v>#N/A</v>
      </c>
      <c r="G255" s="14" t="e" cm="1">
        <f t="array" ref="G255" xml:space="preserve"> INDEX(目次資料表[攝], $E255)</f>
        <v>#N/A</v>
      </c>
      <c r="H255" s="15" t="e" cm="1">
        <f t="array" ref="H255" xml:space="preserve"> INDEX(目次資料表[韻系], $E255)</f>
        <v>#N/A</v>
      </c>
      <c r="I255" s="21" t="e">
        <f xml:space="preserve"> INDEX(目次資料表[韻目], MATCH(D255, 韻系資料表[韻目索引],0))</f>
        <v>#N/A</v>
      </c>
      <c r="J255" s="14" t="str" cm="1">
        <f t="array" ref="J255" xml:space="preserve"> INDEX(四聲調, C255)</f>
        <v>上</v>
      </c>
    </row>
    <row r="256" spans="1:10" ht="31.5">
      <c r="A256" s="12" cm="1">
        <f t="array" ref="A256" xml:space="preserve"> ROW() - ROW($1:$1)</f>
        <v>255</v>
      </c>
      <c r="B256" s="12">
        <v>64</v>
      </c>
      <c r="C256" s="12">
        <v>3</v>
      </c>
      <c r="D256" s="12" t="str">
        <f t="shared" si="5"/>
        <v>64-3</v>
      </c>
      <c r="E256" s="11" t="e">
        <f xml:space="preserve"> MATCH(D256, 韻系資料表[韻目索引],0)</f>
        <v>#N/A</v>
      </c>
      <c r="F256" s="13" t="e" cm="1">
        <f t="array" ref="F256" xml:space="preserve"> INDEX(目次資料表[目次], $E256)</f>
        <v>#N/A</v>
      </c>
      <c r="G256" s="14" t="e" cm="1">
        <f t="array" ref="G256" xml:space="preserve"> INDEX(目次資料表[攝], $E256)</f>
        <v>#N/A</v>
      </c>
      <c r="H256" s="15" t="e" cm="1">
        <f t="array" ref="H256" xml:space="preserve"> INDEX(目次資料表[韻系], $E256)</f>
        <v>#N/A</v>
      </c>
      <c r="I256" s="21" t="e">
        <f xml:space="preserve"> INDEX(目次資料表[韻目], MATCH(D256, 韻系資料表[韻目索引],0))</f>
        <v>#N/A</v>
      </c>
      <c r="J256" s="14" t="str" cm="1">
        <f t="array" ref="J256" xml:space="preserve"> INDEX(四聲調, C256)</f>
        <v>去</v>
      </c>
    </row>
    <row r="257" spans="1:10" ht="31.5">
      <c r="A257" s="12" cm="1">
        <f t="array" ref="A257" xml:space="preserve"> ROW() - ROW($1:$1)</f>
        <v>256</v>
      </c>
      <c r="B257" s="12">
        <v>64</v>
      </c>
      <c r="C257" s="12">
        <v>4</v>
      </c>
      <c r="D257" s="12" t="str">
        <f t="shared" si="5"/>
        <v>64-4</v>
      </c>
      <c r="E257" s="11" t="e">
        <f xml:space="preserve"> MATCH(D257, 韻系資料表[韻目索引],0)</f>
        <v>#N/A</v>
      </c>
      <c r="F257" s="13" t="e" cm="1">
        <f t="array" ref="F257" xml:space="preserve"> INDEX(目次資料表[目次], $E257)</f>
        <v>#N/A</v>
      </c>
      <c r="G257" s="14" t="e" cm="1">
        <f t="array" ref="G257" xml:space="preserve"> INDEX(目次資料表[攝], $E257)</f>
        <v>#N/A</v>
      </c>
      <c r="H257" s="15" t="e" cm="1">
        <f t="array" ref="H257" xml:space="preserve"> INDEX(目次資料表[韻系], $E257)</f>
        <v>#N/A</v>
      </c>
      <c r="I257" s="21" t="e">
        <f xml:space="preserve"> INDEX(目次資料表[韻目], MATCH(D257, 韻系資料表[韻目索引],0))</f>
        <v>#N/A</v>
      </c>
      <c r="J257" s="14" t="str" cm="1">
        <f t="array" ref="J257" xml:space="preserve"> INDEX(四聲調, C257)</f>
        <v>入</v>
      </c>
    </row>
    <row r="258" spans="1:10" ht="31.5">
      <c r="A258" s="12" cm="1">
        <f t="array" ref="A258" xml:space="preserve"> ROW() - ROW($1:$1)</f>
        <v>257</v>
      </c>
      <c r="B258" s="12">
        <v>65</v>
      </c>
      <c r="C258" s="12">
        <v>1</v>
      </c>
      <c r="D258" s="12" t="str">
        <f t="shared" si="5"/>
        <v>65-1</v>
      </c>
      <c r="E258" s="11" t="e">
        <f xml:space="preserve"> MATCH(D258, 韻系資料表[韻目索引],0)</f>
        <v>#N/A</v>
      </c>
      <c r="F258" s="13" t="e" cm="1">
        <f t="array" ref="F258" xml:space="preserve"> INDEX(目次資料表[目次], $E258)</f>
        <v>#N/A</v>
      </c>
      <c r="G258" s="14" t="e" cm="1">
        <f t="array" ref="G258" xml:space="preserve"> INDEX(目次資料表[攝], $E258)</f>
        <v>#N/A</v>
      </c>
      <c r="H258" s="15" t="e" cm="1">
        <f t="array" ref="H258" xml:space="preserve"> INDEX(目次資料表[韻系], $E258)</f>
        <v>#N/A</v>
      </c>
      <c r="I258" s="21" t="e">
        <f xml:space="preserve"> INDEX(目次資料表[韻目], MATCH(D258, 韻系資料表[韻目索引],0))</f>
        <v>#N/A</v>
      </c>
      <c r="J258" s="14" t="str" cm="1">
        <f t="array" ref="J258" xml:space="preserve"> INDEX(四聲調, C258)</f>
        <v>平</v>
      </c>
    </row>
    <row r="259" spans="1:10" ht="31.5">
      <c r="A259" s="12" cm="1">
        <f t="array" ref="A259" xml:space="preserve"> ROW() - ROW($1:$1)</f>
        <v>258</v>
      </c>
      <c r="B259" s="12">
        <v>65</v>
      </c>
      <c r="C259" s="12">
        <v>2</v>
      </c>
      <c r="D259" s="12" t="str">
        <f t="shared" si="5"/>
        <v>65-2</v>
      </c>
      <c r="E259" s="11" t="e">
        <f xml:space="preserve"> MATCH(D259, 韻系資料表[韻目索引],0)</f>
        <v>#N/A</v>
      </c>
      <c r="F259" s="13" t="e" cm="1">
        <f t="array" ref="F259" xml:space="preserve"> INDEX(目次資料表[目次], $E259)</f>
        <v>#N/A</v>
      </c>
      <c r="G259" s="14" t="e" cm="1">
        <f t="array" ref="G259" xml:space="preserve"> INDEX(目次資料表[攝], $E259)</f>
        <v>#N/A</v>
      </c>
      <c r="H259" s="15" t="e" cm="1">
        <f t="array" ref="H259" xml:space="preserve"> INDEX(目次資料表[韻系], $E259)</f>
        <v>#N/A</v>
      </c>
      <c r="I259" s="21" t="e">
        <f xml:space="preserve"> INDEX(目次資料表[韻目], MATCH(D259, 韻系資料表[韻目索引],0))</f>
        <v>#N/A</v>
      </c>
      <c r="J259" s="14" t="str" cm="1">
        <f t="array" ref="J259" xml:space="preserve"> INDEX(四聲調, C259)</f>
        <v>上</v>
      </c>
    </row>
    <row r="260" spans="1:10" ht="31.5">
      <c r="A260" s="12" cm="1">
        <f t="array" ref="A260" xml:space="preserve"> ROW() - ROW($1:$1)</f>
        <v>259</v>
      </c>
      <c r="B260" s="12">
        <v>65</v>
      </c>
      <c r="C260" s="12">
        <v>3</v>
      </c>
      <c r="D260" s="12" t="str">
        <f t="shared" si="5"/>
        <v>65-3</v>
      </c>
      <c r="E260" s="11" t="e">
        <f xml:space="preserve"> MATCH(D260, 韻系資料表[韻目索引],0)</f>
        <v>#N/A</v>
      </c>
      <c r="F260" s="13" t="e" cm="1">
        <f t="array" ref="F260" xml:space="preserve"> INDEX(目次資料表[目次], $E260)</f>
        <v>#N/A</v>
      </c>
      <c r="G260" s="14" t="e" cm="1">
        <f t="array" ref="G260" xml:space="preserve"> INDEX(目次資料表[攝], $E260)</f>
        <v>#N/A</v>
      </c>
      <c r="H260" s="15" t="e" cm="1">
        <f t="array" ref="H260" xml:space="preserve"> INDEX(目次資料表[韻系], $E260)</f>
        <v>#N/A</v>
      </c>
      <c r="I260" s="21" t="e">
        <f xml:space="preserve"> INDEX(目次資料表[韻目], MATCH(D260, 韻系資料表[韻目索引],0))</f>
        <v>#N/A</v>
      </c>
      <c r="J260" s="14" t="str" cm="1">
        <f t="array" ref="J260" xml:space="preserve"> INDEX(四聲調, C260)</f>
        <v>去</v>
      </c>
    </row>
    <row r="261" spans="1:10" ht="31.5">
      <c r="A261" s="12" cm="1">
        <f t="array" ref="A261" xml:space="preserve"> ROW() - ROW($1:$1)</f>
        <v>260</v>
      </c>
      <c r="B261" s="12">
        <v>65</v>
      </c>
      <c r="C261" s="12">
        <v>4</v>
      </c>
      <c r="D261" s="12" t="str">
        <f t="shared" si="5"/>
        <v>65-4</v>
      </c>
      <c r="E261" s="11" t="e">
        <f xml:space="preserve"> MATCH(D261, 韻系資料表[韻目索引],0)</f>
        <v>#N/A</v>
      </c>
      <c r="F261" s="13" t="e" cm="1">
        <f t="array" ref="F261" xml:space="preserve"> INDEX(目次資料表[目次], $E261)</f>
        <v>#N/A</v>
      </c>
      <c r="G261" s="14" t="e" cm="1">
        <f t="array" ref="G261" xml:space="preserve"> INDEX(目次資料表[攝], $E261)</f>
        <v>#N/A</v>
      </c>
      <c r="H261" s="15" t="e" cm="1">
        <f t="array" ref="H261" xml:space="preserve"> INDEX(目次資料表[韻系], $E261)</f>
        <v>#N/A</v>
      </c>
      <c r="I261" s="21" t="e">
        <f xml:space="preserve"> INDEX(目次資料表[韻目], MATCH(D261, 韻系資料表[韻目索引],0))</f>
        <v>#N/A</v>
      </c>
      <c r="J261" s="14" t="str" cm="1">
        <f t="array" ref="J261" xml:space="preserve"> INDEX(四聲調, C261)</f>
        <v>入</v>
      </c>
    </row>
    <row r="262" spans="1:10" ht="31.5">
      <c r="A262" s="12" cm="1">
        <f t="array" ref="A262" xml:space="preserve"> ROW() - ROW($1:$1)</f>
        <v>261</v>
      </c>
      <c r="B262" s="12">
        <v>66</v>
      </c>
      <c r="C262" s="12">
        <v>1</v>
      </c>
      <c r="D262" s="12" t="str">
        <f t="shared" si="5"/>
        <v>66-1</v>
      </c>
      <c r="E262" s="11" t="e">
        <f xml:space="preserve"> MATCH(D262, 韻系資料表[韻目索引],0)</f>
        <v>#N/A</v>
      </c>
      <c r="F262" s="13" t="e" cm="1">
        <f t="array" ref="F262" xml:space="preserve"> INDEX(目次資料表[目次], $E262)</f>
        <v>#N/A</v>
      </c>
      <c r="G262" s="14" t="e" cm="1">
        <f t="array" ref="G262" xml:space="preserve"> INDEX(目次資料表[攝], $E262)</f>
        <v>#N/A</v>
      </c>
      <c r="H262" s="15" t="e" cm="1">
        <f t="array" ref="H262" xml:space="preserve"> INDEX(目次資料表[韻系], $E262)</f>
        <v>#N/A</v>
      </c>
      <c r="I262" s="21" t="e">
        <f xml:space="preserve"> INDEX(目次資料表[韻目], MATCH(D262, 韻系資料表[韻目索引],0))</f>
        <v>#N/A</v>
      </c>
      <c r="J262" s="14" t="str" cm="1">
        <f t="array" ref="J262" xml:space="preserve"> INDEX(四聲調, C262)</f>
        <v>平</v>
      </c>
    </row>
    <row r="263" spans="1:10" ht="31.5">
      <c r="A263" s="12" cm="1">
        <f t="array" ref="A263" xml:space="preserve"> ROW() - ROW($1:$1)</f>
        <v>262</v>
      </c>
      <c r="B263" s="12">
        <v>66</v>
      </c>
      <c r="C263" s="12">
        <v>2</v>
      </c>
      <c r="D263" s="12" t="str">
        <f t="shared" si="5"/>
        <v>66-2</v>
      </c>
      <c r="E263" s="11" t="e">
        <f xml:space="preserve"> MATCH(D263, 韻系資料表[韻目索引],0)</f>
        <v>#N/A</v>
      </c>
      <c r="F263" s="13" t="e" cm="1">
        <f t="array" ref="F263" xml:space="preserve"> INDEX(目次資料表[目次], $E263)</f>
        <v>#N/A</v>
      </c>
      <c r="G263" s="14" t="e" cm="1">
        <f t="array" ref="G263" xml:space="preserve"> INDEX(目次資料表[攝], $E263)</f>
        <v>#N/A</v>
      </c>
      <c r="H263" s="15" t="e" cm="1">
        <f t="array" ref="H263" xml:space="preserve"> INDEX(目次資料表[韻系], $E263)</f>
        <v>#N/A</v>
      </c>
      <c r="I263" s="21" t="e">
        <f xml:space="preserve"> INDEX(目次資料表[韻目], MATCH(D263, 韻系資料表[韻目索引],0))</f>
        <v>#N/A</v>
      </c>
      <c r="J263" s="14" t="str" cm="1">
        <f t="array" ref="J263" xml:space="preserve"> INDEX(四聲調, C263)</f>
        <v>上</v>
      </c>
    </row>
    <row r="264" spans="1:10" ht="31.5">
      <c r="A264" s="12" cm="1">
        <f t="array" ref="A264" xml:space="preserve"> ROW() - ROW($1:$1)</f>
        <v>263</v>
      </c>
      <c r="B264" s="12">
        <v>66</v>
      </c>
      <c r="C264" s="12">
        <v>3</v>
      </c>
      <c r="D264" s="12" t="str">
        <f t="shared" si="5"/>
        <v>66-3</v>
      </c>
      <c r="E264" s="11" t="e">
        <f xml:space="preserve"> MATCH(D264, 韻系資料表[韻目索引],0)</f>
        <v>#N/A</v>
      </c>
      <c r="F264" s="13" t="e" cm="1">
        <f t="array" ref="F264" xml:space="preserve"> INDEX(目次資料表[目次], $E264)</f>
        <v>#N/A</v>
      </c>
      <c r="G264" s="14" t="e" cm="1">
        <f t="array" ref="G264" xml:space="preserve"> INDEX(目次資料表[攝], $E264)</f>
        <v>#N/A</v>
      </c>
      <c r="H264" s="15" t="e" cm="1">
        <f t="array" ref="H264" xml:space="preserve"> INDEX(目次資料表[韻系], $E264)</f>
        <v>#N/A</v>
      </c>
      <c r="I264" s="21" t="e">
        <f xml:space="preserve"> INDEX(目次資料表[韻目], MATCH(D264, 韻系資料表[韻目索引],0))</f>
        <v>#N/A</v>
      </c>
      <c r="J264" s="14" t="str" cm="1">
        <f t="array" ref="J264" xml:space="preserve"> INDEX(四聲調, C264)</f>
        <v>去</v>
      </c>
    </row>
    <row r="265" spans="1:10" ht="31.5">
      <c r="A265" s="12" cm="1">
        <f t="array" ref="A265" xml:space="preserve"> ROW() - ROW($1:$1)</f>
        <v>264</v>
      </c>
      <c r="B265" s="12">
        <v>66</v>
      </c>
      <c r="C265" s="12">
        <v>4</v>
      </c>
      <c r="D265" s="12" t="str">
        <f t="shared" si="5"/>
        <v>66-4</v>
      </c>
      <c r="E265" s="11" t="e">
        <f xml:space="preserve"> MATCH(D265, 韻系資料表[韻目索引],0)</f>
        <v>#N/A</v>
      </c>
      <c r="F265" s="13" t="e" cm="1">
        <f t="array" ref="F265" xml:space="preserve"> INDEX(目次資料表[目次], $E265)</f>
        <v>#N/A</v>
      </c>
      <c r="G265" s="14" t="e" cm="1">
        <f t="array" ref="G265" xml:space="preserve"> INDEX(目次資料表[攝], $E265)</f>
        <v>#N/A</v>
      </c>
      <c r="H265" s="15" t="e" cm="1">
        <f t="array" ref="H265" xml:space="preserve"> INDEX(目次資料表[韻系], $E265)</f>
        <v>#N/A</v>
      </c>
      <c r="I265" s="21" t="e">
        <f xml:space="preserve"> INDEX(目次資料表[韻目], MATCH(D265, 韻系資料表[韻目索引],0))</f>
        <v>#N/A</v>
      </c>
      <c r="J265" s="14" t="str" cm="1">
        <f t="array" ref="J265" xml:space="preserve"> INDEX(四聲調, C265)</f>
        <v>入</v>
      </c>
    </row>
    <row r="266" spans="1:10" ht="31.5">
      <c r="A266" s="12" cm="1">
        <f t="array" ref="A266" xml:space="preserve"> ROW() - ROW($1:$1)</f>
        <v>265</v>
      </c>
      <c r="B266" s="12">
        <v>67</v>
      </c>
      <c r="C266" s="12">
        <v>1</v>
      </c>
      <c r="D266" s="12" t="str">
        <f t="shared" si="5"/>
        <v>67-1</v>
      </c>
      <c r="E266" s="11" t="e">
        <f xml:space="preserve"> MATCH(D266, 韻系資料表[韻目索引],0)</f>
        <v>#N/A</v>
      </c>
      <c r="F266" s="13" t="e" cm="1">
        <f t="array" ref="F266" xml:space="preserve"> INDEX(目次資料表[目次], $E266)</f>
        <v>#N/A</v>
      </c>
      <c r="G266" s="14" t="e" cm="1">
        <f t="array" ref="G266" xml:space="preserve"> INDEX(目次資料表[攝], $E266)</f>
        <v>#N/A</v>
      </c>
      <c r="H266" s="15" t="e" cm="1">
        <f t="array" ref="H266" xml:space="preserve"> INDEX(目次資料表[韻系], $E266)</f>
        <v>#N/A</v>
      </c>
      <c r="I266" s="21" t="e">
        <f xml:space="preserve"> INDEX(目次資料表[韻目], MATCH(D266, 韻系資料表[韻目索引],0))</f>
        <v>#N/A</v>
      </c>
      <c r="J266" s="14" t="str" cm="1">
        <f t="array" ref="J266" xml:space="preserve"> INDEX(四聲調, C266)</f>
        <v>平</v>
      </c>
    </row>
    <row r="267" spans="1:10" ht="31.5">
      <c r="A267" s="12" cm="1">
        <f t="array" ref="A267" xml:space="preserve"> ROW() - ROW($1:$1)</f>
        <v>266</v>
      </c>
      <c r="B267" s="12">
        <v>67</v>
      </c>
      <c r="C267" s="12">
        <v>2</v>
      </c>
      <c r="D267" s="12" t="str">
        <f t="shared" si="5"/>
        <v>67-2</v>
      </c>
      <c r="E267" s="11" t="e">
        <f xml:space="preserve"> MATCH(D267, 韻系資料表[韻目索引],0)</f>
        <v>#N/A</v>
      </c>
      <c r="F267" s="13" t="e" cm="1">
        <f t="array" ref="F267" xml:space="preserve"> INDEX(目次資料表[目次], $E267)</f>
        <v>#N/A</v>
      </c>
      <c r="G267" s="14" t="e" cm="1">
        <f t="array" ref="G267" xml:space="preserve"> INDEX(目次資料表[攝], $E267)</f>
        <v>#N/A</v>
      </c>
      <c r="H267" s="15" t="e" cm="1">
        <f t="array" ref="H267" xml:space="preserve"> INDEX(目次資料表[韻系], $E267)</f>
        <v>#N/A</v>
      </c>
      <c r="I267" s="21" t="e">
        <f xml:space="preserve"> INDEX(目次資料表[韻目], MATCH(D267, 韻系資料表[韻目索引],0))</f>
        <v>#N/A</v>
      </c>
      <c r="J267" s="14" t="str" cm="1">
        <f t="array" ref="J267" xml:space="preserve"> INDEX(四聲調, C267)</f>
        <v>上</v>
      </c>
    </row>
    <row r="268" spans="1:10" ht="31.5">
      <c r="A268" s="12" cm="1">
        <f t="array" ref="A268" xml:space="preserve"> ROW() - ROW($1:$1)</f>
        <v>267</v>
      </c>
      <c r="B268" s="12">
        <v>67</v>
      </c>
      <c r="C268" s="12">
        <v>3</v>
      </c>
      <c r="D268" s="12" t="str">
        <f t="shared" si="5"/>
        <v>67-3</v>
      </c>
      <c r="E268" s="11" t="e">
        <f xml:space="preserve"> MATCH(D268, 韻系資料表[韻目索引],0)</f>
        <v>#N/A</v>
      </c>
      <c r="F268" s="13" t="e" cm="1">
        <f t="array" ref="F268" xml:space="preserve"> INDEX(目次資料表[目次], $E268)</f>
        <v>#N/A</v>
      </c>
      <c r="G268" s="14" t="e" cm="1">
        <f t="array" ref="G268" xml:space="preserve"> INDEX(目次資料表[攝], $E268)</f>
        <v>#N/A</v>
      </c>
      <c r="H268" s="15" t="e" cm="1">
        <f t="array" ref="H268" xml:space="preserve"> INDEX(目次資料表[韻系], $E268)</f>
        <v>#N/A</v>
      </c>
      <c r="I268" s="21" t="e">
        <f xml:space="preserve"> INDEX(目次資料表[韻目], MATCH(D268, 韻系資料表[韻目索引],0))</f>
        <v>#N/A</v>
      </c>
      <c r="J268" s="14" t="str" cm="1">
        <f t="array" ref="J268" xml:space="preserve"> INDEX(四聲調, C268)</f>
        <v>去</v>
      </c>
    </row>
    <row r="269" spans="1:10" ht="31.5">
      <c r="A269" s="12" cm="1">
        <f t="array" ref="A269" xml:space="preserve"> ROW() - ROW($1:$1)</f>
        <v>268</v>
      </c>
      <c r="B269" s="12">
        <v>67</v>
      </c>
      <c r="C269" s="12">
        <v>4</v>
      </c>
      <c r="D269" s="12" t="str">
        <f t="shared" si="5"/>
        <v>67-4</v>
      </c>
      <c r="E269" s="11" t="e">
        <f xml:space="preserve"> MATCH(D269, 韻系資料表[韻目索引],0)</f>
        <v>#N/A</v>
      </c>
      <c r="F269" s="13" t="e" cm="1">
        <f t="array" ref="F269" xml:space="preserve"> INDEX(目次資料表[目次], $E269)</f>
        <v>#N/A</v>
      </c>
      <c r="G269" s="14" t="e" cm="1">
        <f t="array" ref="G269" xml:space="preserve"> INDEX(目次資料表[攝], $E269)</f>
        <v>#N/A</v>
      </c>
      <c r="H269" s="15" t="e" cm="1">
        <f t="array" ref="H269" xml:space="preserve"> INDEX(目次資料表[韻系], $E269)</f>
        <v>#N/A</v>
      </c>
      <c r="I269" s="21" t="e">
        <f xml:space="preserve"> INDEX(目次資料表[韻目], MATCH(D269, 韻系資料表[韻目索引],0))</f>
        <v>#N/A</v>
      </c>
      <c r="J269" s="14" t="str" cm="1">
        <f t="array" ref="J269" xml:space="preserve"> INDEX(四聲調, C269)</f>
        <v>入</v>
      </c>
    </row>
    <row r="270" spans="1:10" ht="31.5">
      <c r="A270" s="12" cm="1">
        <f t="array" ref="A270" xml:space="preserve"> ROW() - ROW($1:$1)</f>
        <v>269</v>
      </c>
      <c r="B270" s="12">
        <v>68</v>
      </c>
      <c r="C270" s="12">
        <v>1</v>
      </c>
      <c r="D270" s="12" t="str">
        <f t="shared" si="5"/>
        <v>68-1</v>
      </c>
      <c r="E270" s="11" t="e">
        <f xml:space="preserve"> MATCH(D270, 韻系資料表[韻目索引],0)</f>
        <v>#N/A</v>
      </c>
      <c r="F270" s="13" t="e" cm="1">
        <f t="array" ref="F270" xml:space="preserve"> INDEX(目次資料表[目次], $E270)</f>
        <v>#N/A</v>
      </c>
      <c r="G270" s="14" t="e" cm="1">
        <f t="array" ref="G270" xml:space="preserve"> INDEX(目次資料表[攝], $E270)</f>
        <v>#N/A</v>
      </c>
      <c r="H270" s="15" t="e" cm="1">
        <f t="array" ref="H270" xml:space="preserve"> INDEX(目次資料表[韻系], $E270)</f>
        <v>#N/A</v>
      </c>
      <c r="I270" s="21" t="e">
        <f xml:space="preserve"> INDEX(目次資料表[韻目], MATCH(D270, 韻系資料表[韻目索引],0))</f>
        <v>#N/A</v>
      </c>
      <c r="J270" s="14" t="str" cm="1">
        <f t="array" ref="J270" xml:space="preserve"> INDEX(四聲調, C270)</f>
        <v>平</v>
      </c>
    </row>
    <row r="271" spans="1:10" ht="31.5">
      <c r="A271" s="12" cm="1">
        <f t="array" ref="A271" xml:space="preserve"> ROW() - ROW($1:$1)</f>
        <v>270</v>
      </c>
      <c r="B271" s="12">
        <v>68</v>
      </c>
      <c r="C271" s="12">
        <v>2</v>
      </c>
      <c r="D271" s="12" t="str">
        <f t="shared" si="5"/>
        <v>68-2</v>
      </c>
      <c r="E271" s="11" t="e">
        <f xml:space="preserve"> MATCH(D271, 韻系資料表[韻目索引],0)</f>
        <v>#N/A</v>
      </c>
      <c r="F271" s="13" t="e" cm="1">
        <f t="array" ref="F271" xml:space="preserve"> INDEX(目次資料表[目次], $E271)</f>
        <v>#N/A</v>
      </c>
      <c r="G271" s="14" t="e" cm="1">
        <f t="array" ref="G271" xml:space="preserve"> INDEX(目次資料表[攝], $E271)</f>
        <v>#N/A</v>
      </c>
      <c r="H271" s="15" t="e" cm="1">
        <f t="array" ref="H271" xml:space="preserve"> INDEX(目次資料表[韻系], $E271)</f>
        <v>#N/A</v>
      </c>
      <c r="I271" s="21" t="e">
        <f xml:space="preserve"> INDEX(目次資料表[韻目], MATCH(D271, 韻系資料表[韻目索引],0))</f>
        <v>#N/A</v>
      </c>
      <c r="J271" s="14" t="str" cm="1">
        <f t="array" ref="J271" xml:space="preserve"> INDEX(四聲調, C271)</f>
        <v>上</v>
      </c>
    </row>
    <row r="272" spans="1:10" ht="31.5">
      <c r="A272" s="12" cm="1">
        <f t="array" ref="A272" xml:space="preserve"> ROW() - ROW($1:$1)</f>
        <v>271</v>
      </c>
      <c r="B272" s="12">
        <v>68</v>
      </c>
      <c r="C272" s="12">
        <v>3</v>
      </c>
      <c r="D272" s="12" t="str">
        <f t="shared" si="5"/>
        <v>68-3</v>
      </c>
      <c r="E272" s="11" t="e">
        <f xml:space="preserve"> MATCH(D272, 韻系資料表[韻目索引],0)</f>
        <v>#N/A</v>
      </c>
      <c r="F272" s="13" t="e" cm="1">
        <f t="array" ref="F272" xml:space="preserve"> INDEX(目次資料表[目次], $E272)</f>
        <v>#N/A</v>
      </c>
      <c r="G272" s="14" t="e" cm="1">
        <f t="array" ref="G272" xml:space="preserve"> INDEX(目次資料表[攝], $E272)</f>
        <v>#N/A</v>
      </c>
      <c r="H272" s="15" t="e" cm="1">
        <f t="array" ref="H272" xml:space="preserve"> INDEX(目次資料表[韻系], $E272)</f>
        <v>#N/A</v>
      </c>
      <c r="I272" s="21" t="e">
        <f xml:space="preserve"> INDEX(目次資料表[韻目], MATCH(D272, 韻系資料表[韻目索引],0))</f>
        <v>#N/A</v>
      </c>
      <c r="J272" s="14" t="str" cm="1">
        <f t="array" ref="J272" xml:space="preserve"> INDEX(四聲調, C272)</f>
        <v>去</v>
      </c>
    </row>
    <row r="273" spans="1:10" ht="31.5">
      <c r="A273" s="12" cm="1">
        <f t="array" ref="A273" xml:space="preserve"> ROW() - ROW($1:$1)</f>
        <v>272</v>
      </c>
      <c r="B273" s="12">
        <v>68</v>
      </c>
      <c r="C273" s="12">
        <v>4</v>
      </c>
      <c r="D273" s="12" t="str">
        <f t="shared" si="5"/>
        <v>68-4</v>
      </c>
      <c r="E273" s="11" t="e">
        <f xml:space="preserve"> MATCH(D273, 韻系資料表[韻目索引],0)</f>
        <v>#N/A</v>
      </c>
      <c r="F273" s="13" t="e" cm="1">
        <f t="array" ref="F273" xml:space="preserve"> INDEX(目次資料表[目次], $E273)</f>
        <v>#N/A</v>
      </c>
      <c r="G273" s="14" t="e" cm="1">
        <f t="array" ref="G273" xml:space="preserve"> INDEX(目次資料表[攝], $E273)</f>
        <v>#N/A</v>
      </c>
      <c r="H273" s="15" t="e" cm="1">
        <f t="array" ref="H273" xml:space="preserve"> INDEX(目次資料表[韻系], $E273)</f>
        <v>#N/A</v>
      </c>
      <c r="I273" s="21" t="e">
        <f xml:space="preserve"> INDEX(目次資料表[韻目], MATCH(D273, 韻系資料表[韻目索引],0))</f>
        <v>#N/A</v>
      </c>
      <c r="J273" s="14" t="str" cm="1">
        <f t="array" ref="J273" xml:space="preserve"> INDEX(四聲調, C273)</f>
        <v>入</v>
      </c>
    </row>
    <row r="274" spans="1:10" ht="31.5">
      <c r="A274" s="12" cm="1">
        <f t="array" ref="A274" xml:space="preserve"> ROW() - ROW($1:$1)</f>
        <v>273</v>
      </c>
      <c r="B274" s="12">
        <v>69</v>
      </c>
      <c r="C274" s="12">
        <v>1</v>
      </c>
      <c r="D274" s="12" t="str">
        <f t="shared" si="5"/>
        <v>69-1</v>
      </c>
      <c r="E274" s="11" t="e">
        <f xml:space="preserve"> MATCH(D274, 韻系資料表[韻目索引],0)</f>
        <v>#N/A</v>
      </c>
      <c r="F274" s="13" t="e" cm="1">
        <f t="array" ref="F274" xml:space="preserve"> INDEX(目次資料表[目次], $E274)</f>
        <v>#N/A</v>
      </c>
      <c r="G274" s="14" t="e" cm="1">
        <f t="array" ref="G274" xml:space="preserve"> INDEX(目次資料表[攝], $E274)</f>
        <v>#N/A</v>
      </c>
      <c r="H274" s="15" t="e" cm="1">
        <f t="array" ref="H274" xml:space="preserve"> INDEX(目次資料表[韻系], $E274)</f>
        <v>#N/A</v>
      </c>
      <c r="I274" s="21" t="e">
        <f xml:space="preserve"> INDEX(目次資料表[韻目], MATCH(D274, 韻系資料表[韻目索引],0))</f>
        <v>#N/A</v>
      </c>
      <c r="J274" s="14" t="str" cm="1">
        <f t="array" ref="J274" xml:space="preserve"> INDEX(四聲調, C274)</f>
        <v>平</v>
      </c>
    </row>
    <row r="275" spans="1:10" ht="31.5">
      <c r="A275" s="12" cm="1">
        <f t="array" ref="A275" xml:space="preserve"> ROW() - ROW($1:$1)</f>
        <v>274</v>
      </c>
      <c r="B275" s="12">
        <v>69</v>
      </c>
      <c r="C275" s="12">
        <v>2</v>
      </c>
      <c r="D275" s="12" t="str">
        <f t="shared" si="5"/>
        <v>69-2</v>
      </c>
      <c r="E275" s="11" t="e">
        <f xml:space="preserve"> MATCH(D275, 韻系資料表[韻目索引],0)</f>
        <v>#N/A</v>
      </c>
      <c r="F275" s="13" t="e" cm="1">
        <f t="array" ref="F275" xml:space="preserve"> INDEX(目次資料表[目次], $E275)</f>
        <v>#N/A</v>
      </c>
      <c r="G275" s="14" t="e" cm="1">
        <f t="array" ref="G275" xml:space="preserve"> INDEX(目次資料表[攝], $E275)</f>
        <v>#N/A</v>
      </c>
      <c r="H275" s="15" t="e" cm="1">
        <f t="array" ref="H275" xml:space="preserve"> INDEX(目次資料表[韻系], $E275)</f>
        <v>#N/A</v>
      </c>
      <c r="I275" s="21" t="e">
        <f xml:space="preserve"> INDEX(目次資料表[韻目], MATCH(D275, 韻系資料表[韻目索引],0))</f>
        <v>#N/A</v>
      </c>
      <c r="J275" s="14" t="str" cm="1">
        <f t="array" ref="J275" xml:space="preserve"> INDEX(四聲調, C275)</f>
        <v>上</v>
      </c>
    </row>
    <row r="276" spans="1:10" ht="31.5">
      <c r="A276" s="12" cm="1">
        <f t="array" ref="A276" xml:space="preserve"> ROW() - ROW($1:$1)</f>
        <v>275</v>
      </c>
      <c r="B276" s="12">
        <v>69</v>
      </c>
      <c r="C276" s="12">
        <v>3</v>
      </c>
      <c r="D276" s="12" t="str">
        <f t="shared" si="5"/>
        <v>69-3</v>
      </c>
      <c r="E276" s="11" t="e">
        <f xml:space="preserve"> MATCH(D276, 韻系資料表[韻目索引],0)</f>
        <v>#N/A</v>
      </c>
      <c r="F276" s="13" t="e" cm="1">
        <f t="array" ref="F276" xml:space="preserve"> INDEX(目次資料表[目次], $E276)</f>
        <v>#N/A</v>
      </c>
      <c r="G276" s="14" t="e" cm="1">
        <f t="array" ref="G276" xml:space="preserve"> INDEX(目次資料表[攝], $E276)</f>
        <v>#N/A</v>
      </c>
      <c r="H276" s="15" t="e" cm="1">
        <f t="array" ref="H276" xml:space="preserve"> INDEX(目次資料表[韻系], $E276)</f>
        <v>#N/A</v>
      </c>
      <c r="I276" s="21" t="e">
        <f xml:space="preserve"> INDEX(目次資料表[韻目], MATCH(D276, 韻系資料表[韻目索引],0))</f>
        <v>#N/A</v>
      </c>
      <c r="J276" s="14" t="str" cm="1">
        <f t="array" ref="J276" xml:space="preserve"> INDEX(四聲調, C276)</f>
        <v>去</v>
      </c>
    </row>
    <row r="277" spans="1:10" ht="31.5">
      <c r="A277" s="12" cm="1">
        <f t="array" ref="A277" xml:space="preserve"> ROW() - ROW($1:$1)</f>
        <v>276</v>
      </c>
      <c r="B277" s="12">
        <v>69</v>
      </c>
      <c r="C277" s="12">
        <v>4</v>
      </c>
      <c r="D277" s="12" t="str">
        <f t="shared" si="5"/>
        <v>69-4</v>
      </c>
      <c r="E277" s="11" t="e">
        <f xml:space="preserve"> MATCH(D277, 韻系資料表[韻目索引],0)</f>
        <v>#N/A</v>
      </c>
      <c r="F277" s="13" t="e" cm="1">
        <f t="array" ref="F277" xml:space="preserve"> INDEX(目次資料表[目次], $E277)</f>
        <v>#N/A</v>
      </c>
      <c r="G277" s="14" t="e" cm="1">
        <f t="array" ref="G277" xml:space="preserve"> INDEX(目次資料表[攝], $E277)</f>
        <v>#N/A</v>
      </c>
      <c r="H277" s="15" t="e" cm="1">
        <f t="array" ref="H277" xml:space="preserve"> INDEX(目次資料表[韻系], $E277)</f>
        <v>#N/A</v>
      </c>
      <c r="I277" s="21" t="e">
        <f xml:space="preserve"> INDEX(目次資料表[韻目], MATCH(D277, 韻系資料表[韻目索引],0))</f>
        <v>#N/A</v>
      </c>
      <c r="J277" s="14" t="str" cm="1">
        <f t="array" ref="J277" xml:space="preserve"> INDEX(四聲調, C277)</f>
        <v>入</v>
      </c>
    </row>
    <row r="278" spans="1:10" ht="31.5">
      <c r="A278" s="12" cm="1">
        <f t="array" ref="A278" xml:space="preserve"> ROW() - ROW($1:$1)</f>
        <v>277</v>
      </c>
      <c r="B278" s="12">
        <v>68</v>
      </c>
      <c r="C278" s="12">
        <v>4</v>
      </c>
      <c r="D278" s="12" t="str">
        <f t="shared" si="5"/>
        <v>68-4</v>
      </c>
      <c r="E278" s="11" t="e">
        <f xml:space="preserve"> MATCH(D278, 韻系資料表[韻目索引],0)</f>
        <v>#N/A</v>
      </c>
      <c r="F278" s="13" t="e" cm="1">
        <f t="array" ref="F278" xml:space="preserve"> INDEX(目次資料表[目次], $E278)</f>
        <v>#N/A</v>
      </c>
      <c r="G278" s="14" t="e" cm="1">
        <f t="array" ref="G278" xml:space="preserve"> INDEX(目次資料表[攝], $E278)</f>
        <v>#N/A</v>
      </c>
      <c r="H278" s="15" t="e" cm="1">
        <f t="array" ref="H278" xml:space="preserve"> INDEX(目次資料表[韻系], $E278)</f>
        <v>#N/A</v>
      </c>
      <c r="I278" s="21" t="e">
        <f xml:space="preserve"> INDEX(目次資料表[韻目], MATCH(D278, 韻系資料表[韻目索引],0))</f>
        <v>#N/A</v>
      </c>
      <c r="J278" s="14" t="str" cm="1">
        <f t="array" ref="J278" xml:space="preserve"> INDEX(四聲調, C278)</f>
        <v>入</v>
      </c>
    </row>
    <row r="279" spans="1:10" ht="31.5">
      <c r="A279" s="12" cm="1">
        <f t="array" ref="A279" xml:space="preserve"> ROW() - ROW($1:$1)</f>
        <v>278</v>
      </c>
      <c r="B279" s="12">
        <v>69</v>
      </c>
      <c r="C279" s="12">
        <v>4</v>
      </c>
      <c r="D279" s="12" t="str">
        <f t="shared" si="5"/>
        <v>69-4</v>
      </c>
      <c r="E279" s="11" t="e">
        <f xml:space="preserve"> MATCH(D279, 韻系資料表[韻目索引],0)</f>
        <v>#N/A</v>
      </c>
      <c r="F279" s="13" t="e" cm="1">
        <f t="array" ref="F279" xml:space="preserve"> INDEX(目次資料表[目次], $E279)</f>
        <v>#N/A</v>
      </c>
      <c r="G279" s="14" t="e" cm="1">
        <f t="array" ref="G279" xml:space="preserve"> INDEX(目次資料表[攝], $E279)</f>
        <v>#N/A</v>
      </c>
      <c r="H279" s="15" t="e" cm="1">
        <f t="array" ref="H279" xml:space="preserve"> INDEX(目次資料表[韻系], $E279)</f>
        <v>#N/A</v>
      </c>
      <c r="I279" s="21" t="e">
        <f xml:space="preserve"> INDEX(目次資料表[韻目], MATCH(D279, 韻系資料表[韻目索引],0))</f>
        <v>#N/A</v>
      </c>
      <c r="J279" s="14" t="str" cm="1">
        <f t="array" ref="J279" xml:space="preserve"> INDEX(四聲調, C279)</f>
        <v>入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</vt:i4>
      </vt:variant>
    </vt:vector>
  </HeadingPairs>
  <TitlesOfParts>
    <vt:vector size="7" baseType="lpstr">
      <vt:lpstr>原始韻目</vt:lpstr>
      <vt:lpstr>目次清單</vt:lpstr>
      <vt:lpstr>韻系清單</vt:lpstr>
      <vt:lpstr>切語下字表</vt:lpstr>
      <vt:lpstr>設定表</vt:lpstr>
      <vt:lpstr>韻母清單(模版)</vt:lpstr>
      <vt:lpstr>四聲調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2024-04-06T02:02:25Z</dcterms:created>
  <dcterms:modified xsi:type="dcterms:W3CDTF">2024-04-08T12:56:24Z</dcterms:modified>
</cp:coreProperties>
</file>