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3C07BFE3-E5E1-49EB-A80D-5CF359F74DA2}" xr6:coauthVersionLast="47" xr6:coauthVersionMax="47" xr10:uidLastSave="{00000000-0000-0000-0000-000000000000}"/>
  <bookViews>
    <workbookView xWindow="50355" yWindow="-75" windowWidth="16950" windowHeight="15585" activeTab="2" xr2:uid="{80926E08-D569-4773-AF7A-CA1F2601C33F}"/>
    <workbookView xWindow="28680" yWindow="-195" windowWidth="38640" windowHeight="15720" activeTab="4" xr2:uid="{94A43F5E-94D7-43CF-A244-4FE2C6CF5005}"/>
  </bookViews>
  <sheets>
    <sheet name="聲母" sheetId="12" r:id="rId1"/>
    <sheet name="韻母" sheetId="21" r:id="rId2"/>
    <sheet name="台羅音節表" sheetId="22" r:id="rId3"/>
    <sheet name="TLPA韻母" sheetId="13" r:id="rId4"/>
    <sheet name="台語音標韻母列表" sheetId="20" r:id="rId5"/>
    <sheet name="聲調對照表" sheetId="14" r:id="rId6"/>
    <sheet name="台語音標音節表" sheetId="18" r:id="rId7"/>
    <sheet name="方音符號音節表" sheetId="1" r:id="rId8"/>
    <sheet name="十五音聲母對照表" sheetId="16" r:id="rId9"/>
    <sheet name="十五音韻母對照表" sheetId="17" r:id="rId10"/>
    <sheet name="台語音標編碼表" sheetId="19" r:id="rId11"/>
  </sheets>
  <externalReferences>
    <externalReference r:id="rId12"/>
    <externalReference r:id="rId13"/>
    <externalReference r:id="rId14"/>
  </externalReferences>
  <definedNames>
    <definedName name="_xlnm._FilterDatabase" localSheetId="9" hidden="1">十五音韻母對照表!$B$3:$O$103</definedName>
    <definedName name="十五音韻母" localSheetId="10">#REF!</definedName>
    <definedName name="十五音韻母" localSheetId="2">#REF!</definedName>
    <definedName name="十五音韻母">'[1]十五音-韻母'!$C$5:$C$54</definedName>
    <definedName name="十五音韻母對照表" localSheetId="10">#REF!</definedName>
    <definedName name="十五音韻母對照表" localSheetId="2">#REF!</definedName>
    <definedName name="十五音韻母對照表">'[1]十五音-韻母'!$B$5:$R$54</definedName>
    <definedName name="台羅韻母八音反切" localSheetId="10">#REF!</definedName>
    <definedName name="台羅韻母八音反切" localSheetId="2">#REF!</definedName>
    <definedName name="台羅韻母八音反切">'[1]台羅-韻母八音反切'!$R$5:$Y$54</definedName>
    <definedName name="白話字韻母八音反切" localSheetId="10">#REF!</definedName>
    <definedName name="白話字韻母八音反切" localSheetId="2">#REF!</definedName>
    <definedName name="白話字韻母八音反切">'[1]白話字-韻母八音反切'!$R$5:$Y$54</definedName>
    <definedName name="閩拼韻母八音反切" localSheetId="10">#REF!</definedName>
    <definedName name="閩拼韻母八音反切" localSheetId="2">#REF!</definedName>
    <definedName name="閩拼韻母八音反切">'[1]閩拼-韻母八音反切'!$R$5:$Y$54</definedName>
    <definedName name="聲母碼" localSheetId="3">[3]十五音聲母對照表!$C$4:$C$25</definedName>
    <definedName name="聲母碼" localSheetId="8">十五音聲母對照表!$D$4:$D$25</definedName>
    <definedName name="聲母碼" localSheetId="9">[3]十五音聲母對照表!$C$4:$C$25</definedName>
    <definedName name="聲母碼" localSheetId="6">[3]十五音聲母對照表!$C$4:$C$25</definedName>
    <definedName name="聲母碼" localSheetId="10">[3]十五音聲母對照表!$C$4:$C$25</definedName>
    <definedName name="聲母碼" localSheetId="2">[3]十五音聲母對照表!$C$4:$C$25</definedName>
    <definedName name="聲母碼" localSheetId="0">[3]十五音聲母對照表!$C$4:$C$25</definedName>
    <definedName name="聲母碼" localSheetId="5">[3]十五音聲母對照表!$C$4:$C$25</definedName>
    <definedName name="聲母碼">#REF!</definedName>
    <definedName name="聲母碼表" localSheetId="10">#REF!</definedName>
    <definedName name="聲母碼表" localSheetId="2">#REF!</definedName>
    <definedName name="聲母碼表">[1]聲母碼!$D$6:$K$22</definedName>
    <definedName name="韻母對照表" localSheetId="10">#REF!</definedName>
    <definedName name="韻母對照表" localSheetId="2">#REF!</definedName>
    <definedName name="韻母對照表">[1]韻母對照表!$B$6:$K$105</definedName>
    <definedName name="韻母碼表" localSheetId="10">#REF!</definedName>
    <definedName name="韻母碼表" localSheetId="2">#REF!</definedName>
    <definedName name="韻母碼表">[1]韻母碼!$F$5:$M$78</definedName>
    <definedName name="顯示注音輸入" localSheetId="10">#REF!</definedName>
    <definedName name="顯示注音輸入" localSheetId="2">#REF!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9" l="1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L78" i="19"/>
  <c r="L78" i="19" a="1"/>
  <c r="K78" i="19" a="1"/>
  <c r="K78" i="19" s="1"/>
  <c r="J78" i="19" a="1"/>
  <c r="J78" i="19" s="1"/>
  <c r="I78" i="19" a="1"/>
  <c r="I78" i="19" s="1"/>
  <c r="H78" i="19" a="1"/>
  <c r="H78" i="19" s="1"/>
  <c r="F78" i="19"/>
  <c r="F78" i="19" a="1"/>
  <c r="B78" i="19"/>
  <c r="B78" i="19" a="1"/>
  <c r="H77" i="19" a="1"/>
  <c r="H77" i="19" s="1"/>
  <c r="B77" i="19" a="1"/>
  <c r="B77" i="19" s="1"/>
  <c r="L76" i="19" a="1"/>
  <c r="L76" i="19" s="1"/>
  <c r="K76" i="19" a="1"/>
  <c r="K76" i="19" s="1"/>
  <c r="J76" i="19"/>
  <c r="J76" i="19" a="1"/>
  <c r="I76" i="19"/>
  <c r="I76" i="19" a="1"/>
  <c r="H76" i="19" a="1"/>
  <c r="H76" i="19" s="1"/>
  <c r="F76" i="19" a="1"/>
  <c r="F76" i="19" s="1"/>
  <c r="B76" i="19" a="1"/>
  <c r="B76" i="19" s="1"/>
  <c r="L75" i="19" a="1"/>
  <c r="L75" i="19" s="1"/>
  <c r="K75" i="19"/>
  <c r="K75" i="19" a="1"/>
  <c r="J75" i="19"/>
  <c r="J75" i="19" a="1"/>
  <c r="I75" i="19" a="1"/>
  <c r="I75" i="19" s="1"/>
  <c r="H75" i="19" a="1"/>
  <c r="H75" i="19" s="1"/>
  <c r="F75" i="19" a="1"/>
  <c r="F75" i="19" s="1"/>
  <c r="B75" i="19" a="1"/>
  <c r="B75" i="19" s="1"/>
  <c r="L74" i="19"/>
  <c r="L74" i="19" a="1"/>
  <c r="K74" i="19"/>
  <c r="K74" i="19" a="1"/>
  <c r="J74" i="19" a="1"/>
  <c r="J74" i="19" s="1"/>
  <c r="I74" i="19" a="1"/>
  <c r="I74" i="19" s="1"/>
  <c r="H74" i="19" a="1"/>
  <c r="H74" i="19" s="1"/>
  <c r="F74" i="19" a="1"/>
  <c r="F74" i="19" s="1"/>
  <c r="B74" i="19"/>
  <c r="B74" i="19" a="1"/>
  <c r="L73" i="19"/>
  <c r="L73" i="19" a="1"/>
  <c r="K73" i="19" a="1"/>
  <c r="K73" i="19" s="1"/>
  <c r="J73" i="19" a="1"/>
  <c r="J73" i="19" s="1"/>
  <c r="I73" i="19" a="1"/>
  <c r="I73" i="19" s="1"/>
  <c r="H73" i="19" a="1"/>
  <c r="H73" i="19" s="1"/>
  <c r="F73" i="19"/>
  <c r="F73" i="19" a="1"/>
  <c r="B73" i="19"/>
  <c r="B73" i="19" a="1"/>
  <c r="L72" i="19" a="1"/>
  <c r="L72" i="19" s="1"/>
  <c r="K72" i="19" a="1"/>
  <c r="K72" i="19" s="1"/>
  <c r="J72" i="19" a="1"/>
  <c r="J72" i="19" s="1"/>
  <c r="I72" i="19" a="1"/>
  <c r="I72" i="19" s="1"/>
  <c r="H72" i="19"/>
  <c r="H72" i="19" a="1"/>
  <c r="F72" i="19"/>
  <c r="F72" i="19" a="1"/>
  <c r="B72" i="19" a="1"/>
  <c r="B72" i="19" s="1"/>
  <c r="L71" i="19" a="1"/>
  <c r="L71" i="19" s="1"/>
  <c r="K71" i="19" a="1"/>
  <c r="K71" i="19" s="1"/>
  <c r="J71" i="19" a="1"/>
  <c r="J71" i="19" s="1"/>
  <c r="I71" i="19"/>
  <c r="I71" i="19" a="1"/>
  <c r="H71" i="19"/>
  <c r="H71" i="19" a="1"/>
  <c r="F71" i="19" a="1"/>
  <c r="F71" i="19" s="1"/>
  <c r="B71" i="19" a="1"/>
  <c r="B71" i="19" s="1"/>
  <c r="T70" i="19"/>
  <c r="P70" i="19"/>
  <c r="L70" i="19" a="1"/>
  <c r="L70" i="19" s="1"/>
  <c r="K70" i="19"/>
  <c r="K70" i="19" a="1"/>
  <c r="J70" i="19"/>
  <c r="J70" i="19" a="1"/>
  <c r="I70" i="19" a="1"/>
  <c r="I70" i="19" s="1"/>
  <c r="H70" i="19" a="1"/>
  <c r="H70" i="19" s="1"/>
  <c r="F70" i="19" a="1"/>
  <c r="F70" i="19" s="1"/>
  <c r="B70" i="19" a="1"/>
  <c r="B70" i="19" s="1"/>
  <c r="T69" i="19"/>
  <c r="L69" i="19" a="1"/>
  <c r="L69" i="19" s="1"/>
  <c r="K69" i="19"/>
  <c r="K69" i="19" a="1"/>
  <c r="J69" i="19"/>
  <c r="J69" i="19" a="1"/>
  <c r="I69" i="19"/>
  <c r="I69" i="19" a="1"/>
  <c r="H69" i="19"/>
  <c r="H69" i="19" a="1"/>
  <c r="F69" i="19" a="1"/>
  <c r="F69" i="19" s="1"/>
  <c r="B69" i="19" a="1"/>
  <c r="B69" i="19" s="1"/>
  <c r="L68" i="19"/>
  <c r="L68" i="19" a="1"/>
  <c r="K68" i="19"/>
  <c r="K68" i="19" a="1"/>
  <c r="J68" i="19"/>
  <c r="J68" i="19" a="1"/>
  <c r="I68" i="19"/>
  <c r="I68" i="19" a="1"/>
  <c r="H68" i="19" a="1"/>
  <c r="H68" i="19" s="1"/>
  <c r="F68" i="19" a="1"/>
  <c r="F68" i="19" s="1"/>
  <c r="B68" i="19"/>
  <c r="B68" i="19" a="1"/>
  <c r="L67" i="19"/>
  <c r="L67" i="19" a="1"/>
  <c r="K67" i="19"/>
  <c r="K67" i="19" a="1"/>
  <c r="J67" i="19"/>
  <c r="J67" i="19" a="1"/>
  <c r="I67" i="19" a="1"/>
  <c r="I67" i="19" s="1"/>
  <c r="H67" i="19" a="1"/>
  <c r="H67" i="19" s="1"/>
  <c r="F67" i="19"/>
  <c r="F67" i="19" a="1"/>
  <c r="B67" i="19"/>
  <c r="B67" i="19" a="1"/>
  <c r="L66" i="19"/>
  <c r="L66" i="19" a="1"/>
  <c r="K66" i="19"/>
  <c r="K66" i="19" a="1"/>
  <c r="J66" i="19" a="1"/>
  <c r="J66" i="19" s="1"/>
  <c r="I66" i="19" a="1"/>
  <c r="I66" i="19" s="1"/>
  <c r="H66" i="19"/>
  <c r="H66" i="19" a="1"/>
  <c r="F66" i="19"/>
  <c r="F66" i="19" a="1"/>
  <c r="B66" i="19"/>
  <c r="B66" i="19" a="1"/>
  <c r="L65" i="19"/>
  <c r="L65" i="19" a="1"/>
  <c r="K65" i="19" a="1"/>
  <c r="K65" i="19" s="1"/>
  <c r="J65" i="19" a="1"/>
  <c r="J65" i="19" s="1"/>
  <c r="I65" i="19"/>
  <c r="I65" i="19" a="1"/>
  <c r="H65" i="19"/>
  <c r="H65" i="19" a="1"/>
  <c r="F65" i="19"/>
  <c r="F65" i="19" a="1"/>
  <c r="B65" i="19"/>
  <c r="B65" i="19" a="1"/>
  <c r="T64" i="19"/>
  <c r="L64" i="19"/>
  <c r="L64" i="19" a="1"/>
  <c r="K64" i="19"/>
  <c r="K64" i="19" a="1"/>
  <c r="J64" i="19" a="1"/>
  <c r="J64" i="19" s="1"/>
  <c r="I64" i="19" a="1"/>
  <c r="I64" i="19" s="1"/>
  <c r="H64" i="19" a="1"/>
  <c r="H64" i="19" s="1"/>
  <c r="F64" i="19" a="1"/>
  <c r="F64" i="19" s="1"/>
  <c r="B64" i="19"/>
  <c r="B64" i="19" a="1"/>
  <c r="T63" i="19"/>
  <c r="L63" i="19" a="1"/>
  <c r="L63" i="19" s="1"/>
  <c r="K63" i="19" a="1"/>
  <c r="K63" i="19" s="1"/>
  <c r="J63" i="19" a="1"/>
  <c r="J63" i="19" s="1"/>
  <c r="I63" i="19" a="1"/>
  <c r="I63" i="19" s="1"/>
  <c r="H63" i="19"/>
  <c r="H63" i="19" a="1"/>
  <c r="F63" i="19"/>
  <c r="F63" i="19" a="1"/>
  <c r="B63" i="19" a="1"/>
  <c r="B63" i="19" s="1"/>
  <c r="T62" i="19"/>
  <c r="L62" i="19" a="1"/>
  <c r="L62" i="19" s="1"/>
  <c r="K62" i="19" a="1"/>
  <c r="K62" i="19" s="1"/>
  <c r="J62" i="19"/>
  <c r="J62" i="19" a="1"/>
  <c r="I62" i="19"/>
  <c r="I62" i="19" a="1"/>
  <c r="H62" i="19" a="1"/>
  <c r="H62" i="19" s="1"/>
  <c r="F62" i="19" a="1"/>
  <c r="F62" i="19" s="1"/>
  <c r="B62" i="19" a="1"/>
  <c r="B62" i="19" s="1"/>
  <c r="T61" i="19"/>
  <c r="L61" i="19"/>
  <c r="L61" i="19" a="1"/>
  <c r="K61" i="19"/>
  <c r="K61" i="19" a="1"/>
  <c r="J61" i="19" a="1"/>
  <c r="J61" i="19" s="1"/>
  <c r="I61" i="19" a="1"/>
  <c r="I61" i="19" s="1"/>
  <c r="H61" i="19" a="1"/>
  <c r="H61" i="19" s="1"/>
  <c r="F61" i="19" a="1"/>
  <c r="F61" i="19" s="1"/>
  <c r="B61" i="19"/>
  <c r="B61" i="19" a="1"/>
  <c r="T60" i="19"/>
  <c r="P60" i="19"/>
  <c r="P61" i="19" s="1"/>
  <c r="P62" i="19" s="1"/>
  <c r="P63" i="19" s="1"/>
  <c r="L60" i="19" a="1"/>
  <c r="L60" i="19" s="1"/>
  <c r="K60" i="19" a="1"/>
  <c r="K60" i="19" s="1"/>
  <c r="J60" i="19" a="1"/>
  <c r="J60" i="19" s="1"/>
  <c r="I60" i="19" a="1"/>
  <c r="I60" i="19" s="1"/>
  <c r="H60" i="19"/>
  <c r="H60" i="19" a="1"/>
  <c r="F60" i="19"/>
  <c r="F60" i="19" a="1"/>
  <c r="B60" i="19" a="1"/>
  <c r="B60" i="19" s="1"/>
  <c r="T59" i="19"/>
  <c r="P59" i="19"/>
  <c r="L59" i="19" a="1"/>
  <c r="L59" i="19" s="1"/>
  <c r="K59" i="19" a="1"/>
  <c r="K59" i="19" s="1"/>
  <c r="J59" i="19"/>
  <c r="J59" i="19" a="1"/>
  <c r="I59" i="19"/>
  <c r="I59" i="19" a="1"/>
  <c r="H59" i="19" a="1"/>
  <c r="H59" i="19" s="1"/>
  <c r="F59" i="19" a="1"/>
  <c r="F59" i="19" s="1"/>
  <c r="B59" i="19" a="1"/>
  <c r="B59" i="19" s="1"/>
  <c r="T58" i="19"/>
  <c r="L58" i="19" a="1"/>
  <c r="L58" i="19" s="1"/>
  <c r="K58" i="19" a="1"/>
  <c r="K58" i="19" s="1"/>
  <c r="J58" i="19"/>
  <c r="J58" i="19" a="1"/>
  <c r="I58" i="19"/>
  <c r="I58" i="19" a="1"/>
  <c r="H58" i="19"/>
  <c r="H58" i="19" a="1"/>
  <c r="F58" i="19"/>
  <c r="F58" i="19" a="1"/>
  <c r="B58" i="19" a="1"/>
  <c r="B58" i="19" s="1"/>
  <c r="L57" i="19" a="1"/>
  <c r="L57" i="19" s="1"/>
  <c r="K57" i="19"/>
  <c r="K57" i="19" a="1"/>
  <c r="J57" i="19"/>
  <c r="J57" i="19" a="1"/>
  <c r="I57" i="19"/>
  <c r="I57" i="19" a="1"/>
  <c r="H57" i="19"/>
  <c r="H57" i="19" a="1"/>
  <c r="F57" i="19" a="1"/>
  <c r="F57" i="19" s="1"/>
  <c r="B57" i="19" a="1"/>
  <c r="B57" i="19" s="1"/>
  <c r="L56" i="19"/>
  <c r="L56" i="19" a="1"/>
  <c r="K56" i="19"/>
  <c r="K56" i="19" a="1"/>
  <c r="J56" i="19"/>
  <c r="J56" i="19" a="1"/>
  <c r="I56" i="19"/>
  <c r="I56" i="19" a="1"/>
  <c r="H56" i="19" a="1"/>
  <c r="H56" i="19" s="1"/>
  <c r="F56" i="19" a="1"/>
  <c r="F56" i="19" s="1"/>
  <c r="B56" i="19"/>
  <c r="B56" i="19" a="1"/>
  <c r="L55" i="19"/>
  <c r="L55" i="19" a="1"/>
  <c r="K55" i="19"/>
  <c r="K55" i="19" a="1"/>
  <c r="J55" i="19"/>
  <c r="J55" i="19" a="1"/>
  <c r="I55" i="19" a="1"/>
  <c r="I55" i="19" s="1"/>
  <c r="H55" i="19" a="1"/>
  <c r="H55" i="19" s="1"/>
  <c r="F55" i="19"/>
  <c r="F55" i="19" a="1"/>
  <c r="B55" i="19"/>
  <c r="B55" i="19" a="1"/>
  <c r="L54" i="19"/>
  <c r="L54" i="19" a="1"/>
  <c r="K54" i="19"/>
  <c r="K54" i="19" a="1"/>
  <c r="J54" i="19" a="1"/>
  <c r="J54" i="19" s="1"/>
  <c r="I54" i="19" a="1"/>
  <c r="I54" i="19" s="1"/>
  <c r="H54" i="19"/>
  <c r="H54" i="19" a="1"/>
  <c r="F54" i="19"/>
  <c r="F54" i="19" a="1"/>
  <c r="B54" i="19"/>
  <c r="B54" i="19" a="1"/>
  <c r="T53" i="19"/>
  <c r="H53" i="19" a="1"/>
  <c r="H53" i="19" s="1"/>
  <c r="B53" i="19"/>
  <c r="B53" i="19" a="1"/>
  <c r="T52" i="19"/>
  <c r="L52" i="19"/>
  <c r="L52" i="19" a="1"/>
  <c r="K52" i="19"/>
  <c r="K52" i="19" a="1"/>
  <c r="J52" i="19"/>
  <c r="J52" i="19" a="1"/>
  <c r="I52" i="19"/>
  <c r="I52" i="19" a="1"/>
  <c r="H52" i="19" a="1"/>
  <c r="H52" i="19" s="1"/>
  <c r="F52" i="19" a="1"/>
  <c r="F52" i="19" s="1"/>
  <c r="B52" i="19"/>
  <c r="B52" i="19" a="1"/>
  <c r="T51" i="19"/>
  <c r="L51" i="19" a="1"/>
  <c r="L51" i="19" s="1"/>
  <c r="K51" i="19" a="1"/>
  <c r="K51" i="19" s="1"/>
  <c r="J51" i="19" a="1"/>
  <c r="J51" i="19" s="1"/>
  <c r="I51" i="19"/>
  <c r="I51" i="19" a="1"/>
  <c r="H51" i="19"/>
  <c r="H51" i="19" a="1"/>
  <c r="F51" i="19" a="1"/>
  <c r="F51" i="19" s="1"/>
  <c r="B51" i="19" a="1"/>
  <c r="B51" i="19" s="1"/>
  <c r="T50" i="19"/>
  <c r="L50" i="19"/>
  <c r="L50" i="19" a="1"/>
  <c r="K50" i="19" a="1"/>
  <c r="K50" i="19" s="1"/>
  <c r="J50" i="19" a="1"/>
  <c r="J50" i="19" s="1"/>
  <c r="I50" i="19"/>
  <c r="I50" i="19" a="1"/>
  <c r="H50" i="19"/>
  <c r="H50" i="19" a="1"/>
  <c r="F50" i="19"/>
  <c r="F50" i="19" a="1"/>
  <c r="B50" i="19"/>
  <c r="B50" i="19" a="1"/>
  <c r="T49" i="19"/>
  <c r="L49" i="19"/>
  <c r="L49" i="19" a="1"/>
  <c r="K49" i="19"/>
  <c r="K49" i="19" a="1"/>
  <c r="J49" i="19" a="1"/>
  <c r="J49" i="19" s="1"/>
  <c r="I49" i="19" a="1"/>
  <c r="I49" i="19" s="1"/>
  <c r="H49" i="19" a="1"/>
  <c r="H49" i="19" s="1"/>
  <c r="F49" i="19" a="1"/>
  <c r="F49" i="19" s="1"/>
  <c r="B49" i="19"/>
  <c r="B49" i="19" a="1"/>
  <c r="T48" i="19"/>
  <c r="L48" i="19"/>
  <c r="L48" i="19" a="1"/>
  <c r="K48" i="19"/>
  <c r="K48" i="19" a="1"/>
  <c r="J48" i="19"/>
  <c r="J48" i="19" a="1"/>
  <c r="I48" i="19"/>
  <c r="I48" i="19" a="1"/>
  <c r="H48" i="19" a="1"/>
  <c r="H48" i="19" s="1"/>
  <c r="F48" i="19" a="1"/>
  <c r="F48" i="19" s="1"/>
  <c r="B48" i="19"/>
  <c r="B48" i="19" a="1"/>
  <c r="L47" i="19"/>
  <c r="L47" i="19" a="1"/>
  <c r="K47" i="19"/>
  <c r="K47" i="19" a="1"/>
  <c r="J47" i="19"/>
  <c r="J47" i="19" a="1"/>
  <c r="I47" i="19" a="1"/>
  <c r="I47" i="19" s="1"/>
  <c r="H47" i="19" a="1"/>
  <c r="H47" i="19" s="1"/>
  <c r="F47" i="19"/>
  <c r="F47" i="19" a="1"/>
  <c r="B47" i="19"/>
  <c r="B47" i="19" a="1"/>
  <c r="L46" i="19"/>
  <c r="L46" i="19" a="1"/>
  <c r="K46" i="19"/>
  <c r="K46" i="19" a="1"/>
  <c r="J46" i="19" a="1"/>
  <c r="J46" i="19" s="1"/>
  <c r="I46" i="19" a="1"/>
  <c r="I46" i="19" s="1"/>
  <c r="H46" i="19"/>
  <c r="H46" i="19" a="1"/>
  <c r="F46" i="19"/>
  <c r="F46" i="19" a="1"/>
  <c r="B46" i="19"/>
  <c r="B46" i="19" a="1"/>
  <c r="T45" i="19"/>
  <c r="P45" i="19"/>
  <c r="L45" i="19" a="1"/>
  <c r="L45" i="19" s="1"/>
  <c r="K45" i="19" a="1"/>
  <c r="K45" i="19" s="1"/>
  <c r="J45" i="19"/>
  <c r="J45" i="19" a="1"/>
  <c r="I45" i="19" a="1"/>
  <c r="I45" i="19" s="1"/>
  <c r="H45" i="19"/>
  <c r="H45" i="19" a="1"/>
  <c r="F45" i="19" a="1"/>
  <c r="F45" i="19" s="1"/>
  <c r="B45" i="19" a="1"/>
  <c r="B45" i="19" s="1"/>
  <c r="T44" i="19"/>
  <c r="L44" i="19"/>
  <c r="L44" i="19" a="1"/>
  <c r="K44" i="19" a="1"/>
  <c r="K44" i="19" s="1"/>
  <c r="J44" i="19" a="1"/>
  <c r="J44" i="19" s="1"/>
  <c r="I44" i="19" a="1"/>
  <c r="I44" i="19" s="1"/>
  <c r="H44" i="19" a="1"/>
  <c r="H44" i="19" s="1"/>
  <c r="F44" i="19"/>
  <c r="F44" i="19" a="1"/>
  <c r="B44" i="19"/>
  <c r="B44" i="19" a="1"/>
  <c r="K43" i="19" a="1"/>
  <c r="K43" i="19" s="1"/>
  <c r="J43" i="19" a="1"/>
  <c r="J43" i="19" s="1"/>
  <c r="I43" i="19" a="1"/>
  <c r="I43" i="19" s="1"/>
  <c r="B43" i="19" a="1"/>
  <c r="B43" i="19" s="1"/>
  <c r="L42" i="19"/>
  <c r="L42" i="19" a="1"/>
  <c r="K42" i="19"/>
  <c r="K42" i="19" a="1"/>
  <c r="J42" i="19" a="1"/>
  <c r="J42" i="19" s="1"/>
  <c r="I42" i="19" a="1"/>
  <c r="I42" i="19" s="1"/>
  <c r="H42" i="19" a="1"/>
  <c r="H42" i="19" s="1"/>
  <c r="F42" i="19" a="1"/>
  <c r="F42" i="19" s="1"/>
  <c r="B42" i="19"/>
  <c r="B42" i="19" a="1"/>
  <c r="L41" i="19"/>
  <c r="L41" i="19" a="1"/>
  <c r="K41" i="19" a="1"/>
  <c r="K41" i="19" s="1"/>
  <c r="J41" i="19" a="1"/>
  <c r="J41" i="19" s="1"/>
  <c r="I41" i="19" a="1"/>
  <c r="I41" i="19" s="1"/>
  <c r="H41" i="19" a="1"/>
  <c r="H41" i="19" s="1"/>
  <c r="F41" i="19"/>
  <c r="F41" i="19" a="1"/>
  <c r="B41" i="19"/>
  <c r="B41" i="19" a="1"/>
  <c r="L40" i="19" a="1"/>
  <c r="L40" i="19" s="1"/>
  <c r="K40" i="19" a="1"/>
  <c r="K40" i="19" s="1"/>
  <c r="J40" i="19" a="1"/>
  <c r="J40" i="19" s="1"/>
  <c r="I40" i="19" a="1"/>
  <c r="I40" i="19" s="1"/>
  <c r="H40" i="19"/>
  <c r="H40" i="19" a="1"/>
  <c r="F40" i="19"/>
  <c r="F40" i="19" a="1"/>
  <c r="B40" i="19" a="1"/>
  <c r="B40" i="19" s="1"/>
  <c r="L39" i="19" a="1"/>
  <c r="L39" i="19" s="1"/>
  <c r="K39" i="19" a="1"/>
  <c r="K39" i="19" s="1"/>
  <c r="J39" i="19" a="1"/>
  <c r="J39" i="19" s="1"/>
  <c r="I39" i="19"/>
  <c r="I39" i="19" a="1"/>
  <c r="H39" i="19"/>
  <c r="H39" i="19" a="1"/>
  <c r="F39" i="19" a="1"/>
  <c r="F39" i="19" s="1"/>
  <c r="B39" i="19" a="1"/>
  <c r="B39" i="19" s="1"/>
  <c r="L38" i="19" a="1"/>
  <c r="L38" i="19" s="1"/>
  <c r="K38" i="19" a="1"/>
  <c r="K38" i="19" s="1"/>
  <c r="J38" i="19"/>
  <c r="J38" i="19" a="1"/>
  <c r="I38" i="19" a="1"/>
  <c r="I38" i="19" s="1"/>
  <c r="H38" i="19" a="1"/>
  <c r="H38" i="19" s="1"/>
  <c r="F38" i="19" a="1"/>
  <c r="F38" i="19" s="1"/>
  <c r="B38" i="19" a="1"/>
  <c r="B38" i="19" s="1"/>
  <c r="L37" i="19" a="1"/>
  <c r="L37" i="19" s="1"/>
  <c r="K37" i="19"/>
  <c r="K37" i="19" a="1"/>
  <c r="J37" i="19"/>
  <c r="J37" i="19" a="1"/>
  <c r="I37" i="19" a="1"/>
  <c r="I37" i="19" s="1"/>
  <c r="H37" i="19" a="1"/>
  <c r="H37" i="19" s="1"/>
  <c r="F37" i="19" a="1"/>
  <c r="F37" i="19" s="1"/>
  <c r="B37" i="19" a="1"/>
  <c r="B37" i="19" s="1"/>
  <c r="L36" i="19"/>
  <c r="L36" i="19" a="1"/>
  <c r="K36" i="19" a="1"/>
  <c r="K36" i="19" s="1"/>
  <c r="J36" i="19" a="1"/>
  <c r="J36" i="19" s="1"/>
  <c r="I36" i="19" a="1"/>
  <c r="I36" i="19" s="1"/>
  <c r="H36" i="19" a="1"/>
  <c r="H36" i="19" s="1"/>
  <c r="F36" i="19" a="1"/>
  <c r="F36" i="19" s="1"/>
  <c r="B36" i="19"/>
  <c r="B36" i="19" a="1"/>
  <c r="L35" i="19" a="1"/>
  <c r="L35" i="19" s="1"/>
  <c r="K35" i="19" a="1"/>
  <c r="K35" i="19" s="1"/>
  <c r="J35" i="19" a="1"/>
  <c r="J35" i="19" s="1"/>
  <c r="I35" i="19" a="1"/>
  <c r="I35" i="19" s="1"/>
  <c r="H35" i="19" a="1"/>
  <c r="H35" i="19" s="1"/>
  <c r="F35" i="19"/>
  <c r="F35" i="19" a="1"/>
  <c r="B35" i="19"/>
  <c r="B35" i="19" a="1"/>
  <c r="T34" i="19"/>
  <c r="L34" i="19"/>
  <c r="L34" i="19" a="1"/>
  <c r="K34" i="19"/>
  <c r="K34" i="19" a="1"/>
  <c r="J34" i="19"/>
  <c r="J34" i="19" a="1"/>
  <c r="I34" i="19"/>
  <c r="I34" i="19" a="1"/>
  <c r="H34" i="19" a="1"/>
  <c r="H34" i="19" s="1"/>
  <c r="F34" i="19"/>
  <c r="F34" i="19" a="1"/>
  <c r="B34" i="19"/>
  <c r="B34" i="19" a="1"/>
  <c r="T33" i="19"/>
  <c r="L33" i="19" a="1"/>
  <c r="L33" i="19" s="1"/>
  <c r="K33" i="19" a="1"/>
  <c r="K33" i="19" s="1"/>
  <c r="J33" i="19" a="1"/>
  <c r="J33" i="19" s="1"/>
  <c r="I33" i="19"/>
  <c r="I33" i="19" a="1"/>
  <c r="H33" i="19" a="1"/>
  <c r="H33" i="19" s="1"/>
  <c r="F33" i="19" a="1"/>
  <c r="F33" i="19" s="1"/>
  <c r="B33" i="19" a="1"/>
  <c r="B33" i="19" s="1"/>
  <c r="L32" i="19" a="1"/>
  <c r="L32" i="19" s="1"/>
  <c r="K32" i="19"/>
  <c r="K32" i="19" a="1"/>
  <c r="J32" i="19" a="1"/>
  <c r="J32" i="19" s="1"/>
  <c r="I32" i="19" a="1"/>
  <c r="I32" i="19" s="1"/>
  <c r="H32" i="19" a="1"/>
  <c r="H32" i="19" s="1"/>
  <c r="F32" i="19" a="1"/>
  <c r="F32" i="19" s="1"/>
  <c r="B32" i="19" a="1"/>
  <c r="B32" i="19" s="1"/>
  <c r="L31" i="19" a="1"/>
  <c r="L31" i="19" s="1"/>
  <c r="K31" i="19" a="1"/>
  <c r="K31" i="19" s="1"/>
  <c r="J31" i="19" a="1"/>
  <c r="J31" i="19" s="1"/>
  <c r="I31" i="19" a="1"/>
  <c r="I31" i="19" s="1"/>
  <c r="H31" i="19" a="1"/>
  <c r="H31" i="19" s="1"/>
  <c r="F31" i="19" a="1"/>
  <c r="F31" i="19" s="1"/>
  <c r="B31" i="19"/>
  <c r="B31" i="19" a="1"/>
  <c r="L30" i="19" a="1"/>
  <c r="L30" i="19" s="1"/>
  <c r="K30" i="19" a="1"/>
  <c r="K30" i="19" s="1"/>
  <c r="J30" i="19" a="1"/>
  <c r="J30" i="19" s="1"/>
  <c r="I30" i="19" a="1"/>
  <c r="I30" i="19" s="1"/>
  <c r="H30" i="19" a="1"/>
  <c r="H30" i="19" s="1"/>
  <c r="F30" i="19"/>
  <c r="F30" i="19" a="1"/>
  <c r="B30" i="19" a="1"/>
  <c r="B30" i="19" s="1"/>
  <c r="T29" i="19"/>
  <c r="L29" i="19"/>
  <c r="L29" i="19" a="1"/>
  <c r="K29" i="19"/>
  <c r="K29" i="19" a="1"/>
  <c r="J29" i="19"/>
  <c r="J29" i="19" a="1"/>
  <c r="I29" i="19" a="1"/>
  <c r="I29" i="19" s="1"/>
  <c r="H29" i="19" a="1"/>
  <c r="H29" i="19" s="1"/>
  <c r="F29" i="19"/>
  <c r="F29" i="19" a="1"/>
  <c r="B29" i="19"/>
  <c r="B29" i="19" a="1"/>
  <c r="L28" i="19"/>
  <c r="L28" i="19" a="1"/>
  <c r="K28" i="19"/>
  <c r="K28" i="19" a="1"/>
  <c r="J28" i="19" a="1"/>
  <c r="J28" i="19" s="1"/>
  <c r="I28" i="19" a="1"/>
  <c r="I28" i="19" s="1"/>
  <c r="H28" i="19"/>
  <c r="H28" i="19" a="1"/>
  <c r="F28" i="19"/>
  <c r="F28" i="19" a="1"/>
  <c r="B28" i="19"/>
  <c r="B28" i="19" a="1"/>
  <c r="T27" i="19"/>
  <c r="L27" i="19" a="1"/>
  <c r="L27" i="19" s="1"/>
  <c r="K27" i="19" a="1"/>
  <c r="K27" i="19" s="1"/>
  <c r="J27" i="19" a="1"/>
  <c r="J27" i="19" s="1"/>
  <c r="I27" i="19" a="1"/>
  <c r="I27" i="19" s="1"/>
  <c r="H27" i="19" a="1"/>
  <c r="H27" i="19" s="1"/>
  <c r="F27" i="19" a="1"/>
  <c r="F27" i="19" s="1"/>
  <c r="B27" i="19" a="1"/>
  <c r="B27" i="19" s="1"/>
  <c r="T26" i="19"/>
  <c r="L26" i="19" a="1"/>
  <c r="L26" i="19" s="1"/>
  <c r="K26" i="19"/>
  <c r="K26" i="19" a="1"/>
  <c r="J26" i="19"/>
  <c r="J26" i="19" a="1"/>
  <c r="I26" i="19"/>
  <c r="I26" i="19" a="1"/>
  <c r="H26" i="19"/>
  <c r="H26" i="19" a="1"/>
  <c r="F26" i="19" a="1"/>
  <c r="F26" i="19" s="1"/>
  <c r="B26" i="19" a="1"/>
  <c r="B26" i="19" s="1"/>
  <c r="T25" i="19"/>
  <c r="L25" i="19" a="1"/>
  <c r="L25" i="19" s="1"/>
  <c r="K25" i="19" a="1"/>
  <c r="K25" i="19" s="1"/>
  <c r="J25" i="19" a="1"/>
  <c r="J25" i="19" s="1"/>
  <c r="I25" i="19" a="1"/>
  <c r="I25" i="19" s="1"/>
  <c r="H25" i="19"/>
  <c r="H25" i="19" a="1"/>
  <c r="F25" i="19" a="1"/>
  <c r="F25" i="19" s="1"/>
  <c r="B25" i="19" a="1"/>
  <c r="B25" i="19" s="1"/>
  <c r="L24" i="19" a="1"/>
  <c r="L24" i="19" s="1"/>
  <c r="K24" i="19" a="1"/>
  <c r="K24" i="19" s="1"/>
  <c r="J24" i="19" a="1"/>
  <c r="J24" i="19" s="1"/>
  <c r="I24" i="19" a="1"/>
  <c r="I24" i="19" s="1"/>
  <c r="H24" i="19" a="1"/>
  <c r="H24" i="19" s="1"/>
  <c r="G24" i="19" a="1"/>
  <c r="G24" i="19" s="1"/>
  <c r="B24" i="19" a="1"/>
  <c r="B24" i="19" s="1"/>
  <c r="L23" i="19" a="1"/>
  <c r="L23" i="19" s="1"/>
  <c r="K23" i="19" a="1"/>
  <c r="K23" i="19" s="1"/>
  <c r="J23" i="19" a="1"/>
  <c r="J23" i="19" s="1"/>
  <c r="I23" i="19" a="1"/>
  <c r="I23" i="19" s="1"/>
  <c r="H23" i="19" a="1"/>
  <c r="H23" i="19" s="1"/>
  <c r="G23" i="19" a="1"/>
  <c r="G23" i="19" s="1"/>
  <c r="B23" i="19" a="1"/>
  <c r="B23" i="19" s="1"/>
  <c r="L22" i="19" a="1"/>
  <c r="L22" i="19" s="1"/>
  <c r="K22" i="19" a="1"/>
  <c r="K22" i="19" s="1"/>
  <c r="J22" i="19" a="1"/>
  <c r="J22" i="19" s="1"/>
  <c r="I22" i="19" a="1"/>
  <c r="I22" i="19" s="1"/>
  <c r="H22" i="19" a="1"/>
  <c r="H22" i="19" s="1"/>
  <c r="G22" i="19" a="1"/>
  <c r="G22" i="19" s="1"/>
  <c r="B22" i="19" a="1"/>
  <c r="B22" i="19" s="1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B21" i="19" a="1"/>
  <c r="B21" i="19" s="1"/>
  <c r="L20" i="19" a="1"/>
  <c r="L20" i="19" s="1"/>
  <c r="K20" i="19" a="1"/>
  <c r="K20" i="19" s="1"/>
  <c r="J20" i="19" a="1"/>
  <c r="J20" i="19" s="1"/>
  <c r="I20" i="19" a="1"/>
  <c r="I20" i="19" s="1"/>
  <c r="H20" i="19" a="1"/>
  <c r="H20" i="19" s="1"/>
  <c r="G20" i="19"/>
  <c r="G20" i="19" a="1"/>
  <c r="B20" i="19" a="1"/>
  <c r="B20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B19" i="19" a="1"/>
  <c r="B19" i="19" s="1"/>
  <c r="L18" i="19" a="1"/>
  <c r="L18" i="19" s="1"/>
  <c r="K18" i="19" a="1"/>
  <c r="K18" i="19" s="1"/>
  <c r="J18" i="19" a="1"/>
  <c r="J18" i="19" s="1"/>
  <c r="I18" i="19" a="1"/>
  <c r="I18" i="19" s="1"/>
  <c r="H18" i="19" a="1"/>
  <c r="H18" i="19" s="1"/>
  <c r="G18" i="19" a="1"/>
  <c r="G18" i="19" s="1"/>
  <c r="B18" i="19" a="1"/>
  <c r="B18" i="19" s="1"/>
  <c r="L17" i="19" a="1"/>
  <c r="L17" i="19" s="1"/>
  <c r="K17" i="19" a="1"/>
  <c r="K17" i="19" s="1"/>
  <c r="J17" i="19" a="1"/>
  <c r="J17" i="19" s="1"/>
  <c r="I17" i="19" a="1"/>
  <c r="I17" i="19" s="1"/>
  <c r="H17" i="19" a="1"/>
  <c r="H17" i="19" s="1"/>
  <c r="G17" i="19" a="1"/>
  <c r="G17" i="19" s="1"/>
  <c r="B17" i="19" a="1"/>
  <c r="B17" i="19" s="1"/>
  <c r="L16" i="19" a="1"/>
  <c r="L16" i="19" s="1"/>
  <c r="K16" i="19" a="1"/>
  <c r="K16" i="19" s="1"/>
  <c r="J16" i="19" a="1"/>
  <c r="J16" i="19" s="1"/>
  <c r="I16" i="19" a="1"/>
  <c r="I16" i="19" s="1"/>
  <c r="H16" i="19" a="1"/>
  <c r="H16" i="19" s="1"/>
  <c r="G16" i="19" a="1"/>
  <c r="G16" i="19" s="1"/>
  <c r="B16" i="19" a="1"/>
  <c r="B16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B15" i="19"/>
  <c r="B15" i="19" a="1"/>
  <c r="L14" i="19" a="1"/>
  <c r="L14" i="19" s="1"/>
  <c r="K14" i="19" a="1"/>
  <c r="K14" i="19" s="1"/>
  <c r="J14" i="19" a="1"/>
  <c r="J14" i="19" s="1"/>
  <c r="I14" i="19" a="1"/>
  <c r="I14" i="19" s="1"/>
  <c r="H14" i="19" a="1"/>
  <c r="H14" i="19" s="1"/>
  <c r="G14" i="19" a="1"/>
  <c r="G14" i="19" s="1"/>
  <c r="B14" i="19" a="1"/>
  <c r="B14" i="19" s="1"/>
  <c r="L13" i="19" a="1"/>
  <c r="L13" i="19" s="1"/>
  <c r="K13" i="19" a="1"/>
  <c r="K13" i="19" s="1"/>
  <c r="J13" i="19" a="1"/>
  <c r="J13" i="19" s="1"/>
  <c r="I13" i="19" a="1"/>
  <c r="I13" i="19" s="1"/>
  <c r="H13" i="19" a="1"/>
  <c r="H13" i="19" s="1"/>
  <c r="G13" i="19" a="1"/>
  <c r="G13" i="19" s="1"/>
  <c r="B13" i="19" a="1"/>
  <c r="B13" i="19" s="1"/>
  <c r="L12" i="19"/>
  <c r="L12" i="19" a="1"/>
  <c r="K12" i="19"/>
  <c r="K12" i="19" a="1"/>
  <c r="J12" i="19" a="1"/>
  <c r="J12" i="19" s="1"/>
  <c r="I12" i="19" a="1"/>
  <c r="I12" i="19" s="1"/>
  <c r="H12" i="19" a="1"/>
  <c r="H12" i="19" s="1"/>
  <c r="G12" i="19"/>
  <c r="G12" i="19" a="1"/>
  <c r="B12" i="19"/>
  <c r="B12" i="19" a="1"/>
  <c r="L11" i="19" a="1"/>
  <c r="L11" i="19" s="1"/>
  <c r="K11" i="19"/>
  <c r="K11" i="19" a="1"/>
  <c r="J11" i="19" a="1"/>
  <c r="J11" i="19" s="1"/>
  <c r="I11" i="19" a="1"/>
  <c r="I11" i="19" s="1"/>
  <c r="H11" i="19" a="1"/>
  <c r="H11" i="19" s="1"/>
  <c r="G11" i="19" a="1"/>
  <c r="G11" i="19" s="1"/>
  <c r="B11" i="19" a="1"/>
  <c r="B11" i="19" s="1"/>
  <c r="L10" i="19" a="1"/>
  <c r="L10" i="19" s="1"/>
  <c r="K10" i="19" a="1"/>
  <c r="K10" i="19" s="1"/>
  <c r="J10" i="19" a="1"/>
  <c r="J10" i="19" s="1"/>
  <c r="I10" i="19" a="1"/>
  <c r="I10" i="19" s="1"/>
  <c r="H10" i="19" a="1"/>
  <c r="H10" i="19" s="1"/>
  <c r="G10" i="19" a="1"/>
  <c r="G10" i="19" s="1"/>
  <c r="B10" i="19"/>
  <c r="B10" i="19" a="1"/>
  <c r="L9" i="19" a="1"/>
  <c r="L9" i="19" s="1"/>
  <c r="K9" i="19" a="1"/>
  <c r="K9" i="19" s="1"/>
  <c r="J9" i="19" a="1"/>
  <c r="J9" i="19" s="1"/>
  <c r="I9" i="19" a="1"/>
  <c r="I9" i="19" s="1"/>
  <c r="H9" i="19" a="1"/>
  <c r="H9" i="19" s="1"/>
  <c r="G9" i="19" a="1"/>
  <c r="G9" i="19" s="1"/>
  <c r="B9" i="19" a="1"/>
  <c r="B9" i="19" s="1"/>
  <c r="L8" i="19" a="1"/>
  <c r="L8" i="19" s="1"/>
  <c r="K8" i="19" a="1"/>
  <c r="K8" i="19" s="1"/>
  <c r="J8" i="19" a="1"/>
  <c r="J8" i="19" s="1"/>
  <c r="I8" i="19" a="1"/>
  <c r="I8" i="19" s="1"/>
  <c r="H8" i="19"/>
  <c r="H8" i="19" a="1"/>
  <c r="G8" i="19"/>
  <c r="G8" i="19" a="1"/>
  <c r="B8" i="19"/>
  <c r="B8" i="19" a="1"/>
  <c r="L7" i="19" a="1"/>
  <c r="L7" i="19" s="1"/>
  <c r="K7" i="19" a="1"/>
  <c r="K7" i="19" s="1"/>
  <c r="J7" i="19"/>
  <c r="J7" i="19" a="1"/>
  <c r="I7" i="19" a="1"/>
  <c r="I7" i="19" s="1"/>
  <c r="H7" i="19" a="1"/>
  <c r="H7" i="19" s="1"/>
  <c r="G7" i="19" a="1"/>
  <c r="G7" i="19" s="1"/>
  <c r="B7" i="19" a="1"/>
  <c r="B7" i="19" s="1"/>
  <c r="L6" i="19" a="1"/>
  <c r="L6" i="19" s="1"/>
  <c r="K6" i="19" a="1"/>
  <c r="K6" i="19" s="1"/>
  <c r="J6" i="19" a="1"/>
  <c r="J6" i="19" s="1"/>
  <c r="I6" i="19" a="1"/>
  <c r="I6" i="19" s="1"/>
  <c r="H6" i="19" a="1"/>
  <c r="H6" i="19" s="1"/>
  <c r="G6" i="19" a="1"/>
  <c r="G6" i="19" s="1"/>
  <c r="B6" i="19"/>
  <c r="B6" i="19" a="1"/>
  <c r="L5" i="19" a="1"/>
  <c r="L5" i="19" s="1"/>
  <c r="K5" i="19" a="1"/>
  <c r="K5" i="19" s="1"/>
  <c r="J5" i="19" a="1"/>
  <c r="J5" i="19" s="1"/>
  <c r="I5" i="19" a="1"/>
  <c r="I5" i="19" s="1"/>
  <c r="H5" i="19" a="1"/>
  <c r="H5" i="19" s="1"/>
  <c r="G5" i="19"/>
  <c r="G5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L4" i="19" a="1"/>
  <c r="L4" i="19" s="1"/>
  <c r="K4" i="19" a="1"/>
  <c r="K4" i="19" s="1"/>
  <c r="J4" i="19" a="1"/>
  <c r="J4" i="19" s="1"/>
  <c r="I4" i="19"/>
  <c r="I4" i="19" a="1"/>
  <c r="H4" i="19" a="1"/>
  <c r="H4" i="19" s="1"/>
  <c r="G4" i="19" a="1"/>
  <c r="G4" i="19" s="1"/>
  <c r="B4" i="19"/>
  <c r="B4" i="19" a="1"/>
  <c r="N3" i="19"/>
  <c r="N3" i="19" a="1"/>
  <c r="M3" i="19"/>
  <c r="M3" i="19" a="1"/>
  <c r="L3" i="19" a="1"/>
  <c r="L3" i="19" s="1"/>
  <c r="K3" i="19" a="1"/>
  <c r="K3" i="19" s="1"/>
  <c r="J3" i="19" a="1"/>
  <c r="J3" i="19" s="1"/>
  <c r="I3" i="19" a="1"/>
  <c r="I3" i="19" s="1"/>
  <c r="H3" i="19" a="1"/>
  <c r="H3" i="19" s="1"/>
  <c r="G3" i="19"/>
  <c r="G3" i="19" a="1"/>
  <c r="B3" i="19" a="1"/>
  <c r="B3" i="19" s="1"/>
  <c r="AE2" i="19"/>
  <c r="AF2" i="19" s="1"/>
  <c r="AD3" i="19" a="1"/>
  <c r="AE5" i="19" a="1"/>
  <c r="AD6" i="19" a="1"/>
  <c r="AD5" i="19" a="1"/>
  <c r="AD4" i="19" a="1"/>
  <c r="AD4" i="19" l="1"/>
  <c r="AD5" i="19"/>
  <c r="AD6" i="19"/>
  <c r="AE5" i="19"/>
  <c r="AD3" i="19"/>
  <c r="AG2" i="19"/>
  <c r="AE3" i="19" a="1"/>
  <c r="AF6" i="19" a="1"/>
  <c r="AF4" i="19" a="1"/>
  <c r="AE4" i="19" a="1"/>
  <c r="AF5" i="19" a="1"/>
  <c r="AF3" i="19" a="1"/>
  <c r="AE6" i="19" a="1"/>
  <c r="AE6" i="19" l="1"/>
  <c r="AF3" i="19"/>
  <c r="AF5" i="19"/>
  <c r="AE4" i="19"/>
  <c r="AF4" i="19"/>
  <c r="AF6" i="19"/>
  <c r="AE3" i="19"/>
  <c r="AH2" i="19"/>
  <c r="AG6" i="19" a="1"/>
  <c r="AG4" i="19" a="1"/>
  <c r="AG3" i="19" a="1"/>
  <c r="AG5" i="19" a="1"/>
  <c r="AG5" i="19" l="1"/>
  <c r="AG3" i="19"/>
  <c r="AG4" i="19"/>
  <c r="AG6" i="19"/>
  <c r="AI2" i="19"/>
  <c r="AH5" i="19" a="1"/>
  <c r="AH6" i="19" a="1"/>
  <c r="AH4" i="19" a="1"/>
  <c r="AH3" i="19" a="1"/>
  <c r="AH3" i="19" l="1"/>
  <c r="AH4" i="19"/>
  <c r="AH6" i="19"/>
  <c r="AH5" i="19"/>
  <c r="AJ2" i="19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4" i="18"/>
  <c r="AM85" i="18"/>
  <c r="AK85" i="18"/>
  <c r="AI85" i="18"/>
  <c r="AG85" i="18"/>
  <c r="Y85" i="18"/>
  <c r="W85" i="18"/>
  <c r="U85" i="18"/>
  <c r="S85" i="18"/>
  <c r="Q85" i="18"/>
  <c r="O85" i="18"/>
  <c r="M85" i="18"/>
  <c r="K85" i="18"/>
  <c r="I85" i="18"/>
  <c r="G85" i="18"/>
  <c r="E85" i="18"/>
  <c r="AM84" i="18"/>
  <c r="AK84" i="18"/>
  <c r="AI84" i="18"/>
  <c r="AG84" i="18"/>
  <c r="Y84" i="18"/>
  <c r="W84" i="18"/>
  <c r="U84" i="18"/>
  <c r="S84" i="18"/>
  <c r="Q84" i="18"/>
  <c r="O84" i="18"/>
  <c r="M84" i="18"/>
  <c r="K84" i="18"/>
  <c r="I84" i="18"/>
  <c r="G84" i="18"/>
  <c r="E84" i="18"/>
  <c r="AM83" i="18"/>
  <c r="AK83" i="18"/>
  <c r="AI83" i="18"/>
  <c r="AG83" i="18"/>
  <c r="Y83" i="18"/>
  <c r="W83" i="18"/>
  <c r="U83" i="18"/>
  <c r="S83" i="18"/>
  <c r="Q83" i="18"/>
  <c r="O83" i="18"/>
  <c r="M83" i="18"/>
  <c r="K83" i="18"/>
  <c r="I83" i="18"/>
  <c r="G83" i="18"/>
  <c r="E83" i="18"/>
  <c r="AM82" i="18"/>
  <c r="AK82" i="18"/>
  <c r="AI82" i="18"/>
  <c r="AG82" i="18"/>
  <c r="Y82" i="18"/>
  <c r="W82" i="18"/>
  <c r="U82" i="18"/>
  <c r="S82" i="18"/>
  <c r="Q82" i="18"/>
  <c r="O82" i="18"/>
  <c r="M82" i="18"/>
  <c r="K82" i="18"/>
  <c r="I82" i="18"/>
  <c r="G82" i="18"/>
  <c r="E82" i="18"/>
  <c r="AM81" i="18"/>
  <c r="AK81" i="18"/>
  <c r="AI81" i="18"/>
  <c r="AG81" i="18"/>
  <c r="Y81" i="18"/>
  <c r="W81" i="18"/>
  <c r="U81" i="18"/>
  <c r="S81" i="18"/>
  <c r="Q81" i="18"/>
  <c r="O81" i="18"/>
  <c r="M81" i="18"/>
  <c r="K81" i="18"/>
  <c r="I81" i="18"/>
  <c r="G81" i="18"/>
  <c r="E81" i="18"/>
  <c r="AM80" i="18"/>
  <c r="AK80" i="18"/>
  <c r="AI80" i="18"/>
  <c r="AG80" i="18"/>
  <c r="Y80" i="18"/>
  <c r="W80" i="18"/>
  <c r="U80" i="18"/>
  <c r="S80" i="18"/>
  <c r="Q80" i="18"/>
  <c r="O80" i="18"/>
  <c r="M80" i="18"/>
  <c r="K80" i="18"/>
  <c r="I80" i="18"/>
  <c r="G80" i="18"/>
  <c r="E80" i="18"/>
  <c r="AM79" i="18"/>
  <c r="AK79" i="18"/>
  <c r="AI79" i="18"/>
  <c r="AG79" i="18"/>
  <c r="Y79" i="18"/>
  <c r="W79" i="18"/>
  <c r="U79" i="18"/>
  <c r="S79" i="18"/>
  <c r="Q79" i="18"/>
  <c r="O79" i="18"/>
  <c r="M79" i="18"/>
  <c r="K79" i="18"/>
  <c r="I79" i="18"/>
  <c r="G79" i="18"/>
  <c r="E79" i="18"/>
  <c r="AM78" i="18"/>
  <c r="AK78" i="18"/>
  <c r="AI78" i="18"/>
  <c r="AG78" i="18"/>
  <c r="Y78" i="18"/>
  <c r="W78" i="18"/>
  <c r="U78" i="18"/>
  <c r="S78" i="18"/>
  <c r="Q78" i="18"/>
  <c r="O78" i="18"/>
  <c r="M78" i="18"/>
  <c r="K78" i="18"/>
  <c r="I78" i="18"/>
  <c r="G78" i="18"/>
  <c r="E78" i="18"/>
  <c r="AM77" i="18"/>
  <c r="AK77" i="18"/>
  <c r="AI77" i="18"/>
  <c r="AG77" i="18"/>
  <c r="Y77" i="18"/>
  <c r="W77" i="18"/>
  <c r="U77" i="18"/>
  <c r="S77" i="18"/>
  <c r="Q77" i="18"/>
  <c r="O77" i="18"/>
  <c r="M77" i="18"/>
  <c r="K77" i="18"/>
  <c r="I77" i="18"/>
  <c r="G77" i="18"/>
  <c r="E77" i="18"/>
  <c r="AM76" i="18"/>
  <c r="AK76" i="18"/>
  <c r="AI76" i="18"/>
  <c r="AG76" i="18"/>
  <c r="Y76" i="18"/>
  <c r="W76" i="18"/>
  <c r="U76" i="18"/>
  <c r="S76" i="18"/>
  <c r="Q76" i="18"/>
  <c r="O76" i="18"/>
  <c r="M76" i="18"/>
  <c r="K76" i="18"/>
  <c r="I76" i="18"/>
  <c r="G76" i="18"/>
  <c r="E76" i="18"/>
  <c r="AM75" i="18"/>
  <c r="AK75" i="18"/>
  <c r="AI75" i="18"/>
  <c r="AG75" i="18"/>
  <c r="Y75" i="18"/>
  <c r="W75" i="18"/>
  <c r="U75" i="18"/>
  <c r="S75" i="18"/>
  <c r="Q75" i="18"/>
  <c r="O75" i="18"/>
  <c r="M75" i="18"/>
  <c r="K75" i="18"/>
  <c r="I75" i="18"/>
  <c r="G75" i="18"/>
  <c r="E75" i="18"/>
  <c r="AM74" i="18"/>
  <c r="AK74" i="18"/>
  <c r="AI74" i="18"/>
  <c r="AG74" i="18"/>
  <c r="Y74" i="18"/>
  <c r="W74" i="18"/>
  <c r="U74" i="18"/>
  <c r="S74" i="18"/>
  <c r="Q74" i="18"/>
  <c r="O74" i="18"/>
  <c r="M74" i="18"/>
  <c r="K74" i="18"/>
  <c r="I74" i="18"/>
  <c r="G74" i="18"/>
  <c r="E74" i="18"/>
  <c r="AM73" i="18"/>
  <c r="AK73" i="18"/>
  <c r="AI73" i="18"/>
  <c r="AG73" i="18"/>
  <c r="Y73" i="18"/>
  <c r="W73" i="18"/>
  <c r="U73" i="18"/>
  <c r="S73" i="18"/>
  <c r="Q73" i="18"/>
  <c r="O73" i="18"/>
  <c r="M73" i="18"/>
  <c r="K73" i="18"/>
  <c r="I73" i="18"/>
  <c r="G73" i="18"/>
  <c r="E73" i="18"/>
  <c r="AM72" i="18"/>
  <c r="AK72" i="18"/>
  <c r="AI72" i="18"/>
  <c r="AG72" i="18"/>
  <c r="Y72" i="18"/>
  <c r="W72" i="18"/>
  <c r="U72" i="18"/>
  <c r="S72" i="18"/>
  <c r="Q72" i="18"/>
  <c r="O72" i="18"/>
  <c r="M72" i="18"/>
  <c r="K72" i="18"/>
  <c r="I72" i="18"/>
  <c r="G72" i="18"/>
  <c r="E72" i="18"/>
  <c r="AM71" i="18"/>
  <c r="AK71" i="18"/>
  <c r="AI71" i="18"/>
  <c r="AG71" i="18"/>
  <c r="Y71" i="18"/>
  <c r="W71" i="18"/>
  <c r="U71" i="18"/>
  <c r="S71" i="18"/>
  <c r="Q71" i="18"/>
  <c r="O71" i="18"/>
  <c r="M71" i="18"/>
  <c r="K71" i="18"/>
  <c r="I71" i="18"/>
  <c r="G71" i="18"/>
  <c r="E71" i="18"/>
  <c r="AM70" i="18"/>
  <c r="AK70" i="18"/>
  <c r="AI70" i="18"/>
  <c r="AG70" i="18"/>
  <c r="Y70" i="18"/>
  <c r="W70" i="18"/>
  <c r="U70" i="18"/>
  <c r="S70" i="18"/>
  <c r="Q70" i="18"/>
  <c r="O70" i="18"/>
  <c r="M70" i="18"/>
  <c r="K70" i="18"/>
  <c r="I70" i="18"/>
  <c r="G70" i="18"/>
  <c r="E70" i="18"/>
  <c r="AM69" i="18"/>
  <c r="AK69" i="18"/>
  <c r="AI69" i="18"/>
  <c r="AG69" i="18"/>
  <c r="Y69" i="18"/>
  <c r="W69" i="18"/>
  <c r="U69" i="18"/>
  <c r="S69" i="18"/>
  <c r="Q69" i="18"/>
  <c r="O69" i="18"/>
  <c r="M69" i="18"/>
  <c r="K69" i="18"/>
  <c r="I69" i="18"/>
  <c r="G69" i="18"/>
  <c r="E69" i="18"/>
  <c r="AM68" i="18"/>
  <c r="AK68" i="18"/>
  <c r="AI68" i="18"/>
  <c r="AG68" i="18"/>
  <c r="Y68" i="18"/>
  <c r="W68" i="18"/>
  <c r="U68" i="18"/>
  <c r="S68" i="18"/>
  <c r="Q68" i="18"/>
  <c r="O68" i="18"/>
  <c r="M68" i="18"/>
  <c r="K68" i="18"/>
  <c r="I68" i="18"/>
  <c r="G68" i="18"/>
  <c r="E68" i="18"/>
  <c r="AM67" i="18"/>
  <c r="AK67" i="18"/>
  <c r="AI67" i="18"/>
  <c r="AG67" i="18"/>
  <c r="Y67" i="18"/>
  <c r="W67" i="18"/>
  <c r="U67" i="18"/>
  <c r="S67" i="18"/>
  <c r="Q67" i="18"/>
  <c r="O67" i="18"/>
  <c r="M67" i="18"/>
  <c r="K67" i="18"/>
  <c r="I67" i="18"/>
  <c r="G67" i="18"/>
  <c r="E67" i="18"/>
  <c r="AM66" i="18"/>
  <c r="AK66" i="18"/>
  <c r="AI66" i="18"/>
  <c r="AG66" i="18"/>
  <c r="Y66" i="18"/>
  <c r="W66" i="18"/>
  <c r="U66" i="18"/>
  <c r="S66" i="18"/>
  <c r="Q66" i="18"/>
  <c r="O66" i="18"/>
  <c r="M66" i="18"/>
  <c r="K66" i="18"/>
  <c r="I66" i="18"/>
  <c r="G66" i="18"/>
  <c r="E66" i="18"/>
  <c r="AM65" i="18"/>
  <c r="AK65" i="18"/>
  <c r="AI65" i="18"/>
  <c r="AG65" i="18"/>
  <c r="Y65" i="18"/>
  <c r="W65" i="18"/>
  <c r="U65" i="18"/>
  <c r="S65" i="18"/>
  <c r="Q65" i="18"/>
  <c r="O65" i="18"/>
  <c r="M65" i="18"/>
  <c r="K65" i="18"/>
  <c r="I65" i="18"/>
  <c r="G65" i="18"/>
  <c r="E65" i="18"/>
  <c r="AM64" i="18"/>
  <c r="AK64" i="18"/>
  <c r="AI64" i="18"/>
  <c r="AG64" i="18"/>
  <c r="Y64" i="18"/>
  <c r="W64" i="18"/>
  <c r="U64" i="18"/>
  <c r="S64" i="18"/>
  <c r="Q64" i="18"/>
  <c r="O64" i="18"/>
  <c r="M64" i="18"/>
  <c r="K64" i="18"/>
  <c r="I64" i="18"/>
  <c r="G64" i="18"/>
  <c r="E64" i="18"/>
  <c r="AM63" i="18"/>
  <c r="AK63" i="18"/>
  <c r="AI63" i="18"/>
  <c r="AG63" i="18"/>
  <c r="Y63" i="18"/>
  <c r="W63" i="18"/>
  <c r="U63" i="18"/>
  <c r="S63" i="18"/>
  <c r="Q63" i="18"/>
  <c r="O63" i="18"/>
  <c r="M63" i="18"/>
  <c r="K63" i="18"/>
  <c r="I63" i="18"/>
  <c r="G63" i="18"/>
  <c r="E63" i="18"/>
  <c r="AM62" i="18"/>
  <c r="AK62" i="18"/>
  <c r="AI62" i="18"/>
  <c r="AG62" i="18"/>
  <c r="Y62" i="18"/>
  <c r="W62" i="18"/>
  <c r="U62" i="18"/>
  <c r="S62" i="18"/>
  <c r="Q62" i="18"/>
  <c r="O62" i="18"/>
  <c r="M62" i="18"/>
  <c r="K62" i="18"/>
  <c r="I62" i="18"/>
  <c r="G62" i="18"/>
  <c r="E62" i="18"/>
  <c r="AM61" i="18"/>
  <c r="AK61" i="18"/>
  <c r="AI61" i="18"/>
  <c r="AG61" i="18"/>
  <c r="Y61" i="18"/>
  <c r="W61" i="18"/>
  <c r="U61" i="18"/>
  <c r="S61" i="18"/>
  <c r="Q61" i="18"/>
  <c r="O61" i="18"/>
  <c r="M61" i="18"/>
  <c r="K61" i="18"/>
  <c r="I61" i="18"/>
  <c r="G61" i="18"/>
  <c r="E61" i="18"/>
  <c r="AM60" i="18"/>
  <c r="AK60" i="18"/>
  <c r="AI60" i="18"/>
  <c r="AG60" i="18"/>
  <c r="Y60" i="18"/>
  <c r="W60" i="18"/>
  <c r="U60" i="18"/>
  <c r="S60" i="18"/>
  <c r="Q60" i="18"/>
  <c r="O60" i="18"/>
  <c r="M60" i="18"/>
  <c r="K60" i="18"/>
  <c r="I60" i="18"/>
  <c r="G60" i="18"/>
  <c r="E60" i="18"/>
  <c r="AM59" i="18"/>
  <c r="AK59" i="18"/>
  <c r="AI59" i="18"/>
  <c r="AG59" i="18"/>
  <c r="Y59" i="18"/>
  <c r="W59" i="18"/>
  <c r="U59" i="18"/>
  <c r="S59" i="18"/>
  <c r="Q59" i="18"/>
  <c r="O59" i="18"/>
  <c r="M59" i="18"/>
  <c r="K59" i="18"/>
  <c r="I59" i="18"/>
  <c r="G59" i="18"/>
  <c r="E59" i="18"/>
  <c r="AM58" i="18"/>
  <c r="AK58" i="18"/>
  <c r="AI58" i="18"/>
  <c r="AG58" i="18"/>
  <c r="Y58" i="18"/>
  <c r="W58" i="18"/>
  <c r="U58" i="18"/>
  <c r="S58" i="18"/>
  <c r="Q58" i="18"/>
  <c r="O58" i="18"/>
  <c r="M58" i="18"/>
  <c r="K58" i="18"/>
  <c r="I58" i="18"/>
  <c r="G58" i="18"/>
  <c r="E58" i="18"/>
  <c r="AM57" i="18"/>
  <c r="AK57" i="18"/>
  <c r="AI57" i="18"/>
  <c r="AG57" i="18"/>
  <c r="Y57" i="18"/>
  <c r="W57" i="18"/>
  <c r="U57" i="18"/>
  <c r="S57" i="18"/>
  <c r="Q57" i="18"/>
  <c r="O57" i="18"/>
  <c r="M57" i="18"/>
  <c r="K57" i="18"/>
  <c r="I57" i="18"/>
  <c r="G57" i="18"/>
  <c r="E57" i="18"/>
  <c r="AM56" i="18"/>
  <c r="AK56" i="18"/>
  <c r="AI56" i="18"/>
  <c r="AG56" i="18"/>
  <c r="Y56" i="18"/>
  <c r="W56" i="18"/>
  <c r="U56" i="18"/>
  <c r="S56" i="18"/>
  <c r="Q56" i="18"/>
  <c r="O56" i="18"/>
  <c r="M56" i="18"/>
  <c r="K56" i="18"/>
  <c r="I56" i="18"/>
  <c r="G56" i="18"/>
  <c r="E56" i="18"/>
  <c r="AM55" i="18"/>
  <c r="AK55" i="18"/>
  <c r="AI55" i="18"/>
  <c r="AG55" i="18"/>
  <c r="Y55" i="18"/>
  <c r="W55" i="18"/>
  <c r="U55" i="18"/>
  <c r="S55" i="18"/>
  <c r="Q55" i="18"/>
  <c r="O55" i="18"/>
  <c r="M55" i="18"/>
  <c r="K55" i="18"/>
  <c r="I55" i="18"/>
  <c r="G55" i="18"/>
  <c r="E55" i="18"/>
  <c r="AM54" i="18"/>
  <c r="AK54" i="18"/>
  <c r="AI54" i="18"/>
  <c r="AG54" i="18"/>
  <c r="Y54" i="18"/>
  <c r="W54" i="18"/>
  <c r="U54" i="18"/>
  <c r="S54" i="18"/>
  <c r="Q54" i="18"/>
  <c r="O54" i="18"/>
  <c r="M54" i="18"/>
  <c r="K54" i="18"/>
  <c r="I54" i="18"/>
  <c r="G54" i="18"/>
  <c r="E54" i="18"/>
  <c r="AM53" i="18"/>
  <c r="AK53" i="18"/>
  <c r="AI53" i="18"/>
  <c r="AG53" i="18"/>
  <c r="Y53" i="18"/>
  <c r="W53" i="18"/>
  <c r="U53" i="18"/>
  <c r="S53" i="18"/>
  <c r="Q53" i="18"/>
  <c r="O53" i="18"/>
  <c r="M53" i="18"/>
  <c r="K53" i="18"/>
  <c r="I53" i="18"/>
  <c r="G53" i="18"/>
  <c r="E53" i="18"/>
  <c r="AM52" i="18"/>
  <c r="AK52" i="18"/>
  <c r="AI52" i="18"/>
  <c r="AG52" i="18"/>
  <c r="Y52" i="18"/>
  <c r="W52" i="18"/>
  <c r="U52" i="18"/>
  <c r="S52" i="18"/>
  <c r="Q52" i="18"/>
  <c r="O52" i="18"/>
  <c r="M52" i="18"/>
  <c r="K52" i="18"/>
  <c r="I52" i="18"/>
  <c r="G52" i="18"/>
  <c r="E52" i="18"/>
  <c r="AM51" i="18"/>
  <c r="AK51" i="18"/>
  <c r="AI51" i="18"/>
  <c r="AG51" i="18"/>
  <c r="Y51" i="18"/>
  <c r="W51" i="18"/>
  <c r="U51" i="18"/>
  <c r="S51" i="18"/>
  <c r="Q51" i="18"/>
  <c r="O51" i="18"/>
  <c r="M51" i="18"/>
  <c r="K51" i="18"/>
  <c r="I51" i="18"/>
  <c r="G51" i="18"/>
  <c r="E51" i="18"/>
  <c r="AM50" i="18"/>
  <c r="AK50" i="18"/>
  <c r="AI50" i="18"/>
  <c r="AG50" i="18"/>
  <c r="Y50" i="18"/>
  <c r="W50" i="18"/>
  <c r="U50" i="18"/>
  <c r="S50" i="18"/>
  <c r="Q50" i="18"/>
  <c r="O50" i="18"/>
  <c r="M50" i="18"/>
  <c r="K50" i="18"/>
  <c r="I50" i="18"/>
  <c r="G50" i="18"/>
  <c r="E50" i="18"/>
  <c r="AM49" i="18"/>
  <c r="AK49" i="18"/>
  <c r="AI49" i="18"/>
  <c r="AG49" i="18"/>
  <c r="Y49" i="18"/>
  <c r="W49" i="18"/>
  <c r="U49" i="18"/>
  <c r="S49" i="18"/>
  <c r="Q49" i="18"/>
  <c r="O49" i="18"/>
  <c r="M49" i="18"/>
  <c r="K49" i="18"/>
  <c r="I49" i="18"/>
  <c r="G49" i="18"/>
  <c r="E49" i="18"/>
  <c r="AM48" i="18"/>
  <c r="AK48" i="18"/>
  <c r="AI48" i="18"/>
  <c r="AG48" i="18"/>
  <c r="Y48" i="18"/>
  <c r="W48" i="18"/>
  <c r="U48" i="18"/>
  <c r="S48" i="18"/>
  <c r="Q48" i="18"/>
  <c r="O48" i="18"/>
  <c r="M48" i="18"/>
  <c r="K48" i="18"/>
  <c r="I48" i="18"/>
  <c r="G48" i="18"/>
  <c r="E48" i="18"/>
  <c r="AM47" i="18"/>
  <c r="AK47" i="18"/>
  <c r="AI47" i="18"/>
  <c r="AG47" i="18"/>
  <c r="Y47" i="18"/>
  <c r="W47" i="18"/>
  <c r="U47" i="18"/>
  <c r="S47" i="18"/>
  <c r="Q47" i="18"/>
  <c r="O47" i="18"/>
  <c r="M47" i="18"/>
  <c r="K47" i="18"/>
  <c r="I47" i="18"/>
  <c r="G47" i="18"/>
  <c r="E47" i="18"/>
  <c r="AM46" i="18"/>
  <c r="AK46" i="18"/>
  <c r="AI46" i="18"/>
  <c r="AG46" i="18"/>
  <c r="Y46" i="18"/>
  <c r="W46" i="18"/>
  <c r="U46" i="18"/>
  <c r="S46" i="18"/>
  <c r="Q46" i="18"/>
  <c r="O46" i="18"/>
  <c r="M46" i="18"/>
  <c r="K46" i="18"/>
  <c r="I46" i="18"/>
  <c r="G46" i="18"/>
  <c r="E46" i="18"/>
  <c r="AM45" i="18"/>
  <c r="AK45" i="18"/>
  <c r="AI45" i="18"/>
  <c r="AG45" i="18"/>
  <c r="Y45" i="18"/>
  <c r="W45" i="18"/>
  <c r="U45" i="18"/>
  <c r="S45" i="18"/>
  <c r="Q45" i="18"/>
  <c r="O45" i="18"/>
  <c r="M45" i="18"/>
  <c r="K45" i="18"/>
  <c r="I45" i="18"/>
  <c r="G45" i="18"/>
  <c r="E45" i="18"/>
  <c r="AM44" i="18"/>
  <c r="AK44" i="18"/>
  <c r="AI44" i="18"/>
  <c r="AG44" i="18"/>
  <c r="Y44" i="18"/>
  <c r="W44" i="18"/>
  <c r="U44" i="18"/>
  <c r="S44" i="18"/>
  <c r="Q44" i="18"/>
  <c r="O44" i="18"/>
  <c r="M44" i="18"/>
  <c r="K44" i="18"/>
  <c r="I44" i="18"/>
  <c r="G44" i="18"/>
  <c r="E44" i="18"/>
  <c r="AM43" i="18"/>
  <c r="AK43" i="18"/>
  <c r="AI43" i="18"/>
  <c r="AG43" i="18"/>
  <c r="Y43" i="18"/>
  <c r="W43" i="18"/>
  <c r="U43" i="18"/>
  <c r="S43" i="18"/>
  <c r="Q43" i="18"/>
  <c r="O43" i="18"/>
  <c r="M43" i="18"/>
  <c r="K43" i="18"/>
  <c r="I43" i="18"/>
  <c r="G43" i="18"/>
  <c r="E43" i="18"/>
  <c r="AM42" i="18"/>
  <c r="AK42" i="18"/>
  <c r="AI42" i="18"/>
  <c r="AG42" i="18"/>
  <c r="Y42" i="18"/>
  <c r="W42" i="18"/>
  <c r="U42" i="18"/>
  <c r="S42" i="18"/>
  <c r="Q42" i="18"/>
  <c r="O42" i="18"/>
  <c r="M42" i="18"/>
  <c r="K42" i="18"/>
  <c r="I42" i="18"/>
  <c r="G42" i="18"/>
  <c r="E42" i="18"/>
  <c r="AM41" i="18"/>
  <c r="AK41" i="18"/>
  <c r="AI41" i="18"/>
  <c r="AG41" i="18"/>
  <c r="Y41" i="18"/>
  <c r="W41" i="18"/>
  <c r="U41" i="18"/>
  <c r="S41" i="18"/>
  <c r="Q41" i="18"/>
  <c r="O41" i="18"/>
  <c r="M41" i="18"/>
  <c r="K41" i="18"/>
  <c r="I41" i="18"/>
  <c r="G41" i="18"/>
  <c r="E41" i="18"/>
  <c r="AM40" i="18"/>
  <c r="AK40" i="18"/>
  <c r="AI40" i="18"/>
  <c r="AG40" i="18"/>
  <c r="Y40" i="18"/>
  <c r="W40" i="18"/>
  <c r="U40" i="18"/>
  <c r="S40" i="18"/>
  <c r="Q40" i="18"/>
  <c r="O40" i="18"/>
  <c r="M40" i="18"/>
  <c r="K40" i="18"/>
  <c r="I40" i="18"/>
  <c r="G40" i="18"/>
  <c r="E40" i="18"/>
  <c r="AM39" i="18"/>
  <c r="AK39" i="18"/>
  <c r="AI39" i="18"/>
  <c r="AG39" i="18"/>
  <c r="Y39" i="18"/>
  <c r="W39" i="18"/>
  <c r="U39" i="18"/>
  <c r="S39" i="18"/>
  <c r="Q39" i="18"/>
  <c r="O39" i="18"/>
  <c r="M39" i="18"/>
  <c r="K39" i="18"/>
  <c r="I39" i="18"/>
  <c r="G39" i="18"/>
  <c r="E39" i="18"/>
  <c r="AM38" i="18"/>
  <c r="AK38" i="18"/>
  <c r="AI38" i="18"/>
  <c r="AG38" i="18"/>
  <c r="Y38" i="18"/>
  <c r="W38" i="18"/>
  <c r="U38" i="18"/>
  <c r="S38" i="18"/>
  <c r="Q38" i="18"/>
  <c r="O38" i="18"/>
  <c r="M38" i="18"/>
  <c r="K38" i="18"/>
  <c r="I38" i="18"/>
  <c r="G38" i="18"/>
  <c r="E38" i="18"/>
  <c r="AM37" i="18"/>
  <c r="AK37" i="18"/>
  <c r="AI37" i="18"/>
  <c r="AG37" i="18"/>
  <c r="Y37" i="18"/>
  <c r="W37" i="18"/>
  <c r="U37" i="18"/>
  <c r="S37" i="18"/>
  <c r="Q37" i="18"/>
  <c r="O37" i="18"/>
  <c r="M37" i="18"/>
  <c r="K37" i="18"/>
  <c r="I37" i="18"/>
  <c r="G37" i="18"/>
  <c r="E37" i="18"/>
  <c r="AM36" i="18"/>
  <c r="AK36" i="18"/>
  <c r="AI36" i="18"/>
  <c r="AG36" i="18"/>
  <c r="Y36" i="18"/>
  <c r="W36" i="18"/>
  <c r="U36" i="18"/>
  <c r="S36" i="18"/>
  <c r="Q36" i="18"/>
  <c r="O36" i="18"/>
  <c r="M36" i="18"/>
  <c r="K36" i="18"/>
  <c r="I36" i="18"/>
  <c r="G36" i="18"/>
  <c r="E36" i="18"/>
  <c r="AM35" i="18"/>
  <c r="AK35" i="18"/>
  <c r="AI35" i="18"/>
  <c r="AG35" i="18"/>
  <c r="Y35" i="18"/>
  <c r="W35" i="18"/>
  <c r="U35" i="18"/>
  <c r="S35" i="18"/>
  <c r="Q35" i="18"/>
  <c r="O35" i="18"/>
  <c r="M35" i="18"/>
  <c r="K35" i="18"/>
  <c r="I35" i="18"/>
  <c r="G35" i="18"/>
  <c r="E35" i="18"/>
  <c r="AM34" i="18"/>
  <c r="AK34" i="18"/>
  <c r="AI34" i="18"/>
  <c r="AG34" i="18"/>
  <c r="Y34" i="18"/>
  <c r="W34" i="18"/>
  <c r="U34" i="18"/>
  <c r="S34" i="18"/>
  <c r="Q34" i="18"/>
  <c r="O34" i="18"/>
  <c r="M34" i="18"/>
  <c r="K34" i="18"/>
  <c r="I34" i="18"/>
  <c r="G34" i="18"/>
  <c r="E34" i="18"/>
  <c r="AM33" i="18"/>
  <c r="AK33" i="18"/>
  <c r="AI33" i="18"/>
  <c r="AG33" i="18"/>
  <c r="Y33" i="18"/>
  <c r="W33" i="18"/>
  <c r="U33" i="18"/>
  <c r="S33" i="18"/>
  <c r="Q33" i="18"/>
  <c r="O33" i="18"/>
  <c r="M33" i="18"/>
  <c r="K33" i="18"/>
  <c r="I33" i="18"/>
  <c r="G33" i="18"/>
  <c r="E33" i="18"/>
  <c r="AM32" i="18"/>
  <c r="AK32" i="18"/>
  <c r="AI32" i="18"/>
  <c r="AG32" i="18"/>
  <c r="Y32" i="18"/>
  <c r="W32" i="18"/>
  <c r="U32" i="18"/>
  <c r="S32" i="18"/>
  <c r="Q32" i="18"/>
  <c r="O32" i="18"/>
  <c r="M32" i="18"/>
  <c r="K32" i="18"/>
  <c r="I32" i="18"/>
  <c r="G32" i="18"/>
  <c r="E32" i="18"/>
  <c r="AM31" i="18"/>
  <c r="AK31" i="18"/>
  <c r="AI31" i="18"/>
  <c r="AG31" i="18"/>
  <c r="Y31" i="18"/>
  <c r="W31" i="18"/>
  <c r="U31" i="18"/>
  <c r="S31" i="18"/>
  <c r="Q31" i="18"/>
  <c r="O31" i="18"/>
  <c r="M31" i="18"/>
  <c r="K31" i="18"/>
  <c r="I31" i="18"/>
  <c r="G31" i="18"/>
  <c r="E31" i="18"/>
  <c r="AM30" i="18"/>
  <c r="AK30" i="18"/>
  <c r="AI30" i="18"/>
  <c r="AG30" i="18"/>
  <c r="Y30" i="18"/>
  <c r="W30" i="18"/>
  <c r="U30" i="18"/>
  <c r="S30" i="18"/>
  <c r="Q30" i="18"/>
  <c r="O30" i="18"/>
  <c r="M30" i="18"/>
  <c r="K30" i="18"/>
  <c r="I30" i="18"/>
  <c r="G30" i="18"/>
  <c r="E30" i="18"/>
  <c r="AM29" i="18"/>
  <c r="AK29" i="18"/>
  <c r="AI29" i="18"/>
  <c r="AG29" i="18"/>
  <c r="Y29" i="18"/>
  <c r="W29" i="18"/>
  <c r="U29" i="18"/>
  <c r="S29" i="18"/>
  <c r="Q29" i="18"/>
  <c r="O29" i="18"/>
  <c r="M29" i="18"/>
  <c r="K29" i="18"/>
  <c r="I29" i="18"/>
  <c r="G29" i="18"/>
  <c r="E29" i="18"/>
  <c r="AM28" i="18"/>
  <c r="AK28" i="18"/>
  <c r="AI28" i="18"/>
  <c r="AG28" i="18"/>
  <c r="Y28" i="18"/>
  <c r="W28" i="18"/>
  <c r="U28" i="18"/>
  <c r="S28" i="18"/>
  <c r="Q28" i="18"/>
  <c r="O28" i="18"/>
  <c r="M28" i="18"/>
  <c r="K28" i="18"/>
  <c r="I28" i="18"/>
  <c r="G28" i="18"/>
  <c r="E28" i="18"/>
  <c r="AM27" i="18"/>
  <c r="AK27" i="18"/>
  <c r="AI27" i="18"/>
  <c r="AG27" i="18"/>
  <c r="Y27" i="18"/>
  <c r="W27" i="18"/>
  <c r="U27" i="18"/>
  <c r="S27" i="18"/>
  <c r="Q27" i="18"/>
  <c r="O27" i="18"/>
  <c r="M27" i="18"/>
  <c r="K27" i="18"/>
  <c r="I27" i="18"/>
  <c r="G27" i="18"/>
  <c r="E27" i="18"/>
  <c r="AM26" i="18"/>
  <c r="AK26" i="18"/>
  <c r="AI26" i="18"/>
  <c r="AG26" i="18"/>
  <c r="Y26" i="18"/>
  <c r="W26" i="18"/>
  <c r="U26" i="18"/>
  <c r="S26" i="18"/>
  <c r="Q26" i="18"/>
  <c r="O26" i="18"/>
  <c r="M26" i="18"/>
  <c r="K26" i="18"/>
  <c r="I26" i="18"/>
  <c r="G26" i="18"/>
  <c r="E26" i="18"/>
  <c r="AM25" i="18"/>
  <c r="AK25" i="18"/>
  <c r="AI25" i="18"/>
  <c r="AG25" i="18"/>
  <c r="Y25" i="18"/>
  <c r="W25" i="18"/>
  <c r="U25" i="18"/>
  <c r="S25" i="18"/>
  <c r="Q25" i="18"/>
  <c r="O25" i="18"/>
  <c r="M25" i="18"/>
  <c r="K25" i="18"/>
  <c r="I25" i="18"/>
  <c r="G25" i="18"/>
  <c r="E25" i="18"/>
  <c r="AM24" i="18"/>
  <c r="AK24" i="18"/>
  <c r="AI24" i="18"/>
  <c r="AG24" i="18"/>
  <c r="Y24" i="18"/>
  <c r="W24" i="18"/>
  <c r="U24" i="18"/>
  <c r="S24" i="18"/>
  <c r="Q24" i="18"/>
  <c r="O24" i="18"/>
  <c r="M24" i="18"/>
  <c r="K24" i="18"/>
  <c r="I24" i="18"/>
  <c r="G24" i="18"/>
  <c r="E24" i="18"/>
  <c r="AM23" i="18"/>
  <c r="AK23" i="18"/>
  <c r="AI23" i="18"/>
  <c r="AG23" i="18"/>
  <c r="Y23" i="18"/>
  <c r="W23" i="18"/>
  <c r="U23" i="18"/>
  <c r="S23" i="18"/>
  <c r="Q23" i="18"/>
  <c r="O23" i="18"/>
  <c r="M23" i="18"/>
  <c r="K23" i="18"/>
  <c r="I23" i="18"/>
  <c r="G23" i="18"/>
  <c r="E23" i="18"/>
  <c r="AM22" i="18"/>
  <c r="AK22" i="18"/>
  <c r="AI22" i="18"/>
  <c r="AG22" i="18"/>
  <c r="Y22" i="18"/>
  <c r="W22" i="18"/>
  <c r="U22" i="18"/>
  <c r="S22" i="18"/>
  <c r="Q22" i="18"/>
  <c r="O22" i="18"/>
  <c r="M22" i="18"/>
  <c r="K22" i="18"/>
  <c r="I22" i="18"/>
  <c r="G22" i="18"/>
  <c r="E22" i="18"/>
  <c r="AM21" i="18"/>
  <c r="AK21" i="18"/>
  <c r="AI21" i="18"/>
  <c r="AG21" i="18"/>
  <c r="Y21" i="18"/>
  <c r="W21" i="18"/>
  <c r="U21" i="18"/>
  <c r="S21" i="18"/>
  <c r="Q21" i="18"/>
  <c r="O21" i="18"/>
  <c r="M21" i="18"/>
  <c r="K21" i="18"/>
  <c r="I21" i="18"/>
  <c r="G21" i="18"/>
  <c r="E21" i="18"/>
  <c r="AM20" i="18"/>
  <c r="AK20" i="18"/>
  <c r="AI20" i="18"/>
  <c r="AG20" i="18"/>
  <c r="Y20" i="18"/>
  <c r="W20" i="18"/>
  <c r="U20" i="18"/>
  <c r="S20" i="18"/>
  <c r="Q20" i="18"/>
  <c r="O20" i="18"/>
  <c r="M20" i="18"/>
  <c r="K20" i="18"/>
  <c r="I20" i="18"/>
  <c r="G20" i="18"/>
  <c r="E20" i="18"/>
  <c r="AM19" i="18"/>
  <c r="AK19" i="18"/>
  <c r="AI19" i="18"/>
  <c r="AG19" i="18"/>
  <c r="Y19" i="18"/>
  <c r="W19" i="18"/>
  <c r="U19" i="18"/>
  <c r="S19" i="18"/>
  <c r="Q19" i="18"/>
  <c r="O19" i="18"/>
  <c r="M19" i="18"/>
  <c r="K19" i="18"/>
  <c r="I19" i="18"/>
  <c r="G19" i="18"/>
  <c r="E19" i="18"/>
  <c r="AM18" i="18"/>
  <c r="AK18" i="18"/>
  <c r="AI18" i="18"/>
  <c r="AG18" i="18"/>
  <c r="Y18" i="18"/>
  <c r="W18" i="18"/>
  <c r="U18" i="18"/>
  <c r="S18" i="18"/>
  <c r="Q18" i="18"/>
  <c r="O18" i="18"/>
  <c r="M18" i="18"/>
  <c r="K18" i="18"/>
  <c r="I18" i="18"/>
  <c r="G18" i="18"/>
  <c r="E18" i="18"/>
  <c r="AM17" i="18"/>
  <c r="AK17" i="18"/>
  <c r="AI17" i="18"/>
  <c r="AG17" i="18"/>
  <c r="Y17" i="18"/>
  <c r="W17" i="18"/>
  <c r="U17" i="18"/>
  <c r="S17" i="18"/>
  <c r="Q17" i="18"/>
  <c r="O17" i="18"/>
  <c r="M17" i="18"/>
  <c r="K17" i="18"/>
  <c r="I17" i="18"/>
  <c r="G17" i="18"/>
  <c r="E17" i="18"/>
  <c r="AM16" i="18"/>
  <c r="AK16" i="18"/>
  <c r="AI16" i="18"/>
  <c r="AG16" i="18"/>
  <c r="Y16" i="18"/>
  <c r="W16" i="18"/>
  <c r="U16" i="18"/>
  <c r="S16" i="18"/>
  <c r="Q16" i="18"/>
  <c r="O16" i="18"/>
  <c r="M16" i="18"/>
  <c r="K16" i="18"/>
  <c r="I16" i="18"/>
  <c r="G16" i="18"/>
  <c r="E16" i="18"/>
  <c r="AM15" i="18"/>
  <c r="AK15" i="18"/>
  <c r="AI15" i="18"/>
  <c r="AG15" i="18"/>
  <c r="Y15" i="18"/>
  <c r="W15" i="18"/>
  <c r="U15" i="18"/>
  <c r="S15" i="18"/>
  <c r="Q15" i="18"/>
  <c r="O15" i="18"/>
  <c r="M15" i="18"/>
  <c r="K15" i="18"/>
  <c r="I15" i="18"/>
  <c r="G15" i="18"/>
  <c r="E15" i="18"/>
  <c r="AM14" i="18"/>
  <c r="AK14" i="18"/>
  <c r="AI14" i="18"/>
  <c r="AG14" i="18"/>
  <c r="Y14" i="18"/>
  <c r="W14" i="18"/>
  <c r="U14" i="18"/>
  <c r="S14" i="18"/>
  <c r="Q14" i="18"/>
  <c r="O14" i="18"/>
  <c r="M14" i="18"/>
  <c r="K14" i="18"/>
  <c r="I14" i="18"/>
  <c r="G14" i="18"/>
  <c r="E14" i="18"/>
  <c r="AM13" i="18"/>
  <c r="AK13" i="18"/>
  <c r="AI13" i="18"/>
  <c r="AG13" i="18"/>
  <c r="Y13" i="18"/>
  <c r="W13" i="18"/>
  <c r="U13" i="18"/>
  <c r="S13" i="18"/>
  <c r="Q13" i="18"/>
  <c r="O13" i="18"/>
  <c r="M13" i="18"/>
  <c r="K13" i="18"/>
  <c r="I13" i="18"/>
  <c r="G13" i="18"/>
  <c r="E13" i="18"/>
  <c r="AM12" i="18"/>
  <c r="AK12" i="18"/>
  <c r="AI12" i="18"/>
  <c r="AG12" i="18"/>
  <c r="Y12" i="18"/>
  <c r="W12" i="18"/>
  <c r="U12" i="18"/>
  <c r="S12" i="18"/>
  <c r="Q12" i="18"/>
  <c r="O12" i="18"/>
  <c r="M12" i="18"/>
  <c r="K12" i="18"/>
  <c r="I12" i="18"/>
  <c r="G12" i="18"/>
  <c r="E12" i="18"/>
  <c r="AM11" i="18"/>
  <c r="AK11" i="18"/>
  <c r="AI11" i="18"/>
  <c r="AG11" i="18"/>
  <c r="Y11" i="18"/>
  <c r="W11" i="18"/>
  <c r="U11" i="18"/>
  <c r="S11" i="18"/>
  <c r="Q11" i="18"/>
  <c r="O11" i="18"/>
  <c r="M11" i="18"/>
  <c r="K11" i="18"/>
  <c r="I11" i="18"/>
  <c r="G11" i="18"/>
  <c r="E11" i="18"/>
  <c r="AM10" i="18"/>
  <c r="AK10" i="18"/>
  <c r="AI10" i="18"/>
  <c r="AG10" i="18"/>
  <c r="Y10" i="18"/>
  <c r="W10" i="18"/>
  <c r="U10" i="18"/>
  <c r="S10" i="18"/>
  <c r="Q10" i="18"/>
  <c r="O10" i="18"/>
  <c r="M10" i="18"/>
  <c r="K10" i="18"/>
  <c r="I10" i="18"/>
  <c r="G10" i="18"/>
  <c r="E10" i="18"/>
  <c r="AM9" i="18"/>
  <c r="AK9" i="18"/>
  <c r="AI9" i="18"/>
  <c r="AG9" i="18"/>
  <c r="Y9" i="18"/>
  <c r="W9" i="18"/>
  <c r="U9" i="18"/>
  <c r="S9" i="18"/>
  <c r="Q9" i="18"/>
  <c r="O9" i="18"/>
  <c r="M9" i="18"/>
  <c r="K9" i="18"/>
  <c r="I9" i="18"/>
  <c r="G9" i="18"/>
  <c r="E9" i="18"/>
  <c r="AM8" i="18"/>
  <c r="AK8" i="18"/>
  <c r="AI8" i="18"/>
  <c r="AG8" i="18"/>
  <c r="Y8" i="18"/>
  <c r="W8" i="18"/>
  <c r="U8" i="18"/>
  <c r="S8" i="18"/>
  <c r="Q8" i="18"/>
  <c r="O8" i="18"/>
  <c r="M8" i="18"/>
  <c r="K8" i="18"/>
  <c r="I8" i="18"/>
  <c r="G8" i="18"/>
  <c r="E8" i="18"/>
  <c r="AM7" i="18"/>
  <c r="AK7" i="18"/>
  <c r="AI7" i="18"/>
  <c r="AG7" i="18"/>
  <c r="Y7" i="18"/>
  <c r="W7" i="18"/>
  <c r="U7" i="18"/>
  <c r="S7" i="18"/>
  <c r="Q7" i="18"/>
  <c r="O7" i="18"/>
  <c r="M7" i="18"/>
  <c r="K7" i="18"/>
  <c r="I7" i="18"/>
  <c r="G7" i="18"/>
  <c r="E7" i="18"/>
  <c r="AM6" i="18"/>
  <c r="AK6" i="18"/>
  <c r="AI6" i="18"/>
  <c r="AG6" i="18"/>
  <c r="Y6" i="18"/>
  <c r="W6" i="18"/>
  <c r="U6" i="18"/>
  <c r="S6" i="18"/>
  <c r="Q6" i="18"/>
  <c r="O6" i="18"/>
  <c r="M6" i="18"/>
  <c r="K6" i="18"/>
  <c r="I6" i="18"/>
  <c r="G6" i="18"/>
  <c r="E6" i="18"/>
  <c r="AM5" i="18"/>
  <c r="AK5" i="18"/>
  <c r="AI5" i="18"/>
  <c r="AG5" i="18"/>
  <c r="Y5" i="18"/>
  <c r="W5" i="18"/>
  <c r="U5" i="18"/>
  <c r="S5" i="18"/>
  <c r="Q5" i="18"/>
  <c r="O5" i="18"/>
  <c r="M5" i="18"/>
  <c r="K5" i="18"/>
  <c r="I5" i="18"/>
  <c r="G5" i="18"/>
  <c r="E5" i="18"/>
  <c r="AM4" i="18"/>
  <c r="AK4" i="18"/>
  <c r="AI4" i="18"/>
  <c r="AG4" i="18"/>
  <c r="Y4" i="18"/>
  <c r="W4" i="18"/>
  <c r="U4" i="18"/>
  <c r="S4" i="18"/>
  <c r="Q4" i="18"/>
  <c r="O4" i="18"/>
  <c r="M4" i="18"/>
  <c r="K4" i="18"/>
  <c r="I4" i="18"/>
  <c r="G4" i="18"/>
  <c r="E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5" i="19" a="1"/>
  <c r="AI3" i="19" a="1"/>
  <c r="AI4" i="19" a="1"/>
  <c r="AI6" i="19" a="1"/>
  <c r="AI6" i="19" l="1"/>
  <c r="AI4" i="19"/>
  <c r="AI3" i="19"/>
  <c r="AI5" i="19"/>
  <c r="AK2" i="19"/>
  <c r="AJ3" i="19" a="1"/>
  <c r="AJ6" i="19" a="1"/>
  <c r="AJ5" i="19" a="1"/>
  <c r="AJ4" i="19" a="1"/>
  <c r="AJ4" i="19" l="1"/>
  <c r="AJ5" i="19"/>
  <c r="AJ6" i="19"/>
  <c r="AJ3" i="19"/>
  <c r="AL2" i="19"/>
  <c r="AK5" i="19" a="1"/>
  <c r="AK6" i="19" a="1"/>
  <c r="AK4" i="19" a="1"/>
  <c r="AK3" i="19" a="1"/>
  <c r="AK3" i="19" l="1"/>
  <c r="AK4" i="19"/>
  <c r="AK6" i="19"/>
  <c r="AK5" i="19"/>
  <c r="AM2" i="19"/>
  <c r="AL6" i="19" a="1"/>
  <c r="AL5" i="19" a="1"/>
  <c r="AL3" i="19" a="1"/>
  <c r="AL4" i="19" a="1"/>
  <c r="AL4" i="19" l="1"/>
  <c r="AL3" i="19"/>
  <c r="AL5" i="19"/>
  <c r="AL6" i="19"/>
  <c r="AN2" i="19"/>
  <c r="AM6" i="19" a="1"/>
  <c r="AM4" i="19" a="1"/>
  <c r="AM3" i="19" a="1"/>
  <c r="AM5" i="19" a="1"/>
  <c r="AM5" i="19" l="1"/>
  <c r="AM3" i="19"/>
  <c r="AM4" i="19"/>
  <c r="AM6" i="19"/>
  <c r="AO2" i="19"/>
  <c r="AN5" i="19" a="1"/>
  <c r="AN4" i="19" a="1"/>
  <c r="AN3" i="19" a="1"/>
  <c r="AN6" i="19" a="1"/>
  <c r="AN6" i="19" l="1"/>
  <c r="AN3" i="19"/>
  <c r="AN4" i="19"/>
  <c r="AN5" i="19"/>
  <c r="AP2" i="19"/>
  <c r="AO5" i="19" a="1"/>
  <c r="AO6" i="19" a="1"/>
  <c r="AO4" i="19" a="1"/>
  <c r="AO3" i="19" a="1"/>
  <c r="AO3" i="19" l="1"/>
  <c r="AO4" i="19"/>
  <c r="AO6" i="19"/>
  <c r="AO5" i="19"/>
  <c r="AQ2" i="19"/>
  <c r="AP5" i="19" a="1"/>
  <c r="AP3" i="19" a="1"/>
  <c r="AP6" i="19" a="1"/>
  <c r="AP4" i="19" a="1"/>
  <c r="AP4" i="19" l="1"/>
  <c r="AP6" i="19"/>
  <c r="AP3" i="19"/>
  <c r="AP5" i="19"/>
  <c r="AR2" i="19"/>
  <c r="AQ5" i="19" a="1"/>
  <c r="AQ3" i="19" a="1"/>
  <c r="AQ6" i="19" a="1"/>
  <c r="AQ4" i="19" a="1"/>
  <c r="AQ4" i="19" l="1"/>
  <c r="AQ6" i="19"/>
  <c r="AQ3" i="19"/>
  <c r="AQ5" i="19"/>
  <c r="AS2" i="19"/>
  <c r="AR6" i="19" a="1"/>
  <c r="AR4" i="19" a="1"/>
  <c r="AR3" i="19" a="1"/>
  <c r="AR5" i="19" a="1"/>
  <c r="AR5" i="19" l="1"/>
  <c r="AR3" i="19"/>
  <c r="AR4" i="19"/>
  <c r="AR6" i="19"/>
  <c r="AT2" i="19"/>
  <c r="AS4" i="19" a="1"/>
  <c r="AS6" i="19" a="1"/>
  <c r="AS3" i="19" a="1"/>
  <c r="AS5" i="19" a="1"/>
  <c r="AS5" i="19" l="1"/>
  <c r="AS3" i="19"/>
  <c r="AS6" i="19"/>
  <c r="AS4" i="19"/>
  <c r="AU2" i="19"/>
  <c r="AT5" i="19" a="1"/>
  <c r="AT4" i="19" a="1"/>
  <c r="AT6" i="19" a="1"/>
  <c r="AT3" i="19" a="1"/>
  <c r="AT3" i="19" l="1"/>
  <c r="AT6" i="19"/>
  <c r="AT4" i="19"/>
  <c r="AT5" i="19"/>
  <c r="AV2" i="19"/>
  <c r="AU5" i="19" a="1"/>
  <c r="AU6" i="19" a="1"/>
  <c r="AU3" i="19" a="1"/>
  <c r="AU4" i="19" a="1"/>
  <c r="AU4" i="19" l="1"/>
  <c r="AU3" i="19"/>
  <c r="AU6" i="19"/>
  <c r="AU5" i="19"/>
  <c r="AW2" i="19"/>
  <c r="AV4" i="19" a="1"/>
  <c r="AV6" i="19" a="1"/>
  <c r="AV5" i="19" a="1"/>
  <c r="AV3" i="19" a="1"/>
  <c r="AV3" i="19" l="1"/>
  <c r="AV5" i="19"/>
  <c r="AV6" i="19"/>
  <c r="AV4" i="19"/>
  <c r="AX2" i="19"/>
  <c r="AW5" i="19" a="1"/>
  <c r="AW6" i="19" a="1"/>
  <c r="AW3" i="19" a="1"/>
  <c r="AW4" i="19" a="1"/>
  <c r="AW4" i="19" l="1"/>
  <c r="AW3" i="19"/>
  <c r="AW6" i="19"/>
  <c r="AW5" i="19"/>
  <c r="AY2" i="19"/>
  <c r="AX5" i="19" a="1"/>
  <c r="AX6" i="19" a="1"/>
  <c r="AX3" i="19" a="1"/>
  <c r="AX4" i="19" a="1"/>
  <c r="AX4" i="19" l="1"/>
  <c r="AX3" i="19"/>
  <c r="AX6" i="19"/>
  <c r="AX5" i="19"/>
  <c r="AZ2" i="19"/>
  <c r="AY3" i="19" a="1"/>
  <c r="AY5" i="19" a="1"/>
  <c r="AY4" i="19" a="1"/>
  <c r="AY6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5" i="19" a="1"/>
  <c r="BA4" i="19" a="1"/>
  <c r="BA6" i="19" a="1"/>
  <c r="BA3" i="19" a="1"/>
  <c r="BA3" i="19" l="1"/>
  <c r="BA6" i="19"/>
  <c r="BA4" i="19"/>
  <c r="BA5" i="19"/>
  <c r="BC2" i="19"/>
  <c r="BB6" i="19" a="1"/>
  <c r="BB3" i="19" a="1"/>
  <c r="BB5" i="19" a="1"/>
  <c r="BB4" i="19" a="1"/>
  <c r="BB4" i="19" l="1"/>
  <c r="BB5" i="19"/>
  <c r="BB3" i="19"/>
  <c r="BB6" i="19"/>
  <c r="BD2" i="19"/>
  <c r="BC5" i="19" a="1"/>
  <c r="BC6" i="19" a="1"/>
  <c r="BC3" i="19" a="1"/>
  <c r="BC4" i="19" a="1"/>
  <c r="BC4" i="19" l="1"/>
  <c r="BC3" i="19"/>
  <c r="BC6" i="19"/>
  <c r="BC5" i="19"/>
  <c r="BE2" i="19"/>
  <c r="BD6" i="19" a="1"/>
  <c r="BD5" i="19" a="1"/>
  <c r="BD3" i="19" a="1"/>
  <c r="BD4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5" i="19" a="1"/>
  <c r="BF4" i="19" a="1"/>
  <c r="BF3" i="19" a="1"/>
  <c r="BF6" i="19" a="1"/>
  <c r="BF6" i="19" l="1"/>
  <c r="BF3" i="19"/>
  <c r="BF4" i="19"/>
  <c r="BF5" i="19"/>
  <c r="BH2" i="19"/>
  <c r="BG5" i="19" a="1"/>
  <c r="BG3" i="19" a="1"/>
  <c r="BG4" i="19" a="1"/>
  <c r="BG6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3" i="19" a="1"/>
  <c r="BI4" i="19" a="1"/>
  <c r="BI6" i="19" a="1"/>
  <c r="BI6" i="19" l="1"/>
  <c r="BI4" i="19"/>
  <c r="BI3" i="19"/>
  <c r="BI5" i="19"/>
  <c r="BK2" i="19"/>
  <c r="BJ4" i="19" a="1"/>
  <c r="BJ6" i="19" a="1"/>
  <c r="BJ5" i="19" a="1"/>
  <c r="BJ3" i="19" a="1"/>
  <c r="BJ3" i="19" l="1"/>
  <c r="BJ5" i="19"/>
  <c r="BJ6" i="19"/>
  <c r="BJ4" i="19"/>
  <c r="BL2" i="19"/>
  <c r="BK4" i="19" a="1"/>
  <c r="BK6" i="19" a="1"/>
  <c r="BK5" i="19" a="1"/>
  <c r="BK3" i="19" a="1"/>
  <c r="BK3" i="19" l="1"/>
  <c r="BK5" i="19"/>
  <c r="BK6" i="19"/>
  <c r="BK4" i="19"/>
  <c r="BM2" i="19"/>
  <c r="BL5" i="19" a="1"/>
  <c r="BL4" i="19" a="1"/>
  <c r="BL6" i="19" a="1"/>
  <c r="BL3" i="19" a="1"/>
  <c r="BL3" i="19" l="1"/>
  <c r="BL6" i="19"/>
  <c r="BL4" i="19"/>
  <c r="BL5" i="19"/>
  <c r="BN2" i="19"/>
  <c r="BM5" i="19" a="1"/>
  <c r="BM3" i="19" a="1"/>
  <c r="BM6" i="19" a="1"/>
  <c r="BM4" i="19" a="1"/>
  <c r="BM4" i="19" l="1"/>
  <c r="BM6" i="19"/>
  <c r="BM3" i="19"/>
  <c r="BM5" i="19"/>
  <c r="BO2" i="19"/>
  <c r="BN5" i="19" a="1"/>
  <c r="BN3" i="19" a="1"/>
  <c r="BN6" i="19" a="1"/>
  <c r="BN4" i="19" a="1"/>
  <c r="BN4" i="19" l="1"/>
  <c r="BN6" i="19"/>
  <c r="BN3" i="19"/>
  <c r="BN5" i="19"/>
  <c r="BP2" i="19"/>
  <c r="BO5" i="19" a="1"/>
  <c r="BO4" i="19" a="1"/>
  <c r="BO3" i="19" a="1"/>
  <c r="BO6" i="19" a="1"/>
  <c r="BO6" i="19" l="1"/>
  <c r="BO3" i="19"/>
  <c r="BO4" i="19"/>
  <c r="BO5" i="19"/>
  <c r="BQ2" i="19"/>
  <c r="BP3" i="19" a="1"/>
  <c r="BP4" i="19" a="1"/>
  <c r="BP5" i="19" a="1"/>
  <c r="BP6" i="19" a="1"/>
  <c r="BP6" i="19" l="1"/>
  <c r="BP5" i="19"/>
  <c r="BP4" i="19"/>
  <c r="BP3" i="19"/>
  <c r="BR2" i="19"/>
  <c r="BQ4" i="19" a="1"/>
  <c r="BQ6" i="19" a="1"/>
  <c r="BQ3" i="19" a="1"/>
  <c r="BQ5" i="19" a="1"/>
  <c r="BQ5" i="19" l="1"/>
  <c r="BQ3" i="19"/>
  <c r="BQ6" i="19"/>
  <c r="BQ4" i="19"/>
  <c r="BS2" i="19"/>
  <c r="BR5" i="19" a="1"/>
  <c r="BR4" i="19" a="1"/>
  <c r="BR3" i="19" a="1"/>
  <c r="BR6" i="19" a="1"/>
  <c r="BR6" i="19" l="1"/>
  <c r="BR3" i="19"/>
  <c r="BR4" i="19"/>
  <c r="BR5" i="19"/>
  <c r="BT2" i="19"/>
  <c r="BS5" i="19" a="1"/>
  <c r="BS4" i="19" a="1"/>
  <c r="BS3" i="19" a="1"/>
  <c r="BS6" i="19" a="1"/>
  <c r="BS6" i="19" l="1"/>
  <c r="BS3" i="19"/>
  <c r="BS4" i="19"/>
  <c r="BS5" i="19"/>
  <c r="BU2" i="19"/>
  <c r="BT4" i="19" a="1"/>
  <c r="BT3" i="19" a="1"/>
  <c r="BT5" i="19" a="1"/>
  <c r="BT6" i="19" a="1"/>
  <c r="BT6" i="19" l="1"/>
  <c r="BT5" i="19"/>
  <c r="BT3" i="19"/>
  <c r="BT4" i="19"/>
  <c r="BV2" i="19"/>
  <c r="BU5" i="19" a="1"/>
  <c r="BU6" i="19" a="1"/>
  <c r="BU3" i="19" a="1"/>
  <c r="BU4" i="19" a="1"/>
  <c r="BU4" i="19" l="1"/>
  <c r="BU3" i="19"/>
  <c r="BU6" i="19"/>
  <c r="BU5" i="19"/>
  <c r="BW2" i="19"/>
  <c r="BV5" i="19" a="1"/>
  <c r="BV6" i="19" a="1"/>
  <c r="BV3" i="19" a="1"/>
  <c r="BV4" i="19" a="1"/>
  <c r="BV4" i="19" l="1"/>
  <c r="BV3" i="19"/>
  <c r="BV6" i="19"/>
  <c r="BV5" i="19"/>
  <c r="BX2" i="19"/>
  <c r="BW3" i="19" a="1"/>
  <c r="BW6" i="19" a="1"/>
  <c r="BW4" i="19" a="1"/>
  <c r="BW5" i="19" a="1"/>
  <c r="BW5" i="19" l="1"/>
  <c r="BW4" i="19"/>
  <c r="BW6" i="19"/>
  <c r="BW3" i="19"/>
  <c r="BY2" i="19"/>
  <c r="BX5" i="19" a="1"/>
  <c r="BX3" i="19" a="1"/>
  <c r="BX6" i="19" a="1"/>
  <c r="BX4" i="19" a="1"/>
  <c r="BX4" i="19" l="1"/>
  <c r="BX6" i="19"/>
  <c r="BX3" i="19"/>
  <c r="BX5" i="19"/>
  <c r="BZ2" i="19"/>
  <c r="BY5" i="19" a="1"/>
  <c r="BY3" i="19" a="1"/>
  <c r="BY6" i="19" a="1"/>
  <c r="BY4" i="19" a="1"/>
  <c r="BY4" i="19" l="1"/>
  <c r="BY6" i="19"/>
  <c r="BY3" i="19"/>
  <c r="BY5" i="19"/>
  <c r="CA2" i="19"/>
  <c r="BZ3" i="19" a="1"/>
  <c r="BZ4" i="19" a="1"/>
  <c r="BZ5" i="19" a="1"/>
  <c r="BZ6" i="19" a="1"/>
  <c r="BZ6" i="19" l="1"/>
  <c r="BZ5" i="19"/>
  <c r="BZ4" i="19"/>
  <c r="BZ3" i="19"/>
  <c r="CB2" i="19"/>
  <c r="CA5" i="19" a="1"/>
  <c r="CA6" i="19" a="1"/>
  <c r="CA4" i="19" a="1"/>
  <c r="CA3" i="19" a="1"/>
  <c r="CA3" i="19" l="1"/>
  <c r="CA4" i="19"/>
  <c r="CA6" i="19"/>
  <c r="CA5" i="19"/>
  <c r="CC2" i="19"/>
  <c r="CB6" i="19" a="1"/>
  <c r="CB5" i="19" a="1"/>
  <c r="CB3" i="19" a="1"/>
  <c r="CB4" i="19" a="1"/>
  <c r="CB4" i="19" l="1"/>
  <c r="CB3" i="19"/>
  <c r="CB5" i="19"/>
  <c r="CB6" i="19"/>
  <c r="CD2" i="19"/>
  <c r="CC6" i="19" a="1"/>
  <c r="CC5" i="19" a="1"/>
  <c r="CC4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6" i="19" a="1"/>
  <c r="CE4" i="19" a="1"/>
  <c r="CE3" i="19" a="1"/>
  <c r="CE3" i="19" l="1"/>
  <c r="CE4" i="19"/>
  <c r="CE6" i="19"/>
  <c r="CE5" i="19"/>
  <c r="CF4" i="19" a="1"/>
  <c r="CF5" i="19" a="1"/>
  <c r="CF3" i="19" a="1"/>
  <c r="CF6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1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7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3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1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9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E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G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I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I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K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<sst xmlns="http://schemas.openxmlformats.org/spreadsheetml/2006/main" count="6062" uniqueCount="3136">
  <si>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</si>
  <si>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</si>
  <si>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</si>
  <si>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</si>
  <si>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</si>
  <si>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</si>
  <si>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</si>
  <si>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</si>
  <si>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</si>
  <si>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</si>
  <si>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</si>
  <si>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</si>
  <si>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</si>
  <si>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</si>
  <si>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</si>
  <si>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</si>
  <si>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</si>
  <si>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</si>
  <si>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</si>
  <si>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</si>
  <si>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</si>
  <si>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</si>
  <si>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</si>
  <si>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</si>
  <si>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</si>
  <si>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</si>
  <si>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</si>
  <si>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</si>
  <si>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</si>
  <si>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</si>
  <si>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</si>
  <si>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</si>
  <si>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</si>
  <si>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</si>
  <si>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</si>
  <si>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</si>
  <si>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</si>
  <si>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</si>
  <si>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</si>
  <si>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</si>
  <si>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</si>
  <si>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</si>
  <si>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</si>
  <si>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</si>
  <si>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</si>
  <si>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</si>
  <si>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</si>
  <si>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</si>
  <si>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</si>
  <si>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</si>
  <si>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</si>
  <si>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</si>
  <si>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</si>
  <si>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</si>
  <si>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</si>
  <si>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</si>
  <si>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</si>
  <si>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</si>
  <si>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</si>
  <si>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</si>
  <si>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</si>
  <si>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</si>
  <si>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</si>
  <si>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</si>
  <si>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</si>
  <si>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</si>
  <si>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</si>
  <si>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</si>
  <si>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</si>
  <si>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</si>
  <si>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</si>
  <si>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</si>
  <si>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</si>
  <si>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</si>
  <si>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</si>
  <si>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</si>
  <si>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</si>
  <si>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</si>
  <si>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</si>
  <si>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</si>
  <si>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</si>
  <si>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</si>
  <si>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</si>
  <si>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</si>
  <si>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</si>
  <si>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</si>
  <si>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</si>
  <si>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</si>
  <si>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</si>
  <si>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</si>
  <si>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</si>
  <si>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</si>
  <si>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</si>
  <si>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</si>
  <si>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</si>
  <si>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</si>
  <si>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</si>
  <si>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</si>
  <si>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</si>
  <si>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</si>
  <si>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</si>
  <si>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</si>
  <si>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</si>
  <si>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</si>
  <si>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</si>
  <si>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</si>
  <si>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</si>
  <si>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</si>
  <si>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</si>
  <si>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</si>
  <si>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</si>
  <si>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</si>
  <si>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</si>
  <si>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</si>
  <si>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</si>
  <si>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</si>
  <si>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</si>
  <si>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</si>
  <si>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</si>
  <si>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</si>
  <si>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</si>
  <si>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</si>
  <si>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</si>
  <si>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</si>
  <si>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</si>
  <si>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</si>
  <si>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</si>
  <si>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</si>
  <si>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</si>
  <si>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</si>
  <si>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</si>
  <si>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</si>
  <si>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</si>
  <si>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</si>
  <si>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</si>
  <si>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</si>
  <si>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</si>
  <si>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</si>
  <si>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</si>
  <si>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</si>
  <si>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</si>
  <si>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</si>
  <si>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</si>
  <si>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</si>
  <si>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</si>
  <si>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</si>
  <si>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</si>
  <si>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</si>
  <si>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</si>
  <si>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</si>
  <si>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</si>
  <si>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</si>
  <si>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</si>
  <si>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</si>
  <si>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</si>
  <si>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</si>
  <si>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</si>
  <si>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</si>
  <si>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</si>
  <si>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</si>
  <si>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</si>
  <si>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</si>
  <si>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</si>
  <si>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</si>
  <si>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</si>
  <si>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</si>
  <si>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</si>
  <si>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</si>
  <si>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</si>
  <si>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</si>
  <si>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</si>
  <si>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</si>
  <si>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</si>
  <si>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</si>
  <si>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</si>
  <si>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</si>
  <si>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</si>
  <si>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</si>
  <si>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</si>
  <si>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</si>
  <si>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</si>
  <si>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</si>
  <si>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</si>
  <si>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</si>
  <si>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</si>
  <si>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</si>
  <si>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</si>
  <si>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</si>
  <si>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</si>
  <si>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</si>
  <si>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</si>
  <si>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</si>
  <si>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</si>
  <si>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</si>
  <si>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</si>
  <si>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</si>
  <si>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</si>
  <si>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</si>
  <si>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</si>
  <si>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</si>
  <si>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</si>
  <si>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</si>
  <si>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</si>
  <si>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</si>
  <si>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</si>
  <si>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</si>
  <si>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</si>
  <si>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</si>
  <si>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</si>
  <si>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</si>
  <si>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</si>
  <si>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</si>
  <si>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</si>
  <si>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</si>
  <si>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</si>
  <si>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</si>
  <si>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</si>
  <si>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</si>
  <si>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</si>
  <si>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</si>
  <si>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</si>
  <si>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</si>
  <si>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</si>
  <si>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</si>
  <si>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</si>
  <si>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</si>
  <si>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</si>
  <si>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</si>
  <si>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</si>
  <si>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</si>
  <si>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</si>
  <si>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</si>
  <si>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</si>
  <si>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</si>
  <si>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</si>
  <si>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</si>
  <si>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</si>
  <si>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</si>
  <si>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</si>
  <si>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</si>
  <si>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</si>
  <si>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</si>
  <si>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</si>
  <si>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</si>
  <si>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</si>
  <si>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</si>
  <si>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</si>
  <si>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</si>
  <si>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</si>
  <si>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</si>
  <si>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</si>
  <si>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</si>
  <si>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</si>
  <si>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</si>
  <si>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</si>
  <si>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</si>
  <si>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</si>
  <si>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</si>
  <si>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</si>
  <si>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</si>
  <si>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</si>
  <si>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</si>
  <si>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</si>
  <si>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</si>
  <si>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</si>
  <si>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</si>
  <si>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</si>
  <si>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</si>
  <si>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</si>
  <si>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</si>
  <si>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</si>
  <si>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</si>
  <si>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</si>
  <si>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</si>
  <si>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</si>
  <si>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</si>
  <si>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</si>
  <si>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</si>
  <si>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</si>
  <si>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</si>
  <si>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</si>
  <si>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</si>
  <si>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</si>
  <si>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</si>
  <si>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</si>
  <si>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</si>
  <si>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</si>
  <si>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</si>
  <si>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</si>
  <si>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</si>
  <si>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</si>
  <si>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</si>
  <si>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</si>
  <si>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</si>
  <si>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</si>
  <si>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</si>
  <si>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</si>
  <si>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</si>
  <si>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</si>
  <si>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</si>
  <si>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</si>
  <si>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</si>
  <si>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</si>
  <si>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</si>
  <si>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</si>
  <si>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</si>
  <si>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</si>
  <si>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</si>
  <si>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</si>
  <si>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</si>
  <si>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</si>
  <si>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</si>
  <si>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</si>
  <si>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</si>
  <si>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</si>
  <si>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</si>
  <si>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</si>
  <si>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</si>
  <si>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</si>
  <si>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</si>
  <si>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</si>
  <si>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</si>
  <si>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</si>
  <si>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</si>
  <si>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</si>
  <si>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</si>
  <si>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</si>
  <si>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</si>
  <si>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</si>
  <si>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</si>
  <si>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</si>
  <si>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</si>
  <si>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</si>
  <si>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</si>
  <si>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</si>
  <si>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</si>
  <si>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</si>
  <si>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</si>
  <si>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</si>
  <si>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</si>
  <si>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</si>
  <si>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</si>
  <si>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</si>
  <si>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</si>
  <si>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</si>
  <si>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</si>
  <si>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</si>
  <si>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</si>
  <si>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</si>
  <si>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</si>
  <si>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</si>
  <si>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</si>
  <si>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</si>
  <si>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</si>
  <si>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</si>
  <si>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</si>
  <si>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</si>
  <si>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</si>
  <si>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</si>
  <si>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</si>
  <si>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</si>
  <si>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</si>
  <si>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</si>
  <si>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</si>
  <si>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</si>
  <si>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</si>
  <si>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</si>
  <si>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</si>
  <si>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</si>
  <si>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</si>
  <si>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</si>
  <si>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</si>
  <si>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</si>
  <si>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</si>
  <si>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</si>
  <si>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</si>
  <si>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</si>
  <si>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</si>
  <si>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</si>
  <si>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</si>
  <si>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</si>
  <si>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</si>
  <si>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</si>
  <si>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</si>
  <si>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</si>
  <si>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</si>
  <si>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</si>
  <si>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</si>
  <si>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</si>
  <si>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</si>
  <si>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</si>
  <si>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</si>
  <si>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</si>
  <si>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</si>
  <si>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</si>
  <si>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</si>
  <si>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</si>
  <si>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</si>
  <si>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</si>
  <si>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</si>
  <si>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</si>
  <si>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</si>
  <si>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</si>
  <si>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</si>
  <si>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</si>
  <si>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</si>
  <si>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</si>
  <si>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</si>
  <si>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</si>
  <si>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</si>
  <si>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</si>
  <si>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</si>
  <si>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</si>
  <si>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</si>
  <si>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</si>
  <si>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</si>
  <si>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</si>
  <si>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</si>
  <si>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</si>
  <si>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</si>
  <si>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</si>
  <si>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</si>
  <si>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</si>
  <si>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</si>
  <si>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</si>
  <si>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</si>
  <si>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</si>
  <si>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</si>
  <si>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</si>
  <si>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</si>
  <si>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</si>
  <si>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</si>
  <si>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</si>
  <si>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</si>
  <si>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</si>
  <si>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</si>
  <si>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</si>
  <si>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</si>
  <si>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</si>
  <si>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</si>
  <si>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</si>
  <si>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</si>
  <si>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</si>
  <si>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</si>
  <si>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</si>
  <si>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</si>
  <si>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</si>
  <si>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</si>
  <si>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</si>
  <si>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</si>
  <si>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</si>
  <si>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</si>
  <si>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</si>
  <si>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</si>
  <si>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</si>
  <si>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</si>
  <si>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</si>
  <si>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</si>
  <si>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</si>
  <si>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</si>
  <si>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</si>
  <si>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</si>
  <si>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</si>
  <si>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</si>
  <si>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</si>
  <si>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</si>
  <si>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</si>
  <si>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</si>
  <si>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</si>
  <si>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</si>
  <si>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</si>
  <si>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</si>
  <si>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</si>
  <si>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</si>
  <si>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</si>
  <si>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</si>
  <si>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</si>
  <si>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</si>
  <si>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</si>
  <si>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</si>
  <si>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</si>
  <si>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</si>
  <si>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</si>
  <si>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</si>
  <si>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</si>
  <si>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</si>
  <si>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</si>
  <si>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</si>
  <si>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</si>
  <si>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</si>
  <si>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</si>
  <si>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</si>
  <si>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</si>
  <si>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</si>
  <si>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</si>
  <si>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</si>
  <si>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</si>
  <si>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</si>
  <si>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</si>
  <si>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</si>
  <si>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</si>
  <si>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</si>
  <si>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</si>
  <si>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</si>
  <si>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</si>
  <si>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</si>
  <si>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</si>
  <si>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</si>
  <si>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</si>
  <si>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</si>
  <si>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</si>
  <si>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</si>
  <si>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</si>
  <si>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</si>
  <si>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</si>
  <si>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</si>
  <si>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</si>
  <si>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</si>
  <si>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</si>
  <si>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</si>
  <si>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</si>
  <si>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</si>
  <si>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</si>
  <si>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</si>
  <si>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</si>
  <si>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</si>
  <si>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</si>
  <si>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</si>
  <si>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</si>
  <si>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</si>
  <si>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</si>
  <si>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</si>
  <si>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</si>
  <si>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</si>
  <si>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</si>
  <si>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</si>
  <si>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</si>
  <si>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</si>
  <si>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</si>
  <si>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</si>
  <si>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</si>
  <si>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</si>
  <si>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</si>
  <si>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</si>
  <si>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</si>
  <si>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</si>
  <si>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</si>
  <si>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</si>
  <si>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</si>
  <si>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</si>
  <si>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</si>
  <si>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</si>
  <si>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</si>
  <si>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</si>
  <si>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</si>
  <si>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</si>
  <si>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</si>
  <si>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</si>
  <si>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</si>
  <si>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</si>
  <si>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</si>
  <si>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</si>
  <si>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</si>
  <si>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</si>
  <si>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</si>
  <si>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</si>
  <si>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</si>
  <si>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</si>
  <si>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</si>
  <si>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</si>
  <si>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</si>
  <si>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</si>
  <si>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</si>
  <si>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</si>
  <si>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</si>
  <si>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</si>
  <si>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</si>
  <si>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</si>
  <si>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</si>
  <si>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</si>
  <si>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</si>
  <si>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</si>
  <si>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</si>
  <si>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</si>
  <si>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</si>
  <si>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</si>
  <si>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</si>
  <si>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</si>
  <si>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</si>
  <si>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</si>
  <si>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</si>
  <si>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</si>
  <si>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</si>
  <si>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</si>
  <si>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</si>
  <si>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</si>
  <si>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</si>
  <si>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</si>
  <si>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</si>
  <si>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</si>
  <si>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</si>
  <si>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</si>
  <si>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</si>
  <si>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</si>
  <si>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</si>
  <si>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</si>
  <si>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</si>
  <si>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</si>
  <si>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</si>
  <si>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</si>
  <si>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</si>
  <si>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</si>
  <si>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</si>
  <si>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</si>
  <si>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</si>
  <si>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</si>
  <si>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</si>
  <si>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</si>
  <si>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</si>
  <si>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</si>
  <si>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</si>
  <si>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</si>
  <si>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</si>
  <si>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</si>
  <si>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</si>
  <si>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</si>
  <si>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</si>
  <si>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</si>
  <si>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</si>
  <si>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</si>
  <si>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</si>
  <si>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</si>
  <si>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</si>
  <si>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</si>
  <si>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</si>
  <si>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</si>
  <si>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</si>
  <si>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</si>
  <si>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</si>
  <si>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</si>
  <si>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</si>
  <si>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</si>
  <si>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</si>
  <si>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</si>
  <si>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</si>
  <si>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</si>
  <si>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</si>
  <si>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</si>
  <si>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</si>
  <si>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</si>
  <si>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</si>
  <si>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</si>
  <si>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</si>
  <si>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</si>
  <si>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</si>
  <si>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</si>
  <si>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</si>
  <si>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</si>
  <si>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</si>
  <si>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</si>
  <si>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</si>
  <si>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</si>
  <si>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</si>
  <si>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</si>
  <si>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</si>
  <si>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</si>
  <si>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</si>
  <si>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</si>
  <si>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</si>
  <si>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</si>
  <si>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</si>
  <si>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</si>
  <si>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</si>
  <si>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</si>
  <si>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</si>
  <si>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</si>
  <si>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</si>
  <si>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</si>
  <si>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</si>
  <si>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</si>
  <si>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</si>
  <si>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</si>
  <si>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</si>
  <si>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</si>
  <si>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</si>
  <si>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</si>
  <si>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</si>
  <si>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</si>
  <si>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</si>
  <si>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</si>
  <si>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</si>
  <si>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</si>
  <si>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</si>
  <si>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</si>
  <si>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</si>
  <si>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</si>
  <si>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</si>
  <si>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</si>
  <si>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</si>
  <si>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</si>
  <si>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</si>
  <si>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</si>
  <si>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</si>
  <si>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</si>
  <si>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</si>
  <si>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</si>
  <si>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</si>
  <si>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</si>
  <si>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</si>
  <si>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</si>
  <si>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</si>
  <si>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</si>
  <si>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</si>
  <si>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</si>
  <si>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</si>
  <si>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</si>
  <si>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</si>
  <si>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</si>
  <si>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</si>
  <si>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</si>
  <si>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</si>
  <si>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</si>
  <si>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</si>
  <si>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</si>
  <si>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</si>
  <si>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</si>
  <si>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</si>
  <si>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</si>
  <si>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</si>
  <si>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</si>
  <si>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</si>
  <si>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</si>
  <si>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</si>
  <si>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</si>
  <si>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</si>
  <si>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</si>
  <si>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</si>
  <si>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</si>
  <si>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</si>
  <si>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</si>
  <si>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</si>
  <si>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</si>
  <si>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</si>
  <si>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</si>
  <si>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</si>
  <si>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</si>
  <si>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</si>
  <si>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</si>
  <si>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</si>
  <si>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</si>
  <si>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</si>
  <si>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</si>
  <si>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</si>
  <si>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</si>
  <si>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</si>
  <si>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</si>
  <si>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</si>
  <si>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</si>
  <si>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</si>
  <si>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</si>
  <si>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</si>
  <si>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</si>
  <si>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</si>
  <si>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</si>
  <si>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</si>
  <si>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</si>
  <si>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</si>
  <si>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</si>
  <si>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</si>
  <si>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</si>
  <si>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</si>
  <si>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</si>
  <si>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</si>
  <si>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</si>
  <si>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</si>
  <si>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</si>
  <si>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</si>
  <si>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</si>
  <si>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</si>
  <si>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</si>
  <si>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</si>
  <si>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</si>
  <si>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</si>
  <si>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</si>
  <si>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</si>
  <si>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</si>
  <si>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</si>
  <si>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</si>
  <si>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</si>
  <si>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</si>
  <si>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</si>
  <si>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</si>
  <si>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</si>
  <si>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</si>
  <si>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</si>
  <si>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</si>
  <si>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</si>
  <si>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</si>
  <si>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</si>
  <si>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</si>
  <si>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</si>
  <si>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</si>
  <si>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</si>
  <si>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</si>
  <si>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</si>
  <si>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</si>
  <si>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</si>
  <si>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</si>
  <si>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</si>
  <si>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</si>
  <si>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</si>
  <si>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</si>
  <si>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</si>
  <si>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</si>
  <si>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</si>
  <si>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</si>
  <si>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</si>
  <si>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</si>
  <si>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</si>
  <si>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</si>
  <si>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</si>
  <si>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</si>
  <si>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</si>
  <si>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</si>
  <si>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</si>
  <si>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</si>
  <si>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</si>
  <si>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</si>
  <si>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</si>
  <si>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</si>
  <si>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</si>
  <si>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</si>
  <si>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</si>
  <si>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</si>
  <si>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</si>
  <si>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</si>
  <si>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</si>
  <si>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</si>
  <si>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</si>
  <si>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</si>
  <si>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</si>
  <si>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</si>
  <si>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</si>
  <si>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</si>
  <si>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</si>
  <si>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</si>
  <si>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</si>
  <si>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</si>
  <si>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</si>
  <si>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</si>
  <si>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</si>
  <si>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</si>
  <si>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</si>
  <si>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</si>
  <si>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</si>
  <si>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</si>
  <si>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</si>
  <si>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</si>
  <si>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</si>
  <si>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</si>
  <si>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</si>
  <si>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</si>
  <si>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</si>
  <si>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</si>
  <si>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</si>
  <si>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</si>
  <si>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</si>
  <si>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</si>
  <si>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</si>
  <si>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</si>
  <si>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</si>
  <si>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</si>
  <si>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</si>
  <si>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</si>
  <si>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</si>
  <si>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</si>
  <si>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</si>
  <si>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</si>
  <si>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</si>
  <si>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</si>
  <si>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</si>
  <si>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</si>
  <si>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</si>
  <si>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</si>
  <si>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</si>
  <si>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</si>
  <si>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</si>
  <si>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</si>
  <si>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</si>
  <si>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</si>
  <si>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</si>
  <si>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</si>
  <si>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</si>
  <si>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</si>
  <si>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</si>
  <si>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</si>
  <si>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</si>
  <si>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</si>
  <si>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</si>
  <si>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</si>
  <si>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</si>
  <si>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</si>
  <si>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</si>
  <si>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</si>
  <si>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</si>
  <si>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</si>
  <si>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</si>
  <si>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</si>
  <si>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</si>
  <si>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</si>
  <si>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</si>
  <si>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</si>
  <si>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</si>
  <si>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</si>
  <si>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</si>
  <si>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</si>
  <si>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</si>
  <si>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</si>
  <si>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</si>
  <si>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</si>
  <si>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</si>
  <si>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</si>
  <si>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</si>
  <si>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</si>
  <si>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</si>
  <si>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</si>
  <si>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</si>
  <si>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</si>
  <si>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</si>
  <si>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</si>
  <si>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</si>
  <si>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</si>
  <si>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</si>
  <si>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</si>
  <si>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</si>
  <si>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</si>
  <si>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</si>
  <si>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</si>
  <si>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</si>
  <si>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</si>
  <si>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</si>
  <si>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</si>
  <si>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</si>
  <si>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</si>
  <si>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</si>
  <si>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</si>
  <si>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</si>
  <si>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</si>
  <si>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</si>
  <si>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</si>
  <si>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</si>
  <si>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</si>
  <si>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</si>
  <si>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</si>
  <si>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</si>
  <si>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</si>
  <si>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</si>
  <si>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</si>
  <si>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</si>
  <si>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</si>
  <si>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</si>
  <si>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</si>
  <si>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</si>
  <si>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</si>
  <si>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</si>
  <si>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</si>
  <si>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</si>
  <si>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</si>
  <si>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</si>
  <si>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</si>
  <si>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</si>
  <si>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</si>
  <si>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</si>
  <si>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</si>
  <si>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</si>
  <si>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</si>
  <si>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</si>
  <si>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</si>
  <si>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</si>
  <si>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</si>
  <si>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</si>
  <si>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</si>
  <si>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</si>
  <si>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</si>
  <si>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</si>
  <si>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</si>
  <si>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</si>
  <si>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</si>
  <si>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</si>
  <si>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</si>
  <si>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</si>
  <si>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</si>
  <si>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</si>
  <si>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</si>
  <si>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</si>
  <si>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</si>
  <si>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</si>
  <si>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</si>
  <si>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</si>
  <si>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</si>
  <si>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</si>
  <si>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</si>
  <si>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</si>
  <si>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</si>
  <si>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</si>
  <si>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</si>
  <si>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</si>
  <si>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</si>
  <si>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</si>
  <si>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</si>
  <si>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</si>
  <si>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</si>
  <si>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</si>
  <si>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</si>
  <si>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</si>
  <si>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</si>
  <si>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</si>
  <si>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</si>
  <si>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</si>
  <si>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</si>
  <si>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</si>
  <si>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</si>
  <si>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</si>
  <si>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</si>
  <si>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</si>
  <si>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</si>
  <si>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</si>
  <si>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</si>
  <si>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</si>
  <si>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</si>
  <si>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</si>
  <si>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</si>
  <si>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</si>
  <si>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</si>
  <si>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</si>
  <si>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</si>
  <si>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</si>
  <si>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</si>
  <si>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</si>
  <si>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</si>
  <si>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</si>
  <si>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</si>
  <si>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</si>
  <si>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</si>
  <si>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</si>
  <si>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</si>
  <si>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</si>
  <si>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</si>
  <si>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</si>
  <si>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</si>
  <si>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</si>
  <si>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</si>
  <si>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</si>
  <si>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</si>
  <si>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</si>
  <si>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</si>
  <si>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</si>
  <si>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</si>
  <si>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</si>
  <si>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</si>
  <si>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</si>
  <si>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</si>
  <si>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</si>
  <si>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</si>
  <si>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</si>
  <si>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</si>
  <si>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</si>
  <si>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</si>
  <si>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</si>
  <si>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</si>
  <si>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</si>
  <si>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</si>
  <si>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</si>
  <si>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</si>
  <si>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</si>
  <si>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</si>
  <si>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</si>
  <si>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</si>
  <si>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</si>
  <si>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</si>
  <si>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</si>
  <si>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</si>
  <si>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</si>
  <si>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</si>
  <si>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</si>
  <si>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</si>
  <si>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</si>
  <si>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</si>
  <si>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</si>
  <si>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</si>
  <si>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</si>
  <si>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</si>
  <si>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</si>
  <si>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</si>
  <si>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</si>
  <si>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</si>
  <si>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</si>
  <si>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</si>
  <si>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</si>
  <si>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</si>
  <si>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</si>
  <si>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</si>
  <si>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</si>
  <si>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</si>
  <si>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</si>
  <si>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</si>
  <si>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</si>
  <si>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</si>
  <si>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</si>
  <si>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</si>
  <si>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</si>
  <si>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</si>
  <si>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</si>
  <si>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</si>
  <si>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</si>
  <si>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</si>
  <si>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</si>
  <si>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</si>
  <si>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</si>
  <si>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</si>
  <si>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</si>
  <si>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</si>
  <si>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</si>
  <si>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</si>
  <si>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</si>
  <si>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</si>
  <si>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</si>
  <si>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</si>
  <si>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</si>
  <si>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</si>
  <si>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</si>
  <si>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</si>
  <si>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</si>
  <si>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</si>
  <si>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</si>
  <si>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</si>
  <si>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</si>
  <si>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</si>
  <si>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</si>
  <si>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</si>
  <si>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</si>
  <si>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</si>
  <si>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</si>
  <si>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</si>
  <si>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</si>
  <si>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</si>
  <si>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</si>
  <si>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</si>
  <si>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</si>
  <si>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</si>
  <si>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</si>
  <si>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</si>
  <si>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</si>
  <si>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</si>
  <si>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</si>
  <si>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</si>
  <si>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</si>
  <si>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</si>
  <si>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</si>
  <si>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</si>
  <si>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</si>
  <si>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</si>
  <si>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</si>
  <si>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</si>
  <si>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</si>
  <si>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</si>
  <si>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</si>
  <si>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</si>
  <si>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</si>
  <si>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</si>
  <si>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</si>
  <si>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</si>
  <si>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</si>
  <si>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</si>
  <si>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</si>
  <si>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</si>
  <si>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</si>
  <si>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</si>
  <si>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</si>
  <si>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</si>
  <si>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</si>
  <si>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</si>
  <si>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</si>
  <si>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</si>
  <si>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</si>
  <si>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</si>
  <si>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</si>
  <si>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</si>
  <si>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</si>
  <si>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</si>
  <si>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</si>
  <si>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</si>
  <si>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</si>
  <si>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</si>
  <si>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</si>
  <si>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</si>
  <si>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</si>
  <si>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</si>
  <si>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</si>
  <si>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</si>
  <si>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</si>
  <si>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</si>
  <si>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</si>
  <si>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</si>
  <si>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</si>
  <si>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</si>
  <si>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</si>
  <si>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</si>
  <si>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</si>
  <si>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</si>
  <si>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</si>
  <si>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</si>
  <si>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</si>
  <si>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</si>
  <si>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</si>
  <si>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</si>
  <si>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</si>
  <si>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</si>
  <si>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</si>
  <si>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</si>
  <si>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</si>
  <si>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</si>
  <si>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</si>
  <si>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</si>
  <si>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</si>
  <si>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</si>
  <si>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</si>
  <si>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</si>
  <si>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</si>
  <si>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</si>
  <si>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</si>
  <si>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</si>
  <si>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</si>
  <si>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</si>
  <si>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</si>
  <si>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</si>
  <si>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</si>
  <si>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</si>
  <si>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</si>
  <si>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</si>
  <si>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</si>
  <si>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</si>
  <si>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</si>
  <si>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</si>
  <si>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</si>
  <si>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</si>
  <si>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</si>
  <si>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</si>
  <si>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</si>
  <si>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</si>
  <si>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ㄌ</t>
    <phoneticPr fontId="32" type="noConversion"/>
  </si>
  <si>
    <t>l</t>
    <phoneticPr fontId="32" type="noConversion"/>
  </si>
  <si>
    <t>邊</t>
  </si>
  <si>
    <t>比</t>
  </si>
  <si>
    <t>ㄅ</t>
    <phoneticPr fontId="32" type="noConversion"/>
  </si>
  <si>
    <t>求</t>
  </si>
  <si>
    <t>己</t>
  </si>
  <si>
    <t>ㄍ</t>
    <phoneticPr fontId="32" type="noConversion"/>
  </si>
  <si>
    <t>去</t>
  </si>
  <si>
    <t>起</t>
  </si>
  <si>
    <t>ㄎ</t>
    <phoneticPr fontId="32" type="noConversion"/>
  </si>
  <si>
    <t>kh</t>
  </si>
  <si>
    <t>地</t>
  </si>
  <si>
    <t>底</t>
  </si>
  <si>
    <t>ㄉ</t>
    <phoneticPr fontId="32" type="noConversion"/>
  </si>
  <si>
    <t>d</t>
  </si>
  <si>
    <t>頗</t>
  </si>
  <si>
    <t>鄙</t>
  </si>
  <si>
    <t>ㄆ</t>
    <phoneticPr fontId="32" type="noConversion"/>
  </si>
  <si>
    <t>ph</t>
  </si>
  <si>
    <t>他</t>
  </si>
  <si>
    <t>恥</t>
  </si>
  <si>
    <t>ㄊ</t>
    <phoneticPr fontId="32" type="noConversion"/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</si>
  <si>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</si>
  <si>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</si>
  <si>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</si>
  <si>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</si>
  <si>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</si>
  <si>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32" type="noConversion"/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</si>
  <si>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</si>
  <si>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</si>
  <si>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</si>
  <si>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</si>
  <si>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</si>
  <si>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</si>
  <si>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</si>
  <si>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</si>
  <si>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</si>
  <si>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</si>
  <si>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</si>
  <si>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</si>
  <si>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</si>
  <si>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ㆡ</t>
    <phoneticPr fontId="32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</si>
  <si>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</si>
  <si>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</si>
  <si>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</si>
  <si>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</si>
  <si>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</si>
  <si>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</si>
  <si>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</si>
  <si>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</si>
  <si>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ㄙ</t>
    <phoneticPr fontId="32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</si>
  <si>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</si>
  <si>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</si>
  <si>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</si>
  <si>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</si>
  <si>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</si>
  <si>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</si>
  <si>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</si>
  <si>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</si>
  <si>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ㆠ</t>
    <phoneticPr fontId="32" type="noConversion"/>
  </si>
  <si>
    <t>bb</t>
    <phoneticPr fontId="32" type="noConversion"/>
  </si>
  <si>
    <t>b</t>
    <phoneticPr fontId="32" type="noConversion"/>
  </si>
  <si>
    <t>語</t>
  </si>
  <si>
    <t>禦</t>
  </si>
  <si>
    <t>ㆣ</t>
    <phoneticPr fontId="32" type="noConversion"/>
  </si>
  <si>
    <t>ɡ</t>
  </si>
  <si>
    <t>gg</t>
    <phoneticPr fontId="32" type="noConversion"/>
  </si>
  <si>
    <t>g</t>
    <phoneticPr fontId="32" type="noConversion"/>
  </si>
  <si>
    <t>出</t>
  </si>
  <si>
    <t>取</t>
  </si>
  <si>
    <t>ㄘ</t>
    <phoneticPr fontId="32" type="noConversion"/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</si>
  <si>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</si>
  <si>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</si>
  <si>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</si>
  <si>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</si>
  <si>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</si>
  <si>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</si>
  <si>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</si>
  <si>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</si>
  <si>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</si>
  <si>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</si>
  <si>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ㄏ</t>
    <phoneticPr fontId="32" type="noConversion"/>
  </si>
  <si>
    <t>毛</t>
    <phoneticPr fontId="32" type="noConversion"/>
  </si>
  <si>
    <t>ㄇ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</si>
  <si>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</si>
  <si>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</si>
  <si>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t>ㄋ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</si>
  <si>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</si>
  <si>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</si>
  <si>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t>ㄫ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</si>
  <si>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</si>
  <si>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</si>
  <si>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</si>
  <si>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</si>
  <si>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</si>
  <si>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</si>
  <si>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</si>
  <si>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</si>
  <si>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</si>
  <si>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</si>
  <si>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iat̚</t>
  </si>
  <si>
    <t>iat</t>
  </si>
  <si>
    <t>一ㆴ</t>
  </si>
  <si>
    <t>ip</t>
  </si>
  <si>
    <r>
      <rPr>
        <sz val="24"/>
        <rFont val="Noto Serif TC Black"/>
        <family val="1"/>
        <charset val="136"/>
      </rPr>
      <t>ɛ</t>
    </r>
  </si>
  <si>
    <t>ee</t>
    <phoneticPr fontId="42" type="noConversion"/>
  </si>
  <si>
    <t>e</t>
    <phoneticPr fontId="42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</si>
  <si>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</si>
  <si>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</si>
  <si>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</si>
  <si>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42" type="noConversion"/>
  </si>
  <si>
    <t>at</t>
  </si>
  <si>
    <r>
      <rPr>
        <sz val="24"/>
        <rFont val="Noto Serif TC Black"/>
        <family val="1"/>
        <charset val="136"/>
      </rPr>
      <t>ɔŋ</t>
    </r>
  </si>
  <si>
    <t>ong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</si>
  <si>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</si>
  <si>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</si>
  <si>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oai</t>
  </si>
  <si>
    <t>uaih</t>
  </si>
  <si>
    <t>uai?</t>
  </si>
  <si>
    <t>oaih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</si>
  <si>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</si>
  <si>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</si>
  <si>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</si>
  <si>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ik̚</t>
  </si>
  <si>
    <t>ik</t>
  </si>
  <si>
    <t>oan</t>
  </si>
  <si>
    <t>uat</t>
  </si>
  <si>
    <t>oat</t>
  </si>
  <si>
    <t>ou</t>
    <phoneticPr fontId="42" type="noConversion"/>
  </si>
  <si>
    <t>oo</t>
  </si>
  <si>
    <t>o͘</t>
  </si>
  <si>
    <t>iau</t>
  </si>
  <si>
    <t>iao</t>
  </si>
  <si>
    <t>ei</t>
  </si>
  <si>
    <t>iau?</t>
  </si>
  <si>
    <t>iaoh</t>
  </si>
  <si>
    <t>iauh</t>
  </si>
  <si>
    <t>ㆤ</t>
    <phoneticPr fontId="42" type="noConversion"/>
  </si>
  <si>
    <t>iong</t>
  </si>
  <si>
    <t>iok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</si>
  <si>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</si>
  <si>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</si>
  <si>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</si>
  <si>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</si>
  <si>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o</t>
    <phoneticPr fontId="42" type="noConversion"/>
  </si>
  <si>
    <t>o?</t>
    <phoneticPr fontId="42" type="noConversion"/>
  </si>
  <si>
    <t>ai</t>
  </si>
  <si>
    <t>it</t>
  </si>
  <si>
    <t>iang</t>
  </si>
  <si>
    <t>iak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</si>
  <si>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</si>
  <si>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</si>
  <si>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iak̚</t>
  </si>
  <si>
    <t>uah</t>
  </si>
  <si>
    <t>ang</t>
  </si>
  <si>
    <t>oa</t>
  </si>
  <si>
    <t>iam</t>
  </si>
  <si>
    <t>ua?</t>
  </si>
  <si>
    <t>oah</t>
  </si>
  <si>
    <t>ak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</si>
  <si>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</si>
  <si>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</si>
  <si>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auh</t>
  </si>
  <si>
    <t>iap̚</t>
  </si>
  <si>
    <t>ia</t>
  </si>
  <si>
    <t>ao</t>
  </si>
  <si>
    <t>au?</t>
  </si>
  <si>
    <t>aoh</t>
  </si>
  <si>
    <t>iah</t>
  </si>
  <si>
    <t>ann</t>
  </si>
  <si>
    <t>ia?</t>
  </si>
  <si>
    <t>ueh</t>
  </si>
  <si>
    <t>uei</t>
    <phoneticPr fontId="42" type="noConversion"/>
  </si>
  <si>
    <t>oe</t>
  </si>
  <si>
    <t>uei?</t>
    <phoneticPr fontId="42" type="noConversion"/>
  </si>
  <si>
    <t>oeh</t>
  </si>
  <si>
    <t>ahnn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</si>
  <si>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</si>
  <si>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</si>
  <si>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</si>
  <si>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</si>
  <si>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</si>
  <si>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</si>
  <si>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</si>
  <si>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u?</t>
  </si>
  <si>
    <t>a?</t>
  </si>
  <si>
    <t>ehnn</t>
  </si>
  <si>
    <t>i?</t>
  </si>
  <si>
    <t>enn</t>
  </si>
  <si>
    <t>uinn</t>
  </si>
  <si>
    <t>ɛ̃</t>
    <phoneticPr fontId="42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</si>
  <si>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</si>
  <si>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</si>
  <si>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</si>
  <si>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ɛ̃?</t>
    <phoneticPr fontId="42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</si>
  <si>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</si>
  <si>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</si>
  <si>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</si>
  <si>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</si>
  <si>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</si>
  <si>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</si>
  <si>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</si>
  <si>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io</t>
    <phoneticPr fontId="42" type="noConversion"/>
  </si>
  <si>
    <t>uann</t>
  </si>
  <si>
    <t>io?</t>
    <phoneticPr fontId="42" type="noConversion"/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</si>
  <si>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</si>
  <si>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</si>
  <si>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</si>
  <si>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</si>
  <si>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</si>
  <si>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</si>
  <si>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</si>
  <si>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</si>
  <si>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</si>
  <si>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42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</si>
  <si>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</si>
  <si>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</si>
  <si>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</si>
  <si>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</si>
  <si>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</si>
  <si>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</si>
  <si>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</si>
  <si>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uã</t>
    <phoneticPr fontId="42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</si>
  <si>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</si>
  <si>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</si>
  <si>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</si>
  <si>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</si>
  <si>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</si>
  <si>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</si>
  <si>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</si>
  <si>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iaunn</t>
  </si>
  <si>
    <t>e?</t>
  </si>
  <si>
    <t>uenn</t>
  </si>
  <si>
    <t>ãi</t>
    <phoneticPr fontId="42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</si>
  <si>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</si>
  <si>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</si>
  <si>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</si>
  <si>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</si>
  <si>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õu</t>
    <phoneticPr fontId="42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</si>
  <si>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</si>
  <si>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</si>
  <si>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</si>
  <si>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</si>
  <si>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</si>
  <si>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</si>
  <si>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</si>
  <si>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</si>
  <si>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</si>
  <si>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</si>
  <si>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</si>
  <si>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</si>
  <si>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uãi</t>
    <phoneticPr fontId="42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</si>
  <si>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</si>
  <si>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</si>
  <si>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uãi?</t>
    <phoneticPr fontId="42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</si>
  <si>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</si>
  <si>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</si>
  <si>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</si>
  <si>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</si>
  <si>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42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</si>
  <si>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</si>
  <si>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</si>
  <si>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42" type="noConversion"/>
  </si>
  <si>
    <t>iãu</t>
    <phoneticPr fontId="42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</si>
  <si>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</si>
  <si>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</si>
  <si>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</si>
  <si>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42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</si>
  <si>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</si>
  <si>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</si>
  <si>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</si>
  <si>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</si>
  <si>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</si>
  <si>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</si>
  <si>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42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</si>
  <si>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</si>
  <si>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</si>
  <si>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</si>
  <si>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ĩu</t>
    <phoneticPr fontId="42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</si>
  <si>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</si>
  <si>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</si>
  <si>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</si>
  <si>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</si>
  <si>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</si>
  <si>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</si>
  <si>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</si>
  <si>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</si>
  <si>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</si>
  <si>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</si>
  <si>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</si>
  <si>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</si>
  <si>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</si>
  <si>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</si>
  <si>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</si>
  <si>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</si>
  <si>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</si>
  <si>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</si>
  <si>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</si>
  <si>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</si>
  <si>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</si>
  <si>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</si>
  <si>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</si>
  <si>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</si>
  <si>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</si>
  <si>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</si>
  <si>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</si>
  <si>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</si>
  <si>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</si>
  <si>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</si>
  <si>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</si>
  <si>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</si>
  <si>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</si>
  <si>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</si>
  <si>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</si>
  <si>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</si>
  <si>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</si>
  <si>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</si>
  <si>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</si>
  <si>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</si>
  <si>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</si>
  <si>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</si>
  <si>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</si>
  <si>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</si>
  <si>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</si>
  <si>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</si>
  <si>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</si>
  <si>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</si>
  <si>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</si>
  <si>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</si>
  <si>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</si>
  <si>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</si>
  <si>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</si>
  <si>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</si>
  <si>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</si>
  <si>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</si>
  <si>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</si>
  <si>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</si>
  <si>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</si>
  <si>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</si>
  <si>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</si>
  <si>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</si>
  <si>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</si>
  <si>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</si>
  <si>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</si>
  <si>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</si>
  <si>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</si>
  <si>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</si>
  <si>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</si>
  <si>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</si>
  <si>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</si>
  <si>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</si>
  <si>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</si>
  <si>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</si>
  <si>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</si>
  <si>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</si>
  <si>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</si>
  <si>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</si>
  <si>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</si>
  <si>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</si>
  <si>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</si>
  <si>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</si>
  <si>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</si>
  <si>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</si>
  <si>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</si>
  <si>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</si>
  <si>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</si>
  <si>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</si>
  <si>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</si>
  <si>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</si>
  <si>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</si>
  <si>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</si>
  <si>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</si>
  <si>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</si>
  <si>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</si>
  <si>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</si>
  <si>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</si>
  <si>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</si>
  <si>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</si>
  <si>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</si>
  <si>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</si>
  <si>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</si>
  <si>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</si>
  <si>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</si>
  <si>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</si>
  <si>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</si>
  <si>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</si>
  <si>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6</t>
  </si>
  <si>
    <t>ㆷ</t>
    <phoneticPr fontId="93" type="noConversion"/>
  </si>
  <si>
    <t>ㆻ</t>
    <phoneticPr fontId="93" type="noConversion"/>
  </si>
  <si>
    <t>ㆵ</t>
    <phoneticPr fontId="93" type="noConversion"/>
  </si>
  <si>
    <t>ㆴ</t>
    <phoneticPr fontId="93" type="noConversion"/>
  </si>
  <si>
    <t>3</t>
  </si>
  <si>
    <t>4</t>
  </si>
  <si>
    <t xml:space="preserve"> </t>
  </si>
  <si>
    <t>ㆭ</t>
    <phoneticPr fontId="93" type="noConversion"/>
  </si>
  <si>
    <t>ng</t>
    <phoneticPr fontId="93" type="noConversion"/>
  </si>
  <si>
    <t>G</t>
  </si>
  <si>
    <t>;</t>
  </si>
  <si>
    <t>ㄣ</t>
    <phoneticPr fontId="93" type="noConversion"/>
  </si>
  <si>
    <t>n</t>
    <phoneticPr fontId="93" type="noConversion"/>
  </si>
  <si>
    <t>B</t>
  </si>
  <si>
    <t>0</t>
  </si>
  <si>
    <t>B</t>
    <phoneticPr fontId="93" type="noConversion"/>
  </si>
  <si>
    <t>ㆬ</t>
    <phoneticPr fontId="93" type="noConversion"/>
  </si>
  <si>
    <t>m</t>
    <phoneticPr fontId="93" type="noConversion"/>
  </si>
  <si>
    <t>m̩</t>
    <phoneticPr fontId="93" type="noConversion"/>
  </si>
  <si>
    <t>促聲注音</t>
    <phoneticPr fontId="93" type="noConversion"/>
  </si>
  <si>
    <t>舒聲注音</t>
    <phoneticPr fontId="93" type="noConversion"/>
  </si>
  <si>
    <t>字典編碼</t>
    <phoneticPr fontId="93" type="noConversion"/>
  </si>
  <si>
    <t>拼音字母</t>
    <phoneticPr fontId="93" type="noConversion"/>
  </si>
  <si>
    <t>ㄨㆪ</t>
    <phoneticPr fontId="93" type="noConversion"/>
  </si>
  <si>
    <t>uinn</t>
    <phoneticPr fontId="93" type="noConversion"/>
  </si>
  <si>
    <t>uĩ</t>
    <phoneticPr fontId="93" type="noConversion"/>
  </si>
  <si>
    <t>韻化聲母</t>
    <phoneticPr fontId="93" type="noConversion"/>
  </si>
  <si>
    <t>ㄨㆮ</t>
    <phoneticPr fontId="93" type="noConversion"/>
  </si>
  <si>
    <t>uainn</t>
    <phoneticPr fontId="3" type="noConversion"/>
  </si>
  <si>
    <t>uãi</t>
    <phoneticPr fontId="93" type="noConversion"/>
  </si>
  <si>
    <t>ㄨㆩ</t>
    <phoneticPr fontId="93" type="noConversion"/>
  </si>
  <si>
    <t>uann</t>
    <phoneticPr fontId="93" type="noConversion"/>
  </si>
  <si>
    <t>uã</t>
    <phoneticPr fontId="93" type="noConversion"/>
  </si>
  <si>
    <t>ㄧㆫ</t>
    <phoneticPr fontId="93" type="noConversion"/>
  </si>
  <si>
    <t>iunn</t>
    <phoneticPr fontId="93" type="noConversion"/>
  </si>
  <si>
    <t>iũ</t>
    <phoneticPr fontId="93" type="noConversion"/>
  </si>
  <si>
    <t>uaG</t>
  </si>
  <si>
    <t>ㄧㆯ</t>
    <phoneticPr fontId="93" type="noConversion"/>
  </si>
  <si>
    <t>iaunn</t>
    <phoneticPr fontId="93" type="noConversion"/>
  </si>
  <si>
    <t>iãu</t>
    <phoneticPr fontId="93" type="noConversion"/>
  </si>
  <si>
    <t>ioG</t>
  </si>
  <si>
    <t>ㄧㆩ</t>
    <phoneticPr fontId="93" type="noConversion"/>
  </si>
  <si>
    <t>iann</t>
    <phoneticPr fontId="93" type="noConversion"/>
  </si>
  <si>
    <t>iã</t>
    <phoneticPr fontId="93" type="noConversion"/>
  </si>
  <si>
    <t>,</t>
  </si>
  <si>
    <t>ㆯ</t>
    <phoneticPr fontId="93" type="noConversion"/>
  </si>
  <si>
    <t>aunn</t>
    <phoneticPr fontId="93" type="noConversion"/>
  </si>
  <si>
    <t>ãu</t>
    <phoneticPr fontId="93" type="noConversion"/>
  </si>
  <si>
    <t>iaG</t>
  </si>
  <si>
    <t>ㆮ</t>
    <phoneticPr fontId="93" type="noConversion"/>
  </si>
  <si>
    <t>ainn</t>
    <phoneticPr fontId="93" type="noConversion"/>
  </si>
  <si>
    <t>ãi</t>
    <phoneticPr fontId="93" type="noConversion"/>
  </si>
  <si>
    <t>OG</t>
    <phoneticPr fontId="93" type="noConversion"/>
  </si>
  <si>
    <t>ㆧ</t>
    <phoneticPr fontId="93" type="noConversion"/>
  </si>
  <si>
    <t>onn</t>
    <phoneticPr fontId="93" type="noConversion"/>
  </si>
  <si>
    <t>õu</t>
  </si>
  <si>
    <t>ㄥ</t>
  </si>
  <si>
    <t>oG</t>
  </si>
  <si>
    <t>9</t>
  </si>
  <si>
    <t>ㆥ</t>
    <phoneticPr fontId="93" type="noConversion"/>
  </si>
  <si>
    <t>enn</t>
    <phoneticPr fontId="93" type="noConversion"/>
  </si>
  <si>
    <t>aG</t>
  </si>
  <si>
    <t>ㆫ</t>
    <phoneticPr fontId="93" type="noConversion"/>
  </si>
  <si>
    <t>unn</t>
    <phoneticPr fontId="93" type="noConversion"/>
  </si>
  <si>
    <t>ũ</t>
    <phoneticPr fontId="93" type="noConversion"/>
  </si>
  <si>
    <t>ㆪ</t>
    <phoneticPr fontId="93" type="noConversion"/>
  </si>
  <si>
    <t>inn</t>
    <phoneticPr fontId="93" type="noConversion"/>
  </si>
  <si>
    <t>ĩ</t>
    <phoneticPr fontId="93" type="noConversion"/>
  </si>
  <si>
    <t>ㆭ韻尾</t>
    <phoneticPr fontId="93" type="noConversion"/>
  </si>
  <si>
    <t>ㆩ</t>
    <phoneticPr fontId="93" type="noConversion"/>
  </si>
  <si>
    <t>ann</t>
    <phoneticPr fontId="93" type="noConversion"/>
  </si>
  <si>
    <t>ã</t>
    <phoneticPr fontId="93" type="noConversion"/>
  </si>
  <si>
    <t>ㄨㄧ</t>
    <phoneticPr fontId="93" type="noConversion"/>
  </si>
  <si>
    <t>ui</t>
    <phoneticPr fontId="93" type="noConversion"/>
  </si>
  <si>
    <t>ㄧㆲ</t>
    <phoneticPr fontId="93" type="noConversion"/>
  </si>
  <si>
    <t>iong</t>
    <phoneticPr fontId="93" type="noConversion"/>
  </si>
  <si>
    <t>uaD</t>
  </si>
  <si>
    <t>ㄧㄜ</t>
    <phoneticPr fontId="93" type="noConversion"/>
  </si>
  <si>
    <t>io</t>
    <phoneticPr fontId="93" type="noConversion"/>
  </si>
  <si>
    <t>iə</t>
    <phoneticPr fontId="93" type="noConversion"/>
  </si>
  <si>
    <t>iaD</t>
  </si>
  <si>
    <t>ㄧㄨ</t>
    <phoneticPr fontId="93" type="noConversion"/>
  </si>
  <si>
    <t>iu</t>
    <phoneticPr fontId="93" type="noConversion"/>
  </si>
  <si>
    <t>aD</t>
  </si>
  <si>
    <t>ㄧㄠ</t>
    <phoneticPr fontId="93" type="noConversion"/>
  </si>
  <si>
    <t>iau</t>
    <phoneticPr fontId="93" type="noConversion"/>
  </si>
  <si>
    <t>uD</t>
  </si>
  <si>
    <t>ㄧㄚ</t>
    <phoneticPr fontId="93" type="noConversion"/>
  </si>
  <si>
    <t>ia</t>
    <phoneticPr fontId="93" type="noConversion"/>
  </si>
  <si>
    <t>iD</t>
  </si>
  <si>
    <t>ㆦㆴ</t>
    <phoneticPr fontId="93" type="noConversion"/>
  </si>
  <si>
    <t>op</t>
    <phoneticPr fontId="93" type="noConversion"/>
  </si>
  <si>
    <t>ㄣ</t>
  </si>
  <si>
    <t>D</t>
  </si>
  <si>
    <t>ㆱ</t>
    <phoneticPr fontId="93" type="noConversion"/>
  </si>
  <si>
    <t>om</t>
    <phoneticPr fontId="93" type="noConversion"/>
  </si>
  <si>
    <t>ㄣ韻尾</t>
    <phoneticPr fontId="93" type="noConversion"/>
  </si>
  <si>
    <t>ㆦㆻ</t>
    <phoneticPr fontId="93" type="noConversion"/>
  </si>
  <si>
    <t>ok</t>
    <phoneticPr fontId="93" type="noConversion"/>
  </si>
  <si>
    <t>/</t>
  </si>
  <si>
    <t>ㆲ</t>
    <phoneticPr fontId="93" type="noConversion"/>
  </si>
  <si>
    <t>ong</t>
    <phoneticPr fontId="93" type="noConversion"/>
  </si>
  <si>
    <t>ㆰ</t>
    <phoneticPr fontId="93" type="noConversion"/>
  </si>
  <si>
    <t>aB</t>
  </si>
  <si>
    <t>ㄧㄚㆵ</t>
    <phoneticPr fontId="3" type="noConversion"/>
  </si>
  <si>
    <t>iat</t>
    <phoneticPr fontId="93" type="noConversion"/>
  </si>
  <si>
    <t>ㄧㆬ</t>
    <phoneticPr fontId="93" type="noConversion"/>
  </si>
  <si>
    <t>iB</t>
  </si>
  <si>
    <t>ㄧㄢ</t>
    <phoneticPr fontId="3" type="noConversion"/>
  </si>
  <si>
    <t>ian</t>
    <phoneticPr fontId="93" type="noConversion"/>
  </si>
  <si>
    <t>iek</t>
    <phoneticPr fontId="3" type="noConversion"/>
  </si>
  <si>
    <t>益</t>
  </si>
  <si>
    <t>ㄧㆤㆻ</t>
    <phoneticPr fontId="93" type="noConversion"/>
  </si>
  <si>
    <t>iek</t>
    <phoneticPr fontId="93" type="noConversion"/>
  </si>
  <si>
    <t>iək</t>
  </si>
  <si>
    <t>iəŋ</t>
  </si>
  <si>
    <t>NuI</t>
  </si>
  <si>
    <t>uainn</t>
    <phoneticPr fontId="93" type="noConversion"/>
  </si>
  <si>
    <t>-</t>
  </si>
  <si>
    <t>ㄧㆻ</t>
    <phoneticPr fontId="3" type="noConversion"/>
  </si>
  <si>
    <t>ik</t>
    <phoneticPr fontId="93" type="noConversion"/>
  </si>
  <si>
    <t>Nio</t>
  </si>
  <si>
    <t>ㄧㄥ</t>
    <phoneticPr fontId="93" type="noConversion"/>
  </si>
  <si>
    <t>ing</t>
    <phoneticPr fontId="93" type="noConversion"/>
  </si>
  <si>
    <t>iŋ</t>
    <phoneticPr fontId="3" type="noConversion"/>
  </si>
  <si>
    <t>Nua</t>
  </si>
  <si>
    <t>ㄨㄞ</t>
    <phoneticPr fontId="93" type="noConversion"/>
  </si>
  <si>
    <t>NiU</t>
  </si>
  <si>
    <t>Nia</t>
  </si>
  <si>
    <t>ㄨㆤ</t>
    <phoneticPr fontId="93" type="noConversion"/>
  </si>
  <si>
    <t>ue</t>
    <phoneticPr fontId="93" type="noConversion"/>
  </si>
  <si>
    <t>ㄨㄚ</t>
    <phoneticPr fontId="93" type="noConversion"/>
  </si>
  <si>
    <t>ua</t>
    <phoneticPr fontId="93" type="noConversion"/>
  </si>
  <si>
    <t>:</t>
  </si>
  <si>
    <t>ㄤ</t>
    <phoneticPr fontId="93" type="noConversion"/>
  </si>
  <si>
    <t>ang</t>
    <phoneticPr fontId="93" type="noConversion"/>
  </si>
  <si>
    <t>ㄧㆰ</t>
    <phoneticPr fontId="93" type="noConversion"/>
  </si>
  <si>
    <t>iaB</t>
  </si>
  <si>
    <t>&lt;</t>
  </si>
  <si>
    <t>aB</t>
    <phoneticPr fontId="93" type="noConversion"/>
  </si>
  <si>
    <t>am</t>
    <phoneticPr fontId="93" type="noConversion"/>
  </si>
  <si>
    <t>oB</t>
  </si>
  <si>
    <t>ㄢ</t>
    <phoneticPr fontId="93" type="noConversion"/>
  </si>
  <si>
    <t>an</t>
    <phoneticPr fontId="93" type="noConversion"/>
  </si>
  <si>
    <t>Niu</t>
  </si>
  <si>
    <t>L</t>
  </si>
  <si>
    <t>ㄠ</t>
    <phoneticPr fontId="93" type="noConversion"/>
  </si>
  <si>
    <t>au</t>
    <phoneticPr fontId="93" type="noConversion"/>
  </si>
  <si>
    <t>Nue</t>
  </si>
  <si>
    <t>(</t>
  </si>
  <si>
    <t>ㄞ</t>
    <phoneticPr fontId="93" type="noConversion"/>
  </si>
  <si>
    <t>ai</t>
    <phoneticPr fontId="93" type="noConversion"/>
  </si>
  <si>
    <t>Nui</t>
  </si>
  <si>
    <t>I</t>
  </si>
  <si>
    <t>ㆦ</t>
    <phoneticPr fontId="93" type="noConversion"/>
  </si>
  <si>
    <t>oo</t>
    <phoneticPr fontId="93" type="noConversion"/>
  </si>
  <si>
    <t>ou</t>
    <phoneticPr fontId="93" type="noConversion"/>
  </si>
  <si>
    <t>NU</t>
  </si>
  <si>
    <t>ㄜ</t>
    <phoneticPr fontId="93" type="noConversion"/>
  </si>
  <si>
    <t>NI</t>
  </si>
  <si>
    <t>O</t>
  </si>
  <si>
    <t>e</t>
    <phoneticPr fontId="93" type="noConversion"/>
  </si>
  <si>
    <t>ㆤ</t>
    <phoneticPr fontId="93" type="noConversion"/>
  </si>
  <si>
    <t>ei</t>
    <phoneticPr fontId="93" type="noConversion"/>
  </si>
  <si>
    <t>Ne</t>
  </si>
  <si>
    <t>J</t>
  </si>
  <si>
    <t>u</t>
    <phoneticPr fontId="93" type="noConversion"/>
  </si>
  <si>
    <t>ㄨ</t>
    <phoneticPr fontId="93" type="noConversion"/>
  </si>
  <si>
    <t>No</t>
  </si>
  <si>
    <t>U</t>
  </si>
  <si>
    <t>i</t>
    <phoneticPr fontId="93" type="noConversion"/>
  </si>
  <si>
    <t>ㄧ</t>
    <phoneticPr fontId="93" type="noConversion"/>
  </si>
  <si>
    <t>Na</t>
  </si>
  <si>
    <t>*</t>
  </si>
  <si>
    <t>a</t>
    <phoneticPr fontId="93" type="noConversion"/>
  </si>
  <si>
    <t>ㄚ</t>
    <phoneticPr fontId="93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</si>
  <si>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</si>
  <si>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</si>
  <si>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</si>
  <si>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</si>
  <si>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</si>
  <si>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</si>
  <si>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</si>
  <si>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</si>
  <si>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3" type="noConversion"/>
  </si>
  <si>
    <t>曉</t>
    <phoneticPr fontId="3" type="noConversion"/>
  </si>
  <si>
    <t>ㄏ</t>
    <phoneticPr fontId="93" type="noConversion"/>
  </si>
  <si>
    <t>N</t>
    <phoneticPr fontId="93" type="noConversion"/>
  </si>
  <si>
    <t>心</t>
    <phoneticPr fontId="3" type="noConversion"/>
  </si>
  <si>
    <t>ㄒ</t>
    <phoneticPr fontId="93" type="noConversion"/>
  </si>
  <si>
    <t>si</t>
    <phoneticPr fontId="93" type="noConversion"/>
  </si>
  <si>
    <t>ɕ</t>
    <phoneticPr fontId="93" type="noConversion"/>
  </si>
  <si>
    <t>韻母</t>
    <phoneticPr fontId="93" type="noConversion"/>
  </si>
  <si>
    <t>H</t>
    <phoneticPr fontId="93" type="noConversion"/>
  </si>
  <si>
    <t>七</t>
    <phoneticPr fontId="3" type="noConversion"/>
  </si>
  <si>
    <t>ㄑ</t>
    <phoneticPr fontId="93" type="noConversion"/>
  </si>
  <si>
    <t>ci</t>
    <phoneticPr fontId="93" type="noConversion"/>
  </si>
  <si>
    <t>tɕʰ</t>
    <phoneticPr fontId="93" type="noConversion"/>
  </si>
  <si>
    <t>Y</t>
    <phoneticPr fontId="93" type="noConversion"/>
  </si>
  <si>
    <t>精</t>
    <phoneticPr fontId="3" type="noConversion"/>
  </si>
  <si>
    <t>ㄐ</t>
    <phoneticPr fontId="93" type="noConversion"/>
  </si>
  <si>
    <t>zi</t>
    <phoneticPr fontId="93" type="noConversion"/>
  </si>
  <si>
    <t>t͡ɕ</t>
    <phoneticPr fontId="93" type="noConversion"/>
  </si>
  <si>
    <t>日</t>
    <phoneticPr fontId="3" type="noConversion"/>
  </si>
  <si>
    <t>ㆢ</t>
    <phoneticPr fontId="93" type="noConversion"/>
  </si>
  <si>
    <t>ji</t>
    <phoneticPr fontId="93" type="noConversion"/>
  </si>
  <si>
    <t>d͡ʑ</t>
    <phoneticPr fontId="93" type="noConversion"/>
  </si>
  <si>
    <t>uI</t>
  </si>
  <si>
    <t>s</t>
    <phoneticPr fontId="93" type="noConversion"/>
  </si>
  <si>
    <t>三</t>
    <phoneticPr fontId="3" type="noConversion"/>
  </si>
  <si>
    <t>ㄙ</t>
    <phoneticPr fontId="93" type="noConversion"/>
  </si>
  <si>
    <t>ㄨㆤㆷ</t>
    <phoneticPr fontId="93" type="noConversion"/>
  </si>
  <si>
    <t>b</t>
    <phoneticPr fontId="93" type="noConversion"/>
  </si>
  <si>
    <t>j</t>
    <phoneticPr fontId="93" type="noConversion"/>
  </si>
  <si>
    <t>ㆡ</t>
    <phoneticPr fontId="93" type="noConversion"/>
  </si>
  <si>
    <t>d͡z</t>
    <phoneticPr fontId="93" type="noConversion"/>
  </si>
  <si>
    <t>c</t>
    <phoneticPr fontId="93" type="noConversion"/>
  </si>
  <si>
    <t>ㄘ</t>
    <phoneticPr fontId="93" type="noConversion"/>
  </si>
  <si>
    <t>t͡sʰ</t>
    <phoneticPr fontId="93" type="noConversion"/>
  </si>
  <si>
    <t>y</t>
    <phoneticPr fontId="93" type="noConversion"/>
  </si>
  <si>
    <t>t͡s</t>
    <phoneticPr fontId="3" type="noConversion"/>
  </si>
  <si>
    <t>iU</t>
  </si>
  <si>
    <t>吳</t>
    <phoneticPr fontId="3" type="noConversion"/>
  </si>
  <si>
    <t>ㄫ</t>
    <phoneticPr fontId="93" type="noConversion"/>
  </si>
  <si>
    <r>
      <rPr>
        <sz val="24"/>
        <color rgb="FF000000"/>
        <rFont val="Iansui 094"/>
        <family val="3"/>
        <charset val="136"/>
      </rPr>
      <t>ŋ</t>
    </r>
    <phoneticPr fontId="93" type="noConversion"/>
  </si>
  <si>
    <t>ㄎ</t>
    <phoneticPr fontId="93" type="noConversion"/>
  </si>
  <si>
    <t>kh</t>
    <phoneticPr fontId="93" type="noConversion"/>
  </si>
  <si>
    <t>kʰ</t>
    <phoneticPr fontId="93" type="noConversion"/>
  </si>
  <si>
    <t>ak</t>
    <phoneticPr fontId="93" type="noConversion"/>
  </si>
  <si>
    <t>ak̚</t>
    <phoneticPr fontId="93" type="noConversion"/>
  </si>
  <si>
    <t>ㄚㆻ</t>
    <phoneticPr fontId="93" type="noConversion"/>
  </si>
  <si>
    <t>E</t>
  </si>
  <si>
    <r>
      <t>a</t>
    </r>
    <r>
      <rPr>
        <sz val="18"/>
        <rFont val="Segoe UI"/>
        <family val="2"/>
      </rPr>
      <t>ŋ</t>
    </r>
    <phoneticPr fontId="93" type="noConversion"/>
  </si>
  <si>
    <t>ㄧㄨㆷ</t>
  </si>
  <si>
    <t>g</t>
    <phoneticPr fontId="93" type="noConversion"/>
  </si>
  <si>
    <t>ㆣ</t>
    <phoneticPr fontId="93" type="noConversion"/>
  </si>
  <si>
    <r>
      <rPr>
        <sz val="24"/>
        <color rgb="FF000000"/>
        <rFont val="Iansui 094"/>
        <family val="3"/>
        <charset val="136"/>
      </rPr>
      <t>ɡ</t>
    </r>
    <phoneticPr fontId="93" type="noConversion"/>
  </si>
  <si>
    <t>at̚</t>
    <phoneticPr fontId="93" type="noConversion"/>
  </si>
  <si>
    <t>ㄚㆴ</t>
    <phoneticPr fontId="93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</si>
  <si>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</si>
  <si>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</si>
  <si>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</si>
  <si>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3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</si>
  <si>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</si>
  <si>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</si>
  <si>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</si>
  <si>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</si>
  <si>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3" type="noConversion"/>
  </si>
  <si>
    <r>
      <t>ã</t>
    </r>
    <r>
      <rPr>
        <sz val="18"/>
        <rFont val="Tahoma"/>
        <family val="2"/>
      </rPr>
      <t>ʔ</t>
    </r>
    <phoneticPr fontId="93" type="noConversion"/>
  </si>
  <si>
    <t>ㆩㆷ</t>
    <phoneticPr fontId="93" type="noConversion"/>
  </si>
  <si>
    <t>2</t>
  </si>
  <si>
    <t>ㄇ</t>
    <phoneticPr fontId="93" type="noConversion"/>
  </si>
  <si>
    <t>輸入碼</t>
    <phoneticPr fontId="93" type="noConversion"/>
  </si>
  <si>
    <t>ã</t>
    <phoneticPr fontId="93" type="noConversion"/>
  </si>
  <si>
    <t>ㄚㆷ</t>
    <phoneticPr fontId="93" type="noConversion"/>
  </si>
  <si>
    <t>ㄆ</t>
    <phoneticPr fontId="93" type="noConversion"/>
  </si>
  <si>
    <t>ph</t>
    <phoneticPr fontId="93" type="noConversion"/>
  </si>
  <si>
    <t>pʰ</t>
    <phoneticPr fontId="93" type="noConversion"/>
  </si>
  <si>
    <t>台羅拼音</t>
  </si>
  <si>
    <t>ㄨㆷ</t>
    <phoneticPr fontId="93" type="noConversion"/>
  </si>
  <si>
    <t>1</t>
  </si>
  <si>
    <t>注音符號</t>
  </si>
  <si>
    <t>ㄧㆷ</t>
    <phoneticPr fontId="93" type="noConversion"/>
  </si>
  <si>
    <t>q</t>
  </si>
  <si>
    <t>明</t>
    <phoneticPr fontId="3" type="noConversion"/>
  </si>
  <si>
    <t>ㆠ</t>
    <phoneticPr fontId="93" type="noConversion"/>
  </si>
  <si>
    <t>國際音標</t>
    <phoneticPr fontId="93" type="noConversion"/>
  </si>
  <si>
    <t>音標編碼</t>
    <phoneticPr fontId="3" type="noConversion"/>
  </si>
  <si>
    <t>台語音標</t>
    <phoneticPr fontId="93" type="noConversion"/>
  </si>
  <si>
    <t>台語注音二式</t>
    <phoneticPr fontId="93" type="noConversion"/>
  </si>
  <si>
    <t>閩拼方案</t>
    <phoneticPr fontId="93" type="noConversion"/>
  </si>
  <si>
    <t>台羅拼音</t>
    <phoneticPr fontId="3" type="noConversion"/>
  </si>
  <si>
    <t>白話字</t>
    <phoneticPr fontId="3" type="noConversion"/>
  </si>
  <si>
    <t>十五音</t>
    <phoneticPr fontId="93" type="noConversion"/>
  </si>
  <si>
    <t>廣韻</t>
    <phoneticPr fontId="3" type="noConversion"/>
  </si>
  <si>
    <t>注音符號</t>
    <phoneticPr fontId="93" type="noConversion"/>
  </si>
  <si>
    <t>入聲（以 ㄚ 為例）</t>
    <phoneticPr fontId="93" type="noConversion"/>
  </si>
  <si>
    <t>聲母與韻母表</t>
    <phoneticPr fontId="93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</si>
  <si>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</si>
  <si>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</si>
  <si>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</si>
  <si>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</si>
  <si>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</si>
  <si>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Ø</t>
    <phoneticPr fontId="32" type="noConversion"/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</si>
  <si>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</si>
  <si>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</si>
  <si>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</si>
  <si>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</si>
  <si>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</si>
  <si>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</si>
  <si>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</si>
  <si>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</si>
  <si>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</si>
  <si>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</si>
  <si>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</si>
  <si>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</si>
  <si>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</si>
  <si>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</si>
  <si>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</si>
  <si>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</si>
  <si>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</si>
  <si>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</si>
  <si>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</si>
  <si>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</si>
  <si>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</si>
  <si>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</si>
  <si>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</si>
  <si>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</si>
  <si>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</si>
  <si>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</si>
  <si>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</si>
  <si>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</si>
  <si>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</si>
  <si>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</si>
  <si>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</si>
  <si>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</si>
  <si>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</si>
  <si>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</si>
  <si>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</si>
  <si>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</si>
  <si>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</si>
  <si>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</si>
  <si>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</si>
  <si>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</si>
  <si>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</si>
  <si>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</si>
  <si>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</si>
  <si>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</si>
  <si>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</si>
  <si>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</si>
  <si>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</si>
  <si>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</si>
  <si>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</si>
  <si>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</si>
  <si>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</si>
  <si>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</si>
  <si>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</si>
  <si>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</si>
  <si>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</si>
  <si>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</si>
  <si>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</si>
  <si>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</si>
  <si>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</si>
  <si>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</si>
  <si>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</si>
  <si>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</si>
  <si>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</si>
  <si>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</si>
  <si>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</si>
  <si>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</si>
  <si>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</si>
  <si>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</si>
  <si>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</si>
  <si>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</si>
  <si>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</si>
  <si>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</si>
  <si>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</si>
  <si>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</si>
  <si>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</si>
  <si>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</si>
  <si>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</si>
  <si>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</si>
  <si>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</si>
  <si>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</si>
  <si>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</si>
  <si>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õ</t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</si>
  <si>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</si>
  <si>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</si>
  <si>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</si>
  <si>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</si>
  <si>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</si>
  <si>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õʔ</t>
  </si>
  <si>
    <t>ohnn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</si>
  <si>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</si>
  <si>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</si>
  <si>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</si>
  <si>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</si>
  <si>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</si>
  <si>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</si>
  <si>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</si>
  <si>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Na</t>
    <phoneticPr fontId="3" type="noConversion"/>
  </si>
  <si>
    <t>Nah</t>
    <phoneticPr fontId="3" type="noConversion"/>
  </si>
  <si>
    <t>Nai</t>
    <phoneticPr fontId="3" type="noConversion"/>
  </si>
  <si>
    <t>aih</t>
    <phoneticPr fontId="3" type="noConversion"/>
  </si>
  <si>
    <t>Ne</t>
    <phoneticPr fontId="3" type="noConversion"/>
  </si>
  <si>
    <t>Neh</t>
    <phoneticPr fontId="3" type="noConversion"/>
  </si>
  <si>
    <t>Ni</t>
    <phoneticPr fontId="3" type="noConversion"/>
  </si>
  <si>
    <t>Nia</t>
    <phoneticPr fontId="3" type="noConversion"/>
  </si>
  <si>
    <t>Niah</t>
    <phoneticPr fontId="3" type="noConversion"/>
  </si>
  <si>
    <t>Niau</t>
    <phoneticPr fontId="3" type="noConversion"/>
  </si>
  <si>
    <t>ioo</t>
    <phoneticPr fontId="3" type="noConversion"/>
  </si>
  <si>
    <t>ioh</t>
    <phoneticPr fontId="3" type="noConversion"/>
  </si>
  <si>
    <t>Niu</t>
    <phoneticPr fontId="3" type="noConversion"/>
  </si>
  <si>
    <t>iuh</t>
    <phoneticPr fontId="3" type="noConversion"/>
  </si>
  <si>
    <t>Noo</t>
    <phoneticPr fontId="3" type="noConversion"/>
  </si>
  <si>
    <t>ooh</t>
    <phoneticPr fontId="3" type="noConversion"/>
  </si>
  <si>
    <t>o?</t>
    <phoneticPr fontId="3" type="noConversion"/>
  </si>
  <si>
    <t>Nua</t>
    <phoneticPr fontId="3" type="noConversion"/>
  </si>
  <si>
    <t>Nuai</t>
    <phoneticPr fontId="3" type="noConversion"/>
  </si>
  <si>
    <t>Nuaih</t>
    <phoneticPr fontId="3" type="noConversion"/>
  </si>
  <si>
    <t>Nui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</si>
  <si>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</si>
  <si>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</si>
  <si>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</si>
  <si>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</si>
  <si>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</si>
  <si>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/z(i)</t>
    </r>
    <phoneticPr fontId="3" type="noConversion"/>
  </si>
  <si>
    <t>c/c(i)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</si>
  <si>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</si>
  <si>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</si>
  <si>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</si>
  <si>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</si>
  <si>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</si>
  <si>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</si>
  <si>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</si>
  <si>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</si>
  <si>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</si>
  <si>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</si>
  <si>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</si>
  <si>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</si>
  <si>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</si>
  <si>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</si>
  <si>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</si>
  <si>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</si>
  <si>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</si>
  <si>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</si>
  <si>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</si>
  <si>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</si>
  <si>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</si>
  <si>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</si>
  <si>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</si>
  <si>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</si>
  <si>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</si>
  <si>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</si>
  <si>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</si>
  <si>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</si>
  <si>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</si>
  <si>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</si>
  <si>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</si>
  <si>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</si>
  <si>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</si>
  <si>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</si>
  <si>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</si>
  <si>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</si>
  <si>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</si>
  <si>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</si>
  <si>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3" type="noConversion"/>
  </si>
  <si>
    <t>按鍵位置</t>
    <phoneticPr fontId="93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</si>
  <si>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</si>
  <si>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</si>
  <si>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</si>
  <si>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</si>
  <si>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</si>
  <si>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</si>
  <si>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</si>
  <si>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</si>
  <si>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</si>
  <si>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</si>
  <si>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</si>
  <si>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</si>
  <si>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</si>
  <si>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</si>
  <si>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</si>
  <si>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</si>
  <si>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</si>
  <si>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</si>
  <si>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</si>
  <si>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</si>
  <si>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</si>
  <si>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</si>
  <si>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</si>
  <si>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</si>
  <si>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</si>
  <si>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</si>
  <si>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</si>
  <si>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</si>
  <si>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3" type="noConversion"/>
  </si>
  <si>
    <t>uai</t>
    <phoneticPr fontId="93" type="noConversion"/>
  </si>
  <si>
    <t>p̚</t>
  </si>
  <si>
    <t>p0</t>
    <phoneticPr fontId="93" type="noConversion"/>
  </si>
  <si>
    <t>哈沓</t>
    <phoneticPr fontId="3" type="noConversion"/>
  </si>
  <si>
    <t>t̚</t>
  </si>
  <si>
    <t>t0</t>
    <phoneticPr fontId="93" type="noConversion"/>
  </si>
  <si>
    <t>叭別</t>
    <phoneticPr fontId="3" type="noConversion"/>
  </si>
  <si>
    <t>f</t>
  </si>
  <si>
    <t>k̚</t>
  </si>
  <si>
    <t>k0</t>
    <phoneticPr fontId="93" type="noConversion"/>
  </si>
  <si>
    <t>德俗</t>
    <phoneticPr fontId="3" type="noConversion"/>
  </si>
  <si>
    <t>h0</t>
    <phoneticPr fontId="93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</si>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</sst>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8" formatCode="&quot;[ &quot;@&quot; ]&quot;"/>
  </numFmts>
  <fonts count="174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Microsoft JhengHei UI"/>
      <family val="2"/>
      <charset val="136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5" fillId="0" borderId="0"/>
  </cellStyleXfs>
  <cellXfs count="379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4" borderId="2" xfId="0" quotePrefix="1" applyFont="1" applyFill="1" applyBorder="1" applyAlignment="1">
      <alignment horizontal="right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8" fillId="0" borderId="3" xfId="4" applyFont="1" applyBorder="1" applyAlignment="1">
      <alignment horizontal="center" vertical="center" wrapText="1"/>
    </xf>
    <xf numFmtId="0" fontId="69" fillId="0" borderId="1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3" xfId="4" applyFont="1" applyBorder="1" applyAlignment="1">
      <alignment horizontal="center" vertical="center" wrapText="1"/>
    </xf>
    <xf numFmtId="0" fontId="71" fillId="0" borderId="16" xfId="4" applyFont="1" applyBorder="1" applyAlignment="1">
      <alignment horizontal="center" vertical="center" wrapText="1"/>
    </xf>
    <xf numFmtId="0" fontId="72" fillId="0" borderId="1" xfId="4" applyFont="1" applyBorder="1" applyAlignment="1">
      <alignment horizontal="center" vertical="center" wrapText="1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0" borderId="8" xfId="4" applyFont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0" fontId="78" fillId="9" borderId="8" xfId="4" applyFont="1" applyFill="1" applyBorder="1" applyAlignment="1">
      <alignment horizontal="center" vertical="center"/>
    </xf>
    <xf numFmtId="0" fontId="79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80" fillId="3" borderId="2" xfId="0" applyFont="1" applyFill="1" applyBorder="1" applyAlignment="1">
      <alignment horizontal="center" vertical="top" wrapText="1"/>
    </xf>
    <xf numFmtId="0" fontId="81" fillId="6" borderId="1" xfId="3" applyFont="1" applyFill="1" applyBorder="1" applyAlignment="1">
      <alignment horizontal="center" vertical="center"/>
    </xf>
    <xf numFmtId="0" fontId="82" fillId="6" borderId="1" xfId="4" applyFont="1" applyFill="1" applyBorder="1" applyAlignment="1">
      <alignment horizontal="center" vertical="center"/>
    </xf>
    <xf numFmtId="0" fontId="81" fillId="7" borderId="1" xfId="3" applyFont="1" applyFill="1" applyBorder="1" applyAlignment="1">
      <alignment horizontal="center" vertical="center"/>
    </xf>
    <xf numFmtId="0" fontId="82" fillId="7" borderId="1" xfId="4" quotePrefix="1" applyFont="1" applyFill="1" applyBorder="1" applyAlignment="1">
      <alignment horizontal="center" vertical="center"/>
    </xf>
    <xf numFmtId="0" fontId="82" fillId="7" borderId="1" xfId="4" applyFont="1" applyFill="1" applyBorder="1" applyAlignment="1">
      <alignment horizontal="center" vertical="center"/>
    </xf>
    <xf numFmtId="0" fontId="82" fillId="6" borderId="1" xfId="4" quotePrefix="1" applyFont="1" applyFill="1" applyBorder="1" applyAlignment="1">
      <alignment horizontal="center" vertical="center"/>
    </xf>
    <xf numFmtId="0" fontId="86" fillId="0" borderId="0" xfId="7" applyFont="1" applyAlignment="1">
      <alignment horizontal="left" vertical="center" indent="1"/>
    </xf>
    <xf numFmtId="0" fontId="86" fillId="0" borderId="0" xfId="7" applyFont="1" applyAlignment="1">
      <alignment horizontal="left" vertical="center" indent="3"/>
    </xf>
    <xf numFmtId="0" fontId="86" fillId="0" borderId="0" xfId="7" applyFont="1" applyAlignment="1">
      <alignment horizontal="center" vertical="center"/>
    </xf>
    <xf numFmtId="0" fontId="87" fillId="0" borderId="0" xfId="7" applyFont="1" applyAlignment="1">
      <alignment horizontal="left" vertical="center" indent="1"/>
    </xf>
    <xf numFmtId="0" fontId="88" fillId="0" borderId="0" xfId="7" applyFont="1" applyAlignment="1">
      <alignment horizontal="center" vertical="center"/>
    </xf>
    <xf numFmtId="0" fontId="86" fillId="0" borderId="0" xfId="7" applyFont="1" applyAlignment="1">
      <alignment vertical="center"/>
    </xf>
    <xf numFmtId="0" fontId="89" fillId="12" borderId="19" xfId="7" applyFont="1" applyFill="1" applyBorder="1" applyAlignment="1">
      <alignment horizontal="center" vertical="center"/>
    </xf>
    <xf numFmtId="0" fontId="89" fillId="13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left" vertical="center" indent="3"/>
    </xf>
    <xf numFmtId="0" fontId="88" fillId="15" borderId="19" xfId="7" applyFont="1" applyFill="1" applyBorder="1" applyAlignment="1">
      <alignment horizontal="center" vertical="center"/>
    </xf>
    <xf numFmtId="0" fontId="90" fillId="15" borderId="19" xfId="7" applyFont="1" applyFill="1" applyBorder="1" applyAlignment="1">
      <alignment horizontal="center" vertical="center"/>
    </xf>
    <xf numFmtId="0" fontId="91" fillId="14" borderId="19" xfId="7" applyFont="1" applyFill="1" applyBorder="1" applyAlignment="1">
      <alignment vertical="center"/>
    </xf>
    <xf numFmtId="0" fontId="89" fillId="12" borderId="0" xfId="7" applyFont="1" applyFill="1" applyAlignment="1">
      <alignment horizontal="center" vertical="center"/>
    </xf>
    <xf numFmtId="0" fontId="89" fillId="13" borderId="0" xfId="7" applyFont="1" applyFill="1" applyAlignment="1">
      <alignment horizontal="center" vertical="center"/>
    </xf>
    <xf numFmtId="0" fontId="89" fillId="14" borderId="0" xfId="7" applyFont="1" applyFill="1" applyAlignment="1">
      <alignment horizontal="left" vertical="center" indent="3"/>
    </xf>
    <xf numFmtId="0" fontId="88" fillId="15" borderId="0" xfId="7" applyFont="1" applyFill="1" applyAlignment="1">
      <alignment horizontal="center" vertical="center"/>
    </xf>
    <xf numFmtId="0" fontId="90" fillId="15" borderId="0" xfId="7" applyFont="1" applyFill="1" applyAlignment="1">
      <alignment horizontal="center" vertical="center"/>
    </xf>
    <xf numFmtId="0" fontId="91" fillId="14" borderId="0" xfId="7" applyFont="1" applyFill="1" applyAlignment="1">
      <alignment vertical="center"/>
    </xf>
    <xf numFmtId="0" fontId="92" fillId="11" borderId="0" xfId="7" applyFont="1" applyFill="1" applyAlignment="1">
      <alignment horizontal="left" vertical="center" indent="1"/>
    </xf>
    <xf numFmtId="0" fontId="89" fillId="12" borderId="18" xfId="7" applyFont="1" applyFill="1" applyBorder="1" applyAlignment="1">
      <alignment horizontal="center" vertical="center"/>
    </xf>
    <xf numFmtId="0" fontId="89" fillId="13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horizontal="left" vertical="center" indent="3"/>
    </xf>
    <xf numFmtId="0" fontId="88" fillId="15" borderId="18" xfId="7" applyFont="1" applyFill="1" applyBorder="1" applyAlignment="1">
      <alignment horizontal="center" vertical="center"/>
    </xf>
    <xf numFmtId="0" fontId="90" fillId="15" borderId="18" xfId="7" applyFont="1" applyFill="1" applyBorder="1" applyAlignment="1">
      <alignment horizontal="center" vertical="center"/>
    </xf>
    <xf numFmtId="0" fontId="91" fillId="14" borderId="18" xfId="7" applyFont="1" applyFill="1" applyBorder="1" applyAlignment="1">
      <alignment vertical="center"/>
    </xf>
    <xf numFmtId="0" fontId="68" fillId="15" borderId="19" xfId="7" applyFont="1" applyFill="1" applyBorder="1" applyAlignment="1">
      <alignment horizontal="center" vertical="center"/>
    </xf>
    <xf numFmtId="0" fontId="69" fillId="15" borderId="19" xfId="7" applyFont="1" applyFill="1" applyBorder="1" applyAlignment="1">
      <alignment horizontal="center" vertical="center"/>
    </xf>
    <xf numFmtId="0" fontId="94" fillId="14" borderId="19" xfId="7" applyFont="1" applyFill="1" applyBorder="1" applyAlignment="1">
      <alignment horizontal="left" vertical="center" indent="3"/>
    </xf>
    <xf numFmtId="0" fontId="88" fillId="15" borderId="0" xfId="7" applyFont="1" applyFill="1" applyAlignment="1">
      <alignment horizontal="left" vertical="center" indent="1"/>
    </xf>
    <xf numFmtId="0" fontId="89" fillId="13" borderId="0" xfId="7" applyFont="1" applyFill="1" applyAlignment="1">
      <alignment horizontal="left" vertical="center" indent="2"/>
    </xf>
    <xf numFmtId="0" fontId="89" fillId="14" borderId="0" xfId="7" applyFont="1" applyFill="1" applyAlignment="1">
      <alignment horizontal="left" vertical="center" indent="2"/>
    </xf>
    <xf numFmtId="0" fontId="68" fillId="15" borderId="0" xfId="7" applyFont="1" applyFill="1" applyAlignment="1">
      <alignment horizontal="center" vertical="center"/>
    </xf>
    <xf numFmtId="0" fontId="69" fillId="15" borderId="0" xfId="7" applyFont="1" applyFill="1" applyAlignment="1">
      <alignment horizontal="center" vertical="center"/>
    </xf>
    <xf numFmtId="0" fontId="94" fillId="14" borderId="0" xfId="7" applyFont="1" applyFill="1" applyAlignment="1">
      <alignment horizontal="left" vertical="center" indent="3"/>
    </xf>
    <xf numFmtId="0" fontId="95" fillId="15" borderId="21" xfId="7" applyFont="1" applyFill="1" applyBorder="1" applyAlignment="1">
      <alignment horizontal="left" vertical="center" indent="1"/>
    </xf>
    <xf numFmtId="0" fontId="96" fillId="13" borderId="21" xfId="7" applyFont="1" applyFill="1" applyBorder="1" applyAlignment="1">
      <alignment horizontal="center" vertical="center"/>
    </xf>
    <xf numFmtId="0" fontId="96" fillId="14" borderId="21" xfId="7" applyFont="1" applyFill="1" applyBorder="1" applyAlignment="1">
      <alignment horizontal="center" vertical="center"/>
    </xf>
    <xf numFmtId="0" fontId="96" fillId="16" borderId="21" xfId="7" applyFont="1" applyFill="1" applyBorder="1" applyAlignment="1">
      <alignment horizontal="center" vertical="center"/>
    </xf>
    <xf numFmtId="0" fontId="97" fillId="15" borderId="19" xfId="7" applyFont="1" applyFill="1" applyBorder="1" applyAlignment="1">
      <alignment horizontal="center" vertical="center"/>
    </xf>
    <xf numFmtId="0" fontId="98" fillId="0" borderId="0" xfId="7" applyFont="1" applyAlignment="1">
      <alignment horizontal="left" vertical="center" indent="1"/>
    </xf>
    <xf numFmtId="0" fontId="97" fillId="15" borderId="0" xfId="7" applyFont="1" applyFill="1" applyAlignment="1">
      <alignment horizontal="center" vertical="center"/>
    </xf>
    <xf numFmtId="0" fontId="99" fillId="13" borderId="0" xfId="7" applyFont="1" applyFill="1" applyAlignment="1">
      <alignment horizontal="left" vertical="center" indent="2"/>
    </xf>
    <xf numFmtId="0" fontId="99" fillId="12" borderId="0" xfId="7" applyFont="1" applyFill="1" applyAlignment="1">
      <alignment horizontal="center" vertical="center"/>
    </xf>
    <xf numFmtId="0" fontId="99" fillId="13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2" fillId="15" borderId="0" xfId="7" applyFont="1" applyFill="1" applyAlignment="1">
      <alignment horizontal="center" vertical="center"/>
    </xf>
    <xf numFmtId="0" fontId="103" fillId="14" borderId="0" xfId="7" applyFont="1" applyFill="1" applyAlignment="1">
      <alignment vertical="center"/>
    </xf>
    <xf numFmtId="0" fontId="104" fillId="14" borderId="0" xfId="7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92" fillId="11" borderId="0" xfId="7" applyFont="1" applyFill="1" applyAlignment="1">
      <alignment horizontal="center" vertical="center"/>
    </xf>
    <xf numFmtId="0" fontId="99" fillId="14" borderId="19" xfId="7" applyFont="1" applyFill="1" applyBorder="1" applyAlignment="1">
      <alignment horizontal="left" vertical="center" indent="3"/>
    </xf>
    <xf numFmtId="0" fontId="105" fillId="14" borderId="19" xfId="7" applyFont="1" applyFill="1" applyBorder="1" applyAlignment="1">
      <alignment horizontal="left" vertical="center" indent="3"/>
    </xf>
    <xf numFmtId="0" fontId="89" fillId="14" borderId="0" xfId="7" quotePrefix="1" applyFont="1" applyFill="1" applyAlignment="1">
      <alignment horizontal="left" vertical="center" indent="3"/>
    </xf>
    <xf numFmtId="0" fontId="91" fillId="14" borderId="0" xfId="7" quotePrefix="1" applyFont="1" applyFill="1" applyAlignment="1">
      <alignment vertical="center"/>
    </xf>
    <xf numFmtId="0" fontId="105" fillId="14" borderId="0" xfId="7" quotePrefix="1" applyFont="1" applyFill="1" applyAlignment="1">
      <alignment horizontal="left" vertical="center" indent="3"/>
    </xf>
    <xf numFmtId="0" fontId="87" fillId="15" borderId="0" xfId="7" applyFont="1" applyFill="1" applyAlignment="1">
      <alignment horizontal="left" vertical="center" indent="1"/>
    </xf>
    <xf numFmtId="0" fontId="106" fillId="15" borderId="0" xfId="7" applyFont="1" applyFill="1" applyAlignment="1">
      <alignment horizontal="center" vertical="center"/>
    </xf>
    <xf numFmtId="0" fontId="94" fillId="14" borderId="0" xfId="7" quotePrefix="1" applyFont="1" applyFill="1" applyAlignment="1">
      <alignment horizontal="left" vertical="center" indent="3"/>
    </xf>
    <xf numFmtId="0" fontId="72" fillId="15" borderId="0" xfId="7" applyFont="1" applyFill="1" applyAlignment="1">
      <alignment horizontal="center" vertical="center"/>
    </xf>
    <xf numFmtId="0" fontId="68" fillId="15" borderId="18" xfId="7" applyFont="1" applyFill="1" applyBorder="1" applyAlignment="1">
      <alignment horizontal="center" vertical="center"/>
    </xf>
    <xf numFmtId="0" fontId="69" fillId="15" borderId="18" xfId="7" applyFont="1" applyFill="1" applyBorder="1" applyAlignment="1">
      <alignment horizontal="center" vertical="center"/>
    </xf>
    <xf numFmtId="0" fontId="94" fillId="14" borderId="18" xfId="7" applyFont="1" applyFill="1" applyBorder="1" applyAlignment="1">
      <alignment horizontal="left" vertical="center" indent="3"/>
    </xf>
    <xf numFmtId="0" fontId="89" fillId="12" borderId="0" xfId="7" applyFont="1" applyFill="1" applyAlignment="1">
      <alignment horizontal="left" vertical="center" indent="2"/>
    </xf>
    <xf numFmtId="0" fontId="70" fillId="15" borderId="19" xfId="7" applyFont="1" applyFill="1" applyBorder="1" applyAlignment="1">
      <alignment horizontal="center" vertical="center"/>
    </xf>
    <xf numFmtId="0" fontId="102" fillId="15" borderId="18" xfId="7" applyFont="1" applyFill="1" applyBorder="1" applyAlignment="1">
      <alignment horizontal="center" vertical="center"/>
    </xf>
    <xf numFmtId="176" fontId="89" fillId="12" borderId="1" xfId="7" applyNumberFormat="1" applyFont="1" applyFill="1" applyBorder="1" applyAlignment="1">
      <alignment horizontal="left" vertical="center" indent="1"/>
    </xf>
    <xf numFmtId="0" fontId="109" fillId="12" borderId="1" xfId="7" applyFont="1" applyFill="1" applyBorder="1" applyAlignment="1">
      <alignment horizontal="left" vertical="center" indent="1"/>
    </xf>
    <xf numFmtId="176" fontId="89" fillId="13" borderId="1" xfId="7" applyNumberFormat="1" applyFont="1" applyFill="1" applyBorder="1" applyAlignment="1">
      <alignment horizontal="left" vertical="center" indent="1"/>
    </xf>
    <xf numFmtId="0" fontId="109" fillId="13" borderId="1" xfId="7" applyFont="1" applyFill="1" applyBorder="1" applyAlignment="1">
      <alignment horizontal="left" vertical="center" indent="1"/>
    </xf>
    <xf numFmtId="0" fontId="110" fillId="13" borderId="0" xfId="7" applyFont="1" applyFill="1" applyAlignment="1">
      <alignment horizontal="center" vertical="center"/>
    </xf>
    <xf numFmtId="176" fontId="89" fillId="14" borderId="1" xfId="7" applyNumberFormat="1" applyFont="1" applyFill="1" applyBorder="1" applyAlignment="1">
      <alignment horizontal="left" vertical="center" indent="1"/>
    </xf>
    <xf numFmtId="0" fontId="109" fillId="14" borderId="1" xfId="7" applyFont="1" applyFill="1" applyBorder="1" applyAlignment="1">
      <alignment horizontal="left" vertical="center" indent="1"/>
    </xf>
    <xf numFmtId="0" fontId="87" fillId="15" borderId="1" xfId="7" applyFont="1" applyFill="1" applyBorder="1" applyAlignment="1">
      <alignment horizontal="left" vertical="center" indent="1"/>
    </xf>
    <xf numFmtId="0" fontId="111" fillId="15" borderId="1" xfId="7" applyFont="1" applyFill="1" applyBorder="1" applyAlignment="1">
      <alignment horizontal="left" vertical="center" indent="1"/>
    </xf>
    <xf numFmtId="0" fontId="111" fillId="0" borderId="0" xfId="7" applyFont="1" applyAlignment="1">
      <alignment horizontal="center" vertical="center"/>
    </xf>
    <xf numFmtId="0" fontId="92" fillId="11" borderId="1" xfId="7" applyFont="1" applyFill="1" applyBorder="1" applyAlignment="1">
      <alignment horizontal="left" vertical="center" indent="1"/>
    </xf>
    <xf numFmtId="0" fontId="92" fillId="9" borderId="1" xfId="7" applyFont="1" applyFill="1" applyBorder="1" applyAlignment="1">
      <alignment horizontal="left" vertical="center" indent="1"/>
    </xf>
    <xf numFmtId="0" fontId="109" fillId="16" borderId="1" xfId="7" applyFont="1" applyFill="1" applyBorder="1" applyAlignment="1">
      <alignment horizontal="left" vertical="center" indent="1"/>
    </xf>
    <xf numFmtId="0" fontId="112" fillId="12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2" borderId="21" xfId="7" applyFont="1" applyFill="1" applyBorder="1" applyAlignment="1">
      <alignment horizontal="center" vertical="center"/>
    </xf>
    <xf numFmtId="0" fontId="114" fillId="13" borderId="21" xfId="7" applyFont="1" applyFill="1" applyBorder="1" applyAlignment="1">
      <alignment horizontal="center" vertical="center"/>
    </xf>
    <xf numFmtId="0" fontId="114" fillId="14" borderId="21" xfId="7" applyFont="1" applyFill="1" applyBorder="1" applyAlignment="1">
      <alignment horizontal="center" vertical="center"/>
    </xf>
    <xf numFmtId="0" fontId="115" fillId="15" borderId="21" xfId="7" applyFont="1" applyFill="1" applyBorder="1" applyAlignment="1">
      <alignment horizontal="center" vertical="center"/>
    </xf>
    <xf numFmtId="0" fontId="116" fillId="15" borderId="21" xfId="7" applyFont="1" applyFill="1" applyBorder="1" applyAlignment="1">
      <alignment horizontal="center" vertical="center"/>
    </xf>
    <xf numFmtId="0" fontId="100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7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8" fillId="0" borderId="11" xfId="4" applyFont="1" applyBorder="1" applyAlignment="1">
      <alignment horizontal="center" vertical="center" wrapText="1"/>
    </xf>
    <xf numFmtId="0" fontId="119" fillId="0" borderId="11" xfId="4" applyFont="1" applyBorder="1" applyAlignment="1">
      <alignment horizontal="center" vertical="center" wrapText="1"/>
    </xf>
    <xf numFmtId="0" fontId="71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7" fillId="7" borderId="1" xfId="4" applyFont="1" applyFill="1" applyBorder="1" applyAlignment="1">
      <alignment horizontal="center" vertical="center" wrapText="1"/>
    </xf>
    <xf numFmtId="0" fontId="69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21" fillId="8" borderId="6" xfId="4" applyFont="1" applyFill="1" applyBorder="1" applyAlignment="1">
      <alignment horizontal="center" vertical="center"/>
    </xf>
    <xf numFmtId="0" fontId="121" fillId="8" borderId="5" xfId="4" applyFont="1" applyFill="1" applyBorder="1" applyAlignment="1">
      <alignment horizontal="center" vertical="center"/>
    </xf>
    <xf numFmtId="176" fontId="122" fillId="0" borderId="8" xfId="4" applyNumberFormat="1" applyFont="1" applyBorder="1" applyAlignment="1">
      <alignment horizontal="left" vertical="center" indent="1"/>
    </xf>
    <xf numFmtId="0" fontId="123" fillId="0" borderId="8" xfId="4" applyFont="1" applyBorder="1" applyAlignment="1">
      <alignment horizontal="center" vertical="center"/>
    </xf>
    <xf numFmtId="176" fontId="122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176" fontId="124" fillId="0" borderId="8" xfId="4" applyNumberFormat="1" applyFont="1" applyBorder="1" applyAlignment="1">
      <alignment horizontal="left" vertical="center" indent="1"/>
    </xf>
    <xf numFmtId="0" fontId="1" fillId="18" borderId="16" xfId="1" applyFill="1" applyBorder="1" applyAlignment="1">
      <alignment horizontal="center" vertical="center"/>
    </xf>
    <xf numFmtId="0" fontId="1" fillId="18" borderId="15" xfId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1" fillId="18" borderId="4" xfId="1" applyFill="1" applyBorder="1" applyAlignment="1">
      <alignment horizontal="center" vertical="center"/>
    </xf>
    <xf numFmtId="0" fontId="1" fillId="18" borderId="3" xfId="1" applyFill="1" applyBorder="1" applyAlignment="1">
      <alignment horizontal="center" vertical="center"/>
    </xf>
    <xf numFmtId="0" fontId="126" fillId="18" borderId="3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27" fillId="18" borderId="1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126" fillId="18" borderId="1" xfId="1" applyFont="1" applyFill="1" applyBorder="1">
      <alignment vertical="center"/>
    </xf>
    <xf numFmtId="0" fontId="2" fillId="4" borderId="4" xfId="1" applyFont="1" applyFill="1" applyBorder="1">
      <alignment vertical="center"/>
    </xf>
    <xf numFmtId="0" fontId="4" fillId="19" borderId="1" xfId="1" applyFont="1" applyFill="1" applyBorder="1">
      <alignment vertical="center"/>
    </xf>
    <xf numFmtId="0" fontId="130" fillId="4" borderId="16" xfId="0" applyFont="1" applyFill="1" applyBorder="1" applyAlignment="1">
      <alignment horizontal="center" vertical="center"/>
    </xf>
    <xf numFmtId="0" fontId="130" fillId="4" borderId="15" xfId="0" applyFont="1" applyFill="1" applyBorder="1" applyAlignment="1">
      <alignment horizontal="center" vertical="center"/>
    </xf>
    <xf numFmtId="0" fontId="131" fillId="4" borderId="3" xfId="0" applyFont="1" applyFill="1" applyBorder="1" applyAlignment="1">
      <alignment horizontal="center" vertical="center"/>
    </xf>
    <xf numFmtId="0" fontId="131" fillId="4" borderId="20" xfId="0" applyFont="1" applyFill="1" applyBorder="1" applyAlignment="1">
      <alignment horizontal="center" vertical="center"/>
    </xf>
    <xf numFmtId="0" fontId="131" fillId="4" borderId="4" xfId="0" applyFont="1" applyFill="1" applyBorder="1" applyAlignment="1">
      <alignment horizontal="center" vertical="center"/>
    </xf>
    <xf numFmtId="0" fontId="132" fillId="4" borderId="16" xfId="0" applyFont="1" applyFill="1" applyBorder="1" applyAlignment="1">
      <alignment horizontal="center" vertical="center"/>
    </xf>
    <xf numFmtId="0" fontId="132" fillId="4" borderId="15" xfId="0" applyFont="1" applyFill="1" applyBorder="1" applyAlignment="1">
      <alignment horizontal="center" vertical="center"/>
    </xf>
    <xf numFmtId="0" fontId="130" fillId="4" borderId="13" xfId="0" applyFont="1" applyFill="1" applyBorder="1" applyAlignment="1">
      <alignment horizontal="center" vertical="center"/>
    </xf>
    <xf numFmtId="0" fontId="130" fillId="4" borderId="12" xfId="0" applyFont="1" applyFill="1" applyBorder="1" applyAlignment="1">
      <alignment horizontal="center" vertical="center"/>
    </xf>
    <xf numFmtId="0" fontId="132" fillId="4" borderId="3" xfId="0" applyFont="1" applyFill="1" applyBorder="1" applyAlignment="1">
      <alignment horizontal="center" vertical="center"/>
    </xf>
    <xf numFmtId="0" fontId="132" fillId="4" borderId="4" xfId="0" applyFont="1" applyFill="1" applyBorder="1" applyAlignment="1">
      <alignment horizontal="center" vertical="center"/>
    </xf>
    <xf numFmtId="0" fontId="132" fillId="4" borderId="13" xfId="0" applyFont="1" applyFill="1" applyBorder="1" applyAlignment="1">
      <alignment horizontal="center" vertical="center"/>
    </xf>
    <xf numFmtId="0" fontId="132" fillId="4" borderId="12" xfId="0" applyFont="1" applyFill="1" applyBorder="1" applyAlignment="1">
      <alignment horizontal="center" vertical="center"/>
    </xf>
    <xf numFmtId="0" fontId="129" fillId="0" borderId="23" xfId="0" applyFont="1" applyBorder="1" applyAlignment="1">
      <alignment horizontal="center" vertical="center"/>
    </xf>
    <xf numFmtId="0" fontId="128" fillId="0" borderId="24" xfId="0" applyFont="1" applyBorder="1" applyAlignment="1">
      <alignment horizontal="center" vertical="center"/>
    </xf>
    <xf numFmtId="0" fontId="134" fillId="0" borderId="25" xfId="0" applyFont="1" applyBorder="1" applyAlignment="1">
      <alignment horizontal="center" vertical="center"/>
    </xf>
    <xf numFmtId="178" fontId="135" fillId="0" borderId="22" xfId="0" applyNumberFormat="1" applyFont="1" applyBorder="1" applyAlignment="1">
      <alignment horizontal="center" vertical="center"/>
    </xf>
    <xf numFmtId="0" fontId="128" fillId="17" borderId="24" xfId="0" applyFont="1" applyFill="1" applyBorder="1" applyAlignment="1">
      <alignment horizontal="center" vertical="center"/>
    </xf>
    <xf numFmtId="0" fontId="136" fillId="0" borderId="25" xfId="0" applyFont="1" applyBorder="1" applyAlignment="1">
      <alignment horizontal="center" vertical="center"/>
    </xf>
    <xf numFmtId="0" fontId="137" fillId="0" borderId="25" xfId="0" applyFont="1" applyBorder="1" applyAlignment="1">
      <alignment horizontal="center" vertical="center"/>
    </xf>
    <xf numFmtId="0" fontId="138" fillId="20" borderId="21" xfId="7" applyFont="1" applyFill="1" applyBorder="1" applyAlignment="1">
      <alignment horizontal="center" vertical="center"/>
    </xf>
    <xf numFmtId="0" fontId="139" fillId="5" borderId="0" xfId="7" applyFont="1" applyFill="1" applyAlignment="1">
      <alignment horizontal="left" vertical="center" indent="1"/>
    </xf>
    <xf numFmtId="0" fontId="139" fillId="5" borderId="18" xfId="7" applyFont="1" applyFill="1" applyBorder="1" applyAlignment="1">
      <alignment horizontal="left" vertical="center" indent="1"/>
    </xf>
    <xf numFmtId="0" fontId="139" fillId="5" borderId="19" xfId="7" applyFont="1" applyFill="1" applyBorder="1" applyAlignment="1">
      <alignment horizontal="left" vertical="center" indent="1"/>
    </xf>
    <xf numFmtId="0" fontId="102" fillId="15" borderId="19" xfId="7" applyFont="1" applyFill="1" applyBorder="1" applyAlignment="1">
      <alignment horizontal="center" vertical="center"/>
    </xf>
    <xf numFmtId="0" fontId="99" fillId="13" borderId="19" xfId="7" applyFont="1" applyFill="1" applyBorder="1" applyAlignment="1">
      <alignment horizontal="center" vertical="center"/>
    </xf>
    <xf numFmtId="0" fontId="140" fillId="15" borderId="0" xfId="7" applyFont="1" applyFill="1" applyAlignment="1">
      <alignment horizontal="center" vertical="center"/>
    </xf>
    <xf numFmtId="0" fontId="88" fillId="4" borderId="19" xfId="7" applyFont="1" applyFill="1" applyBorder="1" applyAlignment="1">
      <alignment horizontal="left" vertical="center"/>
    </xf>
    <xf numFmtId="0" fontId="88" fillId="4" borderId="19" xfId="7" applyFont="1" applyFill="1" applyBorder="1" applyAlignment="1">
      <alignment horizontal="center" vertical="center"/>
    </xf>
    <xf numFmtId="0" fontId="89" fillId="21" borderId="19" xfId="7" applyFont="1" applyFill="1" applyBorder="1" applyAlignment="1">
      <alignment horizontal="left" vertical="center" indent="3"/>
    </xf>
    <xf numFmtId="0" fontId="141" fillId="14" borderId="0" xfId="7" applyFont="1" applyFill="1" applyAlignment="1">
      <alignment horizontal="left" vertical="center" indent="3"/>
    </xf>
    <xf numFmtId="0" fontId="141" fillId="14" borderId="0" xfId="7" quotePrefix="1" applyFont="1" applyFill="1" applyAlignment="1">
      <alignment horizontal="left" vertical="center" indent="3"/>
    </xf>
    <xf numFmtId="0" fontId="88" fillId="4" borderId="0" xfId="7" applyFont="1" applyFill="1" applyAlignment="1">
      <alignment horizontal="center" vertical="center"/>
    </xf>
    <xf numFmtId="0" fontId="142" fillId="15" borderId="19" xfId="7" applyFont="1" applyFill="1" applyBorder="1" applyAlignment="1">
      <alignment horizontal="center" vertical="center"/>
    </xf>
    <xf numFmtId="0" fontId="139" fillId="5" borderId="20" xfId="7" applyFont="1" applyFill="1" applyBorder="1" applyAlignment="1">
      <alignment horizontal="left" vertical="center" indent="1"/>
    </xf>
    <xf numFmtId="0" fontId="94" fillId="14" borderId="20" xfId="7" applyFont="1" applyFill="1" applyBorder="1" applyAlignment="1">
      <alignment horizontal="left" vertical="center" indent="3"/>
    </xf>
    <xf numFmtId="0" fontId="91" fillId="14" borderId="20" xfId="7" applyFont="1" applyFill="1" applyBorder="1" applyAlignment="1">
      <alignment vertical="center"/>
    </xf>
    <xf numFmtId="0" fontId="69" fillId="15" borderId="20" xfId="7" applyFont="1" applyFill="1" applyBorder="1" applyAlignment="1">
      <alignment horizontal="center" vertical="center"/>
    </xf>
    <xf numFmtId="0" fontId="68" fillId="15" borderId="20" xfId="7" applyFont="1" applyFill="1" applyBorder="1" applyAlignment="1">
      <alignment horizontal="center" vertical="center"/>
    </xf>
    <xf numFmtId="0" fontId="88" fillId="15" borderId="20" xfId="7" applyFont="1" applyFill="1" applyBorder="1" applyAlignment="1">
      <alignment horizontal="center" vertical="center"/>
    </xf>
    <xf numFmtId="0" fontId="89" fillId="14" borderId="20" xfId="7" applyFont="1" applyFill="1" applyBorder="1" applyAlignment="1">
      <alignment horizontal="left" vertical="center" indent="3"/>
    </xf>
    <xf numFmtId="0" fontId="89" fillId="13" borderId="20" xfId="7" applyFont="1" applyFill="1" applyBorder="1" applyAlignment="1">
      <alignment horizontal="center" vertical="center"/>
    </xf>
    <xf numFmtId="0" fontId="89" fillId="12" borderId="20" xfId="7" applyFont="1" applyFill="1" applyBorder="1" applyAlignment="1">
      <alignment horizontal="center" vertical="center"/>
    </xf>
    <xf numFmtId="0" fontId="142" fillId="15" borderId="0" xfId="7" applyFont="1" applyFill="1" applyAlignment="1">
      <alignment horizontal="center" vertical="center"/>
    </xf>
    <xf numFmtId="0" fontId="68" fillId="4" borderId="0" xfId="7" applyFont="1" applyFill="1" applyAlignment="1">
      <alignment horizontal="center" vertical="center"/>
    </xf>
    <xf numFmtId="0" fontId="143" fillId="15" borderId="0" xfId="7" applyFont="1" applyFill="1" applyAlignment="1">
      <alignment horizontal="center" vertical="center"/>
    </xf>
    <xf numFmtId="0" fontId="102" fillId="4" borderId="0" xfId="7" applyFont="1" applyFill="1" applyAlignment="1">
      <alignment horizontal="center" vertical="center"/>
    </xf>
    <xf numFmtId="0" fontId="101" fillId="4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21" borderId="0" xfId="7" applyFont="1" applyFill="1" applyAlignment="1">
      <alignment horizontal="left" vertical="center" indent="3"/>
    </xf>
    <xf numFmtId="0" fontId="88" fillId="14" borderId="0" xfId="7" applyFont="1" applyFill="1" applyAlignment="1">
      <alignment horizontal="left" vertical="center" indent="3"/>
    </xf>
    <xf numFmtId="0" fontId="88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4" fillId="14" borderId="0" xfId="7" applyFont="1" applyFill="1" applyAlignment="1">
      <alignment horizontal="left" vertical="center" indent="3"/>
    </xf>
    <xf numFmtId="0" fontId="145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distributed"/>
    </xf>
    <xf numFmtId="0" fontId="130" fillId="4" borderId="11" xfId="0" applyFont="1" applyFill="1" applyBorder="1" applyAlignment="1">
      <alignment horizontal="center" vertical="center" textRotation="255"/>
    </xf>
    <xf numFmtId="0" fontId="130" fillId="4" borderId="26" xfId="0" applyFont="1" applyFill="1" applyBorder="1" applyAlignment="1">
      <alignment horizontal="center" vertical="center" textRotation="255"/>
    </xf>
    <xf numFmtId="0" fontId="130" fillId="4" borderId="14" xfId="0" applyFont="1" applyFill="1" applyBorder="1" applyAlignment="1">
      <alignment horizontal="center" vertical="center" textRotation="255"/>
    </xf>
    <xf numFmtId="0" fontId="133" fillId="4" borderId="16" xfId="0" applyFont="1" applyFill="1" applyBorder="1" applyAlignment="1">
      <alignment horizontal="center" vertical="distributed"/>
    </xf>
    <xf numFmtId="0" fontId="133" fillId="4" borderId="13" xfId="0" applyFont="1" applyFill="1" applyBorder="1" applyAlignment="1">
      <alignment horizontal="center" vertical="distributed"/>
    </xf>
    <xf numFmtId="0" fontId="133" fillId="4" borderId="11" xfId="0" applyFont="1" applyFill="1" applyBorder="1" applyAlignment="1">
      <alignment horizontal="center" vertical="center" textRotation="255"/>
    </xf>
    <xf numFmtId="0" fontId="133" fillId="4" borderId="26" xfId="0" applyFont="1" applyFill="1" applyBorder="1" applyAlignment="1">
      <alignment horizontal="center" vertical="center" textRotation="255"/>
    </xf>
    <xf numFmtId="0" fontId="133" fillId="4" borderId="14" xfId="0" applyFont="1" applyFill="1" applyBorder="1" applyAlignment="1">
      <alignment horizontal="center" vertical="center" textRotation="255"/>
    </xf>
    <xf numFmtId="0" fontId="133" fillId="4" borderId="19" xfId="0" applyFont="1" applyFill="1" applyBorder="1" applyAlignment="1">
      <alignment horizontal="center" vertical="distributed"/>
    </xf>
    <xf numFmtId="0" fontId="133" fillId="4" borderId="18" xfId="0" applyFont="1" applyFill="1" applyBorder="1" applyAlignment="1">
      <alignment horizontal="center" vertical="distributed"/>
    </xf>
    <xf numFmtId="0" fontId="133" fillId="4" borderId="12" xfId="0" applyFont="1" applyFill="1" applyBorder="1" applyAlignment="1">
      <alignment horizontal="center" vertical="distributed"/>
    </xf>
    <xf numFmtId="0" fontId="6" fillId="0" borderId="0" xfId="0" applyFont="1" applyAlignment="1">
      <alignment vertical="center" textRotation="255"/>
    </xf>
    <xf numFmtId="0" fontId="149" fillId="0" borderId="23" xfId="0" applyFont="1" applyBorder="1" applyAlignment="1">
      <alignment horizontal="center" vertical="center"/>
    </xf>
    <xf numFmtId="0" fontId="150" fillId="0" borderId="25" xfId="0" applyFont="1" applyBorder="1" applyAlignment="1">
      <alignment horizontal="center" vertical="center"/>
    </xf>
    <xf numFmtId="178" fontId="151" fillId="0" borderId="22" xfId="0" applyNumberFormat="1" applyFont="1" applyBorder="1" applyAlignment="1">
      <alignment horizontal="center" vertical="center"/>
    </xf>
    <xf numFmtId="178" fontId="153" fillId="0" borderId="22" xfId="0" applyNumberFormat="1" applyFont="1" applyBorder="1" applyAlignment="1">
      <alignment horizontal="center" vertical="center"/>
    </xf>
    <xf numFmtId="178" fontId="151" fillId="22" borderId="22" xfId="0" applyNumberFormat="1" applyFont="1" applyFill="1" applyBorder="1" applyAlignment="1">
      <alignment horizontal="center" vertical="center"/>
    </xf>
    <xf numFmtId="0" fontId="149" fillId="22" borderId="23" xfId="0" applyFont="1" applyFill="1" applyBorder="1" applyAlignment="1">
      <alignment horizontal="center" vertical="center"/>
    </xf>
    <xf numFmtId="0" fontId="128" fillId="22" borderId="24" xfId="0" applyFont="1" applyFill="1" applyBorder="1" applyAlignment="1">
      <alignment horizontal="center" vertical="center"/>
    </xf>
    <xf numFmtId="0" fontId="134" fillId="22" borderId="25" xfId="0" applyFont="1" applyFill="1" applyBorder="1" applyAlignment="1">
      <alignment horizontal="center" vertical="center"/>
    </xf>
    <xf numFmtId="178" fontId="151" fillId="23" borderId="22" xfId="0" applyNumberFormat="1" applyFont="1" applyFill="1" applyBorder="1" applyAlignment="1">
      <alignment horizontal="center" vertical="center"/>
    </xf>
    <xf numFmtId="0" fontId="149" fillId="23" borderId="23" xfId="0" applyFont="1" applyFill="1" applyBorder="1" applyAlignment="1">
      <alignment horizontal="center" vertical="center"/>
    </xf>
    <xf numFmtId="0" fontId="128" fillId="23" borderId="24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54" fillId="23" borderId="25" xfId="0" applyFont="1" applyFill="1" applyBorder="1" applyAlignment="1">
      <alignment horizontal="center" vertical="center"/>
    </xf>
    <xf numFmtId="0" fontId="156" fillId="24" borderId="25" xfId="0" applyFont="1" applyFill="1" applyBorder="1" applyAlignment="1">
      <alignment horizontal="center" vertical="center"/>
    </xf>
    <xf numFmtId="0" fontId="157" fillId="0" borderId="25" xfId="0" applyFont="1" applyBorder="1" applyAlignment="1">
      <alignment horizontal="center" vertical="center"/>
    </xf>
    <xf numFmtId="0" fontId="158" fillId="0" borderId="25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2" fillId="0" borderId="24" xfId="0" applyFont="1" applyBorder="1" applyAlignment="1">
      <alignment horizontal="center" vertical="center"/>
    </xf>
    <xf numFmtId="0" fontId="163" fillId="0" borderId="25" xfId="0" applyFont="1" applyBorder="1" applyAlignment="1">
      <alignment horizontal="center" vertical="center"/>
    </xf>
    <xf numFmtId="0" fontId="164" fillId="0" borderId="25" xfId="0" applyFont="1" applyBorder="1" applyAlignment="1">
      <alignment horizontal="center" vertical="center"/>
    </xf>
    <xf numFmtId="0" fontId="165" fillId="0" borderId="24" xfId="0" applyFont="1" applyBorder="1" applyAlignment="1">
      <alignment horizontal="center" vertical="center"/>
    </xf>
    <xf numFmtId="0" fontId="164" fillId="23" borderId="25" xfId="0" applyFont="1" applyFill="1" applyBorder="1" applyAlignment="1">
      <alignment horizontal="center" vertical="center"/>
    </xf>
    <xf numFmtId="0" fontId="158" fillId="22" borderId="25" xfId="0" applyFont="1" applyFill="1" applyBorder="1" applyAlignment="1">
      <alignment horizontal="center" vertical="center"/>
    </xf>
    <xf numFmtId="0" fontId="136" fillId="22" borderId="25" xfId="0" applyFont="1" applyFill="1" applyBorder="1" applyAlignment="1">
      <alignment horizontal="center" vertical="center"/>
    </xf>
    <xf numFmtId="0" fontId="156" fillId="17" borderId="25" xfId="0" applyFont="1" applyFill="1" applyBorder="1" applyAlignment="1">
      <alignment horizontal="center" vertical="center"/>
    </xf>
    <xf numFmtId="0" fontId="164" fillId="22" borderId="25" xfId="0" applyFont="1" applyFill="1" applyBorder="1" applyAlignment="1">
      <alignment horizontal="center" vertical="center"/>
    </xf>
    <xf numFmtId="0" fontId="162" fillId="22" borderId="24" xfId="0" applyFont="1" applyFill="1" applyBorder="1" applyAlignment="1">
      <alignment horizontal="center" vertical="center"/>
    </xf>
    <xf numFmtId="0" fontId="162" fillId="23" borderId="24" xfId="0" applyFont="1" applyFill="1" applyBorder="1" applyAlignment="1">
      <alignment horizontal="center" vertical="center"/>
    </xf>
    <xf numFmtId="0" fontId="167" fillId="0" borderId="0" xfId="0" applyFont="1">
      <alignment vertical="center"/>
    </xf>
    <xf numFmtId="0" fontId="168" fillId="0" borderId="0" xfId="0" applyFont="1">
      <alignment vertical="center"/>
    </xf>
    <xf numFmtId="0" fontId="168" fillId="0" borderId="1" xfId="0" applyFont="1" applyBorder="1">
      <alignment vertical="center"/>
    </xf>
    <xf numFmtId="0" fontId="168" fillId="0" borderId="1" xfId="0" applyFont="1" applyBorder="1" applyAlignment="1">
      <alignment horizontal="center" vertical="center"/>
    </xf>
    <xf numFmtId="0" fontId="170" fillId="25" borderId="1" xfId="0" applyFont="1" applyFill="1" applyBorder="1" applyAlignment="1">
      <alignment horizontal="center" vertical="center"/>
    </xf>
    <xf numFmtId="0" fontId="170" fillId="25" borderId="3" xfId="0" applyFont="1" applyFill="1" applyBorder="1" applyAlignment="1">
      <alignment horizontal="centerContinuous" vertical="center"/>
    </xf>
    <xf numFmtId="0" fontId="170" fillId="25" borderId="20" xfId="0" applyFont="1" applyFill="1" applyBorder="1" applyAlignment="1">
      <alignment horizontal="centerContinuous" vertical="center"/>
    </xf>
    <xf numFmtId="0" fontId="170" fillId="25" borderId="4" xfId="0" applyFont="1" applyFill="1" applyBorder="1" applyAlignment="1">
      <alignment horizontal="centerContinuous" vertical="center"/>
    </xf>
    <xf numFmtId="178" fontId="171" fillId="25" borderId="1" xfId="0" applyNumberFormat="1" applyFont="1" applyFill="1" applyBorder="1" applyAlignment="1">
      <alignment horizontal="center" vertical="center"/>
    </xf>
    <xf numFmtId="178" fontId="171" fillId="25" borderId="3" xfId="0" applyNumberFormat="1" applyFont="1" applyFill="1" applyBorder="1" applyAlignment="1">
      <alignment horizontal="centerContinuous" vertical="center"/>
    </xf>
    <xf numFmtId="178" fontId="171" fillId="25" borderId="4" xfId="0" applyNumberFormat="1" applyFont="1" applyFill="1" applyBorder="1" applyAlignment="1">
      <alignment horizontal="centerContinuous" vertical="center"/>
    </xf>
    <xf numFmtId="178" fontId="171" fillId="25" borderId="1" xfId="0" applyNumberFormat="1" applyFont="1" applyFill="1" applyBorder="1">
      <alignment vertical="center"/>
    </xf>
    <xf numFmtId="178" fontId="171" fillId="25" borderId="11" xfId="0" applyNumberFormat="1" applyFont="1" applyFill="1" applyBorder="1" applyAlignment="1">
      <alignment horizontal="center" vertical="center"/>
    </xf>
    <xf numFmtId="178" fontId="171" fillId="25" borderId="14" xfId="0" applyNumberFormat="1" applyFont="1" applyFill="1" applyBorder="1" applyAlignment="1">
      <alignment horizontal="center" vertical="center"/>
    </xf>
    <xf numFmtId="178" fontId="171" fillId="25" borderId="20" xfId="0" applyNumberFormat="1" applyFont="1" applyFill="1" applyBorder="1" applyAlignment="1">
      <alignment horizontal="centerContinuous" vertical="center"/>
    </xf>
    <xf numFmtId="178" fontId="171" fillId="25" borderId="3" xfId="0" applyNumberFormat="1" applyFont="1" applyFill="1" applyBorder="1" applyAlignment="1">
      <alignment horizontal="center" vertical="center"/>
    </xf>
    <xf numFmtId="178" fontId="171" fillId="25" borderId="4" xfId="0" applyNumberFormat="1" applyFont="1" applyFill="1" applyBorder="1" applyAlignment="1">
      <alignment horizontal="center" vertical="center"/>
    </xf>
    <xf numFmtId="178" fontId="155" fillId="0" borderId="22" xfId="0" applyNumberFormat="1" applyFont="1" applyBorder="1" applyAlignment="1">
      <alignment horizontal="center" vertical="center"/>
    </xf>
    <xf numFmtId="0" fontId="161" fillId="23" borderId="24" xfId="0" applyFont="1" applyFill="1" applyBorder="1" applyAlignment="1">
      <alignment horizontal="center" vertical="center"/>
    </xf>
    <xf numFmtId="0" fontId="168" fillId="0" borderId="16" xfId="0" applyFont="1" applyFill="1" applyBorder="1" applyAlignment="1">
      <alignment horizontal="center" vertical="center"/>
    </xf>
    <xf numFmtId="0" fontId="168" fillId="0" borderId="18" xfId="0" applyFont="1" applyFill="1" applyBorder="1" applyAlignment="1">
      <alignment horizontal="center" vertical="center"/>
    </xf>
    <xf numFmtId="0" fontId="168" fillId="0" borderId="15" xfId="0" applyFont="1" applyFill="1" applyBorder="1" applyAlignment="1">
      <alignment horizontal="center" vertical="center"/>
    </xf>
    <xf numFmtId="0" fontId="168" fillId="0" borderId="13" xfId="0" applyFont="1" applyFill="1" applyBorder="1" applyAlignment="1">
      <alignment horizontal="center" vertical="center"/>
    </xf>
    <xf numFmtId="0" fontId="168" fillId="0" borderId="19" xfId="0" applyFont="1" applyFill="1" applyBorder="1" applyAlignment="1">
      <alignment horizontal="center" vertical="center"/>
    </xf>
    <xf numFmtId="0" fontId="168" fillId="0" borderId="12" xfId="0" applyFont="1" applyFill="1" applyBorder="1" applyAlignment="1">
      <alignment horizontal="center" vertical="center"/>
    </xf>
    <xf numFmtId="0" fontId="172" fillId="4" borderId="11" xfId="0" applyFont="1" applyFill="1" applyBorder="1" applyAlignment="1">
      <alignment horizontal="distributed" vertical="center" indent="1"/>
    </xf>
    <xf numFmtId="0" fontId="172" fillId="4" borderId="14" xfId="0" applyFont="1" applyFill="1" applyBorder="1" applyAlignment="1">
      <alignment horizontal="distributed" vertical="center" indent="1"/>
    </xf>
    <xf numFmtId="0" fontId="133" fillId="4" borderId="11" xfId="0" applyFont="1" applyFill="1" applyBorder="1" applyAlignment="1">
      <alignment horizontal="distributed" vertical="distributed" indent="1"/>
    </xf>
    <xf numFmtId="0" fontId="133" fillId="4" borderId="14" xfId="0" applyFont="1" applyFill="1" applyBorder="1" applyAlignment="1">
      <alignment horizontal="distributed" vertical="distributed" indent="1"/>
    </xf>
    <xf numFmtId="178" fontId="173" fillId="0" borderId="22" xfId="0" applyNumberFormat="1" applyFont="1" applyBorder="1" applyAlignment="1">
      <alignment horizontal="center" vertical="center"/>
    </xf>
    <xf numFmtId="0" fontId="169" fillId="26" borderId="0" xfId="0" applyFont="1" applyFill="1" applyAlignment="1">
      <alignment horizontal="centerContinuous" vertical="center" readingOrder="1"/>
    </xf>
    <xf numFmtId="0" fontId="168" fillId="26" borderId="0" xfId="0" applyFont="1" applyFill="1" applyAlignment="1">
      <alignment horizontal="centerContinuous" vertical="center" readingOrder="1"/>
    </xf>
    <xf numFmtId="0" fontId="169" fillId="9" borderId="0" xfId="0" applyFont="1" applyFill="1" applyAlignment="1">
      <alignment horizontal="centerContinuous" vertical="center"/>
    </xf>
    <xf numFmtId="0" fontId="168" fillId="9" borderId="0" xfId="0" applyFont="1" applyFill="1" applyAlignment="1">
      <alignment horizontal="centerContinuous" vertical="center"/>
    </xf>
    <xf numFmtId="0" fontId="168" fillId="27" borderId="1" xfId="0" applyFont="1" applyFill="1" applyBorder="1">
      <alignment vertical="center"/>
    </xf>
  </cellXfs>
  <cellStyles count="8">
    <cellStyle name="一般" xfId="0" builtinId="0"/>
    <cellStyle name="一般 2" xfId="4" xr:uid="{1224F896-37E0-4660-A4A3-3741C470ECF6}"/>
    <cellStyle name="一般 3" xfId="2" xr:uid="{2F2784DD-B657-46C3-9BAC-1B6ED72F760C}"/>
    <cellStyle name="一般 4" xfId="1" xr:uid="{BE9F302D-203B-4056-9E18-973F0FE6320B}"/>
    <cellStyle name="一般 4 2" xfId="5" xr:uid="{2FCF454B-49BB-4415-BAF5-7D2B716D89B9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35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&#38313;&#21335;&#35486;&#27880;&#38899;&#20108;&#24335;\&#21488;&#35486;&#27880;&#38899;&#20108;&#24335;.xlsx" TargetMode="External"/><Relationship Id="rId1" Type="http://schemas.openxmlformats.org/officeDocument/2006/relationships/externalLinkPath" Target="/work/Piau-Im/Documents/&#38313;&#21335;&#35486;&#27880;&#38899;&#20108;&#24335;/&#21488;&#35486;&#27880;&#38899;&#20108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"/>
      <sheetName val="韻母"/>
      <sheetName val="十五音聲母對照表"/>
      <sheetName val="台羅音節表"/>
      <sheetName val="十五音韻母對照表"/>
      <sheetName val="聲調對照表"/>
      <sheetName val="台語注音二式-音節表"/>
      <sheetName val="台語注音二式編碼表"/>
      <sheetName val="聲母與韻母清單【台語注音二式】"/>
      <sheetName val="方音符號-音節表"/>
      <sheetName val="廣韻聲母對照表"/>
      <sheetName val="廣韻韻母對照表"/>
      <sheetName val="廣韻韻母清單"/>
      <sheetName val="36字母表"/>
      <sheetName val="工作表7"/>
    </sheetNames>
    <sheetDataSet>
      <sheetData sheetId="0"/>
      <sheetData sheetId="1"/>
      <sheetData sheetId="2">
        <row r="4">
          <cell r="C4" t="str">
            <v>l</v>
          </cell>
        </row>
        <row r="5">
          <cell r="C5" t="str">
            <v>p</v>
          </cell>
        </row>
        <row r="6">
          <cell r="C6" t="str">
            <v>k</v>
          </cell>
        </row>
        <row r="7">
          <cell r="C7" t="str">
            <v>kh</v>
          </cell>
        </row>
        <row r="8">
          <cell r="C8" t="str">
            <v>t</v>
          </cell>
        </row>
        <row r="9">
          <cell r="C9" t="str">
            <v>ph</v>
          </cell>
        </row>
        <row r="10">
          <cell r="C10" t="str">
            <v>th</v>
          </cell>
        </row>
        <row r="11">
          <cell r="C11" t="str">
            <v>z</v>
          </cell>
        </row>
        <row r="12">
          <cell r="C12" t="str">
            <v>j</v>
          </cell>
        </row>
        <row r="13">
          <cell r="C13" t="str">
            <v>s</v>
          </cell>
        </row>
        <row r="14">
          <cell r="C14" t="str">
            <v>Ø</v>
          </cell>
        </row>
        <row r="15">
          <cell r="C15" t="str">
            <v>b</v>
          </cell>
        </row>
        <row r="16">
          <cell r="C16" t="str">
            <v>g</v>
          </cell>
        </row>
        <row r="17">
          <cell r="C17" t="str">
            <v>c</v>
          </cell>
        </row>
        <row r="18">
          <cell r="C18" t="str">
            <v>h</v>
          </cell>
        </row>
        <row r="19">
          <cell r="C19" t="str">
            <v>m</v>
          </cell>
        </row>
        <row r="20">
          <cell r="C20" t="str">
            <v>n</v>
          </cell>
        </row>
        <row r="21">
          <cell r="C21" t="str">
            <v>ng</v>
          </cell>
        </row>
        <row r="22">
          <cell r="C22" t="str">
            <v>ji</v>
          </cell>
        </row>
        <row r="23">
          <cell r="C23" t="str">
            <v>zi</v>
          </cell>
        </row>
        <row r="24">
          <cell r="C24" t="str">
            <v>ci</v>
          </cell>
        </row>
        <row r="25">
          <cell r="C25" t="str">
            <v>si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3" headerRowBorderDxfId="31" tableBorderDxfId="32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6" tableBorderDxfId="17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dimension ref="B1:S17"/>
  <sheetViews>
    <sheetView workbookViewId="0">
      <selection activeCell="C16" sqref="B4:C17"/>
    </sheetView>
    <sheetView workbookViewId="1"/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245" t="s">
        <v>1583</v>
      </c>
      <c r="C2" s="246"/>
      <c r="D2" s="247" t="s">
        <v>1584</v>
      </c>
      <c r="E2" s="248"/>
      <c r="F2" s="248"/>
      <c r="G2" s="249"/>
      <c r="H2" s="250" t="s">
        <v>1585</v>
      </c>
      <c r="I2" s="251"/>
      <c r="J2" s="250" t="s">
        <v>2050</v>
      </c>
      <c r="K2" s="251"/>
      <c r="L2" s="250" t="s">
        <v>2051</v>
      </c>
      <c r="M2" s="251"/>
      <c r="N2" s="250" t="s">
        <v>2052</v>
      </c>
      <c r="O2" s="251"/>
    </row>
    <row r="3" spans="2:19" ht="32.25" customHeight="1">
      <c r="B3" s="252"/>
      <c r="C3" s="253"/>
      <c r="D3" s="254" t="s">
        <v>976</v>
      </c>
      <c r="E3" s="255"/>
      <c r="F3" s="254" t="s">
        <v>977</v>
      </c>
      <c r="G3" s="255"/>
      <c r="H3" s="256"/>
      <c r="I3" s="257"/>
      <c r="J3" s="256"/>
      <c r="K3" s="257"/>
      <c r="L3" s="256"/>
      <c r="M3" s="257"/>
      <c r="N3" s="256"/>
      <c r="O3" s="257"/>
    </row>
    <row r="4" spans="2:19" ht="45.75">
      <c r="B4" s="371" t="s">
        <v>978</v>
      </c>
      <c r="C4" s="369" t="s">
        <v>978</v>
      </c>
      <c r="D4" s="373" t="s">
        <v>2</v>
      </c>
      <c r="E4" s="258" t="s">
        <v>1570</v>
      </c>
      <c r="F4" s="373" t="s">
        <v>3</v>
      </c>
      <c r="G4" s="258" t="s">
        <v>2042</v>
      </c>
      <c r="H4" s="373" t="s">
        <v>4</v>
      </c>
      <c r="I4" s="258" t="s">
        <v>1563</v>
      </c>
      <c r="J4" s="373" t="s">
        <v>1196</v>
      </c>
      <c r="K4" s="258" t="s">
        <v>1196</v>
      </c>
      <c r="L4" s="373"/>
      <c r="M4" s="258" t="s">
        <v>1022</v>
      </c>
      <c r="N4" s="373"/>
      <c r="O4" s="258" t="s">
        <v>1022</v>
      </c>
      <c r="S4" s="4"/>
    </row>
    <row r="5" spans="2:19" ht="44.25">
      <c r="B5" s="372"/>
      <c r="C5" s="370"/>
      <c r="D5" s="259" t="s">
        <v>1018</v>
      </c>
      <c r="E5" s="260" t="s">
        <v>1586</v>
      </c>
      <c r="F5" s="259" t="s">
        <v>1019</v>
      </c>
      <c r="G5" s="260" t="s">
        <v>1587</v>
      </c>
      <c r="H5" s="259" t="s">
        <v>1020</v>
      </c>
      <c r="I5" s="260" t="s">
        <v>1588</v>
      </c>
      <c r="J5" s="259" t="s">
        <v>1021</v>
      </c>
      <c r="K5" s="260" t="s">
        <v>1589</v>
      </c>
      <c r="L5" s="259"/>
      <c r="M5" s="260"/>
      <c r="N5" s="259"/>
      <c r="O5" s="260"/>
      <c r="S5" s="4"/>
    </row>
    <row r="6" spans="2:19" ht="45.75">
      <c r="B6" s="371" t="s">
        <v>1590</v>
      </c>
      <c r="C6" s="369" t="s">
        <v>979</v>
      </c>
      <c r="D6" s="373" t="s">
        <v>6</v>
      </c>
      <c r="E6" s="258" t="s">
        <v>1571</v>
      </c>
      <c r="F6" s="373" t="s">
        <v>7</v>
      </c>
      <c r="G6" s="258" t="s">
        <v>2043</v>
      </c>
      <c r="H6" s="373"/>
      <c r="I6" s="258"/>
      <c r="J6" s="373" t="s">
        <v>1576</v>
      </c>
      <c r="K6" s="258" t="s">
        <v>1576</v>
      </c>
      <c r="L6" s="373"/>
      <c r="M6" s="258" t="s">
        <v>1022</v>
      </c>
      <c r="N6" s="373" t="s">
        <v>1566</v>
      </c>
      <c r="O6" s="258" t="s">
        <v>1566</v>
      </c>
    </row>
    <row r="7" spans="2:19" ht="44.25">
      <c r="B7" s="372"/>
      <c r="C7" s="370"/>
      <c r="D7" s="259" t="s">
        <v>1023</v>
      </c>
      <c r="E7" s="260" t="s">
        <v>1591</v>
      </c>
      <c r="F7" s="259" t="s">
        <v>1024</v>
      </c>
      <c r="G7" s="260" t="s">
        <v>1592</v>
      </c>
      <c r="H7" s="259"/>
      <c r="I7" s="260"/>
      <c r="J7" s="259" t="s">
        <v>1025</v>
      </c>
      <c r="K7" s="260" t="s">
        <v>1593</v>
      </c>
      <c r="L7" s="259"/>
      <c r="M7" s="260"/>
      <c r="N7" s="259" t="s">
        <v>1026</v>
      </c>
      <c r="O7" s="260" t="s">
        <v>1594</v>
      </c>
    </row>
    <row r="8" spans="2:19" ht="45.75">
      <c r="B8" s="371" t="s">
        <v>1595</v>
      </c>
      <c r="C8" s="369" t="s">
        <v>980</v>
      </c>
      <c r="D8" s="373" t="s">
        <v>1279</v>
      </c>
      <c r="E8" s="258" t="s">
        <v>1572</v>
      </c>
      <c r="F8" s="373" t="s">
        <v>1322</v>
      </c>
      <c r="G8" s="258" t="s">
        <v>1574</v>
      </c>
      <c r="H8" s="373" t="s">
        <v>2420</v>
      </c>
      <c r="I8" s="258" t="s">
        <v>2053</v>
      </c>
      <c r="J8" s="373"/>
      <c r="K8" s="258"/>
      <c r="L8" s="373" t="s">
        <v>1577</v>
      </c>
      <c r="M8" s="258" t="s">
        <v>1577</v>
      </c>
      <c r="N8" s="373"/>
      <c r="O8" s="258" t="s">
        <v>1022</v>
      </c>
    </row>
    <row r="9" spans="2:19" ht="44.25">
      <c r="B9" s="372"/>
      <c r="C9" s="370"/>
      <c r="D9" s="259" t="s">
        <v>1027</v>
      </c>
      <c r="E9" s="260" t="s">
        <v>1596</v>
      </c>
      <c r="F9" s="259" t="s">
        <v>1028</v>
      </c>
      <c r="G9" s="260" t="s">
        <v>1597</v>
      </c>
      <c r="H9" s="259" t="s">
        <v>1029</v>
      </c>
      <c r="I9" s="260" t="s">
        <v>1598</v>
      </c>
      <c r="J9" s="259"/>
      <c r="K9" s="260"/>
      <c r="L9" s="259" t="s">
        <v>2049</v>
      </c>
      <c r="M9" s="260" t="s">
        <v>1599</v>
      </c>
      <c r="N9" s="259"/>
      <c r="O9" s="260"/>
    </row>
    <row r="10" spans="2:19" ht="45.75">
      <c r="B10" s="371" t="s">
        <v>981</v>
      </c>
      <c r="C10" s="369" t="s">
        <v>981</v>
      </c>
      <c r="D10" s="373" t="s">
        <v>2423</v>
      </c>
      <c r="E10" s="258" t="s">
        <v>2054</v>
      </c>
      <c r="F10" s="373" t="s">
        <v>2422</v>
      </c>
      <c r="G10" s="258" t="s">
        <v>2055</v>
      </c>
      <c r="H10" s="373" t="s">
        <v>2419</v>
      </c>
      <c r="I10" s="258" t="s">
        <v>2056</v>
      </c>
      <c r="J10" s="373"/>
      <c r="K10" s="258"/>
      <c r="L10" s="373" t="s">
        <v>2421</v>
      </c>
      <c r="M10" s="258" t="s">
        <v>2057</v>
      </c>
      <c r="N10" s="373"/>
      <c r="O10" s="258" t="s">
        <v>1022</v>
      </c>
    </row>
    <row r="11" spans="2:19" ht="44.25">
      <c r="B11" s="372"/>
      <c r="C11" s="370"/>
      <c r="D11" s="259" t="s">
        <v>1030</v>
      </c>
      <c r="E11" s="260" t="s">
        <v>1600</v>
      </c>
      <c r="F11" s="259" t="s">
        <v>1031</v>
      </c>
      <c r="G11" s="260" t="s">
        <v>1182</v>
      </c>
      <c r="H11" s="259" t="s">
        <v>1032</v>
      </c>
      <c r="I11" s="260" t="s">
        <v>1601</v>
      </c>
      <c r="J11" s="259"/>
      <c r="K11" s="260"/>
      <c r="L11" s="259" t="s">
        <v>1033</v>
      </c>
      <c r="M11" s="260" t="s">
        <v>1599</v>
      </c>
      <c r="N11" s="259"/>
      <c r="O11" s="260"/>
    </row>
    <row r="12" spans="2:19" ht="45.75">
      <c r="B12" s="371" t="s">
        <v>982</v>
      </c>
      <c r="C12" s="369" t="s">
        <v>982</v>
      </c>
      <c r="D12" s="373" t="s">
        <v>1568</v>
      </c>
      <c r="E12" s="258" t="s">
        <v>1568</v>
      </c>
      <c r="F12" s="373" t="s">
        <v>2424</v>
      </c>
      <c r="G12" s="258" t="s">
        <v>2048</v>
      </c>
      <c r="H12" s="373" t="s">
        <v>1567</v>
      </c>
      <c r="I12" s="258" t="s">
        <v>1567</v>
      </c>
      <c r="J12" s="373" t="s">
        <v>2418</v>
      </c>
      <c r="K12" s="258" t="s">
        <v>1187</v>
      </c>
      <c r="L12" s="373"/>
      <c r="M12" s="258" t="s">
        <v>1022</v>
      </c>
      <c r="N12" s="373"/>
      <c r="O12" s="258" t="s">
        <v>1022</v>
      </c>
    </row>
    <row r="13" spans="2:19" ht="44.25">
      <c r="B13" s="372"/>
      <c r="C13" s="370"/>
      <c r="D13" s="259" t="s">
        <v>1034</v>
      </c>
      <c r="E13" s="260" t="s">
        <v>1602</v>
      </c>
      <c r="F13" s="259" t="s">
        <v>1035</v>
      </c>
      <c r="G13" s="260" t="s">
        <v>1603</v>
      </c>
      <c r="H13" s="259" t="s">
        <v>1604</v>
      </c>
      <c r="I13" s="260" t="s">
        <v>1605</v>
      </c>
      <c r="J13" s="259" t="s">
        <v>1036</v>
      </c>
      <c r="K13" s="260" t="s">
        <v>1606</v>
      </c>
      <c r="L13" s="259"/>
      <c r="M13" s="260"/>
      <c r="N13" s="259"/>
      <c r="O13" s="260"/>
    </row>
    <row r="14" spans="2:19" ht="45.75">
      <c r="B14" s="371" t="s">
        <v>983</v>
      </c>
      <c r="C14" s="369" t="s">
        <v>983</v>
      </c>
      <c r="D14" s="373"/>
      <c r="E14" s="258"/>
      <c r="F14" s="373"/>
      <c r="G14" s="258"/>
      <c r="H14" s="373"/>
      <c r="I14" s="258"/>
      <c r="J14" s="373"/>
      <c r="K14" s="258"/>
      <c r="L14" s="373" t="s">
        <v>1575</v>
      </c>
      <c r="M14" s="258" t="s">
        <v>1575</v>
      </c>
      <c r="N14" s="373"/>
      <c r="O14" s="258" t="s">
        <v>1022</v>
      </c>
    </row>
    <row r="15" spans="2:19" ht="44.25">
      <c r="B15" s="372"/>
      <c r="C15" s="370"/>
      <c r="D15" s="259"/>
      <c r="E15" s="260"/>
      <c r="F15" s="259"/>
      <c r="G15" s="260"/>
      <c r="H15" s="259"/>
      <c r="I15" s="260"/>
      <c r="J15" s="259"/>
      <c r="K15" s="260"/>
      <c r="L15" s="259" t="s">
        <v>1037</v>
      </c>
      <c r="M15" s="260" t="s">
        <v>1607</v>
      </c>
      <c r="N15" s="259"/>
      <c r="O15" s="260"/>
    </row>
    <row r="16" spans="2:19" ht="45.75">
      <c r="B16" s="371" t="s">
        <v>1608</v>
      </c>
      <c r="C16" s="369" t="s">
        <v>1609</v>
      </c>
      <c r="D16" s="373" t="s">
        <v>1920</v>
      </c>
      <c r="E16" s="258" t="s">
        <v>1818</v>
      </c>
      <c r="F16" s="261"/>
      <c r="G16" s="258"/>
      <c r="H16" s="261"/>
      <c r="I16" s="258"/>
      <c r="J16" s="261"/>
      <c r="K16" s="258"/>
      <c r="L16" s="261"/>
      <c r="M16" s="258"/>
      <c r="N16" s="261"/>
      <c r="O16" s="258" t="s">
        <v>1022</v>
      </c>
    </row>
    <row r="17" spans="2:15" ht="44.25">
      <c r="B17" s="372"/>
      <c r="C17" s="370"/>
      <c r="D17" s="262"/>
      <c r="E17" s="260" t="s">
        <v>2060</v>
      </c>
      <c r="F17" s="259"/>
      <c r="G17" s="260"/>
      <c r="H17" s="259"/>
      <c r="I17" s="260"/>
      <c r="J17" s="259"/>
      <c r="K17" s="260"/>
      <c r="L17" s="259"/>
      <c r="M17" s="260"/>
      <c r="N17" s="259"/>
      <c r="O17" s="260" t="s">
        <v>1022</v>
      </c>
    </row>
  </sheetData>
  <mergeCells count="22">
    <mergeCell ref="H2:I3"/>
    <mergeCell ref="J2:K3"/>
    <mergeCell ref="L2:M3"/>
    <mergeCell ref="N2:O3"/>
    <mergeCell ref="F3:G3"/>
    <mergeCell ref="D3:E3"/>
    <mergeCell ref="D2:G2"/>
    <mergeCell ref="B12:B13"/>
    <mergeCell ref="C12:C13"/>
    <mergeCell ref="B14:B15"/>
    <mergeCell ref="C14:C15"/>
    <mergeCell ref="B16:B17"/>
    <mergeCell ref="C16:C17"/>
    <mergeCell ref="B6:B7"/>
    <mergeCell ref="C6:C7"/>
    <mergeCell ref="B8:B9"/>
    <mergeCell ref="C8:C9"/>
    <mergeCell ref="B10:B11"/>
    <mergeCell ref="C10:C11"/>
    <mergeCell ref="B2:C3"/>
    <mergeCell ref="B4:B5"/>
    <mergeCell ref="C4:C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dimension ref="B3:V54"/>
  <sheetViews>
    <sheetView workbookViewId="0"/>
    <sheetView workbookViewId="1"/>
  </sheetViews>
  <sheetFormatPr defaultRowHeight="23.25"/>
  <cols>
    <col min="1" max="1" width="9" style="345"/>
    <col min="2" max="22" width="13" style="345" customWidth="1"/>
    <col min="23" max="16384" width="9" style="345"/>
  </cols>
  <sheetData>
    <row r="3" spans="2:22" ht="30">
      <c r="B3" s="348" t="s">
        <v>984</v>
      </c>
      <c r="C3" s="348" t="s">
        <v>990</v>
      </c>
      <c r="D3" s="348"/>
      <c r="E3" s="348"/>
      <c r="F3" s="348"/>
      <c r="G3" s="349" t="s">
        <v>2395</v>
      </c>
      <c r="H3" s="350"/>
      <c r="I3" s="350"/>
      <c r="J3" s="350"/>
      <c r="K3" s="350"/>
      <c r="L3" s="351"/>
      <c r="M3" s="349" t="s">
        <v>2149</v>
      </c>
      <c r="N3" s="350"/>
      <c r="O3" s="350"/>
      <c r="P3" s="350"/>
      <c r="Q3" s="350"/>
      <c r="R3" s="350"/>
      <c r="S3" s="350"/>
      <c r="T3" s="350"/>
      <c r="U3" s="350"/>
      <c r="V3" s="351"/>
    </row>
    <row r="4" spans="2:22">
      <c r="B4" s="348"/>
      <c r="C4" s="348"/>
      <c r="D4" s="348"/>
      <c r="E4" s="348"/>
      <c r="F4" s="348"/>
      <c r="G4" s="359" t="s">
        <v>5</v>
      </c>
      <c r="H4" s="360"/>
      <c r="I4" s="359" t="s">
        <v>8</v>
      </c>
      <c r="J4" s="360"/>
      <c r="K4" s="359" t="s">
        <v>17</v>
      </c>
      <c r="L4" s="360"/>
      <c r="M4" s="359" t="s">
        <v>2116</v>
      </c>
      <c r="N4" s="360"/>
      <c r="O4" s="359" t="s">
        <v>2119</v>
      </c>
      <c r="P4" s="360"/>
      <c r="Q4" s="359" t="s">
        <v>2123</v>
      </c>
      <c r="R4" s="360"/>
      <c r="S4" s="353" t="s">
        <v>1920</v>
      </c>
      <c r="T4" s="358"/>
      <c r="U4" s="358"/>
      <c r="V4" s="354"/>
    </row>
    <row r="5" spans="2:22" ht="25.5">
      <c r="B5" s="356" t="s">
        <v>18</v>
      </c>
      <c r="C5" s="317" t="s">
        <v>1156</v>
      </c>
      <c r="D5" s="315" t="s">
        <v>1156</v>
      </c>
      <c r="E5" s="317" t="s">
        <v>1152</v>
      </c>
      <c r="F5" s="315" t="s">
        <v>1964</v>
      </c>
      <c r="G5" s="317" t="s">
        <v>1131</v>
      </c>
      <c r="H5" s="315" t="s">
        <v>1131</v>
      </c>
      <c r="I5" s="317" t="s">
        <v>1091</v>
      </c>
      <c r="J5" s="315" t="s">
        <v>1091</v>
      </c>
      <c r="K5" s="317" t="s">
        <v>2243</v>
      </c>
      <c r="L5" s="315" t="s">
        <v>1137</v>
      </c>
      <c r="M5" s="317" t="s">
        <v>2259</v>
      </c>
      <c r="N5" s="315" t="s">
        <v>1132</v>
      </c>
      <c r="O5" s="317" t="s">
        <v>2260</v>
      </c>
      <c r="P5" s="315" t="s">
        <v>1092</v>
      </c>
      <c r="Q5" s="317" t="s">
        <v>2261</v>
      </c>
      <c r="R5" s="315" t="s">
        <v>1138</v>
      </c>
      <c r="S5" s="317" t="s">
        <v>47</v>
      </c>
      <c r="T5" s="315" t="s">
        <v>1971</v>
      </c>
      <c r="U5" s="317" t="s">
        <v>1153</v>
      </c>
      <c r="V5" s="315" t="s">
        <v>1966</v>
      </c>
    </row>
    <row r="6" spans="2:22" ht="44.25">
      <c r="B6" s="357"/>
      <c r="C6" s="259" t="s">
        <v>1616</v>
      </c>
      <c r="D6" s="260" t="s">
        <v>2061</v>
      </c>
      <c r="E6" s="259" t="s">
        <v>2294</v>
      </c>
      <c r="F6" s="260" t="s">
        <v>2184</v>
      </c>
      <c r="G6" s="259" t="s">
        <v>2311</v>
      </c>
      <c r="H6" s="260" t="s">
        <v>2195</v>
      </c>
      <c r="I6" s="259" t="s">
        <v>2312</v>
      </c>
      <c r="J6" s="260" t="s">
        <v>2196</v>
      </c>
      <c r="K6" s="259" t="s">
        <v>2313</v>
      </c>
      <c r="L6" s="260" t="s">
        <v>2197</v>
      </c>
      <c r="M6" s="259" t="s">
        <v>2347</v>
      </c>
      <c r="N6" s="260" t="s">
        <v>2223</v>
      </c>
      <c r="O6" s="259" t="s">
        <v>2348</v>
      </c>
      <c r="P6" s="260" t="s">
        <v>2224</v>
      </c>
      <c r="Q6" s="259" t="s">
        <v>2349</v>
      </c>
      <c r="R6" s="260" t="s">
        <v>2225</v>
      </c>
      <c r="S6" s="259" t="s">
        <v>2321</v>
      </c>
      <c r="T6" s="260" t="s">
        <v>2211</v>
      </c>
      <c r="U6" s="259" t="s">
        <v>2336</v>
      </c>
      <c r="V6" s="260" t="s">
        <v>2369</v>
      </c>
    </row>
    <row r="7" spans="2:22" ht="25.5">
      <c r="B7" s="356" t="s">
        <v>149</v>
      </c>
      <c r="C7" s="317" t="s">
        <v>1122</v>
      </c>
      <c r="D7" s="315" t="s">
        <v>1122</v>
      </c>
      <c r="E7" s="317" t="s">
        <v>2242</v>
      </c>
      <c r="F7" s="315" t="s">
        <v>1988</v>
      </c>
      <c r="G7" s="317"/>
      <c r="H7" s="315"/>
      <c r="I7" s="317"/>
      <c r="J7" s="315"/>
      <c r="K7" s="317"/>
      <c r="L7" s="315"/>
      <c r="M7" s="317"/>
      <c r="N7" s="315"/>
      <c r="O7" s="317"/>
      <c r="P7" s="315"/>
      <c r="Q7" s="317"/>
      <c r="R7" s="315"/>
      <c r="S7" s="317" t="s">
        <v>2247</v>
      </c>
      <c r="T7" s="315" t="s">
        <v>2021</v>
      </c>
      <c r="U7" s="317" t="s">
        <v>2371</v>
      </c>
      <c r="V7" s="315" t="s">
        <v>2168</v>
      </c>
    </row>
    <row r="8" spans="2:22" ht="44.25">
      <c r="B8" s="357"/>
      <c r="C8" s="259" t="s">
        <v>2283</v>
      </c>
      <c r="D8" s="260" t="s">
        <v>2078</v>
      </c>
      <c r="E8" s="259" t="s">
        <v>2299</v>
      </c>
      <c r="F8" s="260" t="s">
        <v>2189</v>
      </c>
      <c r="G8" s="259"/>
      <c r="H8" s="316"/>
      <c r="I8" s="259"/>
      <c r="J8" s="316"/>
      <c r="K8" s="259"/>
      <c r="L8" s="316"/>
      <c r="M8" s="259"/>
      <c r="N8" s="316"/>
      <c r="O8" s="259"/>
      <c r="P8" s="316"/>
      <c r="Q8" s="259"/>
      <c r="R8" s="316"/>
      <c r="S8" s="259" t="s">
        <v>2385</v>
      </c>
      <c r="T8" s="316" t="s">
        <v>2365</v>
      </c>
      <c r="U8" s="259" t="s">
        <v>2374</v>
      </c>
      <c r="V8" s="263" t="s">
        <v>2373</v>
      </c>
    </row>
    <row r="9" spans="2:22" ht="25.5">
      <c r="B9" s="356" t="s">
        <v>985</v>
      </c>
      <c r="C9" s="317" t="s">
        <v>2254</v>
      </c>
      <c r="D9" s="315" t="s">
        <v>1143</v>
      </c>
      <c r="E9" s="317"/>
      <c r="F9" s="315"/>
      <c r="G9" s="317"/>
      <c r="H9" s="315"/>
      <c r="I9" s="317"/>
      <c r="J9" s="315"/>
      <c r="K9" s="317"/>
      <c r="L9" s="315"/>
      <c r="M9" s="317"/>
      <c r="N9" s="315"/>
      <c r="O9" s="317"/>
      <c r="P9" s="315"/>
      <c r="Q9" s="317"/>
      <c r="R9" s="315"/>
      <c r="S9" s="317" t="s">
        <v>2246</v>
      </c>
      <c r="T9" s="315" t="s">
        <v>1144</v>
      </c>
      <c r="U9" s="317" t="s">
        <v>2372</v>
      </c>
      <c r="V9" s="315" t="s">
        <v>2170</v>
      </c>
    </row>
    <row r="10" spans="2:22" ht="44.25">
      <c r="B10" s="357"/>
      <c r="C10" s="259" t="s">
        <v>2284</v>
      </c>
      <c r="D10" s="260" t="s">
        <v>2079</v>
      </c>
      <c r="E10" s="259"/>
      <c r="F10" s="316"/>
      <c r="G10" s="259"/>
      <c r="H10" s="316"/>
      <c r="I10" s="259"/>
      <c r="J10" s="316"/>
      <c r="K10" s="259"/>
      <c r="L10" s="316"/>
      <c r="M10" s="259"/>
      <c r="N10" s="316"/>
      <c r="O10" s="259"/>
      <c r="P10" s="316"/>
      <c r="Q10" s="259"/>
      <c r="R10" s="316"/>
      <c r="S10" s="259" t="s">
        <v>2328</v>
      </c>
      <c r="T10" s="331" t="s">
        <v>1960</v>
      </c>
      <c r="U10" s="333" t="s">
        <v>2375</v>
      </c>
      <c r="V10" s="329" t="s">
        <v>2187</v>
      </c>
    </row>
    <row r="11" spans="2:22" ht="25.5">
      <c r="B11" s="356" t="s">
        <v>2240</v>
      </c>
      <c r="C11" s="319" t="s">
        <v>1086</v>
      </c>
      <c r="D11" s="320" t="s">
        <v>1088</v>
      </c>
      <c r="E11" s="317"/>
      <c r="F11" s="315"/>
      <c r="G11" s="317"/>
      <c r="H11" s="315"/>
      <c r="I11" s="317"/>
      <c r="J11" s="315"/>
      <c r="K11" s="317" t="s">
        <v>2403</v>
      </c>
      <c r="L11" s="315" t="s">
        <v>2404</v>
      </c>
      <c r="M11" s="317"/>
      <c r="N11" s="315"/>
      <c r="O11" s="317"/>
      <c r="P11" s="315"/>
      <c r="Q11" s="317" t="s">
        <v>1102</v>
      </c>
      <c r="R11" s="315" t="s">
        <v>2405</v>
      </c>
      <c r="S11" s="319" t="s">
        <v>1087</v>
      </c>
      <c r="T11" s="320" t="s">
        <v>1089</v>
      </c>
      <c r="U11" s="317"/>
      <c r="V11" s="315"/>
    </row>
    <row r="12" spans="2:22" ht="47.25">
      <c r="B12" s="357"/>
      <c r="C12" s="321" t="s">
        <v>2280</v>
      </c>
      <c r="D12" s="326" t="s">
        <v>1554</v>
      </c>
      <c r="E12" s="259"/>
      <c r="F12" s="316"/>
      <c r="G12" s="259"/>
      <c r="H12" s="316"/>
      <c r="I12" s="259"/>
      <c r="J12" s="316"/>
      <c r="K12" s="259" t="s">
        <v>2407</v>
      </c>
      <c r="L12" s="260" t="s">
        <v>2203</v>
      </c>
      <c r="M12" s="259"/>
      <c r="N12" s="316"/>
      <c r="O12" s="259"/>
      <c r="P12" s="316"/>
      <c r="Q12" s="259" t="s">
        <v>2406</v>
      </c>
      <c r="R12" s="260" t="s">
        <v>1557</v>
      </c>
      <c r="S12" s="342" t="s">
        <v>2386</v>
      </c>
      <c r="T12" s="341" t="s">
        <v>2215</v>
      </c>
      <c r="U12" s="333"/>
      <c r="V12" s="329"/>
    </row>
    <row r="13" spans="2:22" ht="25.5">
      <c r="B13" s="356" t="s">
        <v>208</v>
      </c>
      <c r="C13" s="317" t="s">
        <v>1190</v>
      </c>
      <c r="D13" s="315" t="s">
        <v>1190</v>
      </c>
      <c r="E13" s="319" t="s">
        <v>1189</v>
      </c>
      <c r="F13" s="320" t="s">
        <v>1973</v>
      </c>
      <c r="G13" s="317"/>
      <c r="H13" s="315"/>
      <c r="I13" s="317"/>
      <c r="J13" s="315"/>
      <c r="K13" s="317"/>
      <c r="L13" s="315"/>
      <c r="M13" s="317"/>
      <c r="N13" s="315"/>
      <c r="O13" s="317"/>
      <c r="P13" s="315"/>
      <c r="Q13" s="317"/>
      <c r="R13" s="315"/>
      <c r="S13" s="317" t="s">
        <v>238</v>
      </c>
      <c r="T13" s="315" t="s">
        <v>1950</v>
      </c>
      <c r="U13" s="317" t="s">
        <v>1166</v>
      </c>
      <c r="V13" s="315" t="s">
        <v>1975</v>
      </c>
    </row>
    <row r="14" spans="2:22" ht="44.25">
      <c r="B14" s="357"/>
      <c r="C14" s="259" t="s">
        <v>2275</v>
      </c>
      <c r="D14" s="260" t="s">
        <v>2402</v>
      </c>
      <c r="E14" s="321" t="s">
        <v>2295</v>
      </c>
      <c r="F14" s="322" t="s">
        <v>2185</v>
      </c>
      <c r="G14" s="333"/>
      <c r="H14" s="329"/>
      <c r="I14" s="333"/>
      <c r="J14" s="329"/>
      <c r="K14" s="333"/>
      <c r="L14" s="329"/>
      <c r="M14" s="333"/>
      <c r="N14" s="329"/>
      <c r="O14" s="333"/>
      <c r="P14" s="329"/>
      <c r="Q14" s="333"/>
      <c r="R14" s="329"/>
      <c r="S14" s="259" t="s">
        <v>2322</v>
      </c>
      <c r="T14" s="260" t="s">
        <v>2212</v>
      </c>
      <c r="U14" s="259" t="s">
        <v>2337</v>
      </c>
      <c r="V14" s="332" t="s">
        <v>2370</v>
      </c>
    </row>
    <row r="15" spans="2:22" ht="25.5">
      <c r="B15" s="356" t="s">
        <v>260</v>
      </c>
      <c r="C15" s="317" t="s">
        <v>1159</v>
      </c>
      <c r="D15" s="315" t="s">
        <v>1159</v>
      </c>
      <c r="E15" s="317" t="s">
        <v>1176</v>
      </c>
      <c r="F15" s="315" t="s">
        <v>1980</v>
      </c>
      <c r="G15" s="317" t="s">
        <v>1081</v>
      </c>
      <c r="H15" s="315" t="s">
        <v>1081</v>
      </c>
      <c r="I15" s="317" t="s">
        <v>1125</v>
      </c>
      <c r="J15" s="315" t="s">
        <v>1125</v>
      </c>
      <c r="K15" s="317" t="s">
        <v>1762</v>
      </c>
      <c r="L15" s="315" t="s">
        <v>1103</v>
      </c>
      <c r="M15" s="317" t="s">
        <v>2264</v>
      </c>
      <c r="N15" s="315" t="s">
        <v>1082</v>
      </c>
      <c r="O15" s="317" t="s">
        <v>2265</v>
      </c>
      <c r="P15" s="315" t="s">
        <v>1126</v>
      </c>
      <c r="Q15" s="317" t="s">
        <v>2266</v>
      </c>
      <c r="R15" s="315" t="s">
        <v>1104</v>
      </c>
      <c r="S15" s="317" t="s">
        <v>291</v>
      </c>
      <c r="T15" s="315" t="s">
        <v>1972</v>
      </c>
      <c r="U15" s="317" t="s">
        <v>1177</v>
      </c>
      <c r="V15" s="315" t="s">
        <v>1982</v>
      </c>
    </row>
    <row r="16" spans="2:22" ht="45.75">
      <c r="B16" s="357"/>
      <c r="C16" s="259" t="s">
        <v>2276</v>
      </c>
      <c r="D16" s="260" t="s">
        <v>2072</v>
      </c>
      <c r="E16" s="259" t="s">
        <v>2296</v>
      </c>
      <c r="F16" s="316" t="s">
        <v>2186</v>
      </c>
      <c r="G16" s="259" t="s">
        <v>1579</v>
      </c>
      <c r="H16" s="260" t="s">
        <v>2201</v>
      </c>
      <c r="I16" s="259" t="s">
        <v>1580</v>
      </c>
      <c r="J16" s="260" t="s">
        <v>2202</v>
      </c>
      <c r="K16" s="259" t="s">
        <v>2316</v>
      </c>
      <c r="L16" s="260" t="s">
        <v>2203</v>
      </c>
      <c r="M16" s="259" t="s">
        <v>2355</v>
      </c>
      <c r="N16" s="260" t="s">
        <v>2230</v>
      </c>
      <c r="O16" s="259" t="s">
        <v>2356</v>
      </c>
      <c r="P16" s="260" t="s">
        <v>2233</v>
      </c>
      <c r="Q16" s="259" t="s">
        <v>1757</v>
      </c>
      <c r="R16" s="264" t="s">
        <v>1557</v>
      </c>
      <c r="S16" s="259" t="s">
        <v>2323</v>
      </c>
      <c r="T16" s="260" t="s">
        <v>2213</v>
      </c>
      <c r="U16" s="259" t="s">
        <v>2338</v>
      </c>
      <c r="V16" s="260" t="s">
        <v>2183</v>
      </c>
    </row>
    <row r="17" spans="2:22" ht="25.5">
      <c r="B17" s="356" t="s">
        <v>391</v>
      </c>
      <c r="C17" s="317" t="s">
        <v>1146</v>
      </c>
      <c r="D17" s="315" t="s">
        <v>1146</v>
      </c>
      <c r="E17" s="317" t="s">
        <v>1183</v>
      </c>
      <c r="F17" s="315" t="s">
        <v>1984</v>
      </c>
      <c r="G17" s="317" t="s">
        <v>1140</v>
      </c>
      <c r="H17" s="315" t="s">
        <v>1140</v>
      </c>
      <c r="I17" s="317" t="s">
        <v>1078</v>
      </c>
      <c r="J17" s="315" t="s">
        <v>1078</v>
      </c>
      <c r="K17" s="317" t="s">
        <v>2244</v>
      </c>
      <c r="L17" s="315" t="s">
        <v>1128</v>
      </c>
      <c r="M17" s="317" t="s">
        <v>2267</v>
      </c>
      <c r="N17" s="315" t="s">
        <v>1141</v>
      </c>
      <c r="O17" s="317" t="s">
        <v>2268</v>
      </c>
      <c r="P17" s="315" t="s">
        <v>1079</v>
      </c>
      <c r="Q17" s="317" t="s">
        <v>2269</v>
      </c>
      <c r="R17" s="315" t="s">
        <v>1129</v>
      </c>
      <c r="S17" s="317" t="s">
        <v>2248</v>
      </c>
      <c r="T17" s="315" t="s">
        <v>1147</v>
      </c>
      <c r="U17" s="317" t="s">
        <v>2343</v>
      </c>
      <c r="V17" s="315" t="s">
        <v>2171</v>
      </c>
    </row>
    <row r="18" spans="2:22" ht="44.25">
      <c r="B18" s="357"/>
      <c r="C18" s="259" t="s">
        <v>2286</v>
      </c>
      <c r="D18" s="260" t="s">
        <v>2080</v>
      </c>
      <c r="E18" s="259" t="s">
        <v>2302</v>
      </c>
      <c r="F18" s="316" t="s">
        <v>2190</v>
      </c>
      <c r="G18" s="259" t="s">
        <v>1581</v>
      </c>
      <c r="H18" s="260" t="s">
        <v>2204</v>
      </c>
      <c r="I18" s="259" t="s">
        <v>1746</v>
      </c>
      <c r="J18" s="260" t="s">
        <v>2205</v>
      </c>
      <c r="K18" s="259" t="s">
        <v>1582</v>
      </c>
      <c r="L18" s="260" t="s">
        <v>2206</v>
      </c>
      <c r="M18" s="259" t="s">
        <v>2357</v>
      </c>
      <c r="N18" s="316" t="s">
        <v>2232</v>
      </c>
      <c r="O18" s="259" t="s">
        <v>1742</v>
      </c>
      <c r="P18" s="260" t="s">
        <v>2231</v>
      </c>
      <c r="Q18" s="259" t="s">
        <v>2358</v>
      </c>
      <c r="R18" s="263" t="s">
        <v>2234</v>
      </c>
      <c r="S18" s="259" t="s">
        <v>2329</v>
      </c>
      <c r="T18" s="260" t="s">
        <v>2218</v>
      </c>
      <c r="U18" s="259" t="s">
        <v>2376</v>
      </c>
      <c r="V18" s="334" t="s">
        <v>1974</v>
      </c>
    </row>
    <row r="19" spans="2:22" ht="25.5">
      <c r="B19" s="356" t="s">
        <v>986</v>
      </c>
      <c r="C19" s="317" t="s">
        <v>2255</v>
      </c>
      <c r="D19" s="315" t="s">
        <v>1111</v>
      </c>
      <c r="E19" s="317" t="s">
        <v>1205</v>
      </c>
      <c r="F19" s="315" t="s">
        <v>1995</v>
      </c>
      <c r="G19" s="317"/>
      <c r="H19" s="315"/>
      <c r="I19" s="317"/>
      <c r="J19" s="315"/>
      <c r="K19" s="317"/>
      <c r="L19" s="315"/>
      <c r="M19" s="317"/>
      <c r="N19" s="315"/>
      <c r="O19" s="317"/>
      <c r="P19" s="315"/>
      <c r="Q19" s="317"/>
      <c r="R19" s="315"/>
      <c r="S19" s="317" t="s">
        <v>2250</v>
      </c>
      <c r="T19" s="315" t="s">
        <v>1112</v>
      </c>
      <c r="U19" s="317"/>
      <c r="V19" s="315"/>
    </row>
    <row r="20" spans="2:22" ht="44.25">
      <c r="B20" s="357"/>
      <c r="C20" s="259" t="s">
        <v>2289</v>
      </c>
      <c r="D20" s="260" t="s">
        <v>2083</v>
      </c>
      <c r="E20" s="259" t="s">
        <v>2304</v>
      </c>
      <c r="F20" s="260" t="s">
        <v>2192</v>
      </c>
      <c r="G20" s="259"/>
      <c r="H20" s="316"/>
      <c r="I20" s="259"/>
      <c r="J20" s="316"/>
      <c r="K20" s="259"/>
      <c r="L20" s="316"/>
      <c r="M20" s="259"/>
      <c r="N20" s="316"/>
      <c r="O20" s="259"/>
      <c r="P20" s="316"/>
      <c r="Q20" s="259"/>
      <c r="R20" s="316"/>
      <c r="S20" s="259" t="s">
        <v>2331</v>
      </c>
      <c r="T20" s="331" t="s">
        <v>2368</v>
      </c>
      <c r="U20" s="333"/>
      <c r="V20" s="329"/>
    </row>
    <row r="21" spans="2:22" ht="25.5">
      <c r="B21" s="356" t="s">
        <v>1171</v>
      </c>
      <c r="C21" s="317" t="s">
        <v>1173</v>
      </c>
      <c r="D21" s="315" t="s">
        <v>1173</v>
      </c>
      <c r="E21" s="317"/>
      <c r="F21" s="315"/>
      <c r="G21" s="317"/>
      <c r="H21" s="315"/>
      <c r="I21" s="317"/>
      <c r="J21" s="315"/>
      <c r="K21" s="317"/>
      <c r="L21" s="315"/>
      <c r="M21" s="317"/>
      <c r="N21" s="315"/>
      <c r="O21" s="317"/>
      <c r="P21" s="315"/>
      <c r="Q21" s="317"/>
      <c r="R21" s="315"/>
      <c r="S21" s="317" t="s">
        <v>1172</v>
      </c>
      <c r="T21" s="315" t="s">
        <v>2029</v>
      </c>
      <c r="U21" s="317"/>
      <c r="V21" s="315"/>
    </row>
    <row r="22" spans="2:22" ht="44.25">
      <c r="B22" s="357"/>
      <c r="C22" s="259" t="s">
        <v>2287</v>
      </c>
      <c r="D22" s="260" t="s">
        <v>2081</v>
      </c>
      <c r="E22" s="259"/>
      <c r="F22" s="316"/>
      <c r="G22" s="259"/>
      <c r="H22" s="316"/>
      <c r="I22" s="259"/>
      <c r="J22" s="316"/>
      <c r="K22" s="259"/>
      <c r="L22" s="316"/>
      <c r="M22" s="259"/>
      <c r="N22" s="316"/>
      <c r="O22" s="259"/>
      <c r="P22" s="316"/>
      <c r="Q22" s="259"/>
      <c r="R22" s="316"/>
      <c r="S22" s="259" t="s">
        <v>2408</v>
      </c>
      <c r="T22" s="263" t="s">
        <v>2367</v>
      </c>
      <c r="U22" s="333"/>
      <c r="V22" s="329"/>
    </row>
    <row r="23" spans="2:22" ht="25.5">
      <c r="B23" s="356" t="s">
        <v>2106</v>
      </c>
      <c r="C23" s="317" t="s">
        <v>2241</v>
      </c>
      <c r="D23" s="315" t="s">
        <v>2028</v>
      </c>
      <c r="E23" s="319" t="s">
        <v>1180</v>
      </c>
      <c r="F23" s="320" t="s">
        <v>2109</v>
      </c>
      <c r="G23" s="317"/>
      <c r="H23" s="315"/>
      <c r="I23" s="317"/>
      <c r="J23" s="315"/>
      <c r="K23" s="318" t="s">
        <v>2245</v>
      </c>
      <c r="L23" s="315" t="s">
        <v>1116</v>
      </c>
      <c r="M23" s="317"/>
      <c r="N23" s="315"/>
      <c r="O23" s="317"/>
      <c r="P23" s="315"/>
      <c r="Q23" s="317" t="s">
        <v>2271</v>
      </c>
      <c r="R23" s="315" t="s">
        <v>1117</v>
      </c>
      <c r="S23" s="361" t="s">
        <v>2396</v>
      </c>
      <c r="T23" s="315"/>
      <c r="U23" s="317"/>
      <c r="V23" s="315"/>
    </row>
    <row r="24" spans="2:22" ht="44.25">
      <c r="B24" s="357"/>
      <c r="C24" s="259" t="s">
        <v>2107</v>
      </c>
      <c r="D24" s="260" t="s">
        <v>1179</v>
      </c>
      <c r="E24" s="321" t="s">
        <v>2110</v>
      </c>
      <c r="F24" s="339" t="s">
        <v>2191</v>
      </c>
      <c r="G24" s="259"/>
      <c r="H24" s="316"/>
      <c r="I24" s="259"/>
      <c r="J24" s="316"/>
      <c r="K24" s="259" t="s">
        <v>2318</v>
      </c>
      <c r="L24" s="260" t="s">
        <v>2207</v>
      </c>
      <c r="M24" s="259"/>
      <c r="N24" s="316"/>
      <c r="O24" s="259"/>
      <c r="P24" s="316"/>
      <c r="Q24" s="259" t="s">
        <v>2360</v>
      </c>
      <c r="R24" s="260" t="s">
        <v>2235</v>
      </c>
      <c r="S24" s="259"/>
      <c r="T24" s="331"/>
      <c r="U24" s="333"/>
      <c r="V24" s="329"/>
    </row>
    <row r="25" spans="2:22" ht="25.5">
      <c r="B25" s="356" t="s">
        <v>604</v>
      </c>
      <c r="C25" s="317" t="s">
        <v>1162</v>
      </c>
      <c r="D25" s="315" t="s">
        <v>1162</v>
      </c>
      <c r="E25" s="317" t="s">
        <v>1214</v>
      </c>
      <c r="F25" s="315" t="s">
        <v>2015</v>
      </c>
      <c r="G25" s="317"/>
      <c r="H25" s="315"/>
      <c r="I25" s="317"/>
      <c r="J25" s="315"/>
      <c r="K25" s="317"/>
      <c r="L25" s="315"/>
      <c r="M25" s="317"/>
      <c r="N25" s="315"/>
      <c r="O25" s="317"/>
      <c r="P25" s="315"/>
      <c r="Q25" s="317"/>
      <c r="R25" s="315"/>
      <c r="S25" s="317" t="s">
        <v>2249</v>
      </c>
      <c r="T25" s="315" t="s">
        <v>2031</v>
      </c>
      <c r="U25" s="317" t="s">
        <v>2344</v>
      </c>
      <c r="V25" s="315" t="s">
        <v>2173</v>
      </c>
    </row>
    <row r="26" spans="2:22" ht="44.25">
      <c r="B26" s="357"/>
      <c r="C26" s="259" t="s">
        <v>2288</v>
      </c>
      <c r="D26" s="260" t="s">
        <v>2082</v>
      </c>
      <c r="E26" s="259" t="s">
        <v>2303</v>
      </c>
      <c r="F26" s="260" t="s">
        <v>2191</v>
      </c>
      <c r="G26" s="259"/>
      <c r="H26" s="316"/>
      <c r="I26" s="259"/>
      <c r="J26" s="316"/>
      <c r="K26" s="259"/>
      <c r="L26" s="316"/>
      <c r="M26" s="259"/>
      <c r="N26" s="316"/>
      <c r="O26" s="259"/>
      <c r="P26" s="316"/>
      <c r="Q26" s="259"/>
      <c r="R26" s="316"/>
      <c r="S26" s="259" t="s">
        <v>2330</v>
      </c>
      <c r="T26" s="263" t="s">
        <v>2366</v>
      </c>
      <c r="U26" s="259" t="s">
        <v>2377</v>
      </c>
      <c r="V26" s="316" t="s">
        <v>2378</v>
      </c>
    </row>
    <row r="27" spans="2:22" ht="25.5">
      <c r="B27" s="356" t="s">
        <v>988</v>
      </c>
      <c r="C27" s="323" t="s">
        <v>2285</v>
      </c>
      <c r="D27" s="324" t="s">
        <v>2063</v>
      </c>
      <c r="E27" s="317"/>
      <c r="F27" s="315"/>
      <c r="G27" s="317"/>
      <c r="H27" s="315"/>
      <c r="I27" s="317"/>
      <c r="J27" s="315"/>
      <c r="K27" s="317"/>
      <c r="L27" s="315"/>
      <c r="M27" s="317"/>
      <c r="N27" s="315"/>
      <c r="O27" s="317"/>
      <c r="P27" s="315"/>
      <c r="Q27" s="317"/>
      <c r="R27" s="315"/>
      <c r="S27" s="323" t="s">
        <v>2392</v>
      </c>
      <c r="T27" s="324" t="s">
        <v>2161</v>
      </c>
      <c r="U27" s="317"/>
      <c r="V27" s="315"/>
    </row>
    <row r="28" spans="2:22" ht="47.25">
      <c r="B28" s="357"/>
      <c r="C28" s="325" t="s">
        <v>2278</v>
      </c>
      <c r="D28" s="327" t="s">
        <v>2076</v>
      </c>
      <c r="E28" s="259"/>
      <c r="F28" s="316"/>
      <c r="G28" s="259"/>
      <c r="H28" s="316"/>
      <c r="I28" s="259"/>
      <c r="J28" s="316"/>
      <c r="K28" s="259"/>
      <c r="L28" s="316"/>
      <c r="M28" s="259"/>
      <c r="N28" s="316"/>
      <c r="O28" s="259"/>
      <c r="P28" s="316"/>
      <c r="Q28" s="259"/>
      <c r="R28" s="316"/>
      <c r="S28" s="325" t="s">
        <v>2325</v>
      </c>
      <c r="T28" s="337" t="s">
        <v>2216</v>
      </c>
      <c r="U28" s="333"/>
      <c r="V28" s="329"/>
    </row>
    <row r="29" spans="2:22" ht="25.5">
      <c r="B29" s="356" t="s">
        <v>1392</v>
      </c>
      <c r="C29" s="317" t="s">
        <v>1119</v>
      </c>
      <c r="D29" s="315" t="s">
        <v>1119</v>
      </c>
      <c r="E29" s="317"/>
      <c r="F29" s="315"/>
      <c r="G29" s="317"/>
      <c r="H29" s="315"/>
      <c r="I29" s="317"/>
      <c r="J29" s="315"/>
      <c r="K29" s="317"/>
      <c r="L29" s="315"/>
      <c r="M29" s="317"/>
      <c r="N29" s="315"/>
      <c r="O29" s="317"/>
      <c r="P29" s="315"/>
      <c r="Q29" s="317"/>
      <c r="R29" s="315"/>
      <c r="S29" s="317" t="s">
        <v>2257</v>
      </c>
      <c r="T29" s="315" t="s">
        <v>1120</v>
      </c>
      <c r="U29" s="317"/>
      <c r="V29" s="315"/>
    </row>
    <row r="30" spans="2:22" ht="44.25">
      <c r="B30" s="357"/>
      <c r="C30" s="259" t="s">
        <v>2278</v>
      </c>
      <c r="D30" s="260" t="s">
        <v>2074</v>
      </c>
      <c r="E30" s="259"/>
      <c r="F30" s="316"/>
      <c r="G30" s="259"/>
      <c r="H30" s="316"/>
      <c r="I30" s="259"/>
      <c r="J30" s="316"/>
      <c r="K30" s="259"/>
      <c r="L30" s="316"/>
      <c r="M30" s="259"/>
      <c r="N30" s="316"/>
      <c r="O30" s="259"/>
      <c r="P30" s="316"/>
      <c r="Q30" s="259"/>
      <c r="R30" s="316"/>
      <c r="S30" s="259" t="s">
        <v>2388</v>
      </c>
      <c r="T30" s="263" t="s">
        <v>2364</v>
      </c>
      <c r="U30" s="333"/>
      <c r="V30" s="329"/>
    </row>
    <row r="31" spans="2:22" ht="25.5">
      <c r="B31" s="356" t="s">
        <v>648</v>
      </c>
      <c r="C31" s="317" t="s">
        <v>2239</v>
      </c>
      <c r="D31" s="315" t="s">
        <v>1109</v>
      </c>
      <c r="E31" s="317" t="s">
        <v>666</v>
      </c>
      <c r="F31" s="315" t="s">
        <v>2004</v>
      </c>
      <c r="G31" s="317" t="s">
        <v>693</v>
      </c>
      <c r="H31" s="315" t="s">
        <v>1208</v>
      </c>
      <c r="I31" s="317"/>
      <c r="J31" s="315"/>
      <c r="K31" s="317" t="s">
        <v>697</v>
      </c>
      <c r="L31" s="315" t="s">
        <v>1095</v>
      </c>
      <c r="M31" s="317" t="s">
        <v>2262</v>
      </c>
      <c r="N31" s="315" t="s">
        <v>1209</v>
      </c>
      <c r="O31" s="317"/>
      <c r="P31" s="315"/>
      <c r="Q31" s="317" t="s">
        <v>2263</v>
      </c>
      <c r="R31" s="315" t="s">
        <v>1096</v>
      </c>
      <c r="S31" s="317" t="s">
        <v>2258</v>
      </c>
      <c r="T31" s="315" t="s">
        <v>2033</v>
      </c>
      <c r="U31" s="317" t="s">
        <v>690</v>
      </c>
      <c r="V31" s="315" t="s">
        <v>2013</v>
      </c>
    </row>
    <row r="32" spans="2:22" ht="44.25">
      <c r="B32" s="357"/>
      <c r="C32" s="259" t="s">
        <v>2279</v>
      </c>
      <c r="D32" s="260" t="s">
        <v>2073</v>
      </c>
      <c r="E32" s="259" t="s">
        <v>2005</v>
      </c>
      <c r="F32" s="316" t="s">
        <v>2187</v>
      </c>
      <c r="G32" s="259" t="s">
        <v>2314</v>
      </c>
      <c r="H32" s="263" t="s">
        <v>1997</v>
      </c>
      <c r="I32" s="259"/>
      <c r="J32" s="316"/>
      <c r="K32" s="259" t="s">
        <v>2315</v>
      </c>
      <c r="L32" s="260" t="s">
        <v>2199</v>
      </c>
      <c r="M32" s="259" t="s">
        <v>2350</v>
      </c>
      <c r="N32" s="260" t="s">
        <v>2382</v>
      </c>
      <c r="O32" s="259"/>
      <c r="P32" s="316"/>
      <c r="Q32" s="259" t="s">
        <v>2351</v>
      </c>
      <c r="R32" s="260" t="s">
        <v>2226</v>
      </c>
      <c r="S32" s="259" t="s">
        <v>2326</v>
      </c>
      <c r="T32" s="316" t="s">
        <v>2327</v>
      </c>
      <c r="U32" s="333" t="s">
        <v>2011</v>
      </c>
      <c r="V32" s="260" t="s">
        <v>2221</v>
      </c>
    </row>
    <row r="33" spans="2:22" ht="25.5">
      <c r="B33" s="356" t="s">
        <v>2400</v>
      </c>
      <c r="C33" s="323" t="s">
        <v>2281</v>
      </c>
      <c r="D33" s="324" t="s">
        <v>2065</v>
      </c>
      <c r="E33" s="317"/>
      <c r="F33" s="315"/>
      <c r="G33" s="323" t="s">
        <v>2410</v>
      </c>
      <c r="H33" s="324" t="s">
        <v>2154</v>
      </c>
      <c r="I33" s="323" t="s">
        <v>2281</v>
      </c>
      <c r="J33" s="324" t="s">
        <v>2156</v>
      </c>
      <c r="K33" s="323" t="s">
        <v>2409</v>
      </c>
      <c r="L33" s="324" t="s">
        <v>2158</v>
      </c>
      <c r="M33" s="323" t="s">
        <v>2352</v>
      </c>
      <c r="N33" s="324" t="s">
        <v>2177</v>
      </c>
      <c r="O33" s="323" t="s">
        <v>2353</v>
      </c>
      <c r="P33" s="324" t="s">
        <v>2179</v>
      </c>
      <c r="Q33" s="323" t="s">
        <v>2354</v>
      </c>
      <c r="R33" s="324" t="s">
        <v>2181</v>
      </c>
      <c r="S33" s="361" t="s">
        <v>2397</v>
      </c>
      <c r="T33" s="315"/>
      <c r="U33" s="317"/>
      <c r="V33" s="315"/>
    </row>
    <row r="34" spans="2:22" ht="47.25">
      <c r="B34" s="357"/>
      <c r="C34" s="325" t="s">
        <v>2282</v>
      </c>
      <c r="D34" s="327" t="s">
        <v>2077</v>
      </c>
      <c r="E34" s="259"/>
      <c r="F34" s="316"/>
      <c r="G34" s="325" t="s">
        <v>2384</v>
      </c>
      <c r="H34" s="337" t="s">
        <v>2198</v>
      </c>
      <c r="I34" s="343" t="s">
        <v>2282</v>
      </c>
      <c r="J34" s="337" t="s">
        <v>1124</v>
      </c>
      <c r="K34" s="325" t="s">
        <v>2383</v>
      </c>
      <c r="L34" s="337" t="s">
        <v>2200</v>
      </c>
      <c r="M34" s="362" t="s">
        <v>2412</v>
      </c>
      <c r="N34" s="337" t="s">
        <v>2227</v>
      </c>
      <c r="O34" s="362" t="s">
        <v>2414</v>
      </c>
      <c r="P34" s="337" t="s">
        <v>2228</v>
      </c>
      <c r="Q34" s="362" t="s">
        <v>2416</v>
      </c>
      <c r="R34" s="337" t="s">
        <v>2229</v>
      </c>
      <c r="S34" s="259"/>
      <c r="T34" s="331"/>
      <c r="U34" s="333"/>
      <c r="V34" s="329"/>
    </row>
    <row r="35" spans="2:22" ht="25.5">
      <c r="B35" s="356" t="s">
        <v>732</v>
      </c>
      <c r="C35" s="317" t="s">
        <v>1967</v>
      </c>
      <c r="D35" s="315" t="s">
        <v>1967</v>
      </c>
      <c r="E35" s="317"/>
      <c r="F35" s="315"/>
      <c r="G35" s="317"/>
      <c r="H35" s="315"/>
      <c r="I35" s="317" t="s">
        <v>1075</v>
      </c>
      <c r="J35" s="315" t="s">
        <v>1075</v>
      </c>
      <c r="K35" s="317"/>
      <c r="L35" s="315"/>
      <c r="M35" s="317"/>
      <c r="N35" s="315"/>
      <c r="O35" s="317" t="s">
        <v>2273</v>
      </c>
      <c r="P35" s="315" t="s">
        <v>1076</v>
      </c>
      <c r="Q35" s="317"/>
      <c r="R35" s="315"/>
      <c r="S35" s="317" t="s">
        <v>748</v>
      </c>
      <c r="T35" s="315" t="s">
        <v>1969</v>
      </c>
      <c r="U35" s="317"/>
      <c r="V35" s="315"/>
    </row>
    <row r="36" spans="2:22" ht="44.25">
      <c r="B36" s="357"/>
      <c r="C36" s="259" t="s">
        <v>2277</v>
      </c>
      <c r="D36" s="260" t="s">
        <v>2075</v>
      </c>
      <c r="E36" s="259"/>
      <c r="F36" s="316"/>
      <c r="G36" s="259"/>
      <c r="H36" s="316"/>
      <c r="I36" s="259" t="s">
        <v>2319</v>
      </c>
      <c r="J36" s="260" t="s">
        <v>2208</v>
      </c>
      <c r="K36" s="259"/>
      <c r="L36" s="316"/>
      <c r="M36" s="259"/>
      <c r="N36" s="316"/>
      <c r="O36" s="259" t="s">
        <v>2361</v>
      </c>
      <c r="P36" s="260" t="s">
        <v>2236</v>
      </c>
      <c r="Q36" s="259"/>
      <c r="R36" s="316"/>
      <c r="S36" s="259" t="s">
        <v>2324</v>
      </c>
      <c r="T36" s="260" t="s">
        <v>2214</v>
      </c>
      <c r="U36" s="333"/>
      <c r="V36" s="329"/>
    </row>
    <row r="37" spans="2:22" ht="25.5">
      <c r="B37" s="356" t="s">
        <v>790</v>
      </c>
      <c r="C37" s="317" t="s">
        <v>1134</v>
      </c>
      <c r="D37" s="315" t="s">
        <v>1134</v>
      </c>
      <c r="E37" s="317" t="s">
        <v>1185</v>
      </c>
      <c r="F37" s="315" t="s">
        <v>1986</v>
      </c>
      <c r="G37" s="317"/>
      <c r="H37" s="315"/>
      <c r="I37" s="317" t="s">
        <v>1106</v>
      </c>
      <c r="J37" s="315" t="s">
        <v>1106</v>
      </c>
      <c r="K37" s="317" t="s">
        <v>1199</v>
      </c>
      <c r="L37" s="315" t="s">
        <v>1199</v>
      </c>
      <c r="M37" s="317"/>
      <c r="N37" s="315"/>
      <c r="O37" s="317" t="s">
        <v>2272</v>
      </c>
      <c r="P37" s="315" t="s">
        <v>1107</v>
      </c>
      <c r="Q37" s="317"/>
      <c r="R37" s="315"/>
      <c r="S37" s="317" t="s">
        <v>820</v>
      </c>
      <c r="T37" s="315" t="s">
        <v>1135</v>
      </c>
      <c r="U37" s="317"/>
      <c r="V37" s="315"/>
    </row>
    <row r="38" spans="2:22" ht="44.25">
      <c r="B38" s="357"/>
      <c r="C38" s="259" t="s">
        <v>2293</v>
      </c>
      <c r="D38" s="260" t="s">
        <v>2142</v>
      </c>
      <c r="E38" s="259" t="s">
        <v>2305</v>
      </c>
      <c r="F38" s="316" t="s">
        <v>2193</v>
      </c>
      <c r="G38" s="259"/>
      <c r="H38" s="316"/>
      <c r="I38" s="259" t="s">
        <v>1610</v>
      </c>
      <c r="J38" s="260" t="s">
        <v>2209</v>
      </c>
      <c r="K38" s="259" t="s">
        <v>2320</v>
      </c>
      <c r="L38" s="260" t="s">
        <v>2210</v>
      </c>
      <c r="M38" s="259"/>
      <c r="N38" s="316"/>
      <c r="O38" s="259" t="s">
        <v>2362</v>
      </c>
      <c r="P38" s="260" t="s">
        <v>2237</v>
      </c>
      <c r="Q38" s="259"/>
      <c r="R38" s="316"/>
      <c r="S38" s="259" t="s">
        <v>2332</v>
      </c>
      <c r="T38" s="260" t="s">
        <v>2219</v>
      </c>
      <c r="U38" s="333"/>
      <c r="V38" s="329"/>
    </row>
    <row r="39" spans="2:22" ht="25.5">
      <c r="B39" s="356" t="s">
        <v>868</v>
      </c>
      <c r="C39" s="317" t="s">
        <v>1098</v>
      </c>
      <c r="D39" s="315" t="s">
        <v>1098</v>
      </c>
      <c r="E39" s="317" t="s">
        <v>1201</v>
      </c>
      <c r="F39" s="315" t="s">
        <v>1666</v>
      </c>
      <c r="G39" s="317"/>
      <c r="H39" s="315"/>
      <c r="I39" s="317"/>
      <c r="J39" s="315"/>
      <c r="K39" s="317"/>
      <c r="L39" s="315"/>
      <c r="M39" s="317"/>
      <c r="N39" s="315"/>
      <c r="O39" s="317"/>
      <c r="P39" s="315"/>
      <c r="Q39" s="317"/>
      <c r="R39" s="315"/>
      <c r="S39" s="317"/>
      <c r="T39" s="315"/>
      <c r="U39" s="317"/>
      <c r="V39" s="315"/>
    </row>
    <row r="40" spans="2:22" ht="44.25">
      <c r="B40" s="357"/>
      <c r="C40" s="259" t="s">
        <v>2290</v>
      </c>
      <c r="D40" s="260" t="s">
        <v>2144</v>
      </c>
      <c r="E40" s="259" t="s">
        <v>2310</v>
      </c>
      <c r="F40" s="260" t="s">
        <v>2194</v>
      </c>
      <c r="G40" s="259"/>
      <c r="H40" s="316"/>
      <c r="I40" s="259"/>
      <c r="J40" s="316"/>
      <c r="K40" s="259"/>
      <c r="L40" s="316"/>
      <c r="M40" s="259"/>
      <c r="N40" s="316"/>
      <c r="O40" s="259"/>
      <c r="P40" s="316"/>
      <c r="Q40" s="259"/>
      <c r="R40" s="316"/>
      <c r="S40" s="259"/>
      <c r="T40" s="331"/>
      <c r="U40" s="333"/>
      <c r="V40" s="329"/>
    </row>
    <row r="41" spans="2:22" ht="25.5">
      <c r="B41" s="356" t="s">
        <v>2253</v>
      </c>
      <c r="C41" s="319" t="s">
        <v>2301</v>
      </c>
      <c r="D41" s="320" t="s">
        <v>2070</v>
      </c>
      <c r="E41" s="317"/>
      <c r="F41" s="315"/>
      <c r="G41" s="317"/>
      <c r="H41" s="315"/>
      <c r="I41" s="317"/>
      <c r="J41" s="315"/>
      <c r="K41" s="317"/>
      <c r="L41" s="315"/>
      <c r="M41" s="317"/>
      <c r="N41" s="315"/>
      <c r="O41" s="317"/>
      <c r="P41" s="315"/>
      <c r="Q41" s="317"/>
      <c r="R41" s="315"/>
      <c r="S41" s="361" t="s">
        <v>2398</v>
      </c>
      <c r="T41" s="315"/>
      <c r="U41" s="317"/>
      <c r="V41" s="315"/>
    </row>
    <row r="42" spans="2:22" ht="44.25">
      <c r="B42" s="357"/>
      <c r="C42" s="321" t="s">
        <v>2379</v>
      </c>
      <c r="D42" s="339" t="s">
        <v>1542</v>
      </c>
      <c r="E42" s="259"/>
      <c r="F42" s="316"/>
      <c r="G42" s="259"/>
      <c r="H42" s="316"/>
      <c r="I42" s="259"/>
      <c r="J42" s="316"/>
      <c r="K42" s="259"/>
      <c r="L42" s="316"/>
      <c r="M42" s="259"/>
      <c r="N42" s="316"/>
      <c r="O42" s="259"/>
      <c r="P42" s="316"/>
      <c r="Q42" s="259"/>
      <c r="R42" s="316"/>
      <c r="S42" s="259"/>
      <c r="T42" s="331"/>
      <c r="U42" s="333"/>
      <c r="V42" s="329"/>
    </row>
    <row r="43" spans="2:22" ht="32.25">
      <c r="B43" s="356" t="s">
        <v>889</v>
      </c>
      <c r="C43" s="317" t="s">
        <v>1149</v>
      </c>
      <c r="D43" s="315" t="s">
        <v>1149</v>
      </c>
      <c r="E43" s="317"/>
      <c r="F43" s="315"/>
      <c r="G43" s="317"/>
      <c r="H43" s="315"/>
      <c r="I43" s="317"/>
      <c r="J43" s="315"/>
      <c r="K43" s="317"/>
      <c r="L43" s="315"/>
      <c r="M43" s="259"/>
      <c r="N43" s="315"/>
      <c r="O43" s="317"/>
      <c r="P43" s="315"/>
      <c r="Q43" s="317"/>
      <c r="R43" s="315"/>
      <c r="S43" s="317" t="s">
        <v>906</v>
      </c>
      <c r="T43" s="315" t="s">
        <v>1150</v>
      </c>
      <c r="U43" s="317"/>
      <c r="V43" s="315"/>
    </row>
    <row r="44" spans="2:22" ht="44.25">
      <c r="B44" s="357"/>
      <c r="C44" s="259" t="s">
        <v>2291</v>
      </c>
      <c r="D44" s="260" t="s">
        <v>1542</v>
      </c>
      <c r="E44" s="259"/>
      <c r="F44" s="316"/>
      <c r="G44" s="259"/>
      <c r="H44" s="316"/>
      <c r="I44" s="259"/>
      <c r="J44" s="316"/>
      <c r="K44" s="259"/>
      <c r="L44" s="316"/>
      <c r="M44" s="259"/>
      <c r="N44" s="316"/>
      <c r="O44" s="259"/>
      <c r="P44" s="316"/>
      <c r="Q44" s="259"/>
      <c r="R44" s="316"/>
      <c r="S44" s="259" t="s">
        <v>2333</v>
      </c>
      <c r="T44" s="260" t="s">
        <v>2220</v>
      </c>
      <c r="U44" s="333"/>
      <c r="V44" s="329"/>
    </row>
    <row r="45" spans="2:22" ht="25.5">
      <c r="B45" s="356" t="s">
        <v>921</v>
      </c>
      <c r="C45" s="317" t="s">
        <v>1084</v>
      </c>
      <c r="D45" s="315" t="s">
        <v>1084</v>
      </c>
      <c r="E45" s="317"/>
      <c r="F45" s="315"/>
      <c r="G45" s="317"/>
      <c r="H45" s="315"/>
      <c r="I45" s="317"/>
      <c r="J45" s="315"/>
      <c r="K45" s="317"/>
      <c r="L45" s="315"/>
      <c r="M45" s="317"/>
      <c r="N45" s="315"/>
      <c r="O45" s="317"/>
      <c r="P45" s="315"/>
      <c r="Q45" s="317"/>
      <c r="R45" s="315"/>
      <c r="S45" s="317"/>
      <c r="T45" s="315"/>
      <c r="U45" s="317"/>
      <c r="V45" s="315"/>
    </row>
    <row r="46" spans="2:22" ht="44.25">
      <c r="B46" s="357"/>
      <c r="C46" s="259" t="s">
        <v>2292</v>
      </c>
      <c r="D46" s="260" t="s">
        <v>2143</v>
      </c>
      <c r="E46" s="259"/>
      <c r="F46" s="316"/>
      <c r="G46" s="259"/>
      <c r="H46" s="316"/>
      <c r="I46" s="259"/>
      <c r="J46" s="316"/>
      <c r="K46" s="259"/>
      <c r="L46" s="316"/>
      <c r="M46" s="259"/>
      <c r="N46" s="316"/>
      <c r="O46" s="259"/>
      <c r="P46" s="316"/>
      <c r="Q46" s="259"/>
      <c r="R46" s="316"/>
      <c r="S46" s="259"/>
      <c r="T46" s="331"/>
      <c r="U46" s="333"/>
      <c r="V46" s="329"/>
    </row>
    <row r="47" spans="2:22" ht="25.5">
      <c r="B47" s="356" t="s">
        <v>2401</v>
      </c>
      <c r="C47" s="317"/>
      <c r="D47" s="315"/>
      <c r="E47" s="323" t="s">
        <v>2417</v>
      </c>
      <c r="F47" s="324" t="s">
        <v>2146</v>
      </c>
      <c r="G47" s="317"/>
      <c r="H47" s="315"/>
      <c r="I47" s="317"/>
      <c r="J47" s="315"/>
      <c r="K47" s="317"/>
      <c r="L47" s="315"/>
      <c r="M47" s="317"/>
      <c r="N47" s="315"/>
      <c r="O47" s="317"/>
      <c r="P47" s="315"/>
      <c r="Q47" s="317"/>
      <c r="R47" s="315"/>
      <c r="S47" s="317"/>
      <c r="T47" s="315"/>
      <c r="U47" s="317"/>
      <c r="V47" s="315"/>
    </row>
    <row r="48" spans="2:22" ht="47.25">
      <c r="B48" s="357"/>
      <c r="C48" s="259"/>
      <c r="D48" s="260"/>
      <c r="E48" s="343" t="s">
        <v>2394</v>
      </c>
      <c r="F48" s="337" t="s">
        <v>2189</v>
      </c>
      <c r="G48" s="259"/>
      <c r="H48" s="316"/>
      <c r="I48" s="259"/>
      <c r="J48" s="316"/>
      <c r="K48" s="259"/>
      <c r="L48" s="316"/>
      <c r="M48" s="259"/>
      <c r="N48" s="316"/>
      <c r="O48" s="259"/>
      <c r="P48" s="316"/>
      <c r="Q48" s="259"/>
      <c r="R48" s="316"/>
      <c r="S48" s="259"/>
      <c r="T48" s="331"/>
      <c r="U48" s="333"/>
      <c r="V48" s="329"/>
    </row>
    <row r="49" spans="2:22" ht="25.5">
      <c r="B49" s="356" t="s">
        <v>2390</v>
      </c>
      <c r="C49" s="323" t="s">
        <v>2391</v>
      </c>
      <c r="D49" s="324" t="s">
        <v>2067</v>
      </c>
      <c r="E49" s="317"/>
      <c r="F49" s="315"/>
      <c r="G49" s="317"/>
      <c r="H49" s="315"/>
      <c r="I49" s="317"/>
      <c r="J49" s="315"/>
      <c r="K49" s="317"/>
      <c r="L49" s="315"/>
      <c r="M49" s="317"/>
      <c r="N49" s="315"/>
      <c r="O49" s="317"/>
      <c r="P49" s="315"/>
      <c r="Q49" s="317"/>
      <c r="R49" s="315"/>
      <c r="S49" s="323" t="s">
        <v>2393</v>
      </c>
      <c r="T49" s="324" t="s">
        <v>2163</v>
      </c>
      <c r="U49" s="317"/>
      <c r="V49" s="315"/>
    </row>
    <row r="50" spans="2:22" ht="47.25">
      <c r="B50" s="357"/>
      <c r="C50" s="325" t="s">
        <v>2387</v>
      </c>
      <c r="D50" s="327" t="s">
        <v>1550</v>
      </c>
      <c r="E50" s="259"/>
      <c r="F50" s="316"/>
      <c r="G50" s="259"/>
      <c r="H50" s="316"/>
      <c r="I50" s="259"/>
      <c r="J50" s="316"/>
      <c r="K50" s="259"/>
      <c r="L50" s="316"/>
      <c r="M50" s="259"/>
      <c r="N50" s="316"/>
      <c r="O50" s="259"/>
      <c r="P50" s="316"/>
      <c r="Q50" s="259"/>
      <c r="R50" s="316"/>
      <c r="S50" s="325" t="s">
        <v>2389</v>
      </c>
      <c r="T50" s="337" t="s">
        <v>2217</v>
      </c>
      <c r="U50" s="333"/>
      <c r="V50" s="329"/>
    </row>
    <row r="51" spans="2:22" ht="25.5">
      <c r="B51" s="356" t="s">
        <v>949</v>
      </c>
      <c r="C51" s="317" t="s">
        <v>1196</v>
      </c>
      <c r="D51" s="315" t="s">
        <v>1196</v>
      </c>
      <c r="E51" s="317"/>
      <c r="F51" s="315"/>
      <c r="G51" s="363" t="s">
        <v>2399</v>
      </c>
      <c r="H51" s="364"/>
      <c r="I51" s="364"/>
      <c r="J51" s="364"/>
      <c r="K51" s="364"/>
      <c r="L51" s="364"/>
      <c r="M51" s="364"/>
      <c r="N51" s="364"/>
      <c r="O51" s="364"/>
      <c r="P51" s="364"/>
      <c r="Q51" s="364"/>
      <c r="R51" s="365"/>
      <c r="S51" s="317" t="s">
        <v>2251</v>
      </c>
      <c r="T51" s="315" t="s">
        <v>2040</v>
      </c>
      <c r="U51" s="317"/>
      <c r="V51" s="315"/>
    </row>
    <row r="52" spans="2:22" ht="44.25">
      <c r="B52" s="357"/>
      <c r="C52" s="259" t="s">
        <v>2298</v>
      </c>
      <c r="D52" s="260" t="s">
        <v>1195</v>
      </c>
      <c r="E52" s="259"/>
      <c r="F52" s="316"/>
      <c r="G52" s="366"/>
      <c r="H52" s="367"/>
      <c r="I52" s="367"/>
      <c r="J52" s="367"/>
      <c r="K52" s="367"/>
      <c r="L52" s="367"/>
      <c r="M52" s="367"/>
      <c r="N52" s="367"/>
      <c r="O52" s="367"/>
      <c r="P52" s="367"/>
      <c r="Q52" s="367"/>
      <c r="R52" s="368"/>
      <c r="S52" s="259" t="s">
        <v>2339</v>
      </c>
      <c r="T52" s="260" t="s">
        <v>2222</v>
      </c>
      <c r="U52" s="259"/>
      <c r="V52" s="316"/>
    </row>
    <row r="53" spans="2:22" ht="25.5">
      <c r="B53" s="356" t="s">
        <v>955</v>
      </c>
      <c r="C53" s="317" t="s">
        <v>17</v>
      </c>
      <c r="D53" s="315" t="s">
        <v>1187</v>
      </c>
      <c r="E53" s="317"/>
      <c r="F53" s="315"/>
      <c r="G53" s="363" t="s">
        <v>2399</v>
      </c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5"/>
      <c r="S53" s="317" t="s">
        <v>2252</v>
      </c>
      <c r="T53" s="315" t="s">
        <v>2041</v>
      </c>
      <c r="U53" s="317"/>
      <c r="V53" s="315"/>
    </row>
    <row r="54" spans="2:22" ht="44.25">
      <c r="B54" s="357"/>
      <c r="C54" s="259" t="s">
        <v>2297</v>
      </c>
      <c r="D54" s="260" t="s">
        <v>2188</v>
      </c>
      <c r="E54" s="259"/>
      <c r="F54" s="316"/>
      <c r="G54" s="366"/>
      <c r="H54" s="367"/>
      <c r="I54" s="367"/>
      <c r="J54" s="367"/>
      <c r="K54" s="367"/>
      <c r="L54" s="367"/>
      <c r="M54" s="367"/>
      <c r="N54" s="367"/>
      <c r="O54" s="367"/>
      <c r="P54" s="367"/>
      <c r="Q54" s="367"/>
      <c r="R54" s="368"/>
      <c r="S54" s="259" t="s">
        <v>2340</v>
      </c>
      <c r="T54" s="263" t="s">
        <v>2183</v>
      </c>
      <c r="U54" s="259"/>
      <c r="V54" s="316"/>
    </row>
  </sheetData>
  <mergeCells count="35">
    <mergeCell ref="B45:B46"/>
    <mergeCell ref="B47:B48"/>
    <mergeCell ref="B49:B50"/>
    <mergeCell ref="B51:B52"/>
    <mergeCell ref="B53:B54"/>
    <mergeCell ref="G51:R52"/>
    <mergeCell ref="G53:R54"/>
    <mergeCell ref="B33:B34"/>
    <mergeCell ref="B35:B36"/>
    <mergeCell ref="B37:B38"/>
    <mergeCell ref="B39:B40"/>
    <mergeCell ref="B41:B42"/>
    <mergeCell ref="B43:B44"/>
    <mergeCell ref="B21:B22"/>
    <mergeCell ref="B23:B24"/>
    <mergeCell ref="B25:B26"/>
    <mergeCell ref="B27:B28"/>
    <mergeCell ref="B29:B30"/>
    <mergeCell ref="B31:B32"/>
    <mergeCell ref="Q4:R4"/>
    <mergeCell ref="B11:B12"/>
    <mergeCell ref="B13:B14"/>
    <mergeCell ref="B15:B16"/>
    <mergeCell ref="B17:B18"/>
    <mergeCell ref="B19:B20"/>
    <mergeCell ref="B9:B10"/>
    <mergeCell ref="G4:H4"/>
    <mergeCell ref="I4:J4"/>
    <mergeCell ref="K4:L4"/>
    <mergeCell ref="M4:N4"/>
    <mergeCell ref="O4:P4"/>
    <mergeCell ref="B3:B4"/>
    <mergeCell ref="C3:F4"/>
    <mergeCell ref="B5:B6"/>
    <mergeCell ref="B7:B8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dimension ref="B2:T77"/>
  <sheetViews>
    <sheetView tabSelected="1" workbookViewId="0">
      <selection activeCell="G10" sqref="G10"/>
    </sheetView>
    <sheetView workbookViewId="1"/>
  </sheetViews>
  <sheetFormatPr defaultRowHeight="25.5"/>
  <cols>
    <col min="1" max="1" width="3" style="344" customWidth="1"/>
    <col min="2" max="16384" width="9" style="344"/>
  </cols>
  <sheetData>
    <row r="2" spans="2:20">
      <c r="B2" s="378" t="s">
        <v>0</v>
      </c>
      <c r="C2" s="378" t="s">
        <v>4</v>
      </c>
      <c r="D2" s="378" t="s">
        <v>16</v>
      </c>
      <c r="E2" s="378" t="s">
        <v>1</v>
      </c>
      <c r="F2" s="378" t="s">
        <v>1295</v>
      </c>
      <c r="G2" s="378" t="s">
        <v>14</v>
      </c>
      <c r="H2" s="378" t="s">
        <v>1261</v>
      </c>
      <c r="I2" s="378" t="s">
        <v>9</v>
      </c>
      <c r="J2" s="378" t="s">
        <v>5</v>
      </c>
      <c r="K2" s="378" t="s">
        <v>8</v>
      </c>
      <c r="L2" s="378" t="s">
        <v>1464</v>
      </c>
      <c r="M2" s="378" t="s">
        <v>2</v>
      </c>
      <c r="N2" s="378" t="s">
        <v>1269</v>
      </c>
      <c r="O2" s="378" t="s">
        <v>1302</v>
      </c>
      <c r="P2" s="378" t="s">
        <v>6</v>
      </c>
      <c r="Q2" s="378" t="s">
        <v>1273</v>
      </c>
      <c r="R2" s="378" t="s">
        <v>1282</v>
      </c>
      <c r="S2" s="378" t="s">
        <v>1325</v>
      </c>
      <c r="T2" s="378"/>
    </row>
    <row r="3" spans="2:20">
      <c r="B3" s="378" t="s">
        <v>18</v>
      </c>
      <c r="C3" s="346" t="s">
        <v>18</v>
      </c>
      <c r="D3" s="346" t="s">
        <v>2425</v>
      </c>
      <c r="E3" s="346" t="s">
        <v>2426</v>
      </c>
      <c r="F3" s="346" t="s">
        <v>2427</v>
      </c>
      <c r="G3" s="346"/>
      <c r="H3" s="346" t="s">
        <v>2428</v>
      </c>
      <c r="I3" s="346" t="s">
        <v>2429</v>
      </c>
      <c r="J3" s="346" t="s">
        <v>2430</v>
      </c>
      <c r="K3" s="346" t="s">
        <v>2431</v>
      </c>
      <c r="L3" s="346" t="s">
        <v>1428</v>
      </c>
      <c r="M3" s="346" t="s">
        <v>2432</v>
      </c>
      <c r="N3" s="346" t="s">
        <v>2433</v>
      </c>
      <c r="O3" s="346" t="s">
        <v>2434</v>
      </c>
      <c r="P3" s="346" t="s">
        <v>2435</v>
      </c>
      <c r="Q3" s="346" t="s">
        <v>2436</v>
      </c>
      <c r="R3" s="346" t="s">
        <v>2437</v>
      </c>
      <c r="S3" s="346" t="s">
        <v>2438</v>
      </c>
      <c r="T3" s="346" t="s">
        <v>2439</v>
      </c>
    </row>
    <row r="4" spans="2:20">
      <c r="B4" s="378" t="s">
        <v>1157</v>
      </c>
      <c r="C4" s="346" t="s">
        <v>1157</v>
      </c>
      <c r="D4" s="346" t="s">
        <v>2440</v>
      </c>
      <c r="E4" s="346"/>
      <c r="F4" s="346" t="s">
        <v>2441</v>
      </c>
      <c r="G4" s="346"/>
      <c r="H4" s="346" t="s">
        <v>2442</v>
      </c>
      <c r="I4" s="346" t="s">
        <v>2443</v>
      </c>
      <c r="J4" s="346" t="s">
        <v>2444</v>
      </c>
      <c r="K4" s="346"/>
      <c r="L4" s="346" t="s">
        <v>1431</v>
      </c>
      <c r="M4" s="346"/>
      <c r="N4" s="346" t="s">
        <v>2445</v>
      </c>
      <c r="O4" s="346" t="s">
        <v>2446</v>
      </c>
      <c r="P4" s="346" t="s">
        <v>2447</v>
      </c>
      <c r="Q4" s="346" t="s">
        <v>2448</v>
      </c>
      <c r="R4" s="346" t="s">
        <v>2449</v>
      </c>
      <c r="S4" s="346" t="s">
        <v>2450</v>
      </c>
      <c r="T4" s="346" t="s">
        <v>2451</v>
      </c>
    </row>
    <row r="5" spans="2:20">
      <c r="B5" s="378" t="s">
        <v>1397</v>
      </c>
      <c r="C5" s="346" t="s">
        <v>1397</v>
      </c>
      <c r="D5" s="346" t="s">
        <v>2452</v>
      </c>
      <c r="E5" s="346" t="s">
        <v>2453</v>
      </c>
      <c r="F5" s="346" t="s">
        <v>2454</v>
      </c>
      <c r="G5" s="346"/>
      <c r="H5" s="346" t="s">
        <v>2455</v>
      </c>
      <c r="I5" s="346" t="s">
        <v>2456</v>
      </c>
      <c r="J5" s="346" t="s">
        <v>2457</v>
      </c>
      <c r="K5" s="346" t="s">
        <v>2458</v>
      </c>
      <c r="L5" s="346" t="s">
        <v>1485</v>
      </c>
      <c r="M5" s="346" t="s">
        <v>2459</v>
      </c>
      <c r="N5" s="346" t="s">
        <v>2460</v>
      </c>
      <c r="O5" s="346" t="s">
        <v>2461</v>
      </c>
      <c r="P5" s="346" t="s">
        <v>2462</v>
      </c>
      <c r="Q5" s="346" t="s">
        <v>2463</v>
      </c>
      <c r="R5" s="346" t="s">
        <v>2464</v>
      </c>
      <c r="S5" s="346" t="s">
        <v>2465</v>
      </c>
      <c r="T5" s="346" t="s">
        <v>2466</v>
      </c>
    </row>
    <row r="6" spans="2:20">
      <c r="B6" s="378" t="s">
        <v>1468</v>
      </c>
      <c r="C6" s="346" t="s">
        <v>1468</v>
      </c>
      <c r="D6" s="346"/>
      <c r="E6" s="346"/>
      <c r="F6" s="346" t="s">
        <v>2467</v>
      </c>
      <c r="G6" s="346"/>
      <c r="H6" s="346" t="s">
        <v>2468</v>
      </c>
      <c r="I6" s="346" t="s">
        <v>2469</v>
      </c>
      <c r="J6" s="346"/>
      <c r="K6" s="346"/>
      <c r="L6" s="346"/>
      <c r="M6" s="346"/>
      <c r="N6" s="346"/>
      <c r="O6" s="346" t="s">
        <v>2470</v>
      </c>
      <c r="P6" s="346"/>
      <c r="Q6" s="346" t="s">
        <v>2471</v>
      </c>
      <c r="R6" s="346"/>
      <c r="S6" s="346" t="s">
        <v>2472</v>
      </c>
      <c r="T6" s="346"/>
    </row>
    <row r="7" spans="2:20">
      <c r="B7" s="378" t="s">
        <v>1410</v>
      </c>
      <c r="C7" s="346" t="s">
        <v>1410</v>
      </c>
      <c r="D7" s="346" t="s">
        <v>2473</v>
      </c>
      <c r="E7" s="346" t="s">
        <v>2474</v>
      </c>
      <c r="F7" s="346" t="s">
        <v>2475</v>
      </c>
      <c r="G7" s="346"/>
      <c r="H7" s="346" t="s">
        <v>2476</v>
      </c>
      <c r="I7" s="346" t="s">
        <v>2477</v>
      </c>
      <c r="J7" s="346" t="s">
        <v>2478</v>
      </c>
      <c r="K7" s="346"/>
      <c r="L7" s="346"/>
      <c r="M7" s="346"/>
      <c r="N7" s="346" t="s">
        <v>2479</v>
      </c>
      <c r="O7" s="346" t="s">
        <v>2480</v>
      </c>
      <c r="P7" s="346" t="s">
        <v>2481</v>
      </c>
      <c r="Q7" s="346" t="s">
        <v>2482</v>
      </c>
      <c r="R7" s="346" t="s">
        <v>2483</v>
      </c>
      <c r="S7" s="346" t="s">
        <v>2484</v>
      </c>
      <c r="T7" s="346" t="s">
        <v>2485</v>
      </c>
    </row>
    <row r="8" spans="2:20">
      <c r="B8" s="378" t="s">
        <v>67</v>
      </c>
      <c r="C8" s="346" t="s">
        <v>67</v>
      </c>
      <c r="D8" s="346"/>
      <c r="E8" s="346" t="s">
        <v>2486</v>
      </c>
      <c r="F8" s="346" t="s">
        <v>2487</v>
      </c>
      <c r="G8" s="346"/>
      <c r="H8" s="346" t="s">
        <v>2488</v>
      </c>
      <c r="I8" s="346" t="s">
        <v>2489</v>
      </c>
      <c r="J8" s="346" t="s">
        <v>2490</v>
      </c>
      <c r="K8" s="346"/>
      <c r="L8" s="346"/>
      <c r="M8" s="346"/>
      <c r="N8" s="346"/>
      <c r="O8" s="346"/>
      <c r="P8" s="346" t="s">
        <v>2491</v>
      </c>
      <c r="Q8" s="346" t="s">
        <v>2492</v>
      </c>
      <c r="R8" s="346" t="s">
        <v>2493</v>
      </c>
      <c r="S8" s="346" t="s">
        <v>2494</v>
      </c>
      <c r="T8" s="346" t="s">
        <v>2495</v>
      </c>
    </row>
    <row r="9" spans="2:20">
      <c r="B9" s="378" t="s">
        <v>79</v>
      </c>
      <c r="C9" s="346" t="s">
        <v>79</v>
      </c>
      <c r="D9" s="346" t="s">
        <v>2496</v>
      </c>
      <c r="E9" s="346" t="s">
        <v>2497</v>
      </c>
      <c r="F9" s="346" t="s">
        <v>2498</v>
      </c>
      <c r="G9" s="346"/>
      <c r="H9" s="346" t="s">
        <v>2499</v>
      </c>
      <c r="I9" s="346" t="s">
        <v>2500</v>
      </c>
      <c r="J9" s="346" t="s">
        <v>2501</v>
      </c>
      <c r="K9" s="346"/>
      <c r="L9" s="346"/>
      <c r="M9" s="346"/>
      <c r="N9" s="346" t="s">
        <v>2502</v>
      </c>
      <c r="O9" s="346" t="s">
        <v>2503</v>
      </c>
      <c r="P9" s="346" t="s">
        <v>2504</v>
      </c>
      <c r="Q9" s="346" t="s">
        <v>2505</v>
      </c>
      <c r="R9" s="346" t="s">
        <v>2506</v>
      </c>
      <c r="S9" s="346" t="s">
        <v>2507</v>
      </c>
      <c r="T9" s="346" t="s">
        <v>2508</v>
      </c>
    </row>
    <row r="10" spans="2:20">
      <c r="B10" s="378" t="s">
        <v>1405</v>
      </c>
      <c r="C10" s="346" t="s">
        <v>1405</v>
      </c>
      <c r="D10" s="346" t="s">
        <v>2509</v>
      </c>
      <c r="E10" s="346" t="s">
        <v>2510</v>
      </c>
      <c r="F10" s="346" t="s">
        <v>2511</v>
      </c>
      <c r="G10" s="346"/>
      <c r="H10" s="346" t="s">
        <v>2512</v>
      </c>
      <c r="I10" s="346" t="s">
        <v>2513</v>
      </c>
      <c r="J10" s="346" t="s">
        <v>2514</v>
      </c>
      <c r="K10" s="346"/>
      <c r="L10" s="346"/>
      <c r="M10" s="346"/>
      <c r="N10" s="346" t="s">
        <v>2515</v>
      </c>
      <c r="O10" s="346" t="s">
        <v>2516</v>
      </c>
      <c r="P10" s="346" t="s">
        <v>2517</v>
      </c>
      <c r="Q10" s="346" t="s">
        <v>2518</v>
      </c>
      <c r="R10" s="346" t="s">
        <v>2519</v>
      </c>
      <c r="S10" s="346" t="s">
        <v>2520</v>
      </c>
      <c r="T10" s="346" t="s">
        <v>2521</v>
      </c>
    </row>
    <row r="11" spans="2:20">
      <c r="B11" s="378" t="s">
        <v>1420</v>
      </c>
      <c r="C11" s="346" t="s">
        <v>1420</v>
      </c>
      <c r="D11" s="346"/>
      <c r="E11" s="346"/>
      <c r="F11" s="346" t="s">
        <v>2522</v>
      </c>
      <c r="G11" s="346"/>
      <c r="H11" s="346" t="s">
        <v>2523</v>
      </c>
      <c r="I11" s="346" t="s">
        <v>2524</v>
      </c>
      <c r="J11" s="346"/>
      <c r="K11" s="346"/>
      <c r="L11" s="346"/>
      <c r="M11" s="346"/>
      <c r="N11" s="346"/>
      <c r="O11" s="346" t="s">
        <v>2525</v>
      </c>
      <c r="P11" s="346" t="s">
        <v>2526</v>
      </c>
      <c r="Q11" s="346" t="s">
        <v>2527</v>
      </c>
      <c r="R11" s="346" t="s">
        <v>2528</v>
      </c>
      <c r="S11" s="346" t="s">
        <v>2529</v>
      </c>
      <c r="T11" s="346" t="s">
        <v>2530</v>
      </c>
    </row>
    <row r="12" spans="2:20">
      <c r="B12" s="378" t="s">
        <v>1433</v>
      </c>
      <c r="C12" s="346"/>
      <c r="D12" s="346"/>
      <c r="E12" s="346"/>
      <c r="F12" s="346" t="s">
        <v>2531</v>
      </c>
      <c r="G12" s="346"/>
      <c r="H12" s="346"/>
      <c r="I12" s="346"/>
      <c r="J12" s="346"/>
      <c r="K12" s="346"/>
      <c r="L12" s="346"/>
      <c r="M12" s="346"/>
      <c r="N12" s="346"/>
      <c r="O12" s="346"/>
      <c r="P12" s="346" t="s">
        <v>2532</v>
      </c>
      <c r="Q12" s="346"/>
      <c r="R12" s="346"/>
      <c r="S12" s="346"/>
      <c r="T12" s="346"/>
    </row>
    <row r="13" spans="2:20">
      <c r="B13" s="378" t="s">
        <v>1402</v>
      </c>
      <c r="C13" s="346" t="s">
        <v>1402</v>
      </c>
      <c r="D13" s="346"/>
      <c r="E13" s="346"/>
      <c r="F13" s="346" t="s">
        <v>2533</v>
      </c>
      <c r="G13" s="346"/>
      <c r="H13" s="346" t="s">
        <v>2534</v>
      </c>
      <c r="I13" s="346" t="s">
        <v>2535</v>
      </c>
      <c r="J13" s="346" t="s">
        <v>2536</v>
      </c>
      <c r="K13" s="346"/>
      <c r="L13" s="346"/>
      <c r="M13" s="346"/>
      <c r="N13" s="346"/>
      <c r="O13" s="346"/>
      <c r="P13" s="346" t="s">
        <v>2537</v>
      </c>
      <c r="Q13" s="346" t="s">
        <v>2538</v>
      </c>
      <c r="R13" s="346" t="s">
        <v>2539</v>
      </c>
      <c r="S13" s="346" t="s">
        <v>2540</v>
      </c>
      <c r="T13" s="346" t="s">
        <v>2541</v>
      </c>
    </row>
    <row r="14" spans="2:20">
      <c r="B14" s="378" t="s">
        <v>1362</v>
      </c>
      <c r="C14" s="346" t="s">
        <v>1362</v>
      </c>
      <c r="D14" s="346" t="s">
        <v>2542</v>
      </c>
      <c r="E14" s="346"/>
      <c r="F14" s="346" t="s">
        <v>2543</v>
      </c>
      <c r="G14" s="346"/>
      <c r="H14" s="346" t="s">
        <v>2544</v>
      </c>
      <c r="I14" s="346" t="s">
        <v>2545</v>
      </c>
      <c r="J14" s="346" t="s">
        <v>2546</v>
      </c>
      <c r="K14" s="346"/>
      <c r="L14" s="346"/>
      <c r="M14" s="346"/>
      <c r="N14" s="346" t="s">
        <v>2547</v>
      </c>
      <c r="O14" s="346"/>
      <c r="P14" s="346" t="s">
        <v>2548</v>
      </c>
      <c r="Q14" s="346" t="s">
        <v>2549</v>
      </c>
      <c r="R14" s="346" t="s">
        <v>2550</v>
      </c>
      <c r="S14" s="346" t="s">
        <v>2551</v>
      </c>
      <c r="T14" s="346" t="s">
        <v>2552</v>
      </c>
    </row>
    <row r="15" spans="2:20">
      <c r="B15" s="378" t="s">
        <v>180</v>
      </c>
      <c r="C15" s="346" t="s">
        <v>180</v>
      </c>
      <c r="D15" s="346" t="s">
        <v>2553</v>
      </c>
      <c r="E15" s="346" t="s">
        <v>2554</v>
      </c>
      <c r="F15" s="346" t="s">
        <v>2555</v>
      </c>
      <c r="G15" s="346"/>
      <c r="H15" s="346" t="s">
        <v>2556</v>
      </c>
      <c r="I15" s="346" t="s">
        <v>2557</v>
      </c>
      <c r="J15" s="346" t="s">
        <v>2558</v>
      </c>
      <c r="K15" s="346" t="s">
        <v>2559</v>
      </c>
      <c r="L15" s="346" t="s">
        <v>2560</v>
      </c>
      <c r="M15" s="346" t="s">
        <v>2561</v>
      </c>
      <c r="N15" s="346" t="s">
        <v>2562</v>
      </c>
      <c r="O15" s="346" t="s">
        <v>2563</v>
      </c>
      <c r="P15" s="346" t="s">
        <v>2564</v>
      </c>
      <c r="Q15" s="346" t="s">
        <v>2565</v>
      </c>
      <c r="R15" s="346" t="s">
        <v>2566</v>
      </c>
      <c r="S15" s="346" t="s">
        <v>2567</v>
      </c>
      <c r="T15" s="346" t="s">
        <v>2568</v>
      </c>
    </row>
    <row r="16" spans="2:20">
      <c r="B16" s="378" t="s">
        <v>1413</v>
      </c>
      <c r="C16" s="346"/>
      <c r="D16" s="346"/>
      <c r="E16" s="346"/>
      <c r="F16" s="346"/>
      <c r="G16" s="346"/>
      <c r="H16" s="346" t="s">
        <v>2569</v>
      </c>
      <c r="I16" s="346"/>
      <c r="J16" s="346" t="s">
        <v>2570</v>
      </c>
      <c r="K16" s="346" t="s">
        <v>2571</v>
      </c>
      <c r="L16" s="346" t="s">
        <v>2572</v>
      </c>
      <c r="M16" s="346"/>
      <c r="N16" s="346"/>
      <c r="O16" s="346" t="s">
        <v>2573</v>
      </c>
      <c r="P16" s="346"/>
      <c r="Q16" s="346" t="s">
        <v>2574</v>
      </c>
      <c r="R16" s="346"/>
      <c r="S16" s="346"/>
      <c r="T16" s="346" t="s">
        <v>2575</v>
      </c>
    </row>
    <row r="17" spans="2:20">
      <c r="B17" s="378" t="s">
        <v>208</v>
      </c>
      <c r="C17" s="346" t="s">
        <v>208</v>
      </c>
      <c r="D17" s="346" t="s">
        <v>2576</v>
      </c>
      <c r="E17" s="346" t="s">
        <v>2577</v>
      </c>
      <c r="F17" s="346" t="s">
        <v>2578</v>
      </c>
      <c r="G17" s="346"/>
      <c r="H17" s="346" t="s">
        <v>2579</v>
      </c>
      <c r="I17" s="346" t="s">
        <v>2580</v>
      </c>
      <c r="J17" s="346" t="s">
        <v>2581</v>
      </c>
      <c r="K17" s="346" t="s">
        <v>2582</v>
      </c>
      <c r="L17" s="346" t="s">
        <v>1442</v>
      </c>
      <c r="M17" s="346" t="s">
        <v>2583</v>
      </c>
      <c r="N17" s="346" t="s">
        <v>2584</v>
      </c>
      <c r="O17" s="346" t="s">
        <v>2585</v>
      </c>
      <c r="P17" s="346" t="s">
        <v>2586</v>
      </c>
      <c r="Q17" s="346" t="s">
        <v>2587</v>
      </c>
      <c r="R17" s="346" t="s">
        <v>2588</v>
      </c>
      <c r="S17" s="346" t="s">
        <v>2589</v>
      </c>
      <c r="T17" s="346" t="s">
        <v>2590</v>
      </c>
    </row>
    <row r="18" spans="2:20">
      <c r="B18" s="378" t="s">
        <v>1191</v>
      </c>
      <c r="C18" s="346" t="s">
        <v>1191</v>
      </c>
      <c r="D18" s="346" t="s">
        <v>2591</v>
      </c>
      <c r="E18" s="346"/>
      <c r="F18" s="346" t="s">
        <v>2592</v>
      </c>
      <c r="G18" s="346"/>
      <c r="H18" s="346" t="s">
        <v>2593</v>
      </c>
      <c r="I18" s="346" t="s">
        <v>2594</v>
      </c>
      <c r="J18" s="346" t="s">
        <v>2595</v>
      </c>
      <c r="K18" s="346" t="s">
        <v>2596</v>
      </c>
      <c r="L18" s="346" t="s">
        <v>1446</v>
      </c>
      <c r="M18" s="346" t="s">
        <v>2597</v>
      </c>
      <c r="N18" s="346" t="s">
        <v>2598</v>
      </c>
      <c r="O18" s="346"/>
      <c r="P18" s="346" t="s">
        <v>2599</v>
      </c>
      <c r="Q18" s="346" t="s">
        <v>2600</v>
      </c>
      <c r="R18" s="346" t="s">
        <v>2601</v>
      </c>
      <c r="S18" s="346" t="s">
        <v>2602</v>
      </c>
      <c r="T18" s="346" t="s">
        <v>2603</v>
      </c>
    </row>
    <row r="19" spans="2:20">
      <c r="B19" s="378" t="s">
        <v>1439</v>
      </c>
      <c r="C19" s="346" t="s">
        <v>1439</v>
      </c>
      <c r="D19" s="346"/>
      <c r="E19" s="346"/>
      <c r="F19" s="346" t="s">
        <v>2604</v>
      </c>
      <c r="G19" s="346"/>
      <c r="H19" s="346" t="s">
        <v>2605</v>
      </c>
      <c r="I19" s="346" t="s">
        <v>2606</v>
      </c>
      <c r="J19" s="346"/>
      <c r="K19" s="346"/>
      <c r="L19" s="346"/>
      <c r="M19" s="346"/>
      <c r="N19" s="346" t="s">
        <v>2607</v>
      </c>
      <c r="O19" s="346" t="s">
        <v>2608</v>
      </c>
      <c r="P19" s="346" t="s">
        <v>2609</v>
      </c>
      <c r="Q19" s="346" t="s">
        <v>2610</v>
      </c>
      <c r="R19" s="346" t="s">
        <v>2611</v>
      </c>
      <c r="S19" s="346" t="s">
        <v>2612</v>
      </c>
      <c r="T19" s="346" t="s">
        <v>2613</v>
      </c>
    </row>
    <row r="20" spans="2:20">
      <c r="B20" s="378" t="s">
        <v>1448</v>
      </c>
      <c r="C20" s="346"/>
      <c r="D20" s="346"/>
      <c r="E20" s="346"/>
      <c r="F20" s="346" t="s">
        <v>2614</v>
      </c>
      <c r="G20" s="346"/>
      <c r="H20" s="346"/>
      <c r="I20" s="346" t="s">
        <v>2615</v>
      </c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</row>
    <row r="21" spans="2:20">
      <c r="B21" s="378" t="s">
        <v>260</v>
      </c>
      <c r="C21" s="346" t="s">
        <v>260</v>
      </c>
      <c r="D21" s="346" t="s">
        <v>2616</v>
      </c>
      <c r="E21" s="346" t="s">
        <v>2617</v>
      </c>
      <c r="F21" s="346" t="s">
        <v>2618</v>
      </c>
      <c r="G21" s="346" t="s">
        <v>1925</v>
      </c>
      <c r="H21" s="346" t="s">
        <v>2619</v>
      </c>
      <c r="I21" s="346" t="s">
        <v>2620</v>
      </c>
      <c r="J21" s="346" t="s">
        <v>2621</v>
      </c>
      <c r="K21" s="346" t="s">
        <v>2622</v>
      </c>
      <c r="L21" s="346" t="s">
        <v>1457</v>
      </c>
      <c r="M21" s="346"/>
      <c r="N21" s="346" t="s">
        <v>2623</v>
      </c>
      <c r="O21" s="346" t="s">
        <v>2624</v>
      </c>
      <c r="P21" s="346" t="s">
        <v>1935</v>
      </c>
      <c r="Q21" s="346" t="s">
        <v>2625</v>
      </c>
      <c r="R21" s="346" t="s">
        <v>2626</v>
      </c>
      <c r="S21" s="346" t="s">
        <v>1930</v>
      </c>
      <c r="T21" s="346" t="s">
        <v>1934</v>
      </c>
    </row>
    <row r="22" spans="2:20">
      <c r="B22" s="378" t="s">
        <v>1415</v>
      </c>
      <c r="C22" s="346" t="s">
        <v>1415</v>
      </c>
      <c r="D22" s="346"/>
      <c r="E22" s="346" t="s">
        <v>2627</v>
      </c>
      <c r="F22" s="346" t="s">
        <v>2628</v>
      </c>
      <c r="G22" s="346" t="s">
        <v>2629</v>
      </c>
      <c r="H22" s="346" t="s">
        <v>2630</v>
      </c>
      <c r="I22" s="346" t="s">
        <v>2631</v>
      </c>
      <c r="J22" s="346"/>
      <c r="K22" s="346" t="s">
        <v>2632</v>
      </c>
      <c r="L22" s="346" t="s">
        <v>1469</v>
      </c>
      <c r="M22" s="346" t="s">
        <v>2633</v>
      </c>
      <c r="N22" s="346"/>
      <c r="O22" s="346"/>
      <c r="P22" s="346" t="s">
        <v>2634</v>
      </c>
      <c r="Q22" s="346" t="s">
        <v>2635</v>
      </c>
      <c r="R22" s="346"/>
      <c r="S22" s="346" t="s">
        <v>2636</v>
      </c>
      <c r="T22" s="346" t="s">
        <v>2637</v>
      </c>
    </row>
    <row r="23" spans="2:20">
      <c r="B23" s="378" t="s">
        <v>1419</v>
      </c>
      <c r="C23" s="346" t="s">
        <v>1419</v>
      </c>
      <c r="D23" s="346"/>
      <c r="E23" s="346" t="s">
        <v>2638</v>
      </c>
      <c r="F23" s="346" t="s">
        <v>2639</v>
      </c>
      <c r="G23" s="346"/>
      <c r="H23" s="346" t="s">
        <v>2640</v>
      </c>
      <c r="I23" s="346" t="s">
        <v>2641</v>
      </c>
      <c r="J23" s="346" t="s">
        <v>2642</v>
      </c>
      <c r="K23" s="346"/>
      <c r="L23" s="346"/>
      <c r="M23" s="346"/>
      <c r="N23" s="346" t="s">
        <v>2643</v>
      </c>
      <c r="O23" s="346" t="s">
        <v>2644</v>
      </c>
      <c r="P23" s="346" t="s">
        <v>2645</v>
      </c>
      <c r="Q23" s="346" t="s">
        <v>2646</v>
      </c>
      <c r="R23" s="346" t="s">
        <v>2647</v>
      </c>
      <c r="S23" s="346" t="s">
        <v>2648</v>
      </c>
      <c r="T23" s="346" t="s">
        <v>2649</v>
      </c>
    </row>
    <row r="24" spans="2:20">
      <c r="B24" s="378" t="s">
        <v>1400</v>
      </c>
      <c r="C24" s="346"/>
      <c r="D24" s="346"/>
      <c r="E24" s="346"/>
      <c r="F24" s="346"/>
      <c r="G24" s="346"/>
      <c r="H24" s="346"/>
      <c r="I24" s="346" t="s">
        <v>2650</v>
      </c>
      <c r="J24" s="346"/>
      <c r="K24" s="346"/>
      <c r="L24" s="346"/>
      <c r="M24" s="346"/>
      <c r="N24" s="346" t="s">
        <v>2651</v>
      </c>
      <c r="O24" s="346" t="s">
        <v>2652</v>
      </c>
      <c r="P24" s="346" t="s">
        <v>2653</v>
      </c>
      <c r="Q24" s="346" t="s">
        <v>2654</v>
      </c>
      <c r="R24" s="346"/>
      <c r="S24" s="346"/>
      <c r="T24" s="346" t="s">
        <v>2655</v>
      </c>
    </row>
    <row r="25" spans="2:20">
      <c r="B25" s="378" t="s">
        <v>1407</v>
      </c>
      <c r="C25" s="346" t="s">
        <v>1407</v>
      </c>
      <c r="D25" s="346"/>
      <c r="E25" s="346" t="s">
        <v>2656</v>
      </c>
      <c r="F25" s="346" t="s">
        <v>2657</v>
      </c>
      <c r="G25" s="346" t="s">
        <v>2658</v>
      </c>
      <c r="H25" s="346" t="s">
        <v>2659</v>
      </c>
      <c r="I25" s="346" t="s">
        <v>2660</v>
      </c>
      <c r="J25" s="346" t="s">
        <v>2661</v>
      </c>
      <c r="K25" s="346"/>
      <c r="L25" s="346"/>
      <c r="M25" s="346"/>
      <c r="N25" s="346"/>
      <c r="O25" s="346"/>
      <c r="P25" s="346" t="s">
        <v>2662</v>
      </c>
      <c r="Q25" s="346" t="s">
        <v>2663</v>
      </c>
      <c r="R25" s="346" t="s">
        <v>2664</v>
      </c>
      <c r="S25" s="346" t="s">
        <v>2665</v>
      </c>
      <c r="T25" s="346" t="s">
        <v>2666</v>
      </c>
    </row>
    <row r="26" spans="2:20">
      <c r="B26" s="378" t="s">
        <v>1350</v>
      </c>
      <c r="C26" s="346" t="s">
        <v>1350</v>
      </c>
      <c r="D26" s="346" t="s">
        <v>2667</v>
      </c>
      <c r="E26" s="346" t="s">
        <v>2668</v>
      </c>
      <c r="F26" s="346" t="s">
        <v>2669</v>
      </c>
      <c r="G26" s="346" t="s">
        <v>2670</v>
      </c>
      <c r="H26" s="346" t="s">
        <v>2671</v>
      </c>
      <c r="I26" s="346" t="s">
        <v>2672</v>
      </c>
      <c r="J26" s="346" t="s">
        <v>2673</v>
      </c>
      <c r="K26" s="346"/>
      <c r="L26" s="346"/>
      <c r="M26" s="346"/>
      <c r="N26" s="346" t="s">
        <v>2674</v>
      </c>
      <c r="O26" s="346" t="s">
        <v>2675</v>
      </c>
      <c r="P26" s="346" t="s">
        <v>2676</v>
      </c>
      <c r="Q26" s="346" t="s">
        <v>2677</v>
      </c>
      <c r="R26" s="346" t="s">
        <v>2678</v>
      </c>
      <c r="S26" s="346" t="s">
        <v>2679</v>
      </c>
      <c r="T26" s="346" t="s">
        <v>2680</v>
      </c>
    </row>
    <row r="27" spans="2:20">
      <c r="B27" s="378" t="s">
        <v>1399</v>
      </c>
      <c r="C27" s="346" t="s">
        <v>1399</v>
      </c>
      <c r="D27" s="346"/>
      <c r="E27" s="346" t="s">
        <v>2681</v>
      </c>
      <c r="F27" s="346" t="s">
        <v>2682</v>
      </c>
      <c r="G27" s="346" t="s">
        <v>2683</v>
      </c>
      <c r="H27" s="346"/>
      <c r="I27" s="346" t="s">
        <v>2684</v>
      </c>
      <c r="J27" s="346" t="s">
        <v>2685</v>
      </c>
      <c r="K27" s="346"/>
      <c r="L27" s="346"/>
      <c r="M27" s="346"/>
      <c r="N27" s="346" t="s">
        <v>2686</v>
      </c>
      <c r="O27" s="346" t="s">
        <v>2687</v>
      </c>
      <c r="P27" s="346" t="s">
        <v>2688</v>
      </c>
      <c r="Q27" s="346"/>
      <c r="R27" s="346"/>
      <c r="S27" s="346" t="s">
        <v>2689</v>
      </c>
      <c r="T27" s="346" t="s">
        <v>2690</v>
      </c>
    </row>
    <row r="28" spans="2:20">
      <c r="B28" s="378" t="s">
        <v>1456</v>
      </c>
      <c r="C28" s="346" t="s">
        <v>1456</v>
      </c>
      <c r="D28" s="346"/>
      <c r="E28" s="346"/>
      <c r="F28" s="346" t="s">
        <v>2691</v>
      </c>
      <c r="G28" s="346"/>
      <c r="H28" s="346" t="s">
        <v>2692</v>
      </c>
      <c r="I28" s="346"/>
      <c r="J28" s="346"/>
      <c r="K28" s="346"/>
      <c r="L28" s="346"/>
      <c r="M28" s="346"/>
      <c r="N28" s="346" t="s">
        <v>2693</v>
      </c>
      <c r="O28" s="346"/>
      <c r="P28" s="346" t="s">
        <v>2694</v>
      </c>
      <c r="Q28" s="346" t="s">
        <v>2695</v>
      </c>
      <c r="R28" s="346" t="s">
        <v>2696</v>
      </c>
      <c r="S28" s="346" t="s">
        <v>2697</v>
      </c>
      <c r="T28" s="346" t="s">
        <v>2698</v>
      </c>
    </row>
    <row r="29" spans="2:20">
      <c r="B29" s="378" t="s">
        <v>1471</v>
      </c>
      <c r="C29" s="346"/>
      <c r="D29" s="346"/>
      <c r="E29" s="346"/>
      <c r="F29" s="346" t="s">
        <v>2699</v>
      </c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</row>
    <row r="30" spans="2:20">
      <c r="B30" s="378" t="s">
        <v>1412</v>
      </c>
      <c r="C30" s="346" t="s">
        <v>1412</v>
      </c>
      <c r="D30" s="346"/>
      <c r="E30" s="346" t="s">
        <v>2700</v>
      </c>
      <c r="F30" s="346" t="s">
        <v>2701</v>
      </c>
      <c r="G30" s="346" t="s">
        <v>2702</v>
      </c>
      <c r="H30" s="346" t="s">
        <v>2703</v>
      </c>
      <c r="I30" s="346" t="s">
        <v>2704</v>
      </c>
      <c r="J30" s="346" t="s">
        <v>2705</v>
      </c>
      <c r="K30" s="346"/>
      <c r="L30" s="346"/>
      <c r="M30" s="346"/>
      <c r="N30" s="346"/>
      <c r="O30" s="346"/>
      <c r="P30" s="346" t="s">
        <v>2706</v>
      </c>
      <c r="Q30" s="346" t="s">
        <v>2707</v>
      </c>
      <c r="R30" s="346" t="s">
        <v>2708</v>
      </c>
      <c r="S30" s="346" t="s">
        <v>2709</v>
      </c>
      <c r="T30" s="346" t="s">
        <v>2710</v>
      </c>
    </row>
    <row r="31" spans="2:20">
      <c r="B31" s="378" t="s">
        <v>1352</v>
      </c>
      <c r="C31" s="346" t="s">
        <v>1352</v>
      </c>
      <c r="D31" s="346" t="s">
        <v>2711</v>
      </c>
      <c r="E31" s="346" t="s">
        <v>2712</v>
      </c>
      <c r="F31" s="346" t="s">
        <v>2713</v>
      </c>
      <c r="G31" s="346" t="s">
        <v>2714</v>
      </c>
      <c r="H31" s="346" t="s">
        <v>2715</v>
      </c>
      <c r="I31" s="346" t="s">
        <v>2716</v>
      </c>
      <c r="J31" s="346" t="s">
        <v>2717</v>
      </c>
      <c r="K31" s="346"/>
      <c r="L31" s="346"/>
      <c r="M31" s="346"/>
      <c r="N31" s="346" t="s">
        <v>2718</v>
      </c>
      <c r="O31" s="346" t="s">
        <v>2719</v>
      </c>
      <c r="P31" s="346" t="s">
        <v>2720</v>
      </c>
      <c r="Q31" s="346" t="s">
        <v>2721</v>
      </c>
      <c r="R31" s="346" t="s">
        <v>2722</v>
      </c>
      <c r="S31" s="346" t="s">
        <v>2723</v>
      </c>
      <c r="T31" s="346" t="s">
        <v>2724</v>
      </c>
    </row>
    <row r="32" spans="2:20">
      <c r="B32" s="378" t="s">
        <v>1382</v>
      </c>
      <c r="C32" s="346" t="s">
        <v>1382</v>
      </c>
      <c r="D32" s="346" t="s">
        <v>2725</v>
      </c>
      <c r="E32" s="346" t="s">
        <v>2726</v>
      </c>
      <c r="F32" s="346" t="s">
        <v>2727</v>
      </c>
      <c r="G32" s="346" t="s">
        <v>2728</v>
      </c>
      <c r="H32" s="346" t="s">
        <v>2729</v>
      </c>
      <c r="I32" s="346" t="s">
        <v>2730</v>
      </c>
      <c r="J32" s="346" t="s">
        <v>2731</v>
      </c>
      <c r="K32" s="346" t="s">
        <v>2732</v>
      </c>
      <c r="L32" s="346" t="s">
        <v>2733</v>
      </c>
      <c r="M32" s="346" t="s">
        <v>2734</v>
      </c>
      <c r="N32" s="346" t="s">
        <v>2735</v>
      </c>
      <c r="O32" s="346" t="s">
        <v>2736</v>
      </c>
      <c r="P32" s="346" t="s">
        <v>2737</v>
      </c>
      <c r="Q32" s="346" t="s">
        <v>2738</v>
      </c>
      <c r="R32" s="346" t="s">
        <v>2739</v>
      </c>
      <c r="S32" s="346" t="s">
        <v>2740</v>
      </c>
      <c r="T32" s="346" t="s">
        <v>2741</v>
      </c>
    </row>
    <row r="33" spans="2:20">
      <c r="B33" s="378" t="s">
        <v>1387</v>
      </c>
      <c r="C33" s="346"/>
      <c r="D33" s="346"/>
      <c r="E33" s="346"/>
      <c r="F33" s="346" t="s">
        <v>2742</v>
      </c>
      <c r="G33" s="346"/>
      <c r="H33" s="346"/>
      <c r="I33" s="346" t="s">
        <v>2743</v>
      </c>
      <c r="J33" s="346"/>
      <c r="K33" s="346"/>
      <c r="L33" s="346"/>
      <c r="M33" s="346" t="s">
        <v>2744</v>
      </c>
      <c r="N33" s="346"/>
      <c r="O33" s="346"/>
      <c r="P33" s="346"/>
      <c r="Q33" s="346"/>
      <c r="R33" s="346"/>
      <c r="S33" s="346"/>
      <c r="T33" s="346"/>
    </row>
    <row r="34" spans="2:20">
      <c r="B34" s="378" t="s">
        <v>1481</v>
      </c>
      <c r="C34" s="346" t="s">
        <v>1481</v>
      </c>
      <c r="D34" s="346"/>
      <c r="E34" s="346"/>
      <c r="F34" s="346"/>
      <c r="G34" s="346"/>
      <c r="H34" s="346"/>
      <c r="I34" s="346"/>
      <c r="J34" s="346"/>
      <c r="K34" s="346"/>
      <c r="L34" s="346"/>
      <c r="M34" s="346"/>
      <c r="N34" s="346"/>
      <c r="O34" s="346"/>
      <c r="P34" s="346"/>
      <c r="Q34" s="346"/>
      <c r="R34" s="346"/>
      <c r="S34" s="346"/>
      <c r="T34" s="346"/>
    </row>
    <row r="35" spans="2:20">
      <c r="B35" s="378" t="s">
        <v>1160</v>
      </c>
      <c r="C35" s="346"/>
      <c r="D35" s="346" t="s">
        <v>2745</v>
      </c>
      <c r="E35" s="346"/>
      <c r="F35" s="346"/>
      <c r="G35" s="346"/>
      <c r="H35" s="346"/>
      <c r="I35" s="346" t="s">
        <v>2746</v>
      </c>
      <c r="J35" s="346"/>
      <c r="K35" s="346" t="s">
        <v>2747</v>
      </c>
      <c r="L35" s="346" t="s">
        <v>1461</v>
      </c>
      <c r="M35" s="346"/>
      <c r="N35" s="346" t="s">
        <v>2748</v>
      </c>
      <c r="O35" s="346" t="s">
        <v>2749</v>
      </c>
      <c r="P35" s="346" t="s">
        <v>2750</v>
      </c>
      <c r="Q35" s="346" t="s">
        <v>2751</v>
      </c>
      <c r="R35" s="346" t="s">
        <v>2752</v>
      </c>
      <c r="S35" s="346" t="s">
        <v>2753</v>
      </c>
      <c r="T35" s="346" t="s">
        <v>2754</v>
      </c>
    </row>
    <row r="36" spans="2:20">
      <c r="B36" s="378" t="s">
        <v>1375</v>
      </c>
      <c r="C36" s="346" t="s">
        <v>1375</v>
      </c>
      <c r="D36" s="346" t="s">
        <v>2755</v>
      </c>
      <c r="E36" s="346" t="s">
        <v>2756</v>
      </c>
      <c r="F36" s="346" t="s">
        <v>2757</v>
      </c>
      <c r="G36" s="346"/>
      <c r="H36" s="346" t="s">
        <v>2758</v>
      </c>
      <c r="I36" s="346"/>
      <c r="J36" s="346" t="s">
        <v>2759</v>
      </c>
      <c r="K36" s="346"/>
      <c r="L36" s="346"/>
      <c r="M36" s="346"/>
      <c r="N36" s="346" t="s">
        <v>2760</v>
      </c>
      <c r="O36" s="346" t="s">
        <v>2761</v>
      </c>
      <c r="P36" s="346" t="s">
        <v>2762</v>
      </c>
      <c r="Q36" s="346" t="s">
        <v>2763</v>
      </c>
      <c r="R36" s="346" t="s">
        <v>2764</v>
      </c>
      <c r="S36" s="346" t="s">
        <v>2765</v>
      </c>
      <c r="T36" s="346" t="s">
        <v>2766</v>
      </c>
    </row>
    <row r="37" spans="2:20">
      <c r="B37" s="378" t="s">
        <v>306</v>
      </c>
      <c r="C37" s="346" t="s">
        <v>306</v>
      </c>
      <c r="D37" s="346"/>
      <c r="E37" s="346" t="s">
        <v>2767</v>
      </c>
      <c r="F37" s="346" t="s">
        <v>2768</v>
      </c>
      <c r="G37" s="346" t="s">
        <v>2769</v>
      </c>
      <c r="H37" s="346" t="s">
        <v>2770</v>
      </c>
      <c r="I37" s="346" t="s">
        <v>2771</v>
      </c>
      <c r="J37" s="346" t="s">
        <v>2772</v>
      </c>
      <c r="K37" s="346"/>
      <c r="L37" s="346"/>
      <c r="M37" s="346"/>
      <c r="N37" s="346"/>
      <c r="O37" s="346"/>
      <c r="P37" s="346" t="s">
        <v>2773</v>
      </c>
      <c r="Q37" s="346" t="s">
        <v>2774</v>
      </c>
      <c r="R37" s="346" t="s">
        <v>2775</v>
      </c>
      <c r="S37" s="346" t="s">
        <v>2776</v>
      </c>
      <c r="T37" s="346" t="s">
        <v>2777</v>
      </c>
    </row>
    <row r="38" spans="2:20">
      <c r="B38" s="378" t="s">
        <v>319</v>
      </c>
      <c r="C38" s="346" t="s">
        <v>319</v>
      </c>
      <c r="D38" s="346" t="s">
        <v>2778</v>
      </c>
      <c r="E38" s="346" t="s">
        <v>2779</v>
      </c>
      <c r="F38" s="346" t="s">
        <v>2780</v>
      </c>
      <c r="G38" s="346" t="s">
        <v>2781</v>
      </c>
      <c r="H38" s="346" t="s">
        <v>2782</v>
      </c>
      <c r="I38" s="346" t="s">
        <v>2783</v>
      </c>
      <c r="J38" s="346" t="s">
        <v>2784</v>
      </c>
      <c r="K38" s="346"/>
      <c r="L38" s="346"/>
      <c r="M38" s="346"/>
      <c r="N38" s="346" t="s">
        <v>2785</v>
      </c>
      <c r="O38" s="346" t="s">
        <v>2786</v>
      </c>
      <c r="P38" s="346" t="s">
        <v>2787</v>
      </c>
      <c r="Q38" s="346" t="s">
        <v>2788</v>
      </c>
      <c r="R38" s="346" t="s">
        <v>2789</v>
      </c>
      <c r="S38" s="346" t="s">
        <v>2790</v>
      </c>
      <c r="T38" s="346" t="s">
        <v>2791</v>
      </c>
    </row>
    <row r="39" spans="2:20">
      <c r="B39" s="378" t="s">
        <v>1372</v>
      </c>
      <c r="C39" s="346" t="s">
        <v>1372</v>
      </c>
      <c r="D39" s="346" t="s">
        <v>2792</v>
      </c>
      <c r="E39" s="346" t="s">
        <v>2793</v>
      </c>
      <c r="F39" s="346" t="s">
        <v>2794</v>
      </c>
      <c r="G39" s="346"/>
      <c r="H39" s="346" t="s">
        <v>2795</v>
      </c>
      <c r="I39" s="346" t="s">
        <v>2796</v>
      </c>
      <c r="J39" s="346" t="s">
        <v>2797</v>
      </c>
      <c r="K39" s="346"/>
      <c r="L39" s="346"/>
      <c r="M39" s="346"/>
      <c r="N39" s="346" t="s">
        <v>2798</v>
      </c>
      <c r="O39" s="346" t="s">
        <v>2799</v>
      </c>
      <c r="P39" s="346" t="s">
        <v>2800</v>
      </c>
      <c r="Q39" s="346" t="s">
        <v>2801</v>
      </c>
      <c r="R39" s="346" t="s">
        <v>2802</v>
      </c>
      <c r="S39" s="346" t="s">
        <v>2803</v>
      </c>
      <c r="T39" s="346" t="s">
        <v>2804</v>
      </c>
    </row>
    <row r="40" spans="2:20">
      <c r="B40" s="378" t="s">
        <v>1444</v>
      </c>
      <c r="C40" s="346" t="s">
        <v>1444</v>
      </c>
      <c r="D40" s="346"/>
      <c r="E40" s="346"/>
      <c r="F40" s="346" t="s">
        <v>2805</v>
      </c>
      <c r="G40" s="346"/>
      <c r="H40" s="346" t="s">
        <v>2806</v>
      </c>
      <c r="I40" s="346" t="s">
        <v>2807</v>
      </c>
      <c r="J40" s="346"/>
      <c r="K40" s="346"/>
      <c r="L40" s="346"/>
      <c r="M40" s="346"/>
      <c r="N40" s="346"/>
      <c r="O40" s="346"/>
      <c r="P40" s="346" t="s">
        <v>2808</v>
      </c>
      <c r="Q40" s="346" t="s">
        <v>2809</v>
      </c>
      <c r="R40" s="346" t="s">
        <v>2810</v>
      </c>
      <c r="S40" s="346" t="s">
        <v>2811</v>
      </c>
      <c r="T40" s="346" t="s">
        <v>2812</v>
      </c>
    </row>
    <row r="41" spans="2:20">
      <c r="B41" s="378" t="s">
        <v>1171</v>
      </c>
      <c r="C41" s="346" t="s">
        <v>1171</v>
      </c>
      <c r="D41" s="346" t="s">
        <v>2813</v>
      </c>
      <c r="E41" s="346" t="s">
        <v>2814</v>
      </c>
      <c r="F41" s="346" t="s">
        <v>2815</v>
      </c>
      <c r="G41" s="346" t="s">
        <v>2816</v>
      </c>
      <c r="H41" s="346" t="s">
        <v>2817</v>
      </c>
      <c r="I41" s="346" t="s">
        <v>2818</v>
      </c>
      <c r="J41" s="346" t="s">
        <v>2819</v>
      </c>
      <c r="K41" s="346"/>
      <c r="L41" s="346"/>
      <c r="M41" s="346"/>
      <c r="N41" s="346" t="s">
        <v>2820</v>
      </c>
      <c r="O41" s="346" t="s">
        <v>2821</v>
      </c>
      <c r="P41" s="346" t="s">
        <v>2822</v>
      </c>
      <c r="Q41" s="346" t="s">
        <v>2823</v>
      </c>
      <c r="R41" s="346" t="s">
        <v>2824</v>
      </c>
      <c r="S41" s="346" t="s">
        <v>2825</v>
      </c>
      <c r="T41" s="346" t="s">
        <v>2826</v>
      </c>
    </row>
    <row r="42" spans="2:20">
      <c r="B42" s="378" t="s">
        <v>1174</v>
      </c>
      <c r="C42" s="346" t="s">
        <v>1174</v>
      </c>
      <c r="D42" s="346"/>
      <c r="E42" s="346" t="s">
        <v>2827</v>
      </c>
      <c r="F42" s="346" t="s">
        <v>2828</v>
      </c>
      <c r="G42" s="346"/>
      <c r="H42" s="346" t="s">
        <v>2829</v>
      </c>
      <c r="I42" s="346" t="s">
        <v>2830</v>
      </c>
      <c r="J42" s="346" t="s">
        <v>2831</v>
      </c>
      <c r="K42" s="346"/>
      <c r="L42" s="346"/>
      <c r="M42" s="346"/>
      <c r="N42" s="346"/>
      <c r="O42" s="346"/>
      <c r="P42" s="346" t="s">
        <v>2832</v>
      </c>
      <c r="Q42" s="346" t="s">
        <v>2833</v>
      </c>
      <c r="R42" s="346"/>
      <c r="S42" s="346" t="s">
        <v>2834</v>
      </c>
      <c r="T42" s="346" t="s">
        <v>2835</v>
      </c>
    </row>
    <row r="43" spans="2:20">
      <c r="B43" s="378" t="s">
        <v>1390</v>
      </c>
      <c r="C43" s="346" t="s">
        <v>1390</v>
      </c>
      <c r="D43" s="346"/>
      <c r="E43" s="346" t="s">
        <v>2836</v>
      </c>
      <c r="F43" s="346" t="s">
        <v>2837</v>
      </c>
      <c r="G43" s="346" t="s">
        <v>2838</v>
      </c>
      <c r="H43" s="346" t="s">
        <v>2839</v>
      </c>
      <c r="I43" s="346" t="s">
        <v>2840</v>
      </c>
      <c r="J43" s="346" t="s">
        <v>2841</v>
      </c>
      <c r="K43" s="346"/>
      <c r="L43" s="346"/>
      <c r="M43" s="346"/>
      <c r="N43" s="346"/>
      <c r="O43" s="346"/>
      <c r="P43" s="346" t="s">
        <v>2842</v>
      </c>
      <c r="Q43" s="346" t="s">
        <v>2843</v>
      </c>
      <c r="R43" s="346" t="s">
        <v>2844</v>
      </c>
      <c r="S43" s="346" t="s">
        <v>2845</v>
      </c>
      <c r="T43" s="346" t="s">
        <v>2846</v>
      </c>
    </row>
    <row r="44" spans="2:20">
      <c r="B44" s="378" t="s">
        <v>1389</v>
      </c>
      <c r="C44" s="346" t="s">
        <v>1389</v>
      </c>
      <c r="D44" s="346"/>
      <c r="E44" s="346" t="s">
        <v>2847</v>
      </c>
      <c r="F44" s="346" t="s">
        <v>2848</v>
      </c>
      <c r="G44" s="346" t="s">
        <v>2849</v>
      </c>
      <c r="H44" s="346" t="s">
        <v>2850</v>
      </c>
      <c r="I44" s="346" t="s">
        <v>2851</v>
      </c>
      <c r="J44" s="346" t="s">
        <v>2852</v>
      </c>
      <c r="K44" s="346"/>
      <c r="L44" s="346"/>
      <c r="M44" s="346"/>
      <c r="N44" s="346"/>
      <c r="O44" s="346"/>
      <c r="P44" s="346" t="s">
        <v>2853</v>
      </c>
      <c r="Q44" s="346" t="s">
        <v>2854</v>
      </c>
      <c r="R44" s="346" t="s">
        <v>2855</v>
      </c>
      <c r="S44" s="346" t="s">
        <v>2856</v>
      </c>
      <c r="T44" s="346" t="s">
        <v>2857</v>
      </c>
    </row>
    <row r="45" spans="2:20">
      <c r="B45" s="378" t="s">
        <v>1354</v>
      </c>
      <c r="C45" s="346" t="s">
        <v>1354</v>
      </c>
      <c r="D45" s="346"/>
      <c r="E45" s="346"/>
      <c r="F45" s="346" t="s">
        <v>2858</v>
      </c>
      <c r="G45" s="346" t="s">
        <v>2859</v>
      </c>
      <c r="H45" s="346" t="s">
        <v>2860</v>
      </c>
      <c r="I45" s="346" t="s">
        <v>2861</v>
      </c>
      <c r="J45" s="346" t="s">
        <v>2862</v>
      </c>
      <c r="K45" s="346"/>
      <c r="L45" s="346"/>
      <c r="M45" s="346"/>
      <c r="N45" s="346"/>
      <c r="O45" s="346"/>
      <c r="P45" s="346" t="s">
        <v>2863</v>
      </c>
      <c r="Q45" s="346"/>
      <c r="R45" s="346"/>
      <c r="S45" s="346" t="s">
        <v>2864</v>
      </c>
      <c r="T45" s="346" t="s">
        <v>2865</v>
      </c>
    </row>
    <row r="46" spans="2:20">
      <c r="B46" s="378" t="s">
        <v>1398</v>
      </c>
      <c r="C46" s="346" t="s">
        <v>1398</v>
      </c>
      <c r="D46" s="346" t="s">
        <v>2866</v>
      </c>
      <c r="E46" s="346"/>
      <c r="F46" s="346" t="s">
        <v>2867</v>
      </c>
      <c r="G46" s="346" t="s">
        <v>2868</v>
      </c>
      <c r="H46" s="346" t="s">
        <v>2869</v>
      </c>
      <c r="I46" s="346" t="s">
        <v>2870</v>
      </c>
      <c r="J46" s="346"/>
      <c r="K46" s="346"/>
      <c r="L46" s="346"/>
      <c r="M46" s="346"/>
      <c r="N46" s="346" t="s">
        <v>2871</v>
      </c>
      <c r="O46" s="346" t="s">
        <v>2872</v>
      </c>
      <c r="P46" s="346" t="s">
        <v>2873</v>
      </c>
      <c r="Q46" s="346" t="s">
        <v>2874</v>
      </c>
      <c r="R46" s="346"/>
      <c r="S46" s="346" t="s">
        <v>2875</v>
      </c>
      <c r="T46" s="346" t="s">
        <v>2876</v>
      </c>
    </row>
    <row r="47" spans="2:20">
      <c r="B47" s="378" t="s">
        <v>604</v>
      </c>
      <c r="C47" s="346" t="s">
        <v>604</v>
      </c>
      <c r="D47" s="346" t="s">
        <v>2877</v>
      </c>
      <c r="E47" s="346" t="s">
        <v>2878</v>
      </c>
      <c r="F47" s="346" t="s">
        <v>2879</v>
      </c>
      <c r="G47" s="346" t="s">
        <v>2880</v>
      </c>
      <c r="H47" s="346" t="s">
        <v>2881</v>
      </c>
      <c r="I47" s="346" t="s">
        <v>2882</v>
      </c>
      <c r="J47" s="346" t="s">
        <v>2883</v>
      </c>
      <c r="K47" s="346"/>
      <c r="L47" s="346" t="s">
        <v>1530</v>
      </c>
      <c r="M47" s="346"/>
      <c r="N47" s="346" t="s">
        <v>2884</v>
      </c>
      <c r="O47" s="346"/>
      <c r="P47" s="346" t="s">
        <v>2885</v>
      </c>
      <c r="Q47" s="346" t="s">
        <v>2886</v>
      </c>
      <c r="R47" s="346" t="s">
        <v>2887</v>
      </c>
      <c r="S47" s="346" t="s">
        <v>2888</v>
      </c>
      <c r="T47" s="346" t="s">
        <v>2889</v>
      </c>
    </row>
    <row r="48" spans="2:20">
      <c r="B48" s="378" t="s">
        <v>1498</v>
      </c>
      <c r="C48" s="346" t="s">
        <v>1498</v>
      </c>
      <c r="D48" s="346"/>
      <c r="E48" s="346"/>
      <c r="F48" s="346" t="s">
        <v>2890</v>
      </c>
      <c r="G48" s="346"/>
      <c r="H48" s="346" t="s">
        <v>2891</v>
      </c>
      <c r="I48" s="346" t="s">
        <v>2892</v>
      </c>
      <c r="J48" s="346"/>
      <c r="K48" s="346"/>
      <c r="L48" s="346"/>
      <c r="M48" s="346"/>
      <c r="N48" s="346"/>
      <c r="O48" s="346"/>
      <c r="P48" s="346" t="s">
        <v>2893</v>
      </c>
      <c r="Q48" s="346" t="s">
        <v>2894</v>
      </c>
      <c r="R48" s="346"/>
      <c r="S48" s="346" t="s">
        <v>2895</v>
      </c>
      <c r="T48" s="346" t="s">
        <v>2896</v>
      </c>
    </row>
    <row r="49" spans="2:20">
      <c r="B49" s="378" t="s">
        <v>2172</v>
      </c>
      <c r="C49" s="346" t="s">
        <v>2172</v>
      </c>
      <c r="D49" s="346"/>
      <c r="E49" s="346"/>
      <c r="F49" s="346" t="s">
        <v>2897</v>
      </c>
      <c r="G49" s="346"/>
      <c r="H49" s="346"/>
      <c r="I49" s="346"/>
      <c r="J49" s="346"/>
      <c r="K49" s="346"/>
      <c r="L49" s="346"/>
      <c r="M49" s="346"/>
      <c r="N49" s="346"/>
      <c r="O49" s="346"/>
      <c r="P49" s="346"/>
      <c r="Q49" s="346"/>
      <c r="R49" s="346"/>
      <c r="S49" s="346"/>
      <c r="T49" s="346"/>
    </row>
    <row r="50" spans="2:20">
      <c r="B50" s="378" t="s">
        <v>5</v>
      </c>
      <c r="C50" s="346" t="s">
        <v>5</v>
      </c>
      <c r="D50" s="346"/>
      <c r="E50" s="346"/>
      <c r="F50" s="346" t="s">
        <v>2898</v>
      </c>
      <c r="G50" s="346"/>
      <c r="H50" s="346"/>
      <c r="I50" s="346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</row>
    <row r="51" spans="2:20">
      <c r="B51" s="378" t="s">
        <v>2165</v>
      </c>
      <c r="C51" s="346"/>
      <c r="D51" s="346"/>
      <c r="E51" s="346"/>
      <c r="F51" s="346" t="s">
        <v>2899</v>
      </c>
      <c r="G51" s="346"/>
      <c r="H51" s="346"/>
      <c r="I51" s="346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</row>
    <row r="52" spans="2:20">
      <c r="B52" s="378" t="s">
        <v>1464</v>
      </c>
      <c r="C52" s="346" t="s">
        <v>1464</v>
      </c>
      <c r="D52" s="346"/>
      <c r="E52" s="346"/>
      <c r="F52" s="346" t="s">
        <v>2900</v>
      </c>
      <c r="G52" s="346"/>
      <c r="H52" s="346" t="s">
        <v>2901</v>
      </c>
      <c r="I52" s="346" t="s">
        <v>2902</v>
      </c>
      <c r="J52" s="346"/>
      <c r="K52" s="346" t="s">
        <v>2903</v>
      </c>
      <c r="L52" s="346" t="s">
        <v>2904</v>
      </c>
      <c r="M52" s="346"/>
      <c r="N52" s="346" t="s">
        <v>2905</v>
      </c>
      <c r="O52" s="346"/>
      <c r="P52" s="346" t="s">
        <v>2906</v>
      </c>
      <c r="Q52" s="346" t="s">
        <v>2907</v>
      </c>
      <c r="R52" s="346" t="s">
        <v>2908</v>
      </c>
      <c r="S52" s="346" t="s">
        <v>2909</v>
      </c>
      <c r="T52" s="346" t="s">
        <v>2910</v>
      </c>
    </row>
    <row r="53" spans="2:20">
      <c r="B53" s="378" t="s">
        <v>2166</v>
      </c>
      <c r="C53" s="346"/>
      <c r="D53" s="346"/>
      <c r="E53" s="346"/>
      <c r="F53" s="346" t="s">
        <v>2911</v>
      </c>
      <c r="G53" s="346"/>
      <c r="H53" s="346"/>
      <c r="I53" s="346"/>
      <c r="J53" s="346"/>
      <c r="K53" s="346"/>
      <c r="L53" s="346"/>
      <c r="M53" s="346"/>
      <c r="N53" s="346"/>
      <c r="O53" s="346" t="s">
        <v>2912</v>
      </c>
      <c r="P53" s="346" t="s">
        <v>2913</v>
      </c>
      <c r="Q53" s="346"/>
      <c r="R53" s="346"/>
      <c r="S53" s="346"/>
      <c r="T53" s="346" t="s">
        <v>2914</v>
      </c>
    </row>
    <row r="54" spans="2:20">
      <c r="B54" s="378" t="s">
        <v>1392</v>
      </c>
      <c r="C54" s="346" t="s">
        <v>1392</v>
      </c>
      <c r="D54" s="346" t="s">
        <v>2915</v>
      </c>
      <c r="E54" s="346" t="s">
        <v>2916</v>
      </c>
      <c r="F54" s="346" t="s">
        <v>2917</v>
      </c>
      <c r="G54" s="346"/>
      <c r="H54" s="346" t="s">
        <v>2918</v>
      </c>
      <c r="I54" s="346" t="s">
        <v>2919</v>
      </c>
      <c r="J54" s="346" t="s">
        <v>2920</v>
      </c>
      <c r="K54" s="346"/>
      <c r="L54" s="346"/>
      <c r="M54" s="346"/>
      <c r="N54" s="346" t="s">
        <v>2921</v>
      </c>
      <c r="O54" s="346" t="s">
        <v>2922</v>
      </c>
      <c r="P54" s="346" t="s">
        <v>2923</v>
      </c>
      <c r="Q54" s="346" t="s">
        <v>2924</v>
      </c>
      <c r="R54" s="346" t="s">
        <v>2925</v>
      </c>
      <c r="S54" s="346" t="s">
        <v>2926</v>
      </c>
      <c r="T54" s="346" t="s">
        <v>2927</v>
      </c>
    </row>
    <row r="55" spans="2:20">
      <c r="B55" s="378" t="s">
        <v>1394</v>
      </c>
      <c r="C55" s="346" t="s">
        <v>1394</v>
      </c>
      <c r="D55" s="346"/>
      <c r="E55" s="346"/>
      <c r="F55" s="346" t="s">
        <v>2928</v>
      </c>
      <c r="G55" s="346"/>
      <c r="H55" s="346" t="s">
        <v>2929</v>
      </c>
      <c r="I55" s="346"/>
      <c r="J55" s="346" t="s">
        <v>2930</v>
      </c>
      <c r="K55" s="346"/>
      <c r="L55" s="346"/>
      <c r="M55" s="346"/>
      <c r="N55" s="346" t="s">
        <v>2931</v>
      </c>
      <c r="O55" s="346" t="s">
        <v>2932</v>
      </c>
      <c r="P55" s="346" t="s">
        <v>2933</v>
      </c>
      <c r="Q55" s="346" t="s">
        <v>2934</v>
      </c>
      <c r="R55" s="346" t="s">
        <v>2935</v>
      </c>
      <c r="S55" s="346" t="s">
        <v>2936</v>
      </c>
      <c r="T55" s="346" t="s">
        <v>2937</v>
      </c>
    </row>
    <row r="56" spans="2:20">
      <c r="B56" s="378" t="s">
        <v>1366</v>
      </c>
      <c r="C56" s="346" t="s">
        <v>1366</v>
      </c>
      <c r="D56" s="346" t="s">
        <v>2938</v>
      </c>
      <c r="E56" s="346" t="s">
        <v>2939</v>
      </c>
      <c r="F56" s="346" t="s">
        <v>2940</v>
      </c>
      <c r="G56" s="346"/>
      <c r="H56" s="346" t="s">
        <v>2941</v>
      </c>
      <c r="I56" s="346" t="s">
        <v>2942</v>
      </c>
      <c r="J56" s="346" t="s">
        <v>2943</v>
      </c>
      <c r="K56" s="346"/>
      <c r="L56" s="346"/>
      <c r="M56" s="346"/>
      <c r="N56" s="346" t="s">
        <v>2944</v>
      </c>
      <c r="O56" s="346" t="s">
        <v>2945</v>
      </c>
      <c r="P56" s="346" t="s">
        <v>2946</v>
      </c>
      <c r="Q56" s="346" t="s">
        <v>2947</v>
      </c>
      <c r="R56" s="346" t="s">
        <v>2948</v>
      </c>
      <c r="S56" s="346" t="s">
        <v>2949</v>
      </c>
      <c r="T56" s="346" t="s">
        <v>2950</v>
      </c>
    </row>
    <row r="57" spans="2:20">
      <c r="B57" s="378" t="s">
        <v>1488</v>
      </c>
      <c r="C57" s="346" t="s">
        <v>1488</v>
      </c>
      <c r="D57" s="346"/>
      <c r="E57" s="346"/>
      <c r="F57" s="346"/>
      <c r="G57" s="346"/>
      <c r="H57" s="346"/>
      <c r="I57" s="346"/>
      <c r="J57" s="346"/>
      <c r="K57" s="346"/>
      <c r="L57" s="346"/>
      <c r="M57" s="346"/>
      <c r="N57" s="346"/>
      <c r="O57" s="346"/>
      <c r="P57" s="346" t="s">
        <v>2951</v>
      </c>
      <c r="Q57" s="346" t="s">
        <v>2952</v>
      </c>
      <c r="R57" s="346"/>
      <c r="S57" s="346"/>
      <c r="T57" s="346"/>
    </row>
    <row r="58" spans="2:20">
      <c r="B58" s="378" t="s">
        <v>1364</v>
      </c>
      <c r="C58" s="346" t="s">
        <v>1364</v>
      </c>
      <c r="D58" s="346" t="s">
        <v>2953</v>
      </c>
      <c r="E58" s="346" t="s">
        <v>2954</v>
      </c>
      <c r="F58" s="346" t="s">
        <v>2955</v>
      </c>
      <c r="G58" s="346"/>
      <c r="H58" s="346" t="s">
        <v>2956</v>
      </c>
      <c r="I58" s="346" t="s">
        <v>2957</v>
      </c>
      <c r="J58" s="346" t="s">
        <v>2958</v>
      </c>
      <c r="K58" s="346"/>
      <c r="L58" s="346"/>
      <c r="M58" s="346"/>
      <c r="N58" s="346" t="s">
        <v>2959</v>
      </c>
      <c r="O58" s="346" t="s">
        <v>2960</v>
      </c>
      <c r="P58" s="346" t="s">
        <v>2961</v>
      </c>
      <c r="Q58" s="346" t="s">
        <v>2962</v>
      </c>
      <c r="R58" s="346" t="s">
        <v>2963</v>
      </c>
      <c r="S58" s="346" t="s">
        <v>2964</v>
      </c>
      <c r="T58" s="346" t="s">
        <v>2965</v>
      </c>
    </row>
    <row r="59" spans="2:20">
      <c r="B59" s="378" t="s">
        <v>1495</v>
      </c>
      <c r="C59" s="346" t="s">
        <v>1495</v>
      </c>
      <c r="D59" s="346"/>
      <c r="E59" s="346"/>
      <c r="F59" s="346" t="s">
        <v>2966</v>
      </c>
      <c r="G59" s="346"/>
      <c r="H59" s="346" t="s">
        <v>2967</v>
      </c>
      <c r="I59" s="346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</row>
    <row r="60" spans="2:20">
      <c r="B60" s="378" t="s">
        <v>1528</v>
      </c>
      <c r="C60" s="346" t="s">
        <v>1528</v>
      </c>
      <c r="D60" s="346"/>
      <c r="E60" s="346"/>
      <c r="F60" s="346" t="s">
        <v>2968</v>
      </c>
      <c r="G60" s="346"/>
      <c r="H60" s="346"/>
      <c r="I60" s="346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</row>
    <row r="61" spans="2:20">
      <c r="B61" s="378" t="s">
        <v>1380</v>
      </c>
      <c r="C61" s="346" t="s">
        <v>1380</v>
      </c>
      <c r="D61" s="346" t="s">
        <v>2969</v>
      </c>
      <c r="E61" s="346" t="s">
        <v>2970</v>
      </c>
      <c r="F61" s="346" t="s">
        <v>2971</v>
      </c>
      <c r="G61" s="346"/>
      <c r="H61" s="346" t="s">
        <v>2972</v>
      </c>
      <c r="I61" s="346" t="s">
        <v>2973</v>
      </c>
      <c r="J61" s="346" t="s">
        <v>2974</v>
      </c>
      <c r="K61" s="346" t="s">
        <v>2975</v>
      </c>
      <c r="L61" s="346" t="s">
        <v>1490</v>
      </c>
      <c r="M61" s="346" t="s">
        <v>2976</v>
      </c>
      <c r="N61" s="346" t="s">
        <v>2977</v>
      </c>
      <c r="O61" s="346" t="s">
        <v>2978</v>
      </c>
      <c r="P61" s="346" t="s">
        <v>2979</v>
      </c>
      <c r="Q61" s="346" t="s">
        <v>2980</v>
      </c>
      <c r="R61" s="346" t="s">
        <v>2981</v>
      </c>
      <c r="S61" s="346" t="s">
        <v>2982</v>
      </c>
      <c r="T61" s="346" t="s">
        <v>2983</v>
      </c>
    </row>
    <row r="62" spans="2:20">
      <c r="B62" s="378" t="s">
        <v>2159</v>
      </c>
      <c r="C62" s="346"/>
      <c r="D62" s="346"/>
      <c r="E62" s="346"/>
      <c r="F62" s="346"/>
      <c r="G62" s="346"/>
      <c r="H62" s="346"/>
      <c r="I62" s="346"/>
      <c r="J62" s="346"/>
      <c r="K62" s="346" t="s">
        <v>2984</v>
      </c>
      <c r="L62" s="346"/>
      <c r="M62" s="346"/>
      <c r="N62" s="346"/>
      <c r="O62" s="346"/>
      <c r="P62" s="346"/>
      <c r="Q62" s="346"/>
      <c r="R62" s="346"/>
      <c r="S62" s="346"/>
      <c r="T62" s="346"/>
    </row>
    <row r="63" spans="2:20">
      <c r="B63" s="378" t="s">
        <v>732</v>
      </c>
      <c r="C63" s="346" t="s">
        <v>732</v>
      </c>
      <c r="D63" s="346" t="s">
        <v>2985</v>
      </c>
      <c r="E63" s="346" t="s">
        <v>2986</v>
      </c>
      <c r="F63" s="346" t="s">
        <v>2987</v>
      </c>
      <c r="G63" s="346" t="s">
        <v>2988</v>
      </c>
      <c r="H63" s="346" t="s">
        <v>2989</v>
      </c>
      <c r="I63" s="346" t="s">
        <v>2990</v>
      </c>
      <c r="J63" s="346" t="s">
        <v>2991</v>
      </c>
      <c r="K63" s="346"/>
      <c r="L63" s="346"/>
      <c r="M63" s="346"/>
      <c r="N63" s="346" t="s">
        <v>2992</v>
      </c>
      <c r="O63" s="346" t="s">
        <v>2993</v>
      </c>
      <c r="P63" s="346" t="s">
        <v>2994</v>
      </c>
      <c r="Q63" s="346" t="s">
        <v>2995</v>
      </c>
      <c r="R63" s="346" t="s">
        <v>2996</v>
      </c>
      <c r="S63" s="346" t="s">
        <v>2997</v>
      </c>
      <c r="T63" s="346" t="s">
        <v>2998</v>
      </c>
    </row>
    <row r="64" spans="2:20">
      <c r="B64" s="378" t="s">
        <v>790</v>
      </c>
      <c r="C64" s="346" t="s">
        <v>790</v>
      </c>
      <c r="D64" s="346" t="s">
        <v>2999</v>
      </c>
      <c r="E64" s="346" t="s">
        <v>3000</v>
      </c>
      <c r="F64" s="346" t="s">
        <v>3001</v>
      </c>
      <c r="G64" s="346"/>
      <c r="H64" s="346" t="s">
        <v>3002</v>
      </c>
      <c r="I64" s="346" t="s">
        <v>3003</v>
      </c>
      <c r="J64" s="346" t="s">
        <v>3004</v>
      </c>
      <c r="K64" s="346" t="s">
        <v>3005</v>
      </c>
      <c r="L64" s="346" t="s">
        <v>1474</v>
      </c>
      <c r="M64" s="346"/>
      <c r="N64" s="346" t="s">
        <v>3006</v>
      </c>
      <c r="O64" s="346" t="s">
        <v>3007</v>
      </c>
      <c r="P64" s="346" t="s">
        <v>3008</v>
      </c>
      <c r="Q64" s="346" t="s">
        <v>3009</v>
      </c>
      <c r="R64" s="346" t="s">
        <v>3010</v>
      </c>
      <c r="S64" s="346" t="s">
        <v>3011</v>
      </c>
      <c r="T64" s="346" t="s">
        <v>3012</v>
      </c>
    </row>
    <row r="65" spans="2:20">
      <c r="B65" s="378" t="s">
        <v>1404</v>
      </c>
      <c r="C65" s="346" t="s">
        <v>1404</v>
      </c>
      <c r="D65" s="346" t="s">
        <v>3013</v>
      </c>
      <c r="E65" s="346"/>
      <c r="F65" s="346" t="s">
        <v>3014</v>
      </c>
      <c r="G65" s="346" t="s">
        <v>3015</v>
      </c>
      <c r="H65" s="346" t="s">
        <v>3016</v>
      </c>
      <c r="I65" s="346" t="s">
        <v>3017</v>
      </c>
      <c r="J65" s="346" t="s">
        <v>3018</v>
      </c>
      <c r="K65" s="346"/>
      <c r="L65" s="346"/>
      <c r="M65" s="346"/>
      <c r="N65" s="346" t="s">
        <v>3019</v>
      </c>
      <c r="O65" s="346" t="s">
        <v>3020</v>
      </c>
      <c r="P65" s="346" t="s">
        <v>3021</v>
      </c>
      <c r="Q65" s="346"/>
      <c r="R65" s="346" t="s">
        <v>3022</v>
      </c>
      <c r="S65" s="346" t="s">
        <v>3023</v>
      </c>
      <c r="T65" s="346" t="s">
        <v>3024</v>
      </c>
    </row>
    <row r="66" spans="2:20">
      <c r="B66" s="378" t="s">
        <v>868</v>
      </c>
      <c r="C66" s="346" t="s">
        <v>868</v>
      </c>
      <c r="D66" s="346"/>
      <c r="E66" s="346"/>
      <c r="F66" s="346" t="s">
        <v>3025</v>
      </c>
      <c r="G66" s="346"/>
      <c r="H66" s="346" t="s">
        <v>3026</v>
      </c>
      <c r="I66" s="346" t="s">
        <v>3027</v>
      </c>
      <c r="J66" s="346"/>
      <c r="K66" s="346"/>
      <c r="L66" s="346"/>
      <c r="M66" s="346"/>
      <c r="N66" s="346"/>
      <c r="O66" s="346"/>
      <c r="P66" s="346" t="s">
        <v>3028</v>
      </c>
      <c r="Q66" s="346"/>
      <c r="R66" s="346"/>
      <c r="S66" s="346"/>
      <c r="T66" s="346"/>
    </row>
    <row r="67" spans="2:20">
      <c r="B67" s="378" t="s">
        <v>1479</v>
      </c>
      <c r="C67" s="346" t="s">
        <v>1479</v>
      </c>
      <c r="D67" s="346"/>
      <c r="E67" s="346"/>
      <c r="F67" s="346" t="s">
        <v>3029</v>
      </c>
      <c r="G67" s="346"/>
      <c r="H67" s="346" t="s">
        <v>3030</v>
      </c>
      <c r="I67" s="346"/>
      <c r="J67" s="346"/>
      <c r="K67" s="346"/>
      <c r="L67" s="346"/>
      <c r="M67" s="346"/>
      <c r="N67" s="346"/>
      <c r="O67" s="346"/>
      <c r="P67" s="346" t="s">
        <v>3031</v>
      </c>
      <c r="Q67" s="346"/>
      <c r="R67" s="346"/>
      <c r="S67" s="346" t="s">
        <v>3032</v>
      </c>
      <c r="T67" s="346"/>
    </row>
    <row r="68" spans="2:20">
      <c r="B68" s="378" t="s">
        <v>835</v>
      </c>
      <c r="C68" s="346" t="s">
        <v>835</v>
      </c>
      <c r="D68" s="346" t="s">
        <v>3033</v>
      </c>
      <c r="E68" s="346" t="s">
        <v>3034</v>
      </c>
      <c r="F68" s="346" t="s">
        <v>3035</v>
      </c>
      <c r="G68" s="346"/>
      <c r="H68" s="346" t="s">
        <v>3036</v>
      </c>
      <c r="I68" s="346" t="s">
        <v>3037</v>
      </c>
      <c r="J68" s="346" t="s">
        <v>3038</v>
      </c>
      <c r="K68" s="346"/>
      <c r="L68" s="346"/>
      <c r="M68" s="346"/>
      <c r="N68" s="346" t="s">
        <v>3039</v>
      </c>
      <c r="O68" s="346" t="s">
        <v>3040</v>
      </c>
      <c r="P68" s="346" t="s">
        <v>3041</v>
      </c>
      <c r="Q68" s="346" t="s">
        <v>3042</v>
      </c>
      <c r="R68" s="346" t="s">
        <v>3043</v>
      </c>
      <c r="S68" s="346" t="s">
        <v>3044</v>
      </c>
      <c r="T68" s="346" t="s">
        <v>3045</v>
      </c>
    </row>
    <row r="69" spans="2:20">
      <c r="B69" s="378" t="s">
        <v>1476</v>
      </c>
      <c r="C69" s="346" t="s">
        <v>1476</v>
      </c>
      <c r="D69" s="346"/>
      <c r="E69" s="346"/>
      <c r="F69" s="346"/>
      <c r="G69" s="346"/>
      <c r="H69" s="346"/>
      <c r="I69" s="346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 t="s">
        <v>3046</v>
      </c>
    </row>
    <row r="70" spans="2:20">
      <c r="B70" s="378" t="s">
        <v>1454</v>
      </c>
      <c r="C70" s="346" t="s">
        <v>1454</v>
      </c>
      <c r="D70" s="346"/>
      <c r="E70" s="346"/>
      <c r="F70" s="346" t="s">
        <v>3047</v>
      </c>
      <c r="G70" s="346"/>
      <c r="H70" s="346" t="s">
        <v>3048</v>
      </c>
      <c r="I70" s="346" t="s">
        <v>3049</v>
      </c>
      <c r="J70" s="346"/>
      <c r="K70" s="346"/>
      <c r="L70" s="346"/>
      <c r="M70" s="346"/>
      <c r="N70" s="346" t="s">
        <v>3050</v>
      </c>
      <c r="O70" s="346" t="s">
        <v>3051</v>
      </c>
      <c r="P70" s="346" t="s">
        <v>3052</v>
      </c>
      <c r="Q70" s="346" t="s">
        <v>3053</v>
      </c>
      <c r="R70" s="346" t="s">
        <v>3054</v>
      </c>
      <c r="S70" s="346"/>
      <c r="T70" s="346" t="s">
        <v>3055</v>
      </c>
    </row>
    <row r="71" spans="2:20">
      <c r="B71" s="378" t="s">
        <v>1377</v>
      </c>
      <c r="C71" s="346" t="s">
        <v>1377</v>
      </c>
      <c r="D71" s="346" t="s">
        <v>3056</v>
      </c>
      <c r="E71" s="346" t="s">
        <v>3057</v>
      </c>
      <c r="F71" s="346" t="s">
        <v>3058</v>
      </c>
      <c r="G71" s="346"/>
      <c r="H71" s="346" t="s">
        <v>3059</v>
      </c>
      <c r="I71" s="346" t="s">
        <v>3060</v>
      </c>
      <c r="J71" s="346" t="s">
        <v>3061</v>
      </c>
      <c r="K71" s="346"/>
      <c r="L71" s="346"/>
      <c r="M71" s="346"/>
      <c r="N71" s="346" t="s">
        <v>3062</v>
      </c>
      <c r="O71" s="346" t="s">
        <v>3063</v>
      </c>
      <c r="P71" s="346" t="s">
        <v>3064</v>
      </c>
      <c r="Q71" s="346" t="s">
        <v>3065</v>
      </c>
      <c r="R71" s="346" t="s">
        <v>3066</v>
      </c>
      <c r="S71" s="346" t="s">
        <v>3067</v>
      </c>
      <c r="T71" s="346"/>
    </row>
    <row r="72" spans="2:20">
      <c r="B72" s="378" t="s">
        <v>889</v>
      </c>
      <c r="C72" s="346" t="s">
        <v>889</v>
      </c>
      <c r="D72" s="346" t="s">
        <v>3068</v>
      </c>
      <c r="E72" s="346" t="s">
        <v>3069</v>
      </c>
      <c r="F72" s="346" t="s">
        <v>3070</v>
      </c>
      <c r="G72" s="346" t="s">
        <v>3071</v>
      </c>
      <c r="H72" s="346" t="s">
        <v>3072</v>
      </c>
      <c r="I72" s="346" t="s">
        <v>3073</v>
      </c>
      <c r="J72" s="346" t="s">
        <v>3074</v>
      </c>
      <c r="K72" s="346"/>
      <c r="L72" s="346"/>
      <c r="M72" s="346"/>
      <c r="N72" s="346" t="s">
        <v>3075</v>
      </c>
      <c r="O72" s="346" t="s">
        <v>3076</v>
      </c>
      <c r="P72" s="346" t="s">
        <v>3077</v>
      </c>
      <c r="Q72" s="346" t="s">
        <v>3078</v>
      </c>
      <c r="R72" s="346"/>
      <c r="S72" s="346" t="s">
        <v>3079</v>
      </c>
      <c r="T72" s="346" t="s">
        <v>3080</v>
      </c>
    </row>
    <row r="73" spans="2:20">
      <c r="B73" s="378" t="s">
        <v>1422</v>
      </c>
      <c r="C73" s="346" t="s">
        <v>1422</v>
      </c>
      <c r="D73" s="346" t="s">
        <v>3081</v>
      </c>
      <c r="E73" s="346" t="s">
        <v>3082</v>
      </c>
      <c r="F73" s="346" t="s">
        <v>3083</v>
      </c>
      <c r="G73" s="346"/>
      <c r="H73" s="346" t="s">
        <v>3084</v>
      </c>
      <c r="I73" s="346" t="s">
        <v>3085</v>
      </c>
      <c r="J73" s="346"/>
      <c r="K73" s="346"/>
      <c r="L73" s="346"/>
      <c r="M73" s="346"/>
      <c r="N73" s="346" t="s">
        <v>3086</v>
      </c>
      <c r="O73" s="346" t="s">
        <v>3087</v>
      </c>
      <c r="P73" s="346" t="s">
        <v>3088</v>
      </c>
      <c r="Q73" s="346"/>
      <c r="R73" s="346"/>
      <c r="S73" s="346"/>
      <c r="T73" s="346"/>
    </row>
    <row r="74" spans="2:20">
      <c r="B74" s="378" t="s">
        <v>1434</v>
      </c>
      <c r="C74" s="346" t="s">
        <v>1434</v>
      </c>
      <c r="D74" s="346"/>
      <c r="E74" s="346"/>
      <c r="F74" s="346"/>
      <c r="G74" s="346"/>
      <c r="H74" s="346"/>
      <c r="I74" s="346" t="s">
        <v>3089</v>
      </c>
      <c r="J74" s="346"/>
      <c r="K74" s="346"/>
      <c r="L74" s="346"/>
      <c r="M74" s="346"/>
      <c r="N74" s="346" t="s">
        <v>3090</v>
      </c>
      <c r="O74" s="346" t="s">
        <v>3091</v>
      </c>
      <c r="P74" s="346"/>
      <c r="Q74" s="346" t="s">
        <v>3092</v>
      </c>
      <c r="R74" s="346" t="s">
        <v>3093</v>
      </c>
      <c r="S74" s="346" t="s">
        <v>3094</v>
      </c>
      <c r="T74" s="346" t="s">
        <v>3095</v>
      </c>
    </row>
    <row r="75" spans="2:20">
      <c r="B75" s="378" t="s">
        <v>921</v>
      </c>
      <c r="C75" s="346" t="s">
        <v>921</v>
      </c>
      <c r="D75" s="346" t="s">
        <v>3096</v>
      </c>
      <c r="E75" s="346" t="s">
        <v>3097</v>
      </c>
      <c r="F75" s="346" t="s">
        <v>3098</v>
      </c>
      <c r="G75" s="346"/>
      <c r="H75" s="346" t="s">
        <v>3099</v>
      </c>
      <c r="I75" s="346" t="s">
        <v>3100</v>
      </c>
      <c r="J75" s="346" t="s">
        <v>3101</v>
      </c>
      <c r="K75" s="346" t="s">
        <v>3102</v>
      </c>
      <c r="L75" s="346"/>
      <c r="M75" s="346"/>
      <c r="N75" s="346" t="s">
        <v>3103</v>
      </c>
      <c r="O75" s="346" t="s">
        <v>3104</v>
      </c>
      <c r="P75" s="346" t="s">
        <v>3105</v>
      </c>
      <c r="Q75" s="346" t="s">
        <v>3106</v>
      </c>
      <c r="R75" s="346" t="s">
        <v>3107</v>
      </c>
      <c r="S75" s="346" t="s">
        <v>3108</v>
      </c>
      <c r="T75" s="346" t="s">
        <v>3109</v>
      </c>
    </row>
    <row r="76" spans="2:20">
      <c r="B76" s="378" t="s">
        <v>760</v>
      </c>
      <c r="C76" s="346" t="s">
        <v>760</v>
      </c>
      <c r="D76" s="346" t="s">
        <v>3110</v>
      </c>
      <c r="E76" s="346" t="s">
        <v>3111</v>
      </c>
      <c r="F76" s="346" t="s">
        <v>3112</v>
      </c>
      <c r="G76" s="346" t="s">
        <v>3113</v>
      </c>
      <c r="H76" s="346" t="s">
        <v>3114</v>
      </c>
      <c r="I76" s="346" t="s">
        <v>3115</v>
      </c>
      <c r="J76" s="346" t="s">
        <v>3116</v>
      </c>
      <c r="K76" s="346"/>
      <c r="L76" s="346"/>
      <c r="M76" s="346"/>
      <c r="N76" s="346" t="s">
        <v>3117</v>
      </c>
      <c r="O76" s="346" t="s">
        <v>3118</v>
      </c>
      <c r="P76" s="346" t="s">
        <v>3119</v>
      </c>
      <c r="Q76" s="346" t="s">
        <v>3120</v>
      </c>
      <c r="R76" s="346" t="s">
        <v>3121</v>
      </c>
      <c r="S76" s="346" t="s">
        <v>3122</v>
      </c>
      <c r="T76" s="346" t="s">
        <v>3123</v>
      </c>
    </row>
    <row r="77" spans="2:20">
      <c r="B77" s="378" t="s">
        <v>1349</v>
      </c>
      <c r="C77" s="346" t="s">
        <v>1349</v>
      </c>
      <c r="D77" s="346" t="s">
        <v>3124</v>
      </c>
      <c r="E77" s="346"/>
      <c r="F77" s="346" t="s">
        <v>3125</v>
      </c>
      <c r="G77" s="346"/>
      <c r="H77" s="346" t="s">
        <v>3126</v>
      </c>
      <c r="I77" s="346" t="s">
        <v>3127</v>
      </c>
      <c r="J77" s="346" t="s">
        <v>3128</v>
      </c>
      <c r="K77" s="346"/>
      <c r="L77" s="346"/>
      <c r="M77" s="346"/>
      <c r="N77" s="346" t="s">
        <v>3129</v>
      </c>
      <c r="O77" s="346" t="s">
        <v>3130</v>
      </c>
      <c r="P77" s="346" t="s">
        <v>3131</v>
      </c>
      <c r="Q77" s="346" t="s">
        <v>3132</v>
      </c>
      <c r="R77" s="346" t="s">
        <v>3133</v>
      </c>
      <c r="S77" s="346" t="s">
        <v>3134</v>
      </c>
      <c r="T77" s="346" t="s">
        <v>3135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dimension ref="B2:AB80"/>
  <sheetViews>
    <sheetView topLeftCell="A68" workbookViewId="0">
      <selection activeCell="P33" sqref="P33"/>
    </sheetView>
    <sheetView workbookViewId="1">
      <selection activeCell="K1" sqref="K1:K1048576"/>
    </sheetView>
  </sheetViews>
  <sheetFormatPr defaultRowHeight="27.75"/>
  <cols>
    <col min="1" max="1" width="3.375" style="6" customWidth="1"/>
    <col min="2" max="2" width="15.5" style="6" customWidth="1"/>
    <col min="3" max="3" width="9.875" style="6" customWidth="1"/>
    <col min="4" max="13" width="12.375" style="6" customWidth="1"/>
    <col min="14" max="21" width="9.875" style="6" customWidth="1"/>
    <col min="22" max="23" width="9" style="6"/>
    <col min="24" max="24" width="26.125" style="6" customWidth="1"/>
    <col min="25" max="16384" width="9" style="6"/>
  </cols>
  <sheetData>
    <row r="2" spans="2:28" ht="33">
      <c r="B2" s="13" t="s">
        <v>1038</v>
      </c>
      <c r="X2" s="7" t="s">
        <v>996</v>
      </c>
    </row>
    <row r="4" spans="2:28">
      <c r="B4" s="10" t="s">
        <v>984</v>
      </c>
      <c r="C4" s="10" t="s">
        <v>18</v>
      </c>
      <c r="D4" s="10" t="s">
        <v>149</v>
      </c>
      <c r="E4" s="10" t="s">
        <v>985</v>
      </c>
      <c r="F4" s="10" t="s">
        <v>208</v>
      </c>
      <c r="G4" s="10" t="s">
        <v>260</v>
      </c>
      <c r="H4" s="10" t="s">
        <v>391</v>
      </c>
      <c r="I4" s="10" t="s">
        <v>986</v>
      </c>
      <c r="J4" s="10" t="s">
        <v>987</v>
      </c>
      <c r="K4" s="10" t="s">
        <v>2238</v>
      </c>
      <c r="L4" s="10" t="s">
        <v>604</v>
      </c>
      <c r="M4" s="10" t="s">
        <v>988</v>
      </c>
      <c r="N4" s="10" t="s">
        <v>648</v>
      </c>
      <c r="O4" s="10" t="s">
        <v>732</v>
      </c>
      <c r="P4" s="10" t="s">
        <v>790</v>
      </c>
      <c r="Q4" s="10" t="s">
        <v>989</v>
      </c>
      <c r="R4" s="10" t="s">
        <v>889</v>
      </c>
      <c r="S4" s="10" t="s">
        <v>921</v>
      </c>
      <c r="T4" s="10" t="s">
        <v>949</v>
      </c>
      <c r="U4" s="10" t="s">
        <v>955</v>
      </c>
      <c r="X4" s="10" t="s">
        <v>996</v>
      </c>
      <c r="Y4" s="10" t="s">
        <v>2</v>
      </c>
      <c r="Z4" s="10" t="s">
        <v>6</v>
      </c>
      <c r="AA4" s="10" t="s">
        <v>14</v>
      </c>
      <c r="AB4" s="10" t="s">
        <v>1</v>
      </c>
    </row>
    <row r="5" spans="2:28">
      <c r="B5" s="10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20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X5" s="10" t="s">
        <v>997</v>
      </c>
      <c r="Y5" s="8" t="s">
        <v>998</v>
      </c>
      <c r="Z5" s="8" t="s">
        <v>999</v>
      </c>
      <c r="AA5" s="8" t="s">
        <v>1000</v>
      </c>
      <c r="AB5" s="8" t="s">
        <v>1001</v>
      </c>
    </row>
    <row r="6" spans="2:28">
      <c r="B6" s="10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X6" s="10" t="s">
        <v>1002</v>
      </c>
      <c r="Y6" s="8" t="s">
        <v>1003</v>
      </c>
      <c r="Z6" s="8" t="s">
        <v>1004</v>
      </c>
      <c r="AA6" s="8" t="s">
        <v>1005</v>
      </c>
      <c r="AB6" s="8" t="s">
        <v>1006</v>
      </c>
    </row>
    <row r="7" spans="2:28">
      <c r="B7" s="11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8" ht="33">
      <c r="B8" s="12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4" t="s">
        <v>1610</v>
      </c>
      <c r="Q8" s="9"/>
      <c r="R8" s="9"/>
      <c r="S8" s="9"/>
      <c r="T8" s="9"/>
      <c r="U8" s="9"/>
    </row>
    <row r="9" spans="2:28">
      <c r="B9" s="11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8" ht="27.75" customHeight="1">
      <c r="C11" s="306" t="s">
        <v>2058</v>
      </c>
      <c r="D11" s="312"/>
      <c r="E11" s="312"/>
      <c r="F11" s="312"/>
      <c r="G11" s="312"/>
      <c r="H11" s="312"/>
      <c r="I11" s="312"/>
      <c r="J11" s="312"/>
      <c r="K11" s="312"/>
      <c r="L11" s="312"/>
      <c r="M11" s="302"/>
    </row>
    <row r="12" spans="2:28" ht="27.75" customHeight="1">
      <c r="C12" s="307"/>
      <c r="D12" s="311"/>
      <c r="E12" s="311"/>
      <c r="F12" s="311"/>
      <c r="G12" s="311"/>
      <c r="H12" s="311"/>
      <c r="I12" s="311"/>
      <c r="J12" s="311"/>
      <c r="K12" s="311"/>
      <c r="L12" s="311"/>
      <c r="M12" s="313"/>
    </row>
    <row r="13" spans="2:28" ht="48" customHeight="1">
      <c r="C13" s="308" t="s">
        <v>2059</v>
      </c>
      <c r="D13" s="317" t="s">
        <v>1156</v>
      </c>
      <c r="E13" s="315" t="s">
        <v>1156</v>
      </c>
      <c r="F13" s="317" t="s">
        <v>1190</v>
      </c>
      <c r="G13" s="315" t="s">
        <v>1190</v>
      </c>
      <c r="H13" s="317" t="s">
        <v>1159</v>
      </c>
      <c r="I13" s="315" t="s">
        <v>1159</v>
      </c>
      <c r="J13" s="317"/>
      <c r="K13" s="315"/>
      <c r="L13" s="317"/>
      <c r="M13" s="315"/>
    </row>
    <row r="14" spans="2:28" ht="48" customHeight="1">
      <c r="C14" s="309"/>
      <c r="D14" s="259" t="s">
        <v>1616</v>
      </c>
      <c r="E14" s="260" t="s">
        <v>2061</v>
      </c>
      <c r="F14" s="259" t="s">
        <v>2275</v>
      </c>
      <c r="G14" s="260" t="s">
        <v>2071</v>
      </c>
      <c r="H14" s="259" t="s">
        <v>2276</v>
      </c>
      <c r="I14" s="260" t="s">
        <v>2072</v>
      </c>
      <c r="J14" s="259"/>
      <c r="K14" s="260"/>
      <c r="L14" s="259"/>
      <c r="M14" s="260"/>
    </row>
    <row r="15" spans="2:28">
      <c r="C15" s="309"/>
      <c r="D15" s="317" t="s">
        <v>2239</v>
      </c>
      <c r="E15" s="315" t="s">
        <v>1109</v>
      </c>
      <c r="F15" s="317" t="s">
        <v>1119</v>
      </c>
      <c r="G15" s="315" t="s">
        <v>1119</v>
      </c>
      <c r="H15" s="317" t="s">
        <v>1967</v>
      </c>
      <c r="I15" s="315" t="s">
        <v>1967</v>
      </c>
      <c r="J15" s="317"/>
      <c r="K15" s="315"/>
      <c r="L15" s="317"/>
      <c r="M15" s="315"/>
    </row>
    <row r="16" spans="2:28" ht="44.25">
      <c r="C16" s="309"/>
      <c r="D16" s="259" t="s">
        <v>2279</v>
      </c>
      <c r="E16" s="260" t="s">
        <v>2073</v>
      </c>
      <c r="F16" s="259" t="s">
        <v>2278</v>
      </c>
      <c r="G16" s="260" t="s">
        <v>2074</v>
      </c>
      <c r="H16" s="259" t="s">
        <v>2277</v>
      </c>
      <c r="I16" s="260" t="s">
        <v>2075</v>
      </c>
      <c r="J16" s="259"/>
      <c r="K16" s="260"/>
      <c r="L16" s="259"/>
      <c r="M16" s="260"/>
    </row>
    <row r="17" spans="3:13">
      <c r="C17" s="309"/>
      <c r="D17" s="319" t="s">
        <v>1086</v>
      </c>
      <c r="E17" s="320" t="s">
        <v>1088</v>
      </c>
      <c r="F17" s="323" t="s">
        <v>2285</v>
      </c>
      <c r="G17" s="324" t="s">
        <v>2063</v>
      </c>
      <c r="H17" s="323" t="s">
        <v>2281</v>
      </c>
      <c r="I17" s="324" t="s">
        <v>2065</v>
      </c>
      <c r="J17" s="317"/>
      <c r="K17" s="315"/>
      <c r="L17" s="317"/>
      <c r="M17" s="315"/>
    </row>
    <row r="18" spans="3:13" ht="44.25">
      <c r="C18" s="309"/>
      <c r="D18" s="321" t="s">
        <v>2280</v>
      </c>
      <c r="E18" s="326" t="s">
        <v>1554</v>
      </c>
      <c r="F18" s="325" t="s">
        <v>2278</v>
      </c>
      <c r="G18" s="327" t="s">
        <v>2076</v>
      </c>
      <c r="H18" s="325" t="s">
        <v>2282</v>
      </c>
      <c r="I18" s="327" t="s">
        <v>2077</v>
      </c>
      <c r="J18" s="259"/>
      <c r="K18" s="260"/>
      <c r="L18" s="259"/>
      <c r="M18" s="260"/>
    </row>
    <row r="19" spans="3:13">
      <c r="C19" s="309"/>
      <c r="D19" s="317" t="s">
        <v>1122</v>
      </c>
      <c r="E19" s="315" t="s">
        <v>1122</v>
      </c>
      <c r="F19" s="317" t="s">
        <v>2254</v>
      </c>
      <c r="G19" s="315" t="s">
        <v>1143</v>
      </c>
      <c r="H19" s="323" t="s">
        <v>2391</v>
      </c>
      <c r="I19" s="324" t="s">
        <v>2067</v>
      </c>
      <c r="J19" s="317"/>
      <c r="K19" s="315"/>
      <c r="L19" s="317"/>
      <c r="M19" s="315"/>
    </row>
    <row r="20" spans="3:13" ht="44.25">
      <c r="C20" s="309"/>
      <c r="D20" s="259" t="s">
        <v>2283</v>
      </c>
      <c r="E20" s="260" t="s">
        <v>2078</v>
      </c>
      <c r="F20" s="259" t="s">
        <v>2284</v>
      </c>
      <c r="G20" s="260" t="s">
        <v>2079</v>
      </c>
      <c r="H20" s="325" t="s">
        <v>2387</v>
      </c>
      <c r="I20" s="327" t="s">
        <v>1550</v>
      </c>
      <c r="J20" s="259"/>
      <c r="K20" s="260"/>
      <c r="L20" s="259"/>
      <c r="M20" s="260"/>
    </row>
    <row r="21" spans="3:13">
      <c r="C21" s="309"/>
      <c r="D21" s="317" t="s">
        <v>1146</v>
      </c>
      <c r="E21" s="315" t="s">
        <v>1146</v>
      </c>
      <c r="F21" s="317" t="s">
        <v>2241</v>
      </c>
      <c r="G21" s="315" t="s">
        <v>2028</v>
      </c>
      <c r="H21" s="317" t="s">
        <v>1173</v>
      </c>
      <c r="I21" s="315" t="s">
        <v>1173</v>
      </c>
      <c r="J21" s="317" t="s">
        <v>1162</v>
      </c>
      <c r="K21" s="315" t="s">
        <v>1162</v>
      </c>
      <c r="L21" s="317" t="s">
        <v>2255</v>
      </c>
      <c r="M21" s="315" t="s">
        <v>1111</v>
      </c>
    </row>
    <row r="22" spans="3:13" ht="44.25">
      <c r="C22" s="309"/>
      <c r="D22" s="259" t="s">
        <v>2286</v>
      </c>
      <c r="E22" s="260" t="s">
        <v>2080</v>
      </c>
      <c r="F22" s="259" t="s">
        <v>2107</v>
      </c>
      <c r="G22" s="260" t="s">
        <v>1179</v>
      </c>
      <c r="H22" s="259" t="s">
        <v>2287</v>
      </c>
      <c r="I22" s="260" t="s">
        <v>2081</v>
      </c>
      <c r="J22" s="259" t="s">
        <v>2288</v>
      </c>
      <c r="K22" s="260" t="s">
        <v>2082</v>
      </c>
      <c r="L22" s="259" t="s">
        <v>2289</v>
      </c>
      <c r="M22" s="260" t="s">
        <v>2083</v>
      </c>
    </row>
    <row r="23" spans="3:13">
      <c r="C23" s="309"/>
      <c r="D23" s="317" t="s">
        <v>1134</v>
      </c>
      <c r="E23" s="315" t="s">
        <v>1134</v>
      </c>
      <c r="F23" s="317" t="s">
        <v>1149</v>
      </c>
      <c r="G23" s="315" t="s">
        <v>1149</v>
      </c>
      <c r="H23" s="317" t="s">
        <v>1084</v>
      </c>
      <c r="I23" s="315" t="s">
        <v>1084</v>
      </c>
      <c r="J23" s="317" t="s">
        <v>2301</v>
      </c>
      <c r="K23" s="315" t="s">
        <v>2070</v>
      </c>
      <c r="L23" s="317" t="s">
        <v>1098</v>
      </c>
      <c r="M23" s="315" t="s">
        <v>1098</v>
      </c>
    </row>
    <row r="24" spans="3:13" ht="47.25">
      <c r="C24" s="310"/>
      <c r="D24" s="259" t="s">
        <v>2293</v>
      </c>
      <c r="E24" s="260" t="s">
        <v>2142</v>
      </c>
      <c r="F24" s="259" t="s">
        <v>2291</v>
      </c>
      <c r="G24" s="260" t="s">
        <v>1542</v>
      </c>
      <c r="H24" s="259" t="s">
        <v>2292</v>
      </c>
      <c r="I24" s="260" t="s">
        <v>2143</v>
      </c>
      <c r="J24" s="336" t="s">
        <v>2379</v>
      </c>
      <c r="K24" s="335" t="s">
        <v>1542</v>
      </c>
      <c r="L24" s="259" t="s">
        <v>2290</v>
      </c>
      <c r="M24" s="260" t="s">
        <v>2144</v>
      </c>
    </row>
    <row r="25" spans="3:13">
      <c r="C25" s="303" t="s">
        <v>2147</v>
      </c>
      <c r="D25" s="317" t="s">
        <v>1152</v>
      </c>
      <c r="E25" s="315" t="s">
        <v>1964</v>
      </c>
      <c r="F25" s="319" t="s">
        <v>1189</v>
      </c>
      <c r="G25" s="320" t="s">
        <v>1973</v>
      </c>
      <c r="H25" s="317" t="s">
        <v>1176</v>
      </c>
      <c r="I25" s="315" t="s">
        <v>1980</v>
      </c>
      <c r="J25" s="317"/>
      <c r="K25" s="315"/>
      <c r="L25" s="317"/>
      <c r="M25" s="315"/>
    </row>
    <row r="26" spans="3:13" ht="44.25">
      <c r="C26" s="304"/>
      <c r="D26" s="259" t="s">
        <v>2294</v>
      </c>
      <c r="E26" s="260" t="s">
        <v>2184</v>
      </c>
      <c r="F26" s="321" t="s">
        <v>2295</v>
      </c>
      <c r="G26" s="322" t="s">
        <v>2185</v>
      </c>
      <c r="H26" s="259" t="s">
        <v>2296</v>
      </c>
      <c r="I26" s="316" t="s">
        <v>2186</v>
      </c>
      <c r="J26" s="259"/>
      <c r="K26" s="260"/>
      <c r="L26" s="259"/>
      <c r="M26" s="260"/>
    </row>
    <row r="27" spans="3:13">
      <c r="C27" s="304"/>
      <c r="D27" s="317" t="s">
        <v>666</v>
      </c>
      <c r="E27" s="315" t="s">
        <v>2004</v>
      </c>
      <c r="F27" s="317" t="s">
        <v>1196</v>
      </c>
      <c r="G27" s="315" t="s">
        <v>1196</v>
      </c>
      <c r="H27" s="317" t="s">
        <v>17</v>
      </c>
      <c r="I27" s="315" t="s">
        <v>1187</v>
      </c>
      <c r="J27" s="317"/>
      <c r="K27" s="315"/>
      <c r="L27" s="317"/>
      <c r="M27" s="315"/>
    </row>
    <row r="28" spans="3:13" ht="44.25">
      <c r="C28" s="304"/>
      <c r="D28" s="259" t="s">
        <v>2005</v>
      </c>
      <c r="E28" s="316" t="s">
        <v>2187</v>
      </c>
      <c r="F28" s="259" t="s">
        <v>2298</v>
      </c>
      <c r="G28" s="260" t="s">
        <v>1195</v>
      </c>
      <c r="H28" s="259" t="s">
        <v>2297</v>
      </c>
      <c r="I28" s="260" t="s">
        <v>2188</v>
      </c>
      <c r="J28" s="259"/>
      <c r="K28" s="260"/>
      <c r="L28" s="259"/>
      <c r="M28" s="260"/>
    </row>
    <row r="29" spans="3:13">
      <c r="C29" s="304"/>
      <c r="D29" s="317" t="s">
        <v>2242</v>
      </c>
      <c r="E29" s="315" t="s">
        <v>1988</v>
      </c>
      <c r="F29" s="317" t="s">
        <v>1211</v>
      </c>
      <c r="G29" s="315" t="s">
        <v>2002</v>
      </c>
      <c r="H29" s="323" t="s">
        <v>2417</v>
      </c>
      <c r="I29" s="324" t="s">
        <v>2146</v>
      </c>
      <c r="J29" s="317"/>
      <c r="K29" s="315"/>
      <c r="L29" s="317"/>
      <c r="M29" s="315"/>
    </row>
    <row r="30" spans="3:13" ht="47.25">
      <c r="C30" s="304"/>
      <c r="D30" s="259" t="s">
        <v>2299</v>
      </c>
      <c r="E30" s="260" t="s">
        <v>2189</v>
      </c>
      <c r="F30" s="259" t="s">
        <v>2300</v>
      </c>
      <c r="G30" s="329" t="s">
        <v>2187</v>
      </c>
      <c r="H30" s="343" t="s">
        <v>2394</v>
      </c>
      <c r="I30" s="337" t="s">
        <v>2189</v>
      </c>
      <c r="J30" s="259"/>
      <c r="K30" s="260"/>
      <c r="L30" s="259"/>
      <c r="M30" s="260"/>
    </row>
    <row r="31" spans="3:13">
      <c r="C31" s="304"/>
      <c r="D31" s="317" t="s">
        <v>1183</v>
      </c>
      <c r="E31" s="315" t="s">
        <v>1984</v>
      </c>
      <c r="F31" s="319" t="s">
        <v>1180</v>
      </c>
      <c r="G31" s="320" t="s">
        <v>2109</v>
      </c>
      <c r="H31" s="317" t="s">
        <v>1214</v>
      </c>
      <c r="I31" s="315" t="s">
        <v>2015</v>
      </c>
      <c r="J31" s="317" t="s">
        <v>1205</v>
      </c>
      <c r="K31" s="315" t="s">
        <v>1995</v>
      </c>
      <c r="L31" s="317"/>
      <c r="M31" s="315"/>
    </row>
    <row r="32" spans="3:13" ht="44.25">
      <c r="C32" s="304"/>
      <c r="D32" s="259" t="s">
        <v>2302</v>
      </c>
      <c r="E32" s="316" t="s">
        <v>2190</v>
      </c>
      <c r="F32" s="321" t="s">
        <v>2110</v>
      </c>
      <c r="G32" s="339" t="s">
        <v>2191</v>
      </c>
      <c r="H32" s="259" t="s">
        <v>2303</v>
      </c>
      <c r="I32" s="260" t="s">
        <v>2191</v>
      </c>
      <c r="J32" s="259" t="s">
        <v>2304</v>
      </c>
      <c r="K32" s="260" t="s">
        <v>2192</v>
      </c>
      <c r="L32" s="259"/>
      <c r="M32" s="260"/>
    </row>
    <row r="33" spans="3:13">
      <c r="C33" s="304"/>
      <c r="D33" s="317" t="s">
        <v>1185</v>
      </c>
      <c r="E33" s="315" t="s">
        <v>1986</v>
      </c>
      <c r="F33" s="319" t="s">
        <v>2307</v>
      </c>
      <c r="G33" s="320" t="s">
        <v>1994</v>
      </c>
      <c r="H33" s="319" t="s">
        <v>1168</v>
      </c>
      <c r="I33" s="320" t="s">
        <v>1976</v>
      </c>
      <c r="J33" s="317" t="s">
        <v>1201</v>
      </c>
      <c r="K33" s="315" t="s">
        <v>1666</v>
      </c>
      <c r="L33" s="317"/>
      <c r="M33" s="315"/>
    </row>
    <row r="34" spans="3:13" ht="44.25">
      <c r="C34" s="305"/>
      <c r="D34" s="259" t="s">
        <v>2305</v>
      </c>
      <c r="E34" s="316" t="s">
        <v>2193</v>
      </c>
      <c r="F34" s="321" t="s">
        <v>2306</v>
      </c>
      <c r="G34" s="340"/>
      <c r="H34" s="321" t="s">
        <v>2309</v>
      </c>
      <c r="I34" s="338" t="s">
        <v>2308</v>
      </c>
      <c r="J34" s="259" t="s">
        <v>2310</v>
      </c>
      <c r="K34" s="260" t="s">
        <v>2194</v>
      </c>
      <c r="L34" s="259"/>
      <c r="M34" s="260"/>
    </row>
    <row r="35" spans="3:13">
      <c r="C35" s="303" t="s">
        <v>2148</v>
      </c>
      <c r="D35" s="317" t="s">
        <v>1131</v>
      </c>
      <c r="E35" s="315" t="s">
        <v>1131</v>
      </c>
      <c r="F35" s="317" t="s">
        <v>1091</v>
      </c>
      <c r="G35" s="315" t="s">
        <v>1091</v>
      </c>
      <c r="H35" s="317" t="s">
        <v>2243</v>
      </c>
      <c r="I35" s="315" t="s">
        <v>1137</v>
      </c>
      <c r="J35" s="317" t="s">
        <v>693</v>
      </c>
      <c r="K35" s="315" t="s">
        <v>1208</v>
      </c>
      <c r="L35" s="317" t="s">
        <v>697</v>
      </c>
      <c r="M35" s="315" t="s">
        <v>1095</v>
      </c>
    </row>
    <row r="36" spans="3:13" ht="44.25">
      <c r="C36" s="304"/>
      <c r="D36" s="259" t="s">
        <v>2311</v>
      </c>
      <c r="E36" s="260" t="s">
        <v>2195</v>
      </c>
      <c r="F36" s="259" t="s">
        <v>2312</v>
      </c>
      <c r="G36" s="260" t="s">
        <v>2196</v>
      </c>
      <c r="H36" s="259" t="s">
        <v>2313</v>
      </c>
      <c r="I36" s="260" t="s">
        <v>2197</v>
      </c>
      <c r="J36" s="259" t="s">
        <v>2314</v>
      </c>
      <c r="K36" s="263" t="s">
        <v>1997</v>
      </c>
      <c r="L36" s="259" t="s">
        <v>2315</v>
      </c>
      <c r="M36" s="260" t="s">
        <v>2199</v>
      </c>
    </row>
    <row r="37" spans="3:13">
      <c r="C37" s="304"/>
      <c r="D37" s="323" t="s">
        <v>2410</v>
      </c>
      <c r="E37" s="324" t="s">
        <v>2154</v>
      </c>
      <c r="F37" s="323" t="s">
        <v>2281</v>
      </c>
      <c r="G37" s="324" t="s">
        <v>2156</v>
      </c>
      <c r="H37" s="323" t="s">
        <v>2409</v>
      </c>
      <c r="I37" s="324" t="s">
        <v>2158</v>
      </c>
      <c r="J37" s="317"/>
      <c r="K37" s="315"/>
      <c r="L37" s="317"/>
      <c r="M37" s="315"/>
    </row>
    <row r="38" spans="3:13" ht="47.25">
      <c r="C38" s="304"/>
      <c r="D38" s="325" t="s">
        <v>2384</v>
      </c>
      <c r="E38" s="337" t="s">
        <v>2198</v>
      </c>
      <c r="F38" s="343" t="s">
        <v>2282</v>
      </c>
      <c r="G38" s="337" t="s">
        <v>1124</v>
      </c>
      <c r="H38" s="325" t="s">
        <v>2383</v>
      </c>
      <c r="I38" s="337" t="s">
        <v>2200</v>
      </c>
      <c r="J38" s="259"/>
      <c r="K38" s="260"/>
      <c r="L38" s="259"/>
      <c r="M38" s="260"/>
    </row>
    <row r="39" spans="3:13">
      <c r="C39" s="304"/>
      <c r="D39" s="317" t="s">
        <v>1081</v>
      </c>
      <c r="E39" s="315" t="s">
        <v>1081</v>
      </c>
      <c r="F39" s="317" t="s">
        <v>1125</v>
      </c>
      <c r="G39" s="315" t="s">
        <v>1125</v>
      </c>
      <c r="H39" s="317" t="s">
        <v>2317</v>
      </c>
      <c r="I39" s="315" t="s">
        <v>1103</v>
      </c>
      <c r="J39" s="317"/>
      <c r="K39" s="315"/>
      <c r="L39" s="317"/>
      <c r="M39" s="315"/>
    </row>
    <row r="40" spans="3:13" ht="44.25">
      <c r="C40" s="304"/>
      <c r="D40" s="259" t="s">
        <v>1579</v>
      </c>
      <c r="E40" s="260" t="s">
        <v>2201</v>
      </c>
      <c r="F40" s="259" t="s">
        <v>1580</v>
      </c>
      <c r="G40" s="260" t="s">
        <v>2202</v>
      </c>
      <c r="H40" s="259" t="s">
        <v>2316</v>
      </c>
      <c r="I40" s="260" t="s">
        <v>2203</v>
      </c>
      <c r="J40" s="259"/>
      <c r="K40" s="260"/>
      <c r="L40" s="259"/>
      <c r="M40" s="260"/>
    </row>
    <row r="41" spans="3:13">
      <c r="C41" s="304"/>
      <c r="D41" s="317" t="s">
        <v>1140</v>
      </c>
      <c r="E41" s="315" t="s">
        <v>1140</v>
      </c>
      <c r="F41" s="317" t="s">
        <v>1078</v>
      </c>
      <c r="G41" s="315" t="s">
        <v>1078</v>
      </c>
      <c r="H41" s="317" t="s">
        <v>2244</v>
      </c>
      <c r="I41" s="315" t="s">
        <v>1128</v>
      </c>
      <c r="J41" s="317"/>
      <c r="K41" s="315"/>
      <c r="L41" s="318" t="s">
        <v>2245</v>
      </c>
      <c r="M41" s="315" t="s">
        <v>1116</v>
      </c>
    </row>
    <row r="42" spans="3:13" ht="44.25">
      <c r="C42" s="304"/>
      <c r="D42" s="259" t="s">
        <v>1581</v>
      </c>
      <c r="E42" s="260" t="s">
        <v>2204</v>
      </c>
      <c r="F42" s="259" t="s">
        <v>1746</v>
      </c>
      <c r="G42" s="260" t="s">
        <v>2205</v>
      </c>
      <c r="H42" s="259" t="s">
        <v>1582</v>
      </c>
      <c r="I42" s="260" t="s">
        <v>2206</v>
      </c>
      <c r="J42" s="259"/>
      <c r="K42" s="260"/>
      <c r="L42" s="259" t="s">
        <v>2318</v>
      </c>
      <c r="M42" s="260" t="s">
        <v>2207</v>
      </c>
    </row>
    <row r="43" spans="3:13">
      <c r="C43" s="304"/>
      <c r="D43" s="317" t="s">
        <v>1075</v>
      </c>
      <c r="E43" s="315" t="s">
        <v>1075</v>
      </c>
      <c r="F43" s="317" t="s">
        <v>1106</v>
      </c>
      <c r="G43" s="315" t="s">
        <v>1106</v>
      </c>
      <c r="H43" s="317" t="s">
        <v>1199</v>
      </c>
      <c r="I43" s="315" t="s">
        <v>1199</v>
      </c>
      <c r="J43" s="317"/>
      <c r="K43" s="315"/>
      <c r="L43" s="317"/>
      <c r="M43" s="315"/>
    </row>
    <row r="44" spans="3:13" ht="44.25">
      <c r="C44" s="305"/>
      <c r="D44" s="259" t="s">
        <v>2319</v>
      </c>
      <c r="E44" s="260" t="s">
        <v>2208</v>
      </c>
      <c r="F44" s="259" t="s">
        <v>1610</v>
      </c>
      <c r="G44" s="260" t="s">
        <v>2209</v>
      </c>
      <c r="H44" s="259" t="s">
        <v>2320</v>
      </c>
      <c r="I44" s="260" t="s">
        <v>2210</v>
      </c>
      <c r="J44" s="259"/>
      <c r="K44" s="260"/>
      <c r="L44" s="259"/>
      <c r="M44" s="260"/>
    </row>
    <row r="47" spans="3:13">
      <c r="C47" s="306" t="s">
        <v>2150</v>
      </c>
      <c r="D47" s="312"/>
      <c r="E47" s="312"/>
      <c r="F47" s="312"/>
      <c r="G47" s="312"/>
      <c r="H47" s="312"/>
      <c r="I47" s="312"/>
      <c r="J47" s="312"/>
      <c r="K47" s="312"/>
      <c r="L47" s="312"/>
      <c r="M47" s="302"/>
    </row>
    <row r="48" spans="3:13">
      <c r="C48" s="307"/>
      <c r="D48" s="311"/>
      <c r="E48" s="311"/>
      <c r="F48" s="311"/>
      <c r="G48" s="311"/>
      <c r="H48" s="311"/>
      <c r="I48" s="311"/>
      <c r="J48" s="311"/>
      <c r="K48" s="311"/>
      <c r="L48" s="311"/>
      <c r="M48" s="313"/>
    </row>
    <row r="49" spans="3:22">
      <c r="C49" s="308" t="s">
        <v>2256</v>
      </c>
      <c r="D49" s="317" t="s">
        <v>47</v>
      </c>
      <c r="E49" s="315" t="s">
        <v>1971</v>
      </c>
      <c r="F49" s="317" t="s">
        <v>238</v>
      </c>
      <c r="G49" s="315" t="s">
        <v>1950</v>
      </c>
      <c r="H49" s="317" t="s">
        <v>291</v>
      </c>
      <c r="I49" s="315" t="s">
        <v>1972</v>
      </c>
      <c r="J49" s="317"/>
      <c r="K49" s="315"/>
      <c r="L49" s="317"/>
      <c r="M49" s="315"/>
    </row>
    <row r="50" spans="3:22" ht="44.25">
      <c r="C50" s="309"/>
      <c r="D50" s="259" t="s">
        <v>2321</v>
      </c>
      <c r="E50" s="260" t="s">
        <v>2211</v>
      </c>
      <c r="F50" s="259" t="s">
        <v>2322</v>
      </c>
      <c r="G50" s="260" t="s">
        <v>2212</v>
      </c>
      <c r="H50" s="259" t="s">
        <v>2323</v>
      </c>
      <c r="I50" s="260" t="s">
        <v>2213</v>
      </c>
      <c r="J50" s="259"/>
      <c r="K50" s="260"/>
      <c r="L50" s="259"/>
      <c r="M50" s="260"/>
    </row>
    <row r="51" spans="3:22">
      <c r="C51" s="309"/>
      <c r="D51" s="317" t="s">
        <v>2258</v>
      </c>
      <c r="E51" s="315" t="s">
        <v>2033</v>
      </c>
      <c r="F51" s="317" t="s">
        <v>2257</v>
      </c>
      <c r="G51" s="315" t="s">
        <v>1120</v>
      </c>
      <c r="H51" s="317" t="s">
        <v>748</v>
      </c>
      <c r="I51" s="315" t="s">
        <v>1969</v>
      </c>
      <c r="J51" s="317"/>
      <c r="K51" s="315"/>
      <c r="L51" s="317"/>
      <c r="M51" s="315"/>
    </row>
    <row r="52" spans="3:22" ht="44.25">
      <c r="C52" s="309"/>
      <c r="D52" s="259" t="s">
        <v>2326</v>
      </c>
      <c r="E52" s="316" t="s">
        <v>2327</v>
      </c>
      <c r="F52" s="259" t="s">
        <v>2388</v>
      </c>
      <c r="G52" s="263" t="s">
        <v>2364</v>
      </c>
      <c r="H52" s="259" t="s">
        <v>2324</v>
      </c>
      <c r="I52" s="260" t="s">
        <v>2214</v>
      </c>
      <c r="J52" s="259"/>
      <c r="K52" s="260"/>
      <c r="L52" s="259"/>
      <c r="M52" s="260"/>
      <c r="V52" s="314"/>
    </row>
    <row r="53" spans="3:22">
      <c r="C53" s="309"/>
      <c r="D53" s="319" t="s">
        <v>1087</v>
      </c>
      <c r="E53" s="320" t="s">
        <v>1089</v>
      </c>
      <c r="F53" s="323" t="s">
        <v>2392</v>
      </c>
      <c r="G53" s="324" t="s">
        <v>2161</v>
      </c>
      <c r="H53" s="323" t="s">
        <v>2393</v>
      </c>
      <c r="I53" s="324" t="s">
        <v>2163</v>
      </c>
      <c r="J53" s="317"/>
      <c r="K53" s="315"/>
      <c r="L53" s="317"/>
      <c r="M53" s="315"/>
    </row>
    <row r="54" spans="3:22" ht="47.25">
      <c r="C54" s="309"/>
      <c r="D54" s="342" t="s">
        <v>2386</v>
      </c>
      <c r="E54" s="341" t="s">
        <v>2215</v>
      </c>
      <c r="F54" s="325" t="s">
        <v>2325</v>
      </c>
      <c r="G54" s="337" t="s">
        <v>2216</v>
      </c>
      <c r="H54" s="325" t="s">
        <v>2389</v>
      </c>
      <c r="I54" s="337" t="s">
        <v>2217</v>
      </c>
      <c r="J54" s="259"/>
      <c r="K54" s="260"/>
      <c r="L54" s="259"/>
      <c r="M54" s="260"/>
    </row>
    <row r="55" spans="3:22">
      <c r="C55" s="309"/>
      <c r="D55" s="317" t="s">
        <v>2247</v>
      </c>
      <c r="E55" s="315" t="s">
        <v>2021</v>
      </c>
      <c r="F55" s="317" t="s">
        <v>2246</v>
      </c>
      <c r="G55" s="315" t="s">
        <v>1144</v>
      </c>
      <c r="H55" s="317"/>
      <c r="I55" s="315"/>
      <c r="J55" s="317"/>
      <c r="K55" s="315"/>
      <c r="L55" s="317"/>
      <c r="M55" s="315"/>
    </row>
    <row r="56" spans="3:22" ht="44.25">
      <c r="C56" s="309"/>
      <c r="D56" s="259" t="s">
        <v>2385</v>
      </c>
      <c r="E56" s="316" t="s">
        <v>2365</v>
      </c>
      <c r="F56" s="259" t="s">
        <v>2328</v>
      </c>
      <c r="G56" s="331" t="s">
        <v>1960</v>
      </c>
      <c r="H56" s="259"/>
      <c r="I56" s="260"/>
      <c r="J56" s="259"/>
      <c r="K56" s="260"/>
      <c r="L56" s="259"/>
      <c r="M56" s="260"/>
    </row>
    <row r="57" spans="3:22">
      <c r="C57" s="309"/>
      <c r="D57" s="317" t="s">
        <v>2248</v>
      </c>
      <c r="E57" s="315" t="s">
        <v>1147</v>
      </c>
      <c r="F57" s="317" t="s">
        <v>1172</v>
      </c>
      <c r="G57" s="315" t="s">
        <v>2029</v>
      </c>
      <c r="H57" s="317" t="s">
        <v>2249</v>
      </c>
      <c r="I57" s="315" t="s">
        <v>2031</v>
      </c>
      <c r="J57" s="317" t="s">
        <v>2250</v>
      </c>
      <c r="K57" s="315" t="s">
        <v>1112</v>
      </c>
      <c r="L57" s="317"/>
      <c r="M57" s="315"/>
    </row>
    <row r="58" spans="3:22" ht="44.25">
      <c r="C58" s="309"/>
      <c r="D58" s="259" t="s">
        <v>2329</v>
      </c>
      <c r="E58" s="260" t="s">
        <v>2218</v>
      </c>
      <c r="F58" s="259" t="s">
        <v>2408</v>
      </c>
      <c r="G58" s="263" t="s">
        <v>2367</v>
      </c>
      <c r="H58" s="259" t="s">
        <v>2330</v>
      </c>
      <c r="I58" s="263" t="s">
        <v>2366</v>
      </c>
      <c r="J58" s="259" t="s">
        <v>2331</v>
      </c>
      <c r="K58" s="331" t="s">
        <v>2368</v>
      </c>
      <c r="L58" s="259"/>
      <c r="M58" s="260"/>
    </row>
    <row r="59" spans="3:22">
      <c r="C59" s="309"/>
      <c r="D59" s="317" t="s">
        <v>820</v>
      </c>
      <c r="E59" s="315" t="s">
        <v>1135</v>
      </c>
      <c r="F59" s="317" t="s">
        <v>906</v>
      </c>
      <c r="G59" s="315" t="s">
        <v>1150</v>
      </c>
      <c r="H59" s="317" t="s">
        <v>945</v>
      </c>
      <c r="I59" s="315" t="s">
        <v>2039</v>
      </c>
      <c r="J59" s="317" t="s">
        <v>1099</v>
      </c>
      <c r="K59" s="315" t="s">
        <v>1100</v>
      </c>
      <c r="L59" s="317"/>
      <c r="M59" s="315"/>
    </row>
    <row r="60" spans="3:22" ht="44.25">
      <c r="C60" s="310"/>
      <c r="D60" s="259" t="s">
        <v>2332</v>
      </c>
      <c r="E60" s="260" t="s">
        <v>2219</v>
      </c>
      <c r="F60" s="259" t="s">
        <v>2333</v>
      </c>
      <c r="G60" s="260" t="s">
        <v>2220</v>
      </c>
      <c r="H60" s="259" t="s">
        <v>2334</v>
      </c>
      <c r="I60" s="330" t="s">
        <v>2220</v>
      </c>
      <c r="J60" s="259" t="s">
        <v>2335</v>
      </c>
      <c r="K60" s="328"/>
      <c r="L60" s="259"/>
      <c r="M60" s="260"/>
    </row>
    <row r="61" spans="3:22">
      <c r="C61" s="303" t="s">
        <v>2151</v>
      </c>
      <c r="D61" s="317" t="s">
        <v>1153</v>
      </c>
      <c r="E61" s="315" t="s">
        <v>1966</v>
      </c>
      <c r="F61" s="317" t="s">
        <v>1166</v>
      </c>
      <c r="G61" s="315" t="s">
        <v>1975</v>
      </c>
      <c r="H61" s="317" t="s">
        <v>1177</v>
      </c>
      <c r="I61" s="315" t="s">
        <v>1982</v>
      </c>
      <c r="J61" s="317"/>
      <c r="K61" s="315"/>
      <c r="L61" s="317"/>
      <c r="M61" s="315"/>
    </row>
    <row r="62" spans="3:22" ht="44.25">
      <c r="C62" s="304"/>
      <c r="D62" s="259" t="s">
        <v>2336</v>
      </c>
      <c r="E62" s="260" t="s">
        <v>2369</v>
      </c>
      <c r="F62" s="259" t="s">
        <v>2337</v>
      </c>
      <c r="G62" s="332" t="s">
        <v>2370</v>
      </c>
      <c r="H62" s="259" t="s">
        <v>2338</v>
      </c>
      <c r="I62" s="260" t="s">
        <v>2183</v>
      </c>
      <c r="J62" s="259"/>
      <c r="K62" s="260"/>
      <c r="L62" s="259"/>
      <c r="M62" s="260"/>
    </row>
    <row r="63" spans="3:22">
      <c r="C63" s="304"/>
      <c r="D63" s="317" t="s">
        <v>690</v>
      </c>
      <c r="E63" s="315" t="s">
        <v>2013</v>
      </c>
      <c r="F63" s="317" t="s">
        <v>2251</v>
      </c>
      <c r="G63" s="315" t="s">
        <v>2040</v>
      </c>
      <c r="H63" s="317" t="s">
        <v>2252</v>
      </c>
      <c r="I63" s="315" t="s">
        <v>2041</v>
      </c>
      <c r="J63" s="317"/>
      <c r="K63" s="315"/>
      <c r="L63" s="317"/>
      <c r="M63" s="315"/>
    </row>
    <row r="64" spans="3:22" ht="44.25">
      <c r="C64" s="304"/>
      <c r="D64" s="333" t="s">
        <v>2011</v>
      </c>
      <c r="E64" s="260" t="s">
        <v>2221</v>
      </c>
      <c r="F64" s="259" t="s">
        <v>2339</v>
      </c>
      <c r="G64" s="260" t="s">
        <v>2222</v>
      </c>
      <c r="H64" s="259" t="s">
        <v>2340</v>
      </c>
      <c r="I64" s="263" t="s">
        <v>2183</v>
      </c>
      <c r="J64" s="259"/>
      <c r="K64" s="260"/>
      <c r="L64" s="259"/>
      <c r="M64" s="260"/>
    </row>
    <row r="65" spans="3:13">
      <c r="C65" s="304"/>
      <c r="D65" s="317" t="s">
        <v>2371</v>
      </c>
      <c r="E65" s="315" t="s">
        <v>2168</v>
      </c>
      <c r="F65" s="317" t="s">
        <v>2372</v>
      </c>
      <c r="G65" s="315" t="s">
        <v>2170</v>
      </c>
      <c r="H65" s="317"/>
      <c r="I65" s="315"/>
      <c r="J65" s="317"/>
      <c r="K65" s="315"/>
      <c r="L65" s="317"/>
      <c r="M65" s="315"/>
    </row>
    <row r="66" spans="3:13" ht="44.25">
      <c r="C66" s="304"/>
      <c r="D66" s="259" t="s">
        <v>2374</v>
      </c>
      <c r="E66" s="263" t="s">
        <v>2373</v>
      </c>
      <c r="F66" s="333" t="s">
        <v>2375</v>
      </c>
      <c r="G66" s="329" t="s">
        <v>2187</v>
      </c>
      <c r="H66" s="259"/>
      <c r="I66" s="260"/>
      <c r="J66" s="259"/>
      <c r="K66" s="260"/>
      <c r="L66" s="259"/>
      <c r="M66" s="260"/>
    </row>
    <row r="67" spans="3:13">
      <c r="C67" s="304"/>
      <c r="D67" s="317" t="s">
        <v>2343</v>
      </c>
      <c r="E67" s="315" t="s">
        <v>2171</v>
      </c>
      <c r="F67" s="317" t="s">
        <v>2344</v>
      </c>
      <c r="G67" s="315" t="s">
        <v>2173</v>
      </c>
      <c r="H67" s="317" t="s">
        <v>2250</v>
      </c>
      <c r="I67" s="315" t="s">
        <v>1996</v>
      </c>
      <c r="J67" s="317"/>
      <c r="K67" s="315"/>
      <c r="L67" s="317"/>
      <c r="M67" s="315"/>
    </row>
    <row r="68" spans="3:13" ht="44.25">
      <c r="C68" s="304"/>
      <c r="D68" s="259" t="s">
        <v>2376</v>
      </c>
      <c r="E68" s="334" t="s">
        <v>1974</v>
      </c>
      <c r="F68" s="259" t="s">
        <v>2377</v>
      </c>
      <c r="G68" s="316" t="s">
        <v>2378</v>
      </c>
      <c r="H68" s="259" t="s">
        <v>2341</v>
      </c>
      <c r="I68" s="328"/>
      <c r="J68" s="259"/>
      <c r="K68" s="260"/>
      <c r="L68" s="259"/>
      <c r="M68" s="260"/>
    </row>
    <row r="69" spans="3:13">
      <c r="C69" s="304"/>
      <c r="D69" s="317" t="s">
        <v>2342</v>
      </c>
      <c r="E69" s="315" t="s">
        <v>2174</v>
      </c>
      <c r="F69" s="317" t="s">
        <v>1169</v>
      </c>
      <c r="G69" s="315" t="s">
        <v>2175</v>
      </c>
      <c r="H69" s="317" t="s">
        <v>1202</v>
      </c>
      <c r="I69" s="315" t="s">
        <v>1993</v>
      </c>
      <c r="J69" s="317"/>
      <c r="K69" s="315"/>
      <c r="L69" s="317"/>
      <c r="M69" s="315"/>
    </row>
    <row r="70" spans="3:13" ht="44.25">
      <c r="C70" s="305"/>
      <c r="D70" s="259" t="s">
        <v>2345</v>
      </c>
      <c r="E70" s="328"/>
      <c r="F70" s="259" t="s">
        <v>2346</v>
      </c>
      <c r="G70" s="330" t="s">
        <v>2380</v>
      </c>
      <c r="H70" s="259" t="s">
        <v>2381</v>
      </c>
      <c r="I70" s="332" t="s">
        <v>1992</v>
      </c>
      <c r="J70" s="259"/>
      <c r="K70" s="260"/>
      <c r="L70" s="259"/>
      <c r="M70" s="260"/>
    </row>
    <row r="71" spans="3:13" ht="45.75" customHeight="1">
      <c r="C71" s="303" t="s">
        <v>2152</v>
      </c>
      <c r="D71" s="317" t="s">
        <v>2259</v>
      </c>
      <c r="E71" s="315" t="s">
        <v>1132</v>
      </c>
      <c r="F71" s="317" t="s">
        <v>2260</v>
      </c>
      <c r="G71" s="315" t="s">
        <v>1092</v>
      </c>
      <c r="H71" s="317" t="s">
        <v>2261</v>
      </c>
      <c r="I71" s="315" t="s">
        <v>1138</v>
      </c>
      <c r="J71" s="317" t="s">
        <v>2262</v>
      </c>
      <c r="K71" s="315" t="s">
        <v>1209</v>
      </c>
      <c r="L71" s="317" t="s">
        <v>2263</v>
      </c>
      <c r="M71" s="315" t="s">
        <v>1096</v>
      </c>
    </row>
    <row r="72" spans="3:13" ht="44.25">
      <c r="C72" s="304"/>
      <c r="D72" s="259" t="s">
        <v>2411</v>
      </c>
      <c r="E72" s="260" t="s">
        <v>2223</v>
      </c>
      <c r="F72" s="259" t="s">
        <v>2413</v>
      </c>
      <c r="G72" s="260" t="s">
        <v>2224</v>
      </c>
      <c r="H72" s="259" t="s">
        <v>2415</v>
      </c>
      <c r="I72" s="260" t="s">
        <v>2225</v>
      </c>
      <c r="J72" s="259" t="s">
        <v>2350</v>
      </c>
      <c r="K72" s="260" t="s">
        <v>2382</v>
      </c>
      <c r="L72" s="259" t="s">
        <v>2351</v>
      </c>
      <c r="M72" s="260" t="s">
        <v>2226</v>
      </c>
    </row>
    <row r="73" spans="3:13">
      <c r="C73" s="304"/>
      <c r="D73" s="323" t="s">
        <v>2352</v>
      </c>
      <c r="E73" s="324" t="s">
        <v>2177</v>
      </c>
      <c r="F73" s="323" t="s">
        <v>2353</v>
      </c>
      <c r="G73" s="324" t="s">
        <v>2179</v>
      </c>
      <c r="H73" s="323" t="s">
        <v>2354</v>
      </c>
      <c r="I73" s="324" t="s">
        <v>2181</v>
      </c>
      <c r="J73" s="317"/>
      <c r="K73" s="315"/>
      <c r="L73" s="317"/>
      <c r="M73" s="315"/>
    </row>
    <row r="74" spans="3:13" ht="47.25">
      <c r="C74" s="304"/>
      <c r="D74" s="362" t="s">
        <v>2412</v>
      </c>
      <c r="E74" s="337" t="s">
        <v>2227</v>
      </c>
      <c r="F74" s="362" t="s">
        <v>2414</v>
      </c>
      <c r="G74" s="337" t="s">
        <v>2228</v>
      </c>
      <c r="H74" s="362" t="s">
        <v>2416</v>
      </c>
      <c r="I74" s="337" t="s">
        <v>2229</v>
      </c>
      <c r="J74" s="259"/>
      <c r="K74" s="260"/>
      <c r="L74" s="259"/>
      <c r="M74" s="260"/>
    </row>
    <row r="75" spans="3:13">
      <c r="C75" s="304"/>
      <c r="D75" s="317" t="s">
        <v>2264</v>
      </c>
      <c r="E75" s="315" t="s">
        <v>1082</v>
      </c>
      <c r="F75" s="317" t="s">
        <v>2265</v>
      </c>
      <c r="G75" s="315" t="s">
        <v>1126</v>
      </c>
      <c r="H75" s="317" t="s">
        <v>2266</v>
      </c>
      <c r="I75" s="315" t="s">
        <v>1104</v>
      </c>
      <c r="J75" s="317"/>
      <c r="K75" s="315"/>
      <c r="L75" s="317"/>
      <c r="M75" s="315"/>
    </row>
    <row r="76" spans="3:13" ht="45.75">
      <c r="C76" s="304"/>
      <c r="D76" s="259" t="s">
        <v>2355</v>
      </c>
      <c r="E76" s="260" t="s">
        <v>2230</v>
      </c>
      <c r="F76" s="259" t="s">
        <v>2356</v>
      </c>
      <c r="G76" s="260" t="s">
        <v>2233</v>
      </c>
      <c r="H76" s="259" t="s">
        <v>1757</v>
      </c>
      <c r="I76" s="264" t="s">
        <v>1557</v>
      </c>
      <c r="J76" s="259"/>
      <c r="K76" s="260"/>
      <c r="L76" s="259"/>
      <c r="M76" s="260"/>
    </row>
    <row r="77" spans="3:13">
      <c r="C77" s="304"/>
      <c r="D77" s="317" t="s">
        <v>2267</v>
      </c>
      <c r="E77" s="315" t="s">
        <v>1141</v>
      </c>
      <c r="F77" s="317" t="s">
        <v>2268</v>
      </c>
      <c r="G77" s="315" t="s">
        <v>1079</v>
      </c>
      <c r="H77" s="317" t="s">
        <v>2269</v>
      </c>
      <c r="I77" s="315" t="s">
        <v>1129</v>
      </c>
      <c r="J77" s="317" t="s">
        <v>2270</v>
      </c>
      <c r="K77" s="315" t="s">
        <v>2182</v>
      </c>
      <c r="L77" s="317" t="s">
        <v>2271</v>
      </c>
      <c r="M77" s="315" t="s">
        <v>1117</v>
      </c>
    </row>
    <row r="78" spans="3:13" ht="44.25">
      <c r="C78" s="304"/>
      <c r="D78" s="259" t="s">
        <v>2357</v>
      </c>
      <c r="E78" s="316" t="s">
        <v>2232</v>
      </c>
      <c r="F78" s="259" t="s">
        <v>1742</v>
      </c>
      <c r="G78" s="260" t="s">
        <v>2231</v>
      </c>
      <c r="H78" s="259" t="s">
        <v>2358</v>
      </c>
      <c r="I78" s="263" t="s">
        <v>2234</v>
      </c>
      <c r="J78" s="259" t="s">
        <v>2359</v>
      </c>
      <c r="K78" s="328"/>
      <c r="L78" s="259" t="s">
        <v>2360</v>
      </c>
      <c r="M78" s="260" t="s">
        <v>2235</v>
      </c>
    </row>
    <row r="79" spans="3:13">
      <c r="C79" s="304"/>
      <c r="D79" s="317" t="s">
        <v>2273</v>
      </c>
      <c r="E79" s="315" t="s">
        <v>1076</v>
      </c>
      <c r="F79" s="317" t="s">
        <v>2272</v>
      </c>
      <c r="G79" s="315" t="s">
        <v>1107</v>
      </c>
      <c r="H79" s="317" t="s">
        <v>2274</v>
      </c>
      <c r="I79" s="315" t="s">
        <v>1198</v>
      </c>
      <c r="J79" s="317"/>
      <c r="K79" s="315"/>
      <c r="L79" s="317"/>
      <c r="M79" s="315"/>
    </row>
    <row r="80" spans="3:13" ht="44.25">
      <c r="C80" s="305"/>
      <c r="D80" s="259" t="s">
        <v>2361</v>
      </c>
      <c r="E80" s="260" t="s">
        <v>2236</v>
      </c>
      <c r="F80" s="259" t="s">
        <v>2362</v>
      </c>
      <c r="G80" s="260" t="s">
        <v>2237</v>
      </c>
      <c r="H80" s="259" t="s">
        <v>2363</v>
      </c>
      <c r="I80" s="263" t="s">
        <v>1999</v>
      </c>
      <c r="J80" s="259"/>
      <c r="K80" s="260"/>
      <c r="L80" s="259"/>
      <c r="M80" s="260"/>
    </row>
  </sheetData>
  <mergeCells count="8">
    <mergeCell ref="C47:M48"/>
    <mergeCell ref="C49:C60"/>
    <mergeCell ref="C61:C70"/>
    <mergeCell ref="C71:C80"/>
    <mergeCell ref="C13:C24"/>
    <mergeCell ref="C25:C34"/>
    <mergeCell ref="C35:C44"/>
    <mergeCell ref="C11:M12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dimension ref="B2:L30"/>
  <sheetViews>
    <sheetView workbookViewId="0"/>
    <sheetView tabSelected="1" topLeftCell="A3" workbookViewId="1">
      <selection activeCell="Q11" sqref="Q11"/>
    </sheetView>
  </sheetViews>
  <sheetFormatPr defaultRowHeight="23.25"/>
  <cols>
    <col min="1" max="1" width="9" style="345"/>
    <col min="2" max="12" width="13" style="345" customWidth="1"/>
    <col min="13" max="16384" width="9" style="345"/>
  </cols>
  <sheetData>
    <row r="2" spans="2:12" ht="30">
      <c r="C2" s="376" t="s">
        <v>2058</v>
      </c>
      <c r="D2" s="377"/>
      <c r="E2" s="377"/>
      <c r="F2" s="377"/>
      <c r="G2" s="377"/>
      <c r="H2" s="374" t="s">
        <v>2150</v>
      </c>
      <c r="I2" s="375"/>
      <c r="J2" s="375"/>
      <c r="K2" s="375"/>
      <c r="L2" s="375"/>
    </row>
    <row r="4" spans="2:12" ht="30">
      <c r="B4" s="348" t="s">
        <v>984</v>
      </c>
      <c r="C4" s="348" t="s">
        <v>990</v>
      </c>
      <c r="D4" s="348"/>
      <c r="E4" s="349" t="s">
        <v>2395</v>
      </c>
      <c r="F4" s="350"/>
      <c r="G4" s="351"/>
      <c r="H4" s="349" t="s">
        <v>2150</v>
      </c>
      <c r="I4" s="350"/>
      <c r="J4" s="350"/>
      <c r="K4" s="350"/>
      <c r="L4" s="351"/>
    </row>
    <row r="5" spans="2:12">
      <c r="B5" s="348"/>
      <c r="C5" s="348"/>
      <c r="D5" s="348"/>
      <c r="E5" s="352" t="s">
        <v>5</v>
      </c>
      <c r="F5" s="352" t="s">
        <v>8</v>
      </c>
      <c r="G5" s="352" t="s">
        <v>17</v>
      </c>
      <c r="H5" s="352" t="s">
        <v>2116</v>
      </c>
      <c r="I5" s="352" t="s">
        <v>2119</v>
      </c>
      <c r="J5" s="352" t="s">
        <v>2123</v>
      </c>
      <c r="K5" s="353" t="s">
        <v>1920</v>
      </c>
      <c r="L5" s="354"/>
    </row>
    <row r="6" spans="2:12">
      <c r="B6" s="355" t="s">
        <v>18</v>
      </c>
      <c r="C6" s="346" t="s">
        <v>18</v>
      </c>
      <c r="D6" s="346" t="s">
        <v>1420</v>
      </c>
      <c r="E6" s="346" t="s">
        <v>67</v>
      </c>
      <c r="F6" s="346" t="s">
        <v>79</v>
      </c>
      <c r="G6" s="346" t="s">
        <v>1405</v>
      </c>
      <c r="H6" s="346" t="s">
        <v>1402</v>
      </c>
      <c r="I6" s="346" t="s">
        <v>1362</v>
      </c>
      <c r="J6" s="346" t="s">
        <v>1410</v>
      </c>
      <c r="K6" s="346" t="s">
        <v>1157</v>
      </c>
      <c r="L6" s="346" t="s">
        <v>1433</v>
      </c>
    </row>
    <row r="7" spans="2:12">
      <c r="B7" s="355" t="s">
        <v>149</v>
      </c>
      <c r="C7" s="346" t="s">
        <v>1397</v>
      </c>
      <c r="D7" s="346" t="s">
        <v>1468</v>
      </c>
      <c r="E7" s="346"/>
      <c r="F7" s="346"/>
      <c r="G7" s="346"/>
      <c r="H7" s="346"/>
      <c r="I7" s="346"/>
      <c r="J7" s="346"/>
      <c r="K7" s="346" t="s">
        <v>2164</v>
      </c>
      <c r="L7" s="346" t="s">
        <v>2167</v>
      </c>
    </row>
    <row r="8" spans="2:12">
      <c r="B8" s="355" t="s">
        <v>985</v>
      </c>
      <c r="C8" s="346" t="s">
        <v>180</v>
      </c>
      <c r="D8" s="346"/>
      <c r="E8" s="346"/>
      <c r="F8" s="346"/>
      <c r="G8" s="346"/>
      <c r="H8" s="346"/>
      <c r="I8" s="346"/>
      <c r="J8" s="346"/>
      <c r="K8" s="346" t="s">
        <v>1413</v>
      </c>
      <c r="L8" s="346" t="s">
        <v>2169</v>
      </c>
    </row>
    <row r="9" spans="2:12">
      <c r="B9" s="355" t="s">
        <v>2240</v>
      </c>
      <c r="C9" s="346" t="s">
        <v>1358</v>
      </c>
      <c r="D9" s="346"/>
      <c r="E9" s="346"/>
      <c r="F9" s="346"/>
      <c r="G9" s="346" t="s">
        <v>1373</v>
      </c>
      <c r="H9" s="346"/>
      <c r="I9" s="346"/>
      <c r="J9" s="346" t="s">
        <v>1102</v>
      </c>
      <c r="K9" s="346" t="s">
        <v>1359</v>
      </c>
      <c r="L9" s="346"/>
    </row>
    <row r="10" spans="2:12">
      <c r="B10" s="355" t="s">
        <v>208</v>
      </c>
      <c r="C10" s="346" t="s">
        <v>208</v>
      </c>
      <c r="D10" s="346" t="s">
        <v>1439</v>
      </c>
      <c r="E10" s="346"/>
      <c r="F10" s="346"/>
      <c r="G10" s="346"/>
      <c r="H10" s="346"/>
      <c r="I10" s="346"/>
      <c r="J10" s="346"/>
      <c r="K10" s="346" t="s">
        <v>1191</v>
      </c>
      <c r="L10" s="346" t="s">
        <v>1448</v>
      </c>
    </row>
    <row r="11" spans="2:12">
      <c r="B11" s="355" t="s">
        <v>260</v>
      </c>
      <c r="C11" s="346" t="s">
        <v>260</v>
      </c>
      <c r="D11" s="346" t="s">
        <v>1444</v>
      </c>
      <c r="E11" s="346" t="s">
        <v>306</v>
      </c>
      <c r="F11" s="346" t="s">
        <v>319</v>
      </c>
      <c r="G11" s="346" t="s">
        <v>1372</v>
      </c>
      <c r="H11" s="346" t="s">
        <v>1354</v>
      </c>
      <c r="I11" s="346" t="s">
        <v>1398</v>
      </c>
      <c r="J11" s="346" t="s">
        <v>1375</v>
      </c>
      <c r="K11" s="346" t="s">
        <v>1160</v>
      </c>
      <c r="L11" s="346" t="s">
        <v>1463</v>
      </c>
    </row>
    <row r="12" spans="2:12">
      <c r="B12" s="355" t="s">
        <v>391</v>
      </c>
      <c r="C12" s="346" t="s">
        <v>1415</v>
      </c>
      <c r="D12" s="346" t="s">
        <v>1456</v>
      </c>
      <c r="E12" s="346" t="s">
        <v>1407</v>
      </c>
      <c r="F12" s="346" t="s">
        <v>1350</v>
      </c>
      <c r="G12" s="346" t="s">
        <v>1399</v>
      </c>
      <c r="H12" s="346" t="s">
        <v>1412</v>
      </c>
      <c r="I12" s="346" t="s">
        <v>1352</v>
      </c>
      <c r="J12" s="346" t="s">
        <v>1400</v>
      </c>
      <c r="K12" s="346" t="s">
        <v>1419</v>
      </c>
      <c r="L12" s="346" t="s">
        <v>1471</v>
      </c>
    </row>
    <row r="13" spans="2:12">
      <c r="B13" s="355" t="s">
        <v>986</v>
      </c>
      <c r="C13" s="346" t="s">
        <v>1382</v>
      </c>
      <c r="D13" s="346" t="s">
        <v>1481</v>
      </c>
      <c r="E13" s="346"/>
      <c r="F13" s="346"/>
      <c r="G13" s="346"/>
      <c r="H13" s="346"/>
      <c r="I13" s="346"/>
      <c r="J13" s="346"/>
      <c r="K13" s="346" t="s">
        <v>1387</v>
      </c>
      <c r="L13" s="346"/>
    </row>
    <row r="14" spans="2:12">
      <c r="B14" s="355" t="s">
        <v>1171</v>
      </c>
      <c r="C14" s="346" t="s">
        <v>1171</v>
      </c>
      <c r="D14" s="346"/>
      <c r="E14" s="346"/>
      <c r="F14" s="346"/>
      <c r="G14" s="346"/>
      <c r="H14" s="346"/>
      <c r="I14" s="346"/>
      <c r="J14" s="346"/>
      <c r="K14" s="346" t="s">
        <v>1174</v>
      </c>
      <c r="L14" s="346"/>
    </row>
    <row r="15" spans="2:12">
      <c r="B15" s="355" t="s">
        <v>2106</v>
      </c>
      <c r="C15" s="346" t="s">
        <v>2068</v>
      </c>
      <c r="D15" s="346" t="s">
        <v>1452</v>
      </c>
      <c r="E15" s="346"/>
      <c r="F15" s="346"/>
      <c r="G15" s="346" t="s">
        <v>1389</v>
      </c>
      <c r="H15" s="346"/>
      <c r="I15" s="346"/>
      <c r="J15" s="346" t="s">
        <v>1390</v>
      </c>
      <c r="K15" s="346" t="s">
        <v>2396</v>
      </c>
      <c r="L15" s="346"/>
    </row>
    <row r="16" spans="2:12">
      <c r="B16" s="355" t="s">
        <v>604</v>
      </c>
      <c r="C16" s="346" t="s">
        <v>604</v>
      </c>
      <c r="D16" s="346" t="s">
        <v>1498</v>
      </c>
      <c r="E16" s="346"/>
      <c r="F16" s="346"/>
      <c r="G16" s="346"/>
      <c r="H16" s="346"/>
      <c r="I16" s="346"/>
      <c r="J16" s="346"/>
      <c r="K16" s="346" t="s">
        <v>1163</v>
      </c>
      <c r="L16" s="346" t="s">
        <v>2172</v>
      </c>
    </row>
    <row r="17" spans="2:12">
      <c r="B17" s="355" t="s">
        <v>988</v>
      </c>
      <c r="C17" s="346" t="s">
        <v>2062</v>
      </c>
      <c r="D17" s="346"/>
      <c r="E17" s="346"/>
      <c r="F17" s="346"/>
      <c r="G17" s="346"/>
      <c r="H17" s="346"/>
      <c r="I17" s="346"/>
      <c r="J17" s="346"/>
      <c r="K17" s="346" t="s">
        <v>2160</v>
      </c>
      <c r="L17" s="346"/>
    </row>
    <row r="18" spans="2:12">
      <c r="B18" s="355" t="s">
        <v>1392</v>
      </c>
      <c r="C18" s="346" t="s">
        <v>1392</v>
      </c>
      <c r="D18" s="346"/>
      <c r="E18" s="346"/>
      <c r="F18" s="346"/>
      <c r="G18" s="346"/>
      <c r="H18" s="346"/>
      <c r="I18" s="346"/>
      <c r="J18" s="346"/>
      <c r="K18" s="346" t="s">
        <v>1394</v>
      </c>
      <c r="L18" s="346"/>
    </row>
    <row r="19" spans="2:12">
      <c r="B19" s="355" t="s">
        <v>648</v>
      </c>
      <c r="C19" s="346" t="s">
        <v>1380</v>
      </c>
      <c r="D19" s="346" t="s">
        <v>1495</v>
      </c>
      <c r="E19" s="346" t="s">
        <v>1488</v>
      </c>
      <c r="F19" s="346"/>
      <c r="G19" s="346" t="s">
        <v>1364</v>
      </c>
      <c r="H19" s="346" t="s">
        <v>1493</v>
      </c>
      <c r="I19" s="346"/>
      <c r="J19" s="346" t="s">
        <v>1366</v>
      </c>
      <c r="K19" s="346" t="s">
        <v>2159</v>
      </c>
      <c r="L19" s="346" t="s">
        <v>1528</v>
      </c>
    </row>
    <row r="20" spans="2:12">
      <c r="B20" s="355" t="s">
        <v>2400</v>
      </c>
      <c r="C20" s="346" t="s">
        <v>2064</v>
      </c>
      <c r="D20" s="346"/>
      <c r="E20" s="346" t="s">
        <v>2153</v>
      </c>
      <c r="F20" s="346" t="s">
        <v>2155</v>
      </c>
      <c r="G20" s="346" t="s">
        <v>2157</v>
      </c>
      <c r="H20" s="346" t="s">
        <v>2176</v>
      </c>
      <c r="I20" s="346" t="s">
        <v>2178</v>
      </c>
      <c r="J20" s="346" t="s">
        <v>2180</v>
      </c>
      <c r="K20" s="346" t="s">
        <v>2397</v>
      </c>
      <c r="L20" s="346"/>
    </row>
    <row r="21" spans="2:12">
      <c r="B21" s="355" t="s">
        <v>732</v>
      </c>
      <c r="C21" s="346" t="s">
        <v>732</v>
      </c>
      <c r="D21" s="346"/>
      <c r="E21" s="346"/>
      <c r="F21" s="346" t="s">
        <v>760</v>
      </c>
      <c r="G21" s="346"/>
      <c r="H21" s="346"/>
      <c r="I21" s="346" t="s">
        <v>1349</v>
      </c>
      <c r="J21" s="346"/>
      <c r="K21" s="346" t="s">
        <v>1434</v>
      </c>
      <c r="L21" s="346"/>
    </row>
    <row r="22" spans="2:12">
      <c r="B22" s="355" t="s">
        <v>790</v>
      </c>
      <c r="C22" s="346" t="s">
        <v>790</v>
      </c>
      <c r="D22" s="346" t="s">
        <v>1454</v>
      </c>
      <c r="E22" s="346"/>
      <c r="F22" s="346" t="s">
        <v>835</v>
      </c>
      <c r="G22" s="346" t="s">
        <v>1476</v>
      </c>
      <c r="H22" s="346"/>
      <c r="I22" s="346" t="s">
        <v>1377</v>
      </c>
      <c r="J22" s="346"/>
      <c r="K22" s="346" t="s">
        <v>1404</v>
      </c>
      <c r="L22" s="346"/>
    </row>
    <row r="23" spans="2:12">
      <c r="B23" s="355" t="s">
        <v>868</v>
      </c>
      <c r="C23" s="346" t="s">
        <v>868</v>
      </c>
      <c r="D23" s="346" t="s">
        <v>1479</v>
      </c>
      <c r="E23" s="346"/>
      <c r="F23" s="346"/>
      <c r="G23" s="346"/>
      <c r="H23" s="346"/>
      <c r="I23" s="346"/>
      <c r="J23" s="346"/>
      <c r="K23" s="346"/>
      <c r="L23" s="346"/>
    </row>
    <row r="24" spans="2:12">
      <c r="B24" s="355" t="s">
        <v>2253</v>
      </c>
      <c r="C24" s="346" t="s">
        <v>2069</v>
      </c>
      <c r="D24" s="346"/>
      <c r="E24" s="346"/>
      <c r="F24" s="346"/>
      <c r="G24" s="346"/>
      <c r="H24" s="346"/>
      <c r="I24" s="346"/>
      <c r="J24" s="346"/>
      <c r="K24" s="346" t="s">
        <v>2398</v>
      </c>
      <c r="L24" s="346"/>
    </row>
    <row r="25" spans="2:12">
      <c r="B25" s="355" t="s">
        <v>889</v>
      </c>
      <c r="C25" s="346" t="s">
        <v>889</v>
      </c>
      <c r="D25" s="346"/>
      <c r="E25" s="346"/>
      <c r="F25" s="346"/>
      <c r="G25" s="346"/>
      <c r="H25" s="346"/>
      <c r="I25" s="346"/>
      <c r="J25" s="346"/>
      <c r="K25" s="346" t="s">
        <v>1422</v>
      </c>
      <c r="L25" s="346"/>
    </row>
    <row r="26" spans="2:12">
      <c r="B26" s="355" t="s">
        <v>921</v>
      </c>
      <c r="C26" s="346" t="s">
        <v>921</v>
      </c>
      <c r="D26" s="346"/>
      <c r="E26" s="346"/>
      <c r="F26" s="346"/>
      <c r="G26" s="346"/>
      <c r="H26" s="346"/>
      <c r="I26" s="346"/>
      <c r="J26" s="346"/>
      <c r="K26" s="346"/>
      <c r="L26" s="346"/>
    </row>
    <row r="27" spans="2:12">
      <c r="B27" s="355" t="s">
        <v>2401</v>
      </c>
      <c r="C27" s="346"/>
      <c r="D27" s="346" t="s">
        <v>2145</v>
      </c>
      <c r="E27" s="346"/>
      <c r="F27" s="346"/>
      <c r="G27" s="346"/>
      <c r="H27" s="346"/>
      <c r="I27" s="346"/>
      <c r="J27" s="346"/>
      <c r="K27" s="346"/>
      <c r="L27" s="346"/>
    </row>
    <row r="28" spans="2:12">
      <c r="B28" s="355" t="s">
        <v>2390</v>
      </c>
      <c r="C28" s="346" t="s">
        <v>2066</v>
      </c>
      <c r="D28" s="346"/>
      <c r="E28" s="346"/>
      <c r="F28" s="346"/>
      <c r="G28" s="346"/>
      <c r="H28" s="346"/>
      <c r="I28" s="346"/>
      <c r="J28" s="346"/>
      <c r="K28" s="346" t="s">
        <v>2162</v>
      </c>
      <c r="L28" s="346"/>
    </row>
    <row r="29" spans="2:12">
      <c r="B29" s="355" t="s">
        <v>949</v>
      </c>
      <c r="C29" s="347" t="s">
        <v>5</v>
      </c>
      <c r="D29" s="347"/>
      <c r="E29" s="347" t="s">
        <v>2399</v>
      </c>
      <c r="F29" s="347"/>
      <c r="G29" s="347"/>
      <c r="H29" s="347"/>
      <c r="I29" s="347"/>
      <c r="J29" s="347"/>
      <c r="K29" s="347" t="s">
        <v>2165</v>
      </c>
      <c r="L29" s="347"/>
    </row>
    <row r="30" spans="2:12">
      <c r="B30" s="355" t="s">
        <v>955</v>
      </c>
      <c r="C30" s="347" t="s">
        <v>1464</v>
      </c>
      <c r="D30" s="347"/>
      <c r="E30" s="347" t="s">
        <v>2399</v>
      </c>
      <c r="F30" s="347"/>
      <c r="G30" s="347"/>
      <c r="H30" s="347"/>
      <c r="I30" s="347"/>
      <c r="J30" s="347"/>
      <c r="K30" s="347" t="s">
        <v>2166</v>
      </c>
      <c r="L30" s="347"/>
    </row>
  </sheetData>
  <mergeCells count="8">
    <mergeCell ref="K29:L29"/>
    <mergeCell ref="K30:L30"/>
    <mergeCell ref="B4:B5"/>
    <mergeCell ref="C4:D5"/>
    <mergeCell ref="C29:D29"/>
    <mergeCell ref="C30:D30"/>
    <mergeCell ref="E29:J29"/>
    <mergeCell ref="E30:J3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  <sheetView workbookViewId="1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7" t="s">
        <v>1611</v>
      </c>
      <c r="D2" s="18" t="s">
        <v>1042</v>
      </c>
      <c r="E2" s="18" t="s">
        <v>1612</v>
      </c>
      <c r="F2" s="17" t="s">
        <v>1040</v>
      </c>
      <c r="G2" s="118" t="s">
        <v>1039</v>
      </c>
      <c r="H2" s="119"/>
      <c r="I2" s="17" t="s">
        <v>1040</v>
      </c>
      <c r="J2" s="17" t="s">
        <v>1041</v>
      </c>
      <c r="K2" s="18" t="s">
        <v>1043</v>
      </c>
      <c r="L2" s="18" t="s">
        <v>1613</v>
      </c>
      <c r="M2" s="18" t="s">
        <v>1614</v>
      </c>
      <c r="N2" s="18" t="s">
        <v>1044</v>
      </c>
      <c r="O2" s="17" t="s">
        <v>1045</v>
      </c>
      <c r="P2" s="18" t="s">
        <v>1046</v>
      </c>
    </row>
    <row r="3" spans="3:16" ht="65.25">
      <c r="C3" s="121" t="s">
        <v>1615</v>
      </c>
      <c r="D3" s="22">
        <v>44</v>
      </c>
      <c r="E3" s="22">
        <v>55</v>
      </c>
      <c r="F3" s="21" t="s">
        <v>1007</v>
      </c>
      <c r="G3" s="19" t="s">
        <v>1047</v>
      </c>
      <c r="H3" s="20" t="str">
        <f xml:space="preserve"> "tong" &amp; O3</f>
        <v>tong1</v>
      </c>
      <c r="I3" s="21" t="s">
        <v>1007</v>
      </c>
      <c r="J3" s="21" t="s">
        <v>1048</v>
      </c>
      <c r="K3" s="23" t="s">
        <v>1049</v>
      </c>
      <c r="L3" s="23" t="s">
        <v>1156</v>
      </c>
      <c r="M3" s="122" t="s">
        <v>1616</v>
      </c>
      <c r="N3" s="24" t="s">
        <v>1022</v>
      </c>
      <c r="O3" s="25">
        <v>1</v>
      </c>
      <c r="P3" s="25">
        <v>1</v>
      </c>
    </row>
    <row r="4" spans="3:16" ht="65.25">
      <c r="C4" s="123" t="s">
        <v>1617</v>
      </c>
      <c r="D4" s="29">
        <v>22</v>
      </c>
      <c r="E4" s="29">
        <v>33</v>
      </c>
      <c r="F4" s="28" t="s">
        <v>1011</v>
      </c>
      <c r="G4" s="26" t="s">
        <v>1050</v>
      </c>
      <c r="H4" s="27" t="str">
        <f t="shared" ref="H4:H7" si="0" xml:space="preserve"> "tong" &amp; O4</f>
        <v>tong7</v>
      </c>
      <c r="I4" s="28" t="s">
        <v>1011</v>
      </c>
      <c r="J4" s="28" t="s">
        <v>1051</v>
      </c>
      <c r="K4" s="30" t="s">
        <v>1052</v>
      </c>
      <c r="L4" s="30" t="s">
        <v>1618</v>
      </c>
      <c r="M4" s="124" t="s">
        <v>1619</v>
      </c>
      <c r="N4" s="31" t="s">
        <v>1016</v>
      </c>
      <c r="O4" s="32">
        <v>7</v>
      </c>
      <c r="P4" s="32">
        <v>6</v>
      </c>
    </row>
    <row r="5" spans="3:16" ht="65.25">
      <c r="C5" s="121" t="s">
        <v>1620</v>
      </c>
      <c r="D5" s="22">
        <v>21</v>
      </c>
      <c r="E5" s="22">
        <v>31</v>
      </c>
      <c r="F5" s="21" t="s">
        <v>1008</v>
      </c>
      <c r="G5" s="19" t="s">
        <v>1053</v>
      </c>
      <c r="H5" s="20" t="str">
        <f t="shared" si="0"/>
        <v>tong3</v>
      </c>
      <c r="I5" s="21" t="s">
        <v>1008</v>
      </c>
      <c r="J5" s="21" t="s">
        <v>1054</v>
      </c>
      <c r="K5" s="23" t="s">
        <v>1055</v>
      </c>
      <c r="L5" s="23" t="s">
        <v>1621</v>
      </c>
      <c r="M5" s="122" t="s">
        <v>1622</v>
      </c>
      <c r="N5" s="33" t="s">
        <v>1014</v>
      </c>
      <c r="O5" s="25">
        <v>3</v>
      </c>
      <c r="P5" s="25">
        <v>5</v>
      </c>
    </row>
    <row r="6" spans="3:16" ht="65.25">
      <c r="C6" s="123" t="s">
        <v>1623</v>
      </c>
      <c r="D6" s="29">
        <v>53</v>
      </c>
      <c r="E6" s="29">
        <v>51</v>
      </c>
      <c r="F6" s="28" t="s">
        <v>1057</v>
      </c>
      <c r="G6" s="26" t="s">
        <v>1056</v>
      </c>
      <c r="H6" s="27" t="str">
        <f xml:space="preserve"> "tong" &amp; O6</f>
        <v>tong2</v>
      </c>
      <c r="I6" s="28" t="s">
        <v>1057</v>
      </c>
      <c r="J6" s="28" t="s">
        <v>1058</v>
      </c>
      <c r="K6" s="34" t="s">
        <v>1059</v>
      </c>
      <c r="L6" s="34" t="s">
        <v>1624</v>
      </c>
      <c r="M6" s="125" t="s">
        <v>1625</v>
      </c>
      <c r="N6" s="31" t="s">
        <v>1013</v>
      </c>
      <c r="O6" s="32">
        <v>2</v>
      </c>
      <c r="P6" s="32">
        <v>3</v>
      </c>
    </row>
    <row r="7" spans="3:16" ht="65.25">
      <c r="C7" s="121" t="s">
        <v>1626</v>
      </c>
      <c r="D7" s="22">
        <v>13</v>
      </c>
      <c r="E7" s="22">
        <v>24</v>
      </c>
      <c r="F7" s="21" t="s">
        <v>1010</v>
      </c>
      <c r="G7" s="19" t="s">
        <v>1060</v>
      </c>
      <c r="H7" s="20" t="str">
        <f t="shared" si="0"/>
        <v>tong5</v>
      </c>
      <c r="I7" s="21" t="s">
        <v>1010</v>
      </c>
      <c r="J7" s="21" t="s">
        <v>1061</v>
      </c>
      <c r="K7" s="35" t="s">
        <v>1062</v>
      </c>
      <c r="L7" s="35" t="s">
        <v>1627</v>
      </c>
      <c r="M7" s="126" t="s">
        <v>1628</v>
      </c>
      <c r="N7" s="33" t="s">
        <v>1015</v>
      </c>
      <c r="O7" s="25">
        <v>5</v>
      </c>
      <c r="P7" s="25">
        <v>2</v>
      </c>
    </row>
    <row r="8" spans="3:16" ht="65.25">
      <c r="C8" s="123" t="s">
        <v>1629</v>
      </c>
      <c r="D8" s="29">
        <v>32</v>
      </c>
      <c r="E8" s="29">
        <v>30</v>
      </c>
      <c r="F8" s="28" t="s">
        <v>1009</v>
      </c>
      <c r="G8" s="26" t="s">
        <v>1063</v>
      </c>
      <c r="H8" s="27" t="s">
        <v>1064</v>
      </c>
      <c r="I8" s="28" t="s">
        <v>1009</v>
      </c>
      <c r="J8" s="28" t="s">
        <v>1065</v>
      </c>
      <c r="K8" s="34" t="s">
        <v>1066</v>
      </c>
      <c r="L8" s="34" t="s">
        <v>1630</v>
      </c>
      <c r="M8" s="125" t="s">
        <v>1631</v>
      </c>
      <c r="N8" s="31" t="s">
        <v>1022</v>
      </c>
      <c r="O8" s="32">
        <v>4</v>
      </c>
      <c r="P8" s="32">
        <v>7</v>
      </c>
    </row>
    <row r="9" spans="3:16" ht="65.25">
      <c r="C9" s="121" t="s">
        <v>1632</v>
      </c>
      <c r="D9" s="22">
        <v>121</v>
      </c>
      <c r="E9" s="22">
        <v>50</v>
      </c>
      <c r="F9" s="21" t="s">
        <v>1012</v>
      </c>
      <c r="G9" s="19" t="s">
        <v>1067</v>
      </c>
      <c r="H9" s="20" t="s">
        <v>1068</v>
      </c>
      <c r="I9" s="21" t="s">
        <v>1012</v>
      </c>
      <c r="J9" s="21" t="s">
        <v>1069</v>
      </c>
      <c r="K9" s="23" t="s">
        <v>1070</v>
      </c>
      <c r="L9" s="23" t="s">
        <v>1633</v>
      </c>
      <c r="M9" s="122" t="s">
        <v>1634</v>
      </c>
      <c r="N9" s="33" t="s">
        <v>1071</v>
      </c>
      <c r="O9" s="25">
        <v>8</v>
      </c>
      <c r="P9" s="25">
        <v>8</v>
      </c>
    </row>
    <row r="18" spans="3:16" ht="57.75" outlineLevel="1">
      <c r="C18" s="37" t="s">
        <v>1072</v>
      </c>
      <c r="D18" s="38">
        <v>53</v>
      </c>
      <c r="E18" s="38"/>
      <c r="F18" s="37" t="s">
        <v>1072</v>
      </c>
      <c r="G18" s="36" t="s">
        <v>1056</v>
      </c>
      <c r="H18" s="37" t="str">
        <f xml:space="preserve"> "dong" &amp; O18</f>
        <v>dong6</v>
      </c>
      <c r="I18" s="37" t="s">
        <v>1072</v>
      </c>
      <c r="J18" s="37"/>
      <c r="K18" s="38"/>
      <c r="L18" s="38"/>
      <c r="M18" s="38"/>
      <c r="N18" s="39" t="s">
        <v>1022</v>
      </c>
      <c r="O18" s="38">
        <v>6</v>
      </c>
      <c r="P18" s="40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M85"/>
  <sheetViews>
    <sheetView workbookViewId="0"/>
    <sheetView workbookViewId="1"/>
  </sheetViews>
  <sheetFormatPr defaultColWidth="16.125" defaultRowHeight="25.5"/>
  <cols>
    <col min="1" max="1" width="1.25" style="1" customWidth="1"/>
    <col min="2" max="2" width="15.5" style="1" customWidth="1"/>
    <col min="3" max="39" width="11.625" style="1" customWidth="1"/>
    <col min="40" max="16384" width="16.125" style="1"/>
  </cols>
  <sheetData>
    <row r="2" spans="2:39" s="238" customFormat="1">
      <c r="B2" s="232" t="s">
        <v>2016</v>
      </c>
      <c r="C2" s="233"/>
      <c r="D2" s="234"/>
      <c r="E2" s="235"/>
      <c r="F2" s="236" t="s">
        <v>1575</v>
      </c>
      <c r="G2" s="235"/>
      <c r="H2" s="237" t="s">
        <v>1570</v>
      </c>
      <c r="I2" s="235"/>
      <c r="J2" s="237" t="s">
        <v>2042</v>
      </c>
      <c r="K2" s="235"/>
      <c r="L2" s="237" t="s">
        <v>1563</v>
      </c>
      <c r="M2" s="235"/>
      <c r="N2" s="236" t="s">
        <v>1196</v>
      </c>
      <c r="O2" s="235"/>
      <c r="P2" s="237" t="s">
        <v>1571</v>
      </c>
      <c r="Q2" s="235"/>
      <c r="R2" s="237" t="s">
        <v>2043</v>
      </c>
      <c r="S2" s="235"/>
      <c r="T2" s="236" t="s">
        <v>1576</v>
      </c>
      <c r="U2" s="235"/>
      <c r="V2" s="236" t="s">
        <v>1566</v>
      </c>
      <c r="W2" s="235"/>
      <c r="X2" s="236" t="s">
        <v>2044</v>
      </c>
      <c r="Y2" s="235"/>
      <c r="Z2" s="237" t="s">
        <v>2045</v>
      </c>
      <c r="AA2" s="235"/>
      <c r="AB2" s="236" t="s">
        <v>2046</v>
      </c>
      <c r="AC2" s="235"/>
      <c r="AD2" s="237" t="s">
        <v>2047</v>
      </c>
      <c r="AE2" s="235"/>
      <c r="AF2" s="237" t="s">
        <v>1568</v>
      </c>
      <c r="AG2" s="235"/>
      <c r="AH2" s="237" t="s">
        <v>2048</v>
      </c>
      <c r="AI2" s="235"/>
      <c r="AJ2" s="237" t="s">
        <v>1567</v>
      </c>
      <c r="AK2" s="235"/>
      <c r="AL2" s="236" t="s">
        <v>1187</v>
      </c>
      <c r="AM2" s="235"/>
    </row>
    <row r="3" spans="2:39" ht="30">
      <c r="B3" s="239"/>
      <c r="C3" s="15" t="s">
        <v>2017</v>
      </c>
      <c r="D3" s="240" t="s">
        <v>0</v>
      </c>
      <c r="E3" s="241"/>
      <c r="F3" s="240" t="s">
        <v>1</v>
      </c>
      <c r="G3" s="241"/>
      <c r="H3" s="240" t="s">
        <v>2</v>
      </c>
      <c r="I3" s="241"/>
      <c r="J3" s="240" t="s">
        <v>3</v>
      </c>
      <c r="K3" s="241"/>
      <c r="L3" s="240" t="s">
        <v>4</v>
      </c>
      <c r="M3" s="241"/>
      <c r="N3" s="240" t="s">
        <v>5</v>
      </c>
      <c r="O3" s="241"/>
      <c r="P3" s="240" t="s">
        <v>6</v>
      </c>
      <c r="Q3" s="241"/>
      <c r="R3" s="240" t="s">
        <v>7</v>
      </c>
      <c r="S3" s="241"/>
      <c r="T3" s="240" t="s">
        <v>8</v>
      </c>
      <c r="U3" s="241"/>
      <c r="V3" s="240" t="s">
        <v>9</v>
      </c>
      <c r="W3" s="241"/>
      <c r="X3" s="240" t="s">
        <v>10</v>
      </c>
      <c r="Y3" s="241"/>
      <c r="Z3" s="240" t="s">
        <v>11</v>
      </c>
      <c r="AA3" s="241"/>
      <c r="AB3" s="240" t="s">
        <v>12</v>
      </c>
      <c r="AC3" s="241"/>
      <c r="AD3" s="240" t="s">
        <v>13</v>
      </c>
      <c r="AE3" s="241"/>
      <c r="AF3" s="240" t="s">
        <v>14</v>
      </c>
      <c r="AG3" s="241"/>
      <c r="AH3" s="240" t="s">
        <v>15</v>
      </c>
      <c r="AI3" s="241"/>
      <c r="AJ3" s="240" t="s">
        <v>16</v>
      </c>
      <c r="AK3" s="241"/>
      <c r="AL3" s="240" t="s">
        <v>17</v>
      </c>
      <c r="AM3" s="241"/>
    </row>
    <row r="4" spans="2:39">
      <c r="B4" s="242" t="s">
        <v>1156</v>
      </c>
      <c r="C4" s="243" t="s">
        <v>18</v>
      </c>
      <c r="D4" s="2" t="s">
        <v>19</v>
      </c>
      <c r="E4" s="244" t="str">
        <f xml:space="preserve"> IF(D4="", "", _xlfn.CONCAT(D$2,$B4))</f>
        <v>a</v>
      </c>
      <c r="F4" s="2" t="s">
        <v>20</v>
      </c>
      <c r="G4" s="244" t="str">
        <f xml:space="preserve"> IF(F4="", "", _xlfn.CONCAT(F$2,$B4))</f>
        <v>ha</v>
      </c>
      <c r="H4" s="2" t="s">
        <v>21</v>
      </c>
      <c r="I4" s="244" t="str">
        <f xml:space="preserve"> IF(H4="", "", _xlfn.CONCAT(H$2,$B4))</f>
        <v>pa</v>
      </c>
      <c r="J4" s="2" t="s">
        <v>22</v>
      </c>
      <c r="K4" s="244" t="str">
        <f xml:space="preserve"> IF(J4="", "", _xlfn.CONCAT(J$2,$B4))</f>
        <v>pha</v>
      </c>
      <c r="L4" s="2" t="s">
        <v>23</v>
      </c>
      <c r="M4" s="244" t="str">
        <f xml:space="preserve"> IF(L4="", "", _xlfn.CONCAT(L$2,$B4))</f>
        <v>ba</v>
      </c>
      <c r="N4" s="2" t="s">
        <v>24</v>
      </c>
      <c r="O4" s="244" t="str">
        <f xml:space="preserve"> IF(N4="", "", _xlfn.CONCAT(N$2,$B4))</f>
        <v>ma</v>
      </c>
      <c r="P4" s="2" t="s">
        <v>25</v>
      </c>
      <c r="Q4" s="244" t="str">
        <f xml:space="preserve"> IF(P4="", "", _xlfn.CONCAT(P$2,$B4))</f>
        <v>ta</v>
      </c>
      <c r="R4" s="2" t="s">
        <v>26</v>
      </c>
      <c r="S4" s="244" t="str">
        <f xml:space="preserve"> IF(R4="", "", _xlfn.CONCAT(R$2,$B4))</f>
        <v>tha</v>
      </c>
      <c r="T4" s="2" t="s">
        <v>27</v>
      </c>
      <c r="U4" s="244" t="str">
        <f xml:space="preserve"> IF(T4="", "", _xlfn.CONCAT(T$2,$B4))</f>
        <v>na</v>
      </c>
      <c r="V4" s="2" t="s">
        <v>28</v>
      </c>
      <c r="W4" s="244" t="str">
        <f xml:space="preserve"> IF(V4="", "", _xlfn.CONCAT(V$2,$B4))</f>
        <v>la</v>
      </c>
      <c r="X4" s="2" t="s">
        <v>29</v>
      </c>
      <c r="Y4" s="244" t="str">
        <f xml:space="preserve"> IF(X4="", "", IF(LEFT(X4)="ㄗ", _xlfn.CONCAT("z", $B4), IF(OR(LEFT(X4,2)="ㄐㄧ", LEFT(X4,2)="ㄐㆪ"), _xlfn.CONCAT("j",$B4), _xlfn.CONCAT("j",$B4))))</f>
        <v>za</v>
      </c>
      <c r="Z4" s="2" t="s">
        <v>30</v>
      </c>
      <c r="AA4" s="244" t="str">
        <f xml:space="preserve"> IF(Z4="", "", IF(LEFT(Z4)="ㄘ", _xlfn.CONCAT("c", $B4), IF(OR(LEFT(Z4,2)="ㄑㄧ", LEFT(Z4,2)="ㄑㆪ"), _xlfn.CONCAT("c",$B4), _xlfn.CONCAT("c",$B4))))</f>
        <v>ca</v>
      </c>
      <c r="AB4" s="2"/>
      <c r="AC4" s="244" t="str">
        <f xml:space="preserve"> IF(AB4="", "", IF(LEFT(AB4)="ㆡ", _xlfn.CONCAT("j", $B4), IF(OR(LEFT(AB4,2)="ㆢㄧ", LEFT(AB4,2)="ㆢㆪ"), _xlfn.CONCAT("j",$B4), _xlfn.CONCAT("j",$B4))))</f>
        <v/>
      </c>
      <c r="AD4" s="2" t="s">
        <v>31</v>
      </c>
      <c r="AE4" s="244" t="str">
        <f xml:space="preserve"> IF(AD4="", "", IF(LEFT(AD4)="ㄙ", _xlfn.CONCAT("s", $B4), IF(OR(LEFT(AD4,2)="ㄒㄧ", LEFT(AD4,2)="ㄒㆪ"), _xlfn.CONCAT("s",$B4), _xlfn.CONCAT("s",$B4))))</f>
        <v>sa</v>
      </c>
      <c r="AF4" s="2" t="s">
        <v>32</v>
      </c>
      <c r="AG4" s="244" t="str">
        <f xml:space="preserve"> IF(AF4="", "", _xlfn.CONCAT(AF$2,$B4))</f>
        <v>ka</v>
      </c>
      <c r="AH4" s="2" t="s">
        <v>33</v>
      </c>
      <c r="AI4" s="244" t="str">
        <f xml:space="preserve"> IF(AH4="", "", _xlfn.CONCAT(AH$2,$B4))</f>
        <v>kha</v>
      </c>
      <c r="AJ4" s="2" t="s">
        <v>34</v>
      </c>
      <c r="AK4" s="244" t="str">
        <f xml:space="preserve"> IF(AJ4="", "", _xlfn.CONCAT(AJ$2,$B4))</f>
        <v>ga</v>
      </c>
      <c r="AL4" s="2" t="s">
        <v>35</v>
      </c>
      <c r="AM4" s="244" t="str">
        <f xml:space="preserve"> IF(AL4="", "", _xlfn.CONCAT(AL$2,$B4))</f>
        <v>nga</v>
      </c>
    </row>
    <row r="5" spans="2:39">
      <c r="B5" s="242" t="s">
        <v>2018</v>
      </c>
      <c r="C5" s="243" t="s">
        <v>36</v>
      </c>
      <c r="D5" s="2" t="s">
        <v>37</v>
      </c>
      <c r="E5" s="244" t="str">
        <f t="shared" ref="E5:G68" si="0" xml:space="preserve"> IF(D5="", "", _xlfn.CONCAT(D$2,$B5))</f>
        <v>Na</v>
      </c>
      <c r="F5" s="2" t="s">
        <v>38</v>
      </c>
      <c r="G5" s="244" t="str">
        <f t="shared" si="0"/>
        <v>hNa</v>
      </c>
      <c r="H5" s="2"/>
      <c r="I5" s="244" t="str">
        <f t="shared" ref="I5:I68" si="1" xml:space="preserve"> IF(H5="", "", _xlfn.CONCAT(H$2,$B5))</f>
        <v/>
      </c>
      <c r="J5" s="2" t="s">
        <v>39</v>
      </c>
      <c r="K5" s="244" t="str">
        <f t="shared" ref="K5:K68" si="2" xml:space="preserve"> IF(J5="", "", _xlfn.CONCAT(J$2,$B5))</f>
        <v>phNa</v>
      </c>
      <c r="L5" s="2"/>
      <c r="M5" s="244" t="str">
        <f t="shared" ref="M5:M68" si="3" xml:space="preserve"> IF(L5="", "", _xlfn.CONCAT(L$2,$B5))</f>
        <v/>
      </c>
      <c r="N5" s="2"/>
      <c r="O5" s="244" t="str">
        <f t="shared" ref="O5:O68" si="4" xml:space="preserve"> IF(N5="", "", _xlfn.CONCAT(N$2,$B5))</f>
        <v/>
      </c>
      <c r="P5" s="2" t="s">
        <v>40</v>
      </c>
      <c r="Q5" s="244" t="str">
        <f t="shared" ref="Q5:Q68" si="5" xml:space="preserve"> IF(P5="", "", _xlfn.CONCAT(P$2,$B5))</f>
        <v>tNa</v>
      </c>
      <c r="R5" s="2" t="s">
        <v>41</v>
      </c>
      <c r="S5" s="244" t="str">
        <f t="shared" ref="S5:S68" si="6" xml:space="preserve"> IF(R5="", "", _xlfn.CONCAT(R$2,$B5))</f>
        <v>thNa</v>
      </c>
      <c r="T5" s="2"/>
      <c r="U5" s="244" t="str">
        <f t="shared" ref="U5:U68" si="7" xml:space="preserve"> IF(T5="", "", _xlfn.CONCAT(T$2,$B5))</f>
        <v/>
      </c>
      <c r="V5" s="2"/>
      <c r="W5" s="244" t="str">
        <f t="shared" ref="W5:W68" si="8" xml:space="preserve"> IF(V5="", "", _xlfn.CONCAT(V$2,$B5))</f>
        <v/>
      </c>
      <c r="X5" s="2" t="s">
        <v>42</v>
      </c>
      <c r="Y5" s="244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2" t="s">
        <v>43</v>
      </c>
      <c r="AA5" s="244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2"/>
      <c r="AC5" s="244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2" t="s">
        <v>44</v>
      </c>
      <c r="AE5" s="244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2" t="s">
        <v>45</v>
      </c>
      <c r="AG5" s="244" t="str">
        <f t="shared" ref="AG5:AG68" si="13" xml:space="preserve"> IF(AF5="", "", _xlfn.CONCAT(AF$2,$B5))</f>
        <v>kNa</v>
      </c>
      <c r="AH5" s="2" t="s">
        <v>46</v>
      </c>
      <c r="AI5" s="244" t="str">
        <f t="shared" ref="AI5:AI68" si="14" xml:space="preserve"> IF(AH5="", "", _xlfn.CONCAT(AH$2,$B5))</f>
        <v>khNa</v>
      </c>
      <c r="AJ5" s="2"/>
      <c r="AK5" s="244" t="str">
        <f t="shared" ref="AK5:AK68" si="15" xml:space="preserve"> IF(AJ5="", "", _xlfn.CONCAT(AJ$2,$B5))</f>
        <v/>
      </c>
      <c r="AL5" s="2"/>
      <c r="AM5" s="244" t="str">
        <f t="shared" ref="AM5:AM68" si="16" xml:space="preserve"> IF(AL5="", "", _xlfn.CONCAT(AL$2,$B5))</f>
        <v/>
      </c>
    </row>
    <row r="6" spans="2:39">
      <c r="B6" s="242" t="s">
        <v>1971</v>
      </c>
      <c r="C6" s="243" t="s">
        <v>47</v>
      </c>
      <c r="D6" s="2" t="s">
        <v>48</v>
      </c>
      <c r="E6" s="244" t="str">
        <f t="shared" si="0"/>
        <v>ah</v>
      </c>
      <c r="F6" s="2" t="s">
        <v>49</v>
      </c>
      <c r="G6" s="244" t="str">
        <f t="shared" si="0"/>
        <v>hah</v>
      </c>
      <c r="H6" s="2" t="s">
        <v>50</v>
      </c>
      <c r="I6" s="244" t="str">
        <f t="shared" si="1"/>
        <v>pah</v>
      </c>
      <c r="J6" s="2" t="s">
        <v>51</v>
      </c>
      <c r="K6" s="244" t="str">
        <f t="shared" si="2"/>
        <v>phah</v>
      </c>
      <c r="L6" s="2" t="s">
        <v>52</v>
      </c>
      <c r="M6" s="244" t="str">
        <f t="shared" si="3"/>
        <v>bah</v>
      </c>
      <c r="N6" s="2" t="s">
        <v>53</v>
      </c>
      <c r="O6" s="244" t="str">
        <f t="shared" si="4"/>
        <v>mah</v>
      </c>
      <c r="P6" s="2" t="s">
        <v>54</v>
      </c>
      <c r="Q6" s="244" t="str">
        <f t="shared" si="5"/>
        <v>tah</v>
      </c>
      <c r="R6" s="2" t="s">
        <v>55</v>
      </c>
      <c r="S6" s="244" t="str">
        <f t="shared" si="6"/>
        <v>thah</v>
      </c>
      <c r="T6" s="2" t="s">
        <v>56</v>
      </c>
      <c r="U6" s="244" t="str">
        <f t="shared" si="7"/>
        <v>nah</v>
      </c>
      <c r="V6" s="2" t="s">
        <v>57</v>
      </c>
      <c r="W6" s="244" t="str">
        <f t="shared" si="8"/>
        <v>lah</v>
      </c>
      <c r="X6" s="2" t="s">
        <v>58</v>
      </c>
      <c r="Y6" s="244" t="str">
        <f t="shared" si="9"/>
        <v>zah</v>
      </c>
      <c r="Z6" s="2" t="s">
        <v>59</v>
      </c>
      <c r="AA6" s="244" t="str">
        <f t="shared" si="10"/>
        <v>cah</v>
      </c>
      <c r="AB6" s="2"/>
      <c r="AC6" s="244" t="str">
        <f t="shared" si="11"/>
        <v/>
      </c>
      <c r="AD6" s="2" t="s">
        <v>60</v>
      </c>
      <c r="AE6" s="244" t="str">
        <f t="shared" si="12"/>
        <v>sah</v>
      </c>
      <c r="AF6" s="2" t="s">
        <v>61</v>
      </c>
      <c r="AG6" s="244" t="str">
        <f t="shared" si="13"/>
        <v>kah</v>
      </c>
      <c r="AH6" s="2" t="s">
        <v>62</v>
      </c>
      <c r="AI6" s="244" t="str">
        <f t="shared" si="14"/>
        <v>khah</v>
      </c>
      <c r="AJ6" s="2"/>
      <c r="AK6" s="244" t="str">
        <f t="shared" si="15"/>
        <v/>
      </c>
      <c r="AL6" s="2"/>
      <c r="AM6" s="244" t="str">
        <f t="shared" si="16"/>
        <v/>
      </c>
    </row>
    <row r="7" spans="2:39">
      <c r="B7" s="242" t="s">
        <v>2019</v>
      </c>
      <c r="C7" s="243" t="s">
        <v>63</v>
      </c>
      <c r="D7" s="2" t="s">
        <v>64</v>
      </c>
      <c r="E7" s="244" t="str">
        <f t="shared" si="0"/>
        <v>Nah</v>
      </c>
      <c r="F7" s="2" t="s">
        <v>65</v>
      </c>
      <c r="G7" s="244" t="str">
        <f t="shared" si="0"/>
        <v>hNah</v>
      </c>
      <c r="H7" s="2"/>
      <c r="I7" s="244" t="str">
        <f t="shared" si="1"/>
        <v/>
      </c>
      <c r="J7" s="2"/>
      <c r="K7" s="244" t="str">
        <f t="shared" si="2"/>
        <v/>
      </c>
      <c r="L7" s="2"/>
      <c r="M7" s="244" t="str">
        <f t="shared" si="3"/>
        <v/>
      </c>
      <c r="N7" s="2"/>
      <c r="O7" s="244" t="str">
        <f t="shared" si="4"/>
        <v/>
      </c>
      <c r="P7" s="2"/>
      <c r="Q7" s="244" t="str">
        <f t="shared" si="5"/>
        <v/>
      </c>
      <c r="R7" s="2"/>
      <c r="S7" s="244" t="str">
        <f t="shared" si="6"/>
        <v/>
      </c>
      <c r="T7" s="2"/>
      <c r="U7" s="244" t="str">
        <f t="shared" si="7"/>
        <v/>
      </c>
      <c r="V7" s="2"/>
      <c r="W7" s="244" t="str">
        <f t="shared" si="8"/>
        <v/>
      </c>
      <c r="X7" s="2"/>
      <c r="Y7" s="244" t="str">
        <f t="shared" si="9"/>
        <v/>
      </c>
      <c r="Z7" s="2"/>
      <c r="AA7" s="244" t="str">
        <f t="shared" si="10"/>
        <v/>
      </c>
      <c r="AB7" s="2"/>
      <c r="AC7" s="244" t="str">
        <f t="shared" si="11"/>
        <v/>
      </c>
      <c r="AD7" s="2" t="s">
        <v>66</v>
      </c>
      <c r="AE7" s="244" t="str">
        <f t="shared" si="12"/>
        <v>sNah</v>
      </c>
      <c r="AF7" s="2"/>
      <c r="AG7" s="244" t="str">
        <f t="shared" si="13"/>
        <v/>
      </c>
      <c r="AH7" s="2"/>
      <c r="AI7" s="244" t="str">
        <f t="shared" si="14"/>
        <v/>
      </c>
      <c r="AJ7" s="2"/>
      <c r="AK7" s="244" t="str">
        <f t="shared" si="15"/>
        <v/>
      </c>
      <c r="AL7" s="2"/>
      <c r="AM7" s="244" t="str">
        <f t="shared" si="16"/>
        <v/>
      </c>
    </row>
    <row r="8" spans="2:39">
      <c r="B8" s="242" t="s">
        <v>1131</v>
      </c>
      <c r="C8" s="243" t="s">
        <v>67</v>
      </c>
      <c r="D8" s="2" t="s">
        <v>68</v>
      </c>
      <c r="E8" s="244" t="str">
        <f t="shared" si="0"/>
        <v>am</v>
      </c>
      <c r="F8" s="2" t="s">
        <v>69</v>
      </c>
      <c r="G8" s="244" t="str">
        <f t="shared" si="0"/>
        <v>ham</v>
      </c>
      <c r="H8" s="2"/>
      <c r="I8" s="244" t="str">
        <f t="shared" si="1"/>
        <v/>
      </c>
      <c r="J8" s="2"/>
      <c r="K8" s="244" t="str">
        <f t="shared" si="2"/>
        <v/>
      </c>
      <c r="L8" s="2"/>
      <c r="M8" s="244" t="str">
        <f t="shared" si="3"/>
        <v/>
      </c>
      <c r="N8" s="2"/>
      <c r="O8" s="244" t="str">
        <f t="shared" si="4"/>
        <v/>
      </c>
      <c r="P8" s="2" t="s">
        <v>70</v>
      </c>
      <c r="Q8" s="244" t="str">
        <f t="shared" si="5"/>
        <v>tam</v>
      </c>
      <c r="R8" s="2" t="s">
        <v>71</v>
      </c>
      <c r="S8" s="244" t="str">
        <f t="shared" si="6"/>
        <v>tham</v>
      </c>
      <c r="T8" s="2"/>
      <c r="U8" s="244" t="str">
        <f t="shared" si="7"/>
        <v/>
      </c>
      <c r="V8" s="2" t="s">
        <v>72</v>
      </c>
      <c r="W8" s="244" t="str">
        <f t="shared" si="8"/>
        <v>lam</v>
      </c>
      <c r="X8" s="2" t="s">
        <v>73</v>
      </c>
      <c r="Y8" s="244" t="str">
        <f t="shared" si="9"/>
        <v>zam</v>
      </c>
      <c r="Z8" s="2" t="s">
        <v>74</v>
      </c>
      <c r="AA8" s="244" t="str">
        <f t="shared" si="10"/>
        <v>cam</v>
      </c>
      <c r="AB8" s="2"/>
      <c r="AC8" s="244" t="str">
        <f t="shared" si="11"/>
        <v/>
      </c>
      <c r="AD8" s="2" t="s">
        <v>75</v>
      </c>
      <c r="AE8" s="244" t="str">
        <f t="shared" si="12"/>
        <v>sam</v>
      </c>
      <c r="AF8" s="2" t="s">
        <v>76</v>
      </c>
      <c r="AG8" s="244" t="str">
        <f t="shared" si="13"/>
        <v>kam</v>
      </c>
      <c r="AH8" s="2" t="s">
        <v>77</v>
      </c>
      <c r="AI8" s="244" t="str">
        <f t="shared" si="14"/>
        <v>kham</v>
      </c>
      <c r="AJ8" s="2" t="s">
        <v>78</v>
      </c>
      <c r="AK8" s="244" t="str">
        <f t="shared" si="15"/>
        <v>gam</v>
      </c>
      <c r="AL8" s="2"/>
      <c r="AM8" s="244" t="str">
        <f t="shared" si="16"/>
        <v/>
      </c>
    </row>
    <row r="9" spans="2:39">
      <c r="B9" s="242" t="s">
        <v>1091</v>
      </c>
      <c r="C9" s="243" t="s">
        <v>79</v>
      </c>
      <c r="D9" s="2" t="s">
        <v>80</v>
      </c>
      <c r="E9" s="244" t="str">
        <f t="shared" si="0"/>
        <v>an</v>
      </c>
      <c r="F9" s="2" t="s">
        <v>81</v>
      </c>
      <c r="G9" s="244" t="str">
        <f t="shared" si="0"/>
        <v>han</v>
      </c>
      <c r="H9" s="2" t="s">
        <v>82</v>
      </c>
      <c r="I9" s="244" t="str">
        <f t="shared" si="1"/>
        <v>pan</v>
      </c>
      <c r="J9" s="2" t="s">
        <v>83</v>
      </c>
      <c r="K9" s="244" t="str">
        <f t="shared" si="2"/>
        <v>phan</v>
      </c>
      <c r="L9" s="2" t="s">
        <v>84</v>
      </c>
      <c r="M9" s="244" t="str">
        <f t="shared" si="3"/>
        <v>ban</v>
      </c>
      <c r="N9" s="2"/>
      <c r="O9" s="244" t="str">
        <f t="shared" si="4"/>
        <v/>
      </c>
      <c r="P9" s="2" t="s">
        <v>85</v>
      </c>
      <c r="Q9" s="244" t="str">
        <f t="shared" si="5"/>
        <v>tan</v>
      </c>
      <c r="R9" s="2" t="s">
        <v>86</v>
      </c>
      <c r="S9" s="244" t="str">
        <f t="shared" si="6"/>
        <v>than</v>
      </c>
      <c r="T9" s="2"/>
      <c r="U9" s="244" t="str">
        <f t="shared" si="7"/>
        <v/>
      </c>
      <c r="V9" s="2" t="s">
        <v>87</v>
      </c>
      <c r="W9" s="244" t="str">
        <f t="shared" si="8"/>
        <v>lan</v>
      </c>
      <c r="X9" s="2" t="s">
        <v>88</v>
      </c>
      <c r="Y9" s="244" t="str">
        <f t="shared" si="9"/>
        <v>zan</v>
      </c>
      <c r="Z9" s="2" t="s">
        <v>89</v>
      </c>
      <c r="AA9" s="244" t="str">
        <f t="shared" si="10"/>
        <v>can</v>
      </c>
      <c r="AB9" s="2"/>
      <c r="AC9" s="244" t="str">
        <f t="shared" si="11"/>
        <v/>
      </c>
      <c r="AD9" s="2" t="s">
        <v>90</v>
      </c>
      <c r="AE9" s="244" t="str">
        <f t="shared" si="12"/>
        <v>san</v>
      </c>
      <c r="AF9" s="2" t="s">
        <v>91</v>
      </c>
      <c r="AG9" s="244" t="str">
        <f t="shared" si="13"/>
        <v>kan</v>
      </c>
      <c r="AH9" s="2" t="s">
        <v>92</v>
      </c>
      <c r="AI9" s="244" t="str">
        <f t="shared" si="14"/>
        <v>khan</v>
      </c>
      <c r="AJ9" s="2" t="s">
        <v>93</v>
      </c>
      <c r="AK9" s="244" t="str">
        <f t="shared" si="15"/>
        <v>gan</v>
      </c>
      <c r="AL9" s="2"/>
      <c r="AM9" s="244" t="str">
        <f t="shared" si="16"/>
        <v/>
      </c>
    </row>
    <row r="10" spans="2:39">
      <c r="B10" s="242" t="s">
        <v>1137</v>
      </c>
      <c r="C10" s="243" t="s">
        <v>94</v>
      </c>
      <c r="D10" s="2" t="s">
        <v>95</v>
      </c>
      <c r="E10" s="244" t="str">
        <f t="shared" si="0"/>
        <v>ang</v>
      </c>
      <c r="F10" s="2" t="s">
        <v>96</v>
      </c>
      <c r="G10" s="244" t="str">
        <f t="shared" si="0"/>
        <v>hang</v>
      </c>
      <c r="H10" s="2" t="s">
        <v>97</v>
      </c>
      <c r="I10" s="244" t="str">
        <f t="shared" si="1"/>
        <v>pang</v>
      </c>
      <c r="J10" s="2" t="s">
        <v>98</v>
      </c>
      <c r="K10" s="244" t="str">
        <f t="shared" si="2"/>
        <v>phang</v>
      </c>
      <c r="L10" s="2" t="s">
        <v>99</v>
      </c>
      <c r="M10" s="244" t="str">
        <f t="shared" si="3"/>
        <v>bang</v>
      </c>
      <c r="N10" s="2"/>
      <c r="O10" s="244" t="str">
        <f t="shared" si="4"/>
        <v/>
      </c>
      <c r="P10" s="2" t="s">
        <v>100</v>
      </c>
      <c r="Q10" s="244" t="str">
        <f t="shared" si="5"/>
        <v>tang</v>
      </c>
      <c r="R10" s="2" t="s">
        <v>101</v>
      </c>
      <c r="S10" s="244" t="str">
        <f t="shared" si="6"/>
        <v>thang</v>
      </c>
      <c r="T10" s="2"/>
      <c r="U10" s="244" t="str">
        <f t="shared" si="7"/>
        <v/>
      </c>
      <c r="V10" s="2" t="s">
        <v>102</v>
      </c>
      <c r="W10" s="244" t="str">
        <f t="shared" si="8"/>
        <v>lang</v>
      </c>
      <c r="X10" s="2" t="s">
        <v>103</v>
      </c>
      <c r="Y10" s="244" t="str">
        <f t="shared" si="9"/>
        <v>zang</v>
      </c>
      <c r="Z10" s="2" t="s">
        <v>104</v>
      </c>
      <c r="AA10" s="244" t="str">
        <f t="shared" si="10"/>
        <v>cang</v>
      </c>
      <c r="AB10" s="2"/>
      <c r="AC10" s="244" t="str">
        <f t="shared" si="11"/>
        <v/>
      </c>
      <c r="AD10" s="2" t="s">
        <v>105</v>
      </c>
      <c r="AE10" s="244" t="str">
        <f t="shared" si="12"/>
        <v>sang</v>
      </c>
      <c r="AF10" s="2" t="s">
        <v>106</v>
      </c>
      <c r="AG10" s="244" t="str">
        <f t="shared" si="13"/>
        <v>kang</v>
      </c>
      <c r="AH10" s="2" t="s">
        <v>107</v>
      </c>
      <c r="AI10" s="244" t="str">
        <f t="shared" si="14"/>
        <v>khang</v>
      </c>
      <c r="AJ10" s="2" t="s">
        <v>108</v>
      </c>
      <c r="AK10" s="244" t="str">
        <f t="shared" si="15"/>
        <v>gang</v>
      </c>
      <c r="AL10" s="2"/>
      <c r="AM10" s="244" t="str">
        <f t="shared" si="16"/>
        <v/>
      </c>
    </row>
    <row r="11" spans="2:39">
      <c r="B11" s="242" t="s">
        <v>1132</v>
      </c>
      <c r="C11" s="243" t="s">
        <v>109</v>
      </c>
      <c r="D11" s="2" t="s">
        <v>110</v>
      </c>
      <c r="E11" s="244" t="str">
        <f t="shared" si="0"/>
        <v>ap</v>
      </c>
      <c r="F11" s="2" t="s">
        <v>111</v>
      </c>
      <c r="G11" s="244" t="str">
        <f t="shared" si="0"/>
        <v>hap</v>
      </c>
      <c r="H11" s="2"/>
      <c r="I11" s="244" t="str">
        <f t="shared" si="1"/>
        <v/>
      </c>
      <c r="J11" s="2"/>
      <c r="K11" s="244" t="str">
        <f t="shared" si="2"/>
        <v/>
      </c>
      <c r="L11" s="2"/>
      <c r="M11" s="244" t="str">
        <f t="shared" si="3"/>
        <v/>
      </c>
      <c r="N11" s="2"/>
      <c r="O11" s="244" t="str">
        <f t="shared" si="4"/>
        <v/>
      </c>
      <c r="P11" s="2" t="s">
        <v>112</v>
      </c>
      <c r="Q11" s="244" t="str">
        <f t="shared" si="5"/>
        <v>tap</v>
      </c>
      <c r="R11" s="2" t="s">
        <v>113</v>
      </c>
      <c r="S11" s="244" t="str">
        <f t="shared" si="6"/>
        <v>thap</v>
      </c>
      <c r="T11" s="2"/>
      <c r="U11" s="244" t="str">
        <f t="shared" si="7"/>
        <v/>
      </c>
      <c r="V11" s="2" t="s">
        <v>114</v>
      </c>
      <c r="W11" s="244" t="str">
        <f t="shared" si="8"/>
        <v>lap</v>
      </c>
      <c r="X11" s="2" t="s">
        <v>115</v>
      </c>
      <c r="Y11" s="244" t="str">
        <f t="shared" si="9"/>
        <v>zap</v>
      </c>
      <c r="Z11" s="2" t="s">
        <v>116</v>
      </c>
      <c r="AA11" s="244" t="str">
        <f t="shared" si="10"/>
        <v>cap</v>
      </c>
      <c r="AB11" s="2"/>
      <c r="AC11" s="244" t="str">
        <f t="shared" si="11"/>
        <v/>
      </c>
      <c r="AD11" s="2" t="s">
        <v>117</v>
      </c>
      <c r="AE11" s="244" t="str">
        <f t="shared" si="12"/>
        <v>sap</v>
      </c>
      <c r="AF11" s="2" t="s">
        <v>118</v>
      </c>
      <c r="AG11" s="244" t="str">
        <f t="shared" si="13"/>
        <v>kap</v>
      </c>
      <c r="AH11" s="2" t="s">
        <v>119</v>
      </c>
      <c r="AI11" s="244" t="str">
        <f t="shared" si="14"/>
        <v>khap</v>
      </c>
      <c r="AJ11" s="2"/>
      <c r="AK11" s="244" t="str">
        <f t="shared" si="15"/>
        <v/>
      </c>
      <c r="AL11" s="2"/>
      <c r="AM11" s="244" t="str">
        <f t="shared" si="16"/>
        <v/>
      </c>
    </row>
    <row r="12" spans="2:39">
      <c r="B12" s="242" t="s">
        <v>1092</v>
      </c>
      <c r="C12" s="243" t="s">
        <v>120</v>
      </c>
      <c r="D12" s="2" t="s">
        <v>121</v>
      </c>
      <c r="E12" s="244" t="str">
        <f t="shared" si="0"/>
        <v>at</v>
      </c>
      <c r="F12" s="2" t="s">
        <v>122</v>
      </c>
      <c r="G12" s="244" t="str">
        <f t="shared" si="0"/>
        <v>hat</v>
      </c>
      <c r="H12" s="2" t="s">
        <v>123</v>
      </c>
      <c r="I12" s="244" t="str">
        <f t="shared" si="1"/>
        <v>pat</v>
      </c>
      <c r="J12" s="2" t="s">
        <v>124</v>
      </c>
      <c r="K12" s="244" t="str">
        <f t="shared" si="2"/>
        <v>phat</v>
      </c>
      <c r="L12" s="2" t="s">
        <v>125</v>
      </c>
      <c r="M12" s="244" t="str">
        <f t="shared" si="3"/>
        <v>bat</v>
      </c>
      <c r="N12" s="2"/>
      <c r="O12" s="244" t="str">
        <f t="shared" si="4"/>
        <v/>
      </c>
      <c r="P12" s="2" t="s">
        <v>126</v>
      </c>
      <c r="Q12" s="244" t="str">
        <f t="shared" si="5"/>
        <v>tat</v>
      </c>
      <c r="R12" s="2" t="s">
        <v>127</v>
      </c>
      <c r="S12" s="244" t="str">
        <f t="shared" si="6"/>
        <v>that</v>
      </c>
      <c r="T12" s="2"/>
      <c r="U12" s="244" t="str">
        <f t="shared" si="7"/>
        <v/>
      </c>
      <c r="V12" s="2" t="s">
        <v>128</v>
      </c>
      <c r="W12" s="244" t="str">
        <f t="shared" si="8"/>
        <v>lat</v>
      </c>
      <c r="X12" s="2" t="s">
        <v>129</v>
      </c>
      <c r="Y12" s="244" t="str">
        <f t="shared" si="9"/>
        <v>zat</v>
      </c>
      <c r="Z12" s="2" t="s">
        <v>130</v>
      </c>
      <c r="AA12" s="244" t="str">
        <f t="shared" si="10"/>
        <v>cat</v>
      </c>
      <c r="AB12" s="2"/>
      <c r="AC12" s="244" t="str">
        <f t="shared" si="11"/>
        <v/>
      </c>
      <c r="AD12" s="2" t="s">
        <v>131</v>
      </c>
      <c r="AE12" s="244" t="str">
        <f t="shared" si="12"/>
        <v>sat</v>
      </c>
      <c r="AF12" s="2" t="s">
        <v>132</v>
      </c>
      <c r="AG12" s="244" t="str">
        <f t="shared" si="13"/>
        <v>kat</v>
      </c>
      <c r="AH12" s="2" t="s">
        <v>133</v>
      </c>
      <c r="AI12" s="244" t="str">
        <f t="shared" si="14"/>
        <v>khat</v>
      </c>
      <c r="AJ12" s="2"/>
      <c r="AK12" s="244" t="str">
        <f t="shared" si="15"/>
        <v/>
      </c>
      <c r="AL12" s="2"/>
      <c r="AM12" s="244" t="str">
        <f t="shared" si="16"/>
        <v/>
      </c>
    </row>
    <row r="13" spans="2:39">
      <c r="B13" s="242" t="s">
        <v>1092</v>
      </c>
      <c r="C13" s="243" t="s">
        <v>134</v>
      </c>
      <c r="D13" s="2" t="s">
        <v>135</v>
      </c>
      <c r="E13" s="244" t="str">
        <f t="shared" si="0"/>
        <v>at</v>
      </c>
      <c r="F13" s="2" t="s">
        <v>136</v>
      </c>
      <c r="G13" s="244" t="str">
        <f t="shared" si="0"/>
        <v>hat</v>
      </c>
      <c r="H13" s="2" t="s">
        <v>137</v>
      </c>
      <c r="I13" s="244" t="str">
        <f t="shared" si="1"/>
        <v>pat</v>
      </c>
      <c r="J13" s="2" t="s">
        <v>138</v>
      </c>
      <c r="K13" s="244" t="str">
        <f t="shared" si="2"/>
        <v>phat</v>
      </c>
      <c r="L13" s="2" t="s">
        <v>139</v>
      </c>
      <c r="M13" s="244" t="str">
        <f t="shared" si="3"/>
        <v>bat</v>
      </c>
      <c r="N13" s="2"/>
      <c r="O13" s="244" t="str">
        <f t="shared" si="4"/>
        <v/>
      </c>
      <c r="P13" s="2" t="s">
        <v>140</v>
      </c>
      <c r="Q13" s="244" t="str">
        <f t="shared" si="5"/>
        <v>tat</v>
      </c>
      <c r="R13" s="2" t="s">
        <v>141</v>
      </c>
      <c r="S13" s="244" t="str">
        <f t="shared" si="6"/>
        <v>that</v>
      </c>
      <c r="T13" s="2"/>
      <c r="U13" s="244" t="str">
        <f t="shared" si="7"/>
        <v/>
      </c>
      <c r="V13" s="2" t="s">
        <v>142</v>
      </c>
      <c r="W13" s="244" t="str">
        <f t="shared" si="8"/>
        <v>lat</v>
      </c>
      <c r="X13" s="2" t="s">
        <v>143</v>
      </c>
      <c r="Y13" s="244" t="str">
        <f t="shared" si="9"/>
        <v>zat</v>
      </c>
      <c r="Z13" s="2" t="s">
        <v>144</v>
      </c>
      <c r="AA13" s="244" t="str">
        <f t="shared" si="10"/>
        <v>cat</v>
      </c>
      <c r="AB13" s="2"/>
      <c r="AC13" s="244" t="str">
        <f t="shared" si="11"/>
        <v/>
      </c>
      <c r="AD13" s="2" t="s">
        <v>145</v>
      </c>
      <c r="AE13" s="244" t="str">
        <f t="shared" si="12"/>
        <v>sat</v>
      </c>
      <c r="AF13" s="2" t="s">
        <v>146</v>
      </c>
      <c r="AG13" s="244" t="str">
        <f t="shared" si="13"/>
        <v>kat</v>
      </c>
      <c r="AH13" s="2" t="s">
        <v>147</v>
      </c>
      <c r="AI13" s="244" t="str">
        <f t="shared" si="14"/>
        <v>khat</v>
      </c>
      <c r="AJ13" s="2" t="s">
        <v>148</v>
      </c>
      <c r="AK13" s="244" t="str">
        <f t="shared" si="15"/>
        <v>gat</v>
      </c>
      <c r="AL13" s="2"/>
      <c r="AM13" s="244" t="str">
        <f t="shared" si="16"/>
        <v/>
      </c>
    </row>
    <row r="14" spans="2:39">
      <c r="B14" s="242" t="s">
        <v>1122</v>
      </c>
      <c r="C14" s="243" t="s">
        <v>149</v>
      </c>
      <c r="D14" s="2" t="s">
        <v>150</v>
      </c>
      <c r="E14" s="244" t="str">
        <f t="shared" si="0"/>
        <v>ai</v>
      </c>
      <c r="F14" s="2" t="s">
        <v>151</v>
      </c>
      <c r="G14" s="244" t="str">
        <f t="shared" si="0"/>
        <v>hai</v>
      </c>
      <c r="H14" s="2" t="s">
        <v>152</v>
      </c>
      <c r="I14" s="244" t="str">
        <f t="shared" si="1"/>
        <v>pai</v>
      </c>
      <c r="J14" s="2" t="s">
        <v>153</v>
      </c>
      <c r="K14" s="244" t="str">
        <f t="shared" si="2"/>
        <v>phai</v>
      </c>
      <c r="L14" s="2" t="s">
        <v>154</v>
      </c>
      <c r="M14" s="244" t="str">
        <f t="shared" si="3"/>
        <v>bai</v>
      </c>
      <c r="N14" s="2" t="s">
        <v>155</v>
      </c>
      <c r="O14" s="244" t="str">
        <f t="shared" si="4"/>
        <v>mai</v>
      </c>
      <c r="P14" s="2" t="s">
        <v>156</v>
      </c>
      <c r="Q14" s="244" t="str">
        <f t="shared" si="5"/>
        <v>tai</v>
      </c>
      <c r="R14" s="2" t="s">
        <v>157</v>
      </c>
      <c r="S14" s="244" t="str">
        <f t="shared" si="6"/>
        <v>thai</v>
      </c>
      <c r="T14" s="2" t="s">
        <v>158</v>
      </c>
      <c r="U14" s="244" t="str">
        <f t="shared" si="7"/>
        <v>nai</v>
      </c>
      <c r="V14" s="2" t="s">
        <v>159</v>
      </c>
      <c r="W14" s="244" t="str">
        <f t="shared" si="8"/>
        <v>lai</v>
      </c>
      <c r="X14" s="2" t="s">
        <v>160</v>
      </c>
      <c r="Y14" s="244" t="str">
        <f t="shared" si="9"/>
        <v>zai</v>
      </c>
      <c r="Z14" s="2" t="s">
        <v>161</v>
      </c>
      <c r="AA14" s="244" t="str">
        <f t="shared" si="10"/>
        <v>cai</v>
      </c>
      <c r="AB14" s="2"/>
      <c r="AC14" s="244" t="str">
        <f t="shared" si="11"/>
        <v/>
      </c>
      <c r="AD14" s="2" t="s">
        <v>162</v>
      </c>
      <c r="AE14" s="244" t="str">
        <f t="shared" si="12"/>
        <v>sai</v>
      </c>
      <c r="AF14" s="2" t="s">
        <v>163</v>
      </c>
      <c r="AG14" s="244" t="str">
        <f t="shared" si="13"/>
        <v>kai</v>
      </c>
      <c r="AH14" s="2" t="s">
        <v>164</v>
      </c>
      <c r="AI14" s="244" t="str">
        <f t="shared" si="14"/>
        <v>khai</v>
      </c>
      <c r="AJ14" s="2" t="s">
        <v>165</v>
      </c>
      <c r="AK14" s="244" t="str">
        <f t="shared" si="15"/>
        <v>gai</v>
      </c>
      <c r="AL14" s="2" t="s">
        <v>166</v>
      </c>
      <c r="AM14" s="244" t="str">
        <f t="shared" si="16"/>
        <v>ngai</v>
      </c>
    </row>
    <row r="15" spans="2:39">
      <c r="B15" s="242" t="s">
        <v>2020</v>
      </c>
      <c r="C15" s="243" t="s">
        <v>167</v>
      </c>
      <c r="D15" s="2" t="s">
        <v>168</v>
      </c>
      <c r="E15" s="244" t="str">
        <f t="shared" si="0"/>
        <v>Nai</v>
      </c>
      <c r="F15" s="2" t="s">
        <v>169</v>
      </c>
      <c r="G15" s="244" t="str">
        <f t="shared" si="0"/>
        <v>hNai</v>
      </c>
      <c r="H15" s="2"/>
      <c r="I15" s="244" t="str">
        <f t="shared" si="1"/>
        <v/>
      </c>
      <c r="J15" s="2" t="s">
        <v>170</v>
      </c>
      <c r="K15" s="244" t="str">
        <f t="shared" si="2"/>
        <v>phNai</v>
      </c>
      <c r="L15" s="2"/>
      <c r="M15" s="244" t="str">
        <f t="shared" si="3"/>
        <v/>
      </c>
      <c r="N15" s="2"/>
      <c r="O15" s="244" t="str">
        <f t="shared" si="4"/>
        <v/>
      </c>
      <c r="P15" s="2" t="s">
        <v>171</v>
      </c>
      <c r="Q15" s="244" t="str">
        <f t="shared" si="5"/>
        <v>tNai</v>
      </c>
      <c r="R15" s="2"/>
      <c r="S15" s="244" t="str">
        <f t="shared" si="6"/>
        <v/>
      </c>
      <c r="T15" s="2"/>
      <c r="U15" s="244" t="str">
        <f t="shared" si="7"/>
        <v/>
      </c>
      <c r="V15" s="2"/>
      <c r="W15" s="244" t="str">
        <f t="shared" si="8"/>
        <v/>
      </c>
      <c r="X15" s="2" t="s">
        <v>172</v>
      </c>
      <c r="Y15" s="244" t="str">
        <f t="shared" si="9"/>
        <v>zNai</v>
      </c>
      <c r="Z15" s="2"/>
      <c r="AA15" s="244" t="str">
        <f t="shared" si="10"/>
        <v/>
      </c>
      <c r="AB15" s="2"/>
      <c r="AC15" s="244" t="str">
        <f t="shared" si="11"/>
        <v/>
      </c>
      <c r="AD15" s="2"/>
      <c r="AE15" s="244" t="str">
        <f t="shared" si="12"/>
        <v/>
      </c>
      <c r="AF15" s="2" t="s">
        <v>173</v>
      </c>
      <c r="AG15" s="244" t="str">
        <f t="shared" si="13"/>
        <v>kNai</v>
      </c>
      <c r="AH15" s="2" t="s">
        <v>174</v>
      </c>
      <c r="AI15" s="244" t="str">
        <f t="shared" si="14"/>
        <v>khNai</v>
      </c>
      <c r="AJ15" s="2"/>
      <c r="AK15" s="244" t="str">
        <f t="shared" si="15"/>
        <v/>
      </c>
      <c r="AL15" s="2"/>
      <c r="AM15" s="244" t="str">
        <f t="shared" si="16"/>
        <v/>
      </c>
    </row>
    <row r="16" spans="2:39">
      <c r="B16" s="242" t="s">
        <v>2021</v>
      </c>
      <c r="C16" s="243" t="s">
        <v>175</v>
      </c>
      <c r="D16" s="2" t="s">
        <v>176</v>
      </c>
      <c r="E16" s="244" t="str">
        <f t="shared" si="0"/>
        <v>aih</v>
      </c>
      <c r="F16" s="2" t="s">
        <v>177</v>
      </c>
      <c r="G16" s="244" t="str">
        <f t="shared" si="0"/>
        <v>haih</v>
      </c>
      <c r="H16" s="2"/>
      <c r="I16" s="244" t="str">
        <f t="shared" si="1"/>
        <v/>
      </c>
      <c r="J16" s="2"/>
      <c r="K16" s="244" t="str">
        <f t="shared" si="2"/>
        <v/>
      </c>
      <c r="L16" s="2"/>
      <c r="M16" s="244" t="str">
        <f t="shared" si="3"/>
        <v/>
      </c>
      <c r="N16" s="2"/>
      <c r="O16" s="244" t="str">
        <f t="shared" si="4"/>
        <v/>
      </c>
      <c r="P16" s="2"/>
      <c r="Q16" s="244" t="str">
        <f t="shared" si="5"/>
        <v/>
      </c>
      <c r="R16" s="2"/>
      <c r="S16" s="244" t="str">
        <f t="shared" si="6"/>
        <v/>
      </c>
      <c r="T16" s="2"/>
      <c r="U16" s="244" t="str">
        <f t="shared" si="7"/>
        <v/>
      </c>
      <c r="V16" s="2" t="s">
        <v>178</v>
      </c>
      <c r="W16" s="244" t="str">
        <f t="shared" si="8"/>
        <v>laih</v>
      </c>
      <c r="X16" s="2"/>
      <c r="Y16" s="244" t="str">
        <f t="shared" si="9"/>
        <v/>
      </c>
      <c r="Z16" s="2"/>
      <c r="AA16" s="244" t="str">
        <f t="shared" si="10"/>
        <v/>
      </c>
      <c r="AB16" s="2"/>
      <c r="AC16" s="244" t="str">
        <f t="shared" si="11"/>
        <v/>
      </c>
      <c r="AD16" s="2" t="s">
        <v>179</v>
      </c>
      <c r="AE16" s="244" t="str">
        <f t="shared" si="12"/>
        <v>saih</v>
      </c>
      <c r="AF16" s="2"/>
      <c r="AG16" s="244" t="str">
        <f t="shared" si="13"/>
        <v/>
      </c>
      <c r="AH16" s="2"/>
      <c r="AI16" s="244" t="str">
        <f t="shared" si="14"/>
        <v/>
      </c>
      <c r="AJ16" s="2"/>
      <c r="AK16" s="244" t="str">
        <f t="shared" si="15"/>
        <v/>
      </c>
      <c r="AL16" s="2"/>
      <c r="AM16" s="244" t="str">
        <f t="shared" si="16"/>
        <v/>
      </c>
    </row>
    <row r="17" spans="2:39">
      <c r="B17" s="242" t="s">
        <v>1143</v>
      </c>
      <c r="C17" s="243" t="s">
        <v>180</v>
      </c>
      <c r="D17" s="2" t="s">
        <v>181</v>
      </c>
      <c r="E17" s="244" t="str">
        <f t="shared" si="0"/>
        <v>au</v>
      </c>
      <c r="F17" s="2" t="s">
        <v>182</v>
      </c>
      <c r="G17" s="244" t="str">
        <f t="shared" si="0"/>
        <v>hau</v>
      </c>
      <c r="H17" s="2" t="s">
        <v>183</v>
      </c>
      <c r="I17" s="244" t="str">
        <f t="shared" si="1"/>
        <v>pau</v>
      </c>
      <c r="J17" s="2" t="s">
        <v>184</v>
      </c>
      <c r="K17" s="244" t="str">
        <f t="shared" si="2"/>
        <v>phau</v>
      </c>
      <c r="L17" s="2" t="s">
        <v>185</v>
      </c>
      <c r="M17" s="244" t="str">
        <f t="shared" si="3"/>
        <v>bau</v>
      </c>
      <c r="N17" s="2" t="s">
        <v>186</v>
      </c>
      <c r="O17" s="244" t="str">
        <f t="shared" si="4"/>
        <v>mau</v>
      </c>
      <c r="P17" s="2" t="s">
        <v>187</v>
      </c>
      <c r="Q17" s="244" t="str">
        <f t="shared" si="5"/>
        <v>tau</v>
      </c>
      <c r="R17" s="2" t="s">
        <v>188</v>
      </c>
      <c r="S17" s="244" t="str">
        <f t="shared" si="6"/>
        <v>thau</v>
      </c>
      <c r="T17" s="2" t="s">
        <v>189</v>
      </c>
      <c r="U17" s="244" t="str">
        <f t="shared" si="7"/>
        <v>nau</v>
      </c>
      <c r="V17" s="2" t="s">
        <v>190</v>
      </c>
      <c r="W17" s="244" t="str">
        <f t="shared" si="8"/>
        <v>lau</v>
      </c>
      <c r="X17" s="2" t="s">
        <v>191</v>
      </c>
      <c r="Y17" s="244" t="str">
        <f t="shared" si="9"/>
        <v>zau</v>
      </c>
      <c r="Z17" s="2" t="s">
        <v>192</v>
      </c>
      <c r="AA17" s="244" t="str">
        <f t="shared" si="10"/>
        <v>cau</v>
      </c>
      <c r="AB17" s="2"/>
      <c r="AC17" s="244" t="str">
        <f t="shared" si="11"/>
        <v/>
      </c>
      <c r="AD17" s="2" t="s">
        <v>193</v>
      </c>
      <c r="AE17" s="244" t="str">
        <f t="shared" si="12"/>
        <v>sau</v>
      </c>
      <c r="AF17" s="2" t="s">
        <v>194</v>
      </c>
      <c r="AG17" s="244" t="str">
        <f t="shared" si="13"/>
        <v>kau</v>
      </c>
      <c r="AH17" s="2" t="s">
        <v>195</v>
      </c>
      <c r="AI17" s="244" t="str">
        <f t="shared" si="14"/>
        <v>khau</v>
      </c>
      <c r="AJ17" s="2" t="s">
        <v>196</v>
      </c>
      <c r="AK17" s="244" t="str">
        <f t="shared" si="15"/>
        <v>gau</v>
      </c>
      <c r="AL17" s="2" t="s">
        <v>197</v>
      </c>
      <c r="AM17" s="244" t="str">
        <f t="shared" si="16"/>
        <v>ngau</v>
      </c>
    </row>
    <row r="18" spans="2:39">
      <c r="B18" s="242" t="s">
        <v>1144</v>
      </c>
      <c r="C18" s="243" t="s">
        <v>198</v>
      </c>
      <c r="D18" s="2" t="s">
        <v>199</v>
      </c>
      <c r="E18" s="244" t="str">
        <f t="shared" si="0"/>
        <v>auh</v>
      </c>
      <c r="F18" s="2"/>
      <c r="G18" s="244" t="str">
        <f t="shared" si="0"/>
        <v/>
      </c>
      <c r="H18" s="2"/>
      <c r="I18" s="244" t="str">
        <f t="shared" si="1"/>
        <v/>
      </c>
      <c r="J18" s="2" t="s">
        <v>200</v>
      </c>
      <c r="K18" s="244" t="str">
        <f t="shared" si="2"/>
        <v>phauh</v>
      </c>
      <c r="L18" s="2"/>
      <c r="M18" s="244" t="str">
        <f t="shared" si="3"/>
        <v/>
      </c>
      <c r="N18" s="2" t="s">
        <v>201</v>
      </c>
      <c r="O18" s="244" t="str">
        <f t="shared" si="4"/>
        <v>mauh</v>
      </c>
      <c r="P18" s="2" t="s">
        <v>202</v>
      </c>
      <c r="Q18" s="244" t="str">
        <f t="shared" si="5"/>
        <v>tauh</v>
      </c>
      <c r="R18" s="2"/>
      <c r="S18" s="244" t="str">
        <f t="shared" si="6"/>
        <v/>
      </c>
      <c r="T18" s="2" t="s">
        <v>203</v>
      </c>
      <c r="U18" s="244" t="str">
        <f t="shared" si="7"/>
        <v>nauh</v>
      </c>
      <c r="V18" s="2" t="s">
        <v>204</v>
      </c>
      <c r="W18" s="244" t="str">
        <f t="shared" si="8"/>
        <v>lauh</v>
      </c>
      <c r="X18" s="2"/>
      <c r="Y18" s="244" t="str">
        <f t="shared" si="9"/>
        <v/>
      </c>
      <c r="Z18" s="2" t="s">
        <v>205</v>
      </c>
      <c r="AA18" s="244" t="str">
        <f t="shared" si="10"/>
        <v>cauh</v>
      </c>
      <c r="AB18" s="2"/>
      <c r="AC18" s="244" t="str">
        <f t="shared" si="11"/>
        <v/>
      </c>
      <c r="AD18" s="2"/>
      <c r="AE18" s="244" t="str">
        <f t="shared" si="12"/>
        <v/>
      </c>
      <c r="AF18" s="2" t="s">
        <v>206</v>
      </c>
      <c r="AG18" s="244" t="str">
        <f t="shared" si="13"/>
        <v>kauh</v>
      </c>
      <c r="AH18" s="2"/>
      <c r="AI18" s="244" t="str">
        <f t="shared" si="14"/>
        <v/>
      </c>
      <c r="AJ18" s="2"/>
      <c r="AK18" s="244" t="str">
        <f t="shared" si="15"/>
        <v/>
      </c>
      <c r="AL18" s="2" t="s">
        <v>207</v>
      </c>
      <c r="AM18" s="244" t="str">
        <f t="shared" si="16"/>
        <v>ngauh</v>
      </c>
    </row>
    <row r="19" spans="2:39">
      <c r="B19" s="242" t="s">
        <v>1190</v>
      </c>
      <c r="C19" s="243" t="s">
        <v>208</v>
      </c>
      <c r="D19" s="2" t="s">
        <v>209</v>
      </c>
      <c r="E19" s="244" t="str">
        <f t="shared" si="0"/>
        <v>e</v>
      </c>
      <c r="F19" s="2" t="s">
        <v>210</v>
      </c>
      <c r="G19" s="244" t="str">
        <f t="shared" si="0"/>
        <v>he</v>
      </c>
      <c r="H19" s="2" t="s">
        <v>211</v>
      </c>
      <c r="I19" s="244" t="str">
        <f t="shared" si="1"/>
        <v>pe</v>
      </c>
      <c r="J19" s="2" t="s">
        <v>212</v>
      </c>
      <c r="K19" s="244" t="str">
        <f t="shared" si="2"/>
        <v>phe</v>
      </c>
      <c r="L19" s="2" t="s">
        <v>213</v>
      </c>
      <c r="M19" s="244" t="str">
        <f t="shared" si="3"/>
        <v>be</v>
      </c>
      <c r="N19" s="2" t="s">
        <v>214</v>
      </c>
      <c r="O19" s="244" t="str">
        <f t="shared" si="4"/>
        <v>me</v>
      </c>
      <c r="P19" s="2" t="s">
        <v>215</v>
      </c>
      <c r="Q19" s="244" t="str">
        <f t="shared" si="5"/>
        <v>te</v>
      </c>
      <c r="R19" s="2" t="s">
        <v>216</v>
      </c>
      <c r="S19" s="244" t="str">
        <f t="shared" si="6"/>
        <v>the</v>
      </c>
      <c r="T19" s="2" t="s">
        <v>217</v>
      </c>
      <c r="U19" s="244" t="str">
        <f t="shared" si="7"/>
        <v>ne</v>
      </c>
      <c r="V19" s="2" t="s">
        <v>218</v>
      </c>
      <c r="W19" s="244" t="str">
        <f t="shared" si="8"/>
        <v>le</v>
      </c>
      <c r="X19" s="2" t="s">
        <v>219</v>
      </c>
      <c r="Y19" s="244" t="str">
        <f t="shared" si="9"/>
        <v>ze</v>
      </c>
      <c r="Z19" s="2" t="s">
        <v>220</v>
      </c>
      <c r="AA19" s="244" t="str">
        <f t="shared" si="10"/>
        <v>ce</v>
      </c>
      <c r="AB19" s="2"/>
      <c r="AC19" s="244" t="str">
        <f t="shared" si="11"/>
        <v/>
      </c>
      <c r="AD19" s="2" t="s">
        <v>221</v>
      </c>
      <c r="AE19" s="244" t="str">
        <f t="shared" si="12"/>
        <v>se</v>
      </c>
      <c r="AF19" s="2" t="s">
        <v>222</v>
      </c>
      <c r="AG19" s="244" t="str">
        <f t="shared" si="13"/>
        <v>ke</v>
      </c>
      <c r="AH19" s="2" t="s">
        <v>223</v>
      </c>
      <c r="AI19" s="244" t="str">
        <f t="shared" si="14"/>
        <v>khe</v>
      </c>
      <c r="AJ19" s="2" t="s">
        <v>224</v>
      </c>
      <c r="AK19" s="244" t="str">
        <f t="shared" si="15"/>
        <v>ge</v>
      </c>
      <c r="AL19" s="2" t="s">
        <v>225</v>
      </c>
      <c r="AM19" s="244" t="str">
        <f t="shared" si="16"/>
        <v>nge</v>
      </c>
    </row>
    <row r="20" spans="2:39">
      <c r="B20" s="242" t="s">
        <v>2022</v>
      </c>
      <c r="C20" s="243" t="s">
        <v>226</v>
      </c>
      <c r="D20" s="2" t="s">
        <v>227</v>
      </c>
      <c r="E20" s="244" t="str">
        <f t="shared" si="0"/>
        <v>Ne</v>
      </c>
      <c r="F20" s="2" t="s">
        <v>228</v>
      </c>
      <c r="G20" s="244" t="str">
        <f t="shared" si="0"/>
        <v>hNe</v>
      </c>
      <c r="H20" s="2" t="s">
        <v>229</v>
      </c>
      <c r="I20" s="244" t="str">
        <f t="shared" si="1"/>
        <v>pNe</v>
      </c>
      <c r="J20" s="2" t="s">
        <v>230</v>
      </c>
      <c r="K20" s="244" t="str">
        <f t="shared" si="2"/>
        <v>phNe</v>
      </c>
      <c r="L20" s="2"/>
      <c r="M20" s="244" t="str">
        <f t="shared" si="3"/>
        <v/>
      </c>
      <c r="N20" s="2"/>
      <c r="O20" s="244" t="str">
        <f t="shared" si="4"/>
        <v/>
      </c>
      <c r="P20" s="2" t="s">
        <v>231</v>
      </c>
      <c r="Q20" s="244" t="str">
        <f t="shared" si="5"/>
        <v>tNe</v>
      </c>
      <c r="R20" s="2" t="s">
        <v>232</v>
      </c>
      <c r="S20" s="244" t="str">
        <f t="shared" si="6"/>
        <v>thNe</v>
      </c>
      <c r="T20" s="2"/>
      <c r="U20" s="244" t="str">
        <f t="shared" si="7"/>
        <v/>
      </c>
      <c r="V20" s="2"/>
      <c r="W20" s="244" t="str">
        <f t="shared" si="8"/>
        <v/>
      </c>
      <c r="X20" s="2" t="s">
        <v>233</v>
      </c>
      <c r="Y20" s="244" t="str">
        <f t="shared" si="9"/>
        <v>zNe</v>
      </c>
      <c r="Z20" s="2" t="s">
        <v>234</v>
      </c>
      <c r="AA20" s="244" t="str">
        <f t="shared" si="10"/>
        <v>cNe</v>
      </c>
      <c r="AB20" s="2"/>
      <c r="AC20" s="244" t="str">
        <f t="shared" si="11"/>
        <v/>
      </c>
      <c r="AD20" s="2" t="s">
        <v>235</v>
      </c>
      <c r="AE20" s="244" t="str">
        <f t="shared" si="12"/>
        <v>sNe</v>
      </c>
      <c r="AF20" s="2" t="s">
        <v>236</v>
      </c>
      <c r="AG20" s="244" t="str">
        <f t="shared" si="13"/>
        <v>kNe</v>
      </c>
      <c r="AH20" s="2" t="s">
        <v>237</v>
      </c>
      <c r="AI20" s="244" t="str">
        <f t="shared" si="14"/>
        <v>khNe</v>
      </c>
      <c r="AJ20" s="2"/>
      <c r="AK20" s="244" t="str">
        <f t="shared" si="15"/>
        <v/>
      </c>
      <c r="AL20" s="2"/>
      <c r="AM20" s="244" t="str">
        <f t="shared" si="16"/>
        <v/>
      </c>
    </row>
    <row r="21" spans="2:39">
      <c r="B21" s="242" t="s">
        <v>1950</v>
      </c>
      <c r="C21" s="243" t="s">
        <v>238</v>
      </c>
      <c r="D21" s="2" t="s">
        <v>239</v>
      </c>
      <c r="E21" s="244" t="str">
        <f t="shared" si="0"/>
        <v>eh</v>
      </c>
      <c r="F21" s="2" t="s">
        <v>240</v>
      </c>
      <c r="G21" s="244" t="str">
        <f t="shared" si="0"/>
        <v>heh</v>
      </c>
      <c r="H21" s="2" t="s">
        <v>241</v>
      </c>
      <c r="I21" s="244" t="str">
        <f t="shared" si="1"/>
        <v>peh</v>
      </c>
      <c r="J21" s="2" t="s">
        <v>242</v>
      </c>
      <c r="K21" s="244" t="str">
        <f t="shared" si="2"/>
        <v>pheh</v>
      </c>
      <c r="L21" s="2" t="s">
        <v>243</v>
      </c>
      <c r="M21" s="244" t="str">
        <f t="shared" si="3"/>
        <v>beh</v>
      </c>
      <c r="N21" s="2" t="s">
        <v>244</v>
      </c>
      <c r="O21" s="244" t="str">
        <f t="shared" si="4"/>
        <v>meh</v>
      </c>
      <c r="P21" s="2" t="s">
        <v>245</v>
      </c>
      <c r="Q21" s="244" t="str">
        <f t="shared" si="5"/>
        <v>teh</v>
      </c>
      <c r="R21" s="2" t="s">
        <v>246</v>
      </c>
      <c r="S21" s="244" t="str">
        <f t="shared" si="6"/>
        <v>theh</v>
      </c>
      <c r="T21" s="2" t="s">
        <v>247</v>
      </c>
      <c r="U21" s="244" t="str">
        <f t="shared" si="7"/>
        <v>neh</v>
      </c>
      <c r="V21" s="2" t="s">
        <v>248</v>
      </c>
      <c r="W21" s="244" t="str">
        <f t="shared" si="8"/>
        <v>leh</v>
      </c>
      <c r="X21" s="2" t="s">
        <v>249</v>
      </c>
      <c r="Y21" s="244" t="str">
        <f t="shared" si="9"/>
        <v>zeh</v>
      </c>
      <c r="Z21" s="2" t="s">
        <v>250</v>
      </c>
      <c r="AA21" s="244" t="str">
        <f t="shared" si="10"/>
        <v>ceh</v>
      </c>
      <c r="AB21" s="2"/>
      <c r="AC21" s="244" t="str">
        <f t="shared" si="11"/>
        <v/>
      </c>
      <c r="AD21" s="2" t="s">
        <v>251</v>
      </c>
      <c r="AE21" s="244" t="str">
        <f t="shared" si="12"/>
        <v>seh</v>
      </c>
      <c r="AF21" s="2" t="s">
        <v>252</v>
      </c>
      <c r="AG21" s="244" t="str">
        <f t="shared" si="13"/>
        <v>keh</v>
      </c>
      <c r="AH21" s="2" t="s">
        <v>253</v>
      </c>
      <c r="AI21" s="244" t="str">
        <f t="shared" si="14"/>
        <v>kheh</v>
      </c>
      <c r="AJ21" s="2" t="s">
        <v>254</v>
      </c>
      <c r="AK21" s="244" t="str">
        <f t="shared" si="15"/>
        <v>geh</v>
      </c>
      <c r="AL21" s="2" t="s">
        <v>255</v>
      </c>
      <c r="AM21" s="244" t="str">
        <f t="shared" si="16"/>
        <v>ngeh</v>
      </c>
    </row>
    <row r="22" spans="2:39">
      <c r="B22" s="242" t="s">
        <v>2023</v>
      </c>
      <c r="C22" s="243" t="s">
        <v>256</v>
      </c>
      <c r="D22" s="2" t="s">
        <v>257</v>
      </c>
      <c r="E22" s="244" t="str">
        <f t="shared" si="0"/>
        <v>Neh</v>
      </c>
      <c r="F22" s="2" t="s">
        <v>258</v>
      </c>
      <c r="G22" s="244" t="str">
        <f t="shared" si="0"/>
        <v>hNeh</v>
      </c>
      <c r="H22" s="2"/>
      <c r="I22" s="244" t="str">
        <f t="shared" si="1"/>
        <v/>
      </c>
      <c r="J22" s="2"/>
      <c r="K22" s="244" t="str">
        <f t="shared" si="2"/>
        <v/>
      </c>
      <c r="L22" s="2"/>
      <c r="M22" s="244" t="str">
        <f t="shared" si="3"/>
        <v/>
      </c>
      <c r="N22" s="2"/>
      <c r="O22" s="244" t="str">
        <f t="shared" si="4"/>
        <v/>
      </c>
      <c r="P22" s="2"/>
      <c r="Q22" s="244" t="str">
        <f t="shared" si="5"/>
        <v/>
      </c>
      <c r="R22" s="2"/>
      <c r="S22" s="244" t="str">
        <f t="shared" si="6"/>
        <v/>
      </c>
      <c r="T22" s="2"/>
      <c r="U22" s="244" t="str">
        <f t="shared" si="7"/>
        <v/>
      </c>
      <c r="V22" s="2"/>
      <c r="W22" s="244" t="str">
        <f t="shared" si="8"/>
        <v/>
      </c>
      <c r="X22" s="2"/>
      <c r="Y22" s="244" t="str">
        <f t="shared" si="9"/>
        <v/>
      </c>
      <c r="Z22" s="2"/>
      <c r="AA22" s="244" t="str">
        <f t="shared" si="10"/>
        <v/>
      </c>
      <c r="AB22" s="2"/>
      <c r="AC22" s="244" t="str">
        <f t="shared" si="11"/>
        <v/>
      </c>
      <c r="AD22" s="2"/>
      <c r="AE22" s="244" t="str">
        <f t="shared" si="12"/>
        <v/>
      </c>
      <c r="AF22" s="2"/>
      <c r="AG22" s="244" t="str">
        <f t="shared" si="13"/>
        <v/>
      </c>
      <c r="AH22" s="2" t="s">
        <v>259</v>
      </c>
      <c r="AI22" s="244" t="str">
        <f t="shared" si="14"/>
        <v>khNeh</v>
      </c>
      <c r="AJ22" s="2"/>
      <c r="AK22" s="244" t="str">
        <f t="shared" si="15"/>
        <v/>
      </c>
      <c r="AL22" s="2"/>
      <c r="AM22" s="244" t="str">
        <f t="shared" si="16"/>
        <v/>
      </c>
    </row>
    <row r="23" spans="2:39">
      <c r="B23" s="242" t="s">
        <v>1159</v>
      </c>
      <c r="C23" s="243" t="s">
        <v>260</v>
      </c>
      <c r="D23" s="2" t="s">
        <v>261</v>
      </c>
      <c r="E23" s="244" t="str">
        <f t="shared" si="0"/>
        <v>i</v>
      </c>
      <c r="F23" s="2" t="s">
        <v>262</v>
      </c>
      <c r="G23" s="244" t="str">
        <f t="shared" si="0"/>
        <v>hi</v>
      </c>
      <c r="H23" s="2" t="s">
        <v>263</v>
      </c>
      <c r="I23" s="244" t="str">
        <f t="shared" si="1"/>
        <v>pi</v>
      </c>
      <c r="J23" s="2" t="s">
        <v>264</v>
      </c>
      <c r="K23" s="244" t="str">
        <f t="shared" si="2"/>
        <v>phi</v>
      </c>
      <c r="L23" s="2" t="s">
        <v>265</v>
      </c>
      <c r="M23" s="244" t="str">
        <f t="shared" si="3"/>
        <v>bi</v>
      </c>
      <c r="N23" s="2" t="s">
        <v>266</v>
      </c>
      <c r="O23" s="244" t="str">
        <f t="shared" si="4"/>
        <v>mi</v>
      </c>
      <c r="P23" s="2" t="s">
        <v>267</v>
      </c>
      <c r="Q23" s="244" t="str">
        <f t="shared" si="5"/>
        <v>ti</v>
      </c>
      <c r="R23" s="2" t="s">
        <v>268</v>
      </c>
      <c r="S23" s="244" t="str">
        <f t="shared" si="6"/>
        <v>thi</v>
      </c>
      <c r="T23" s="2" t="s">
        <v>269</v>
      </c>
      <c r="U23" s="244" t="str">
        <f t="shared" si="7"/>
        <v>ni</v>
      </c>
      <c r="V23" s="2" t="s">
        <v>270</v>
      </c>
      <c r="W23" s="244" t="str">
        <f t="shared" si="8"/>
        <v>li</v>
      </c>
      <c r="X23" s="2" t="s">
        <v>271</v>
      </c>
      <c r="Y23" s="244" t="str">
        <f t="shared" si="9"/>
        <v>ji</v>
      </c>
      <c r="Z23" s="2" t="s">
        <v>272</v>
      </c>
      <c r="AA23" s="244" t="str">
        <f t="shared" si="10"/>
        <v>ci</v>
      </c>
      <c r="AB23" s="2" t="s">
        <v>273</v>
      </c>
      <c r="AC23" s="244" t="str">
        <f t="shared" si="11"/>
        <v>ji</v>
      </c>
      <c r="AD23" s="2" t="s">
        <v>274</v>
      </c>
      <c r="AE23" s="244" t="str">
        <f t="shared" si="12"/>
        <v>si</v>
      </c>
      <c r="AF23" s="2" t="s">
        <v>275</v>
      </c>
      <c r="AG23" s="244" t="str">
        <f t="shared" si="13"/>
        <v>ki</v>
      </c>
      <c r="AH23" s="2" t="s">
        <v>276</v>
      </c>
      <c r="AI23" s="244" t="str">
        <f t="shared" si="14"/>
        <v>khi</v>
      </c>
      <c r="AJ23" s="2" t="s">
        <v>277</v>
      </c>
      <c r="AK23" s="244" t="str">
        <f t="shared" si="15"/>
        <v>gi</v>
      </c>
      <c r="AL23" s="2" t="s">
        <v>278</v>
      </c>
      <c r="AM23" s="244" t="str">
        <f t="shared" si="16"/>
        <v>ngi</v>
      </c>
    </row>
    <row r="24" spans="2:39">
      <c r="B24" s="242" t="s">
        <v>2024</v>
      </c>
      <c r="C24" s="243" t="s">
        <v>279</v>
      </c>
      <c r="D24" s="2" t="s">
        <v>280</v>
      </c>
      <c r="E24" s="244" t="str">
        <f t="shared" si="0"/>
        <v>Ni</v>
      </c>
      <c r="F24" s="2" t="s">
        <v>281</v>
      </c>
      <c r="G24" s="244" t="str">
        <f t="shared" si="0"/>
        <v>hNi</v>
      </c>
      <c r="H24" s="2" t="s">
        <v>282</v>
      </c>
      <c r="I24" s="244" t="str">
        <f t="shared" si="1"/>
        <v>pNi</v>
      </c>
      <c r="J24" s="2" t="s">
        <v>283</v>
      </c>
      <c r="K24" s="244" t="str">
        <f t="shared" si="2"/>
        <v>phNi</v>
      </c>
      <c r="L24" s="2"/>
      <c r="M24" s="244" t="str">
        <f t="shared" si="3"/>
        <v/>
      </c>
      <c r="N24" s="2"/>
      <c r="O24" s="244" t="str">
        <f t="shared" si="4"/>
        <v/>
      </c>
      <c r="P24" s="2" t="s">
        <v>284</v>
      </c>
      <c r="Q24" s="244" t="str">
        <f t="shared" si="5"/>
        <v>tNi</v>
      </c>
      <c r="R24" s="2" t="s">
        <v>285</v>
      </c>
      <c r="S24" s="244" t="str">
        <f t="shared" si="6"/>
        <v>thNi</v>
      </c>
      <c r="T24" s="2"/>
      <c r="U24" s="244" t="str">
        <f t="shared" si="7"/>
        <v/>
      </c>
      <c r="V24" s="2"/>
      <c r="W24" s="244" t="str">
        <f t="shared" si="8"/>
        <v/>
      </c>
      <c r="X24" s="2" t="s">
        <v>286</v>
      </c>
      <c r="Y24" s="244" t="str">
        <f t="shared" si="9"/>
        <v>jNi</v>
      </c>
      <c r="Z24" s="2" t="s">
        <v>287</v>
      </c>
      <c r="AA24" s="244" t="str">
        <f t="shared" si="10"/>
        <v>cNi</v>
      </c>
      <c r="AB24" s="2"/>
      <c r="AC24" s="244" t="str">
        <f t="shared" si="11"/>
        <v/>
      </c>
      <c r="AD24" s="2" t="s">
        <v>288</v>
      </c>
      <c r="AE24" s="244" t="str">
        <f t="shared" si="12"/>
        <v>sNi</v>
      </c>
      <c r="AF24" s="2" t="s">
        <v>289</v>
      </c>
      <c r="AG24" s="244" t="str">
        <f t="shared" si="13"/>
        <v>kNi</v>
      </c>
      <c r="AH24" s="2" t="s">
        <v>290</v>
      </c>
      <c r="AI24" s="244" t="str">
        <f t="shared" si="14"/>
        <v>khNi</v>
      </c>
      <c r="AJ24" s="2"/>
      <c r="AK24" s="244" t="str">
        <f t="shared" si="15"/>
        <v/>
      </c>
      <c r="AL24" s="2"/>
      <c r="AM24" s="244" t="str">
        <f t="shared" si="16"/>
        <v/>
      </c>
    </row>
    <row r="25" spans="2:39">
      <c r="B25" s="242" t="s">
        <v>1972</v>
      </c>
      <c r="C25" s="243" t="s">
        <v>291</v>
      </c>
      <c r="D25" s="2" t="s">
        <v>292</v>
      </c>
      <c r="E25" s="244" t="str">
        <f t="shared" si="0"/>
        <v>ih</v>
      </c>
      <c r="F25" s="2"/>
      <c r="G25" s="244" t="str">
        <f t="shared" si="0"/>
        <v/>
      </c>
      <c r="H25" s="2" t="s">
        <v>293</v>
      </c>
      <c r="I25" s="244" t="str">
        <f t="shared" si="1"/>
        <v>pih</v>
      </c>
      <c r="J25" s="2" t="s">
        <v>294</v>
      </c>
      <c r="K25" s="244" t="str">
        <f t="shared" si="2"/>
        <v>phih</v>
      </c>
      <c r="L25" s="2" t="s">
        <v>295</v>
      </c>
      <c r="M25" s="244" t="str">
        <f t="shared" si="3"/>
        <v>bih</v>
      </c>
      <c r="N25" s="2" t="s">
        <v>296</v>
      </c>
      <c r="O25" s="244" t="str">
        <f t="shared" si="4"/>
        <v>mih</v>
      </c>
      <c r="P25" s="2" t="s">
        <v>297</v>
      </c>
      <c r="Q25" s="244" t="str">
        <f t="shared" si="5"/>
        <v>tih</v>
      </c>
      <c r="R25" s="2" t="s">
        <v>298</v>
      </c>
      <c r="S25" s="244" t="str">
        <f t="shared" si="6"/>
        <v>thih</v>
      </c>
      <c r="T25" s="2" t="s">
        <v>299</v>
      </c>
      <c r="U25" s="244" t="str">
        <f t="shared" si="7"/>
        <v>nih</v>
      </c>
      <c r="V25" s="2" t="s">
        <v>300</v>
      </c>
      <c r="W25" s="244" t="str">
        <f t="shared" si="8"/>
        <v>lih</v>
      </c>
      <c r="X25" s="2" t="s">
        <v>301</v>
      </c>
      <c r="Y25" s="244" t="str">
        <f t="shared" si="9"/>
        <v>jih</v>
      </c>
      <c r="Z25" s="2" t="s">
        <v>302</v>
      </c>
      <c r="AA25" s="244" t="str">
        <f t="shared" si="10"/>
        <v>cih</v>
      </c>
      <c r="AB25" s="2"/>
      <c r="AC25" s="244" t="str">
        <f t="shared" si="11"/>
        <v/>
      </c>
      <c r="AD25" s="2" t="s">
        <v>303</v>
      </c>
      <c r="AE25" s="244" t="str">
        <f t="shared" si="12"/>
        <v>sih</v>
      </c>
      <c r="AF25" s="2" t="s">
        <v>304</v>
      </c>
      <c r="AG25" s="244" t="str">
        <f t="shared" si="13"/>
        <v>kih</v>
      </c>
      <c r="AH25" s="2" t="s">
        <v>305</v>
      </c>
      <c r="AI25" s="244" t="str">
        <f t="shared" si="14"/>
        <v>khih</v>
      </c>
      <c r="AJ25" s="2"/>
      <c r="AK25" s="244" t="str">
        <f t="shared" si="15"/>
        <v/>
      </c>
      <c r="AL25" s="2"/>
      <c r="AM25" s="244" t="str">
        <f t="shared" si="16"/>
        <v/>
      </c>
    </row>
    <row r="26" spans="2:39">
      <c r="B26" s="242" t="s">
        <v>1081</v>
      </c>
      <c r="C26" s="243" t="s">
        <v>306</v>
      </c>
      <c r="D26" s="2" t="s">
        <v>307</v>
      </c>
      <c r="E26" s="244" t="str">
        <f t="shared" si="0"/>
        <v>im</v>
      </c>
      <c r="F26" s="2" t="s">
        <v>308</v>
      </c>
      <c r="G26" s="244" t="str">
        <f t="shared" si="0"/>
        <v>him</v>
      </c>
      <c r="H26" s="2"/>
      <c r="I26" s="244" t="str">
        <f t="shared" si="1"/>
        <v/>
      </c>
      <c r="J26" s="2"/>
      <c r="K26" s="244" t="str">
        <f t="shared" si="2"/>
        <v/>
      </c>
      <c r="L26" s="2"/>
      <c r="M26" s="244" t="str">
        <f t="shared" si="3"/>
        <v/>
      </c>
      <c r="N26" s="2"/>
      <c r="O26" s="244" t="str">
        <f t="shared" si="4"/>
        <v/>
      </c>
      <c r="P26" s="2" t="s">
        <v>309</v>
      </c>
      <c r="Q26" s="244" t="str">
        <f t="shared" si="5"/>
        <v>tim</v>
      </c>
      <c r="R26" s="2" t="s">
        <v>310</v>
      </c>
      <c r="S26" s="244" t="str">
        <f t="shared" si="6"/>
        <v>thim</v>
      </c>
      <c r="T26" s="2"/>
      <c r="U26" s="244" t="str">
        <f t="shared" si="7"/>
        <v/>
      </c>
      <c r="V26" s="2" t="s">
        <v>311</v>
      </c>
      <c r="W26" s="244" t="str">
        <f t="shared" si="8"/>
        <v>lim</v>
      </c>
      <c r="X26" s="2" t="s">
        <v>312</v>
      </c>
      <c r="Y26" s="244" t="str">
        <f t="shared" si="9"/>
        <v>jim</v>
      </c>
      <c r="Z26" s="2" t="s">
        <v>313</v>
      </c>
      <c r="AA26" s="244" t="str">
        <f t="shared" si="10"/>
        <v>cim</v>
      </c>
      <c r="AB26" s="2" t="s">
        <v>314</v>
      </c>
      <c r="AC26" s="244" t="str">
        <f t="shared" si="11"/>
        <v>jim</v>
      </c>
      <c r="AD26" s="2" t="s">
        <v>315</v>
      </c>
      <c r="AE26" s="244" t="str">
        <f t="shared" si="12"/>
        <v>sim</v>
      </c>
      <c r="AF26" s="2" t="s">
        <v>316</v>
      </c>
      <c r="AG26" s="244" t="str">
        <f t="shared" si="13"/>
        <v>kim</v>
      </c>
      <c r="AH26" s="2" t="s">
        <v>317</v>
      </c>
      <c r="AI26" s="244" t="str">
        <f t="shared" si="14"/>
        <v>khim</v>
      </c>
      <c r="AJ26" s="2" t="s">
        <v>318</v>
      </c>
      <c r="AK26" s="244" t="str">
        <f t="shared" si="15"/>
        <v>gim</v>
      </c>
      <c r="AL26" s="2"/>
      <c r="AM26" s="244" t="str">
        <f t="shared" si="16"/>
        <v/>
      </c>
    </row>
    <row r="27" spans="2:39">
      <c r="B27" s="242" t="s">
        <v>1125</v>
      </c>
      <c r="C27" s="243" t="s">
        <v>319</v>
      </c>
      <c r="D27" s="2" t="s">
        <v>320</v>
      </c>
      <c r="E27" s="244" t="str">
        <f t="shared" si="0"/>
        <v>in</v>
      </c>
      <c r="F27" s="2" t="s">
        <v>321</v>
      </c>
      <c r="G27" s="244" t="str">
        <f t="shared" si="0"/>
        <v>hin</v>
      </c>
      <c r="H27" s="2" t="s">
        <v>322</v>
      </c>
      <c r="I27" s="244" t="str">
        <f t="shared" si="1"/>
        <v>pin</v>
      </c>
      <c r="J27" s="2" t="s">
        <v>323</v>
      </c>
      <c r="K27" s="244" t="str">
        <f t="shared" si="2"/>
        <v>phin</v>
      </c>
      <c r="L27" s="2" t="s">
        <v>324</v>
      </c>
      <c r="M27" s="244" t="str">
        <f t="shared" si="3"/>
        <v>bin</v>
      </c>
      <c r="N27" s="2"/>
      <c r="O27" s="244" t="str">
        <f t="shared" si="4"/>
        <v/>
      </c>
      <c r="P27" s="2" t="s">
        <v>325</v>
      </c>
      <c r="Q27" s="244" t="str">
        <f t="shared" si="5"/>
        <v>tin</v>
      </c>
      <c r="R27" s="2" t="s">
        <v>326</v>
      </c>
      <c r="S27" s="244" t="str">
        <f t="shared" si="6"/>
        <v>thin</v>
      </c>
      <c r="T27" s="2"/>
      <c r="U27" s="244" t="str">
        <f t="shared" si="7"/>
        <v/>
      </c>
      <c r="V27" s="2" t="s">
        <v>327</v>
      </c>
      <c r="W27" s="244" t="str">
        <f t="shared" si="8"/>
        <v>lin</v>
      </c>
      <c r="X27" s="2" t="s">
        <v>328</v>
      </c>
      <c r="Y27" s="244" t="str">
        <f t="shared" si="9"/>
        <v>jin</v>
      </c>
      <c r="Z27" s="2" t="s">
        <v>329</v>
      </c>
      <c r="AA27" s="244" t="str">
        <f t="shared" si="10"/>
        <v>cin</v>
      </c>
      <c r="AB27" s="2" t="s">
        <v>330</v>
      </c>
      <c r="AC27" s="244" t="str">
        <f t="shared" si="11"/>
        <v>jin</v>
      </c>
      <c r="AD27" s="2" t="s">
        <v>331</v>
      </c>
      <c r="AE27" s="244" t="str">
        <f t="shared" si="12"/>
        <v>sin</v>
      </c>
      <c r="AF27" s="2" t="s">
        <v>332</v>
      </c>
      <c r="AG27" s="244" t="str">
        <f t="shared" si="13"/>
        <v>kin</v>
      </c>
      <c r="AH27" s="2" t="s">
        <v>333</v>
      </c>
      <c r="AI27" s="244" t="str">
        <f t="shared" si="14"/>
        <v>khin</v>
      </c>
      <c r="AJ27" s="2" t="s">
        <v>334</v>
      </c>
      <c r="AK27" s="244" t="str">
        <f t="shared" si="15"/>
        <v>gin</v>
      </c>
      <c r="AL27" s="2"/>
      <c r="AM27" s="244" t="str">
        <f t="shared" si="16"/>
        <v/>
      </c>
    </row>
    <row r="28" spans="2:39">
      <c r="B28" s="242" t="s">
        <v>1103</v>
      </c>
      <c r="C28" s="243" t="s">
        <v>335</v>
      </c>
      <c r="D28" s="2" t="s">
        <v>336</v>
      </c>
      <c r="E28" s="244" t="str">
        <f t="shared" si="0"/>
        <v>ing</v>
      </c>
      <c r="F28" s="2" t="s">
        <v>337</v>
      </c>
      <c r="G28" s="244" t="str">
        <f t="shared" si="0"/>
        <v>hing</v>
      </c>
      <c r="H28" s="2" t="s">
        <v>338</v>
      </c>
      <c r="I28" s="244" t="str">
        <f t="shared" si="1"/>
        <v>ping</v>
      </c>
      <c r="J28" s="2" t="s">
        <v>339</v>
      </c>
      <c r="K28" s="244" t="str">
        <f t="shared" si="2"/>
        <v>phing</v>
      </c>
      <c r="L28" s="2" t="s">
        <v>340</v>
      </c>
      <c r="M28" s="244" t="str">
        <f t="shared" si="3"/>
        <v>bing</v>
      </c>
      <c r="N28" s="2"/>
      <c r="O28" s="244" t="str">
        <f t="shared" si="4"/>
        <v/>
      </c>
      <c r="P28" s="2" t="s">
        <v>341</v>
      </c>
      <c r="Q28" s="244" t="str">
        <f t="shared" si="5"/>
        <v>ting</v>
      </c>
      <c r="R28" s="2" t="s">
        <v>342</v>
      </c>
      <c r="S28" s="244" t="str">
        <f t="shared" si="6"/>
        <v>thing</v>
      </c>
      <c r="T28" s="2"/>
      <c r="U28" s="244" t="str">
        <f t="shared" si="7"/>
        <v/>
      </c>
      <c r="V28" s="2" t="s">
        <v>343</v>
      </c>
      <c r="W28" s="244" t="str">
        <f t="shared" si="8"/>
        <v>ling</v>
      </c>
      <c r="X28" s="2" t="s">
        <v>344</v>
      </c>
      <c r="Y28" s="244" t="str">
        <f t="shared" si="9"/>
        <v>jing</v>
      </c>
      <c r="Z28" s="2" t="s">
        <v>345</v>
      </c>
      <c r="AA28" s="244" t="str">
        <f t="shared" si="10"/>
        <v>cing</v>
      </c>
      <c r="AB28" s="2"/>
      <c r="AC28" s="244" t="str">
        <f t="shared" si="11"/>
        <v/>
      </c>
      <c r="AD28" s="2" t="s">
        <v>346</v>
      </c>
      <c r="AE28" s="244" t="str">
        <f t="shared" si="12"/>
        <v>sing</v>
      </c>
      <c r="AF28" s="2" t="s">
        <v>347</v>
      </c>
      <c r="AG28" s="244" t="str">
        <f t="shared" si="13"/>
        <v>king</v>
      </c>
      <c r="AH28" s="2" t="s">
        <v>348</v>
      </c>
      <c r="AI28" s="244" t="str">
        <f t="shared" si="14"/>
        <v>khing</v>
      </c>
      <c r="AJ28" s="2" t="s">
        <v>349</v>
      </c>
      <c r="AK28" s="244" t="str">
        <f t="shared" si="15"/>
        <v>ging</v>
      </c>
      <c r="AL28" s="2"/>
      <c r="AM28" s="244" t="str">
        <f t="shared" si="16"/>
        <v/>
      </c>
    </row>
    <row r="29" spans="2:39">
      <c r="B29" s="242" t="s">
        <v>1082</v>
      </c>
      <c r="C29" s="243" t="s">
        <v>350</v>
      </c>
      <c r="D29" s="2" t="s">
        <v>351</v>
      </c>
      <c r="E29" s="244" t="str">
        <f t="shared" si="0"/>
        <v>ip</v>
      </c>
      <c r="F29" s="2" t="s">
        <v>352</v>
      </c>
      <c r="G29" s="244" t="str">
        <f t="shared" si="0"/>
        <v>hip</v>
      </c>
      <c r="H29" s="2"/>
      <c r="I29" s="244" t="str">
        <f t="shared" si="1"/>
        <v/>
      </c>
      <c r="J29" s="2"/>
      <c r="K29" s="244" t="str">
        <f t="shared" si="2"/>
        <v/>
      </c>
      <c r="L29" s="2"/>
      <c r="M29" s="244" t="str">
        <f t="shared" si="3"/>
        <v/>
      </c>
      <c r="N29" s="2"/>
      <c r="O29" s="244" t="str">
        <f t="shared" si="4"/>
        <v/>
      </c>
      <c r="P29" s="2"/>
      <c r="Q29" s="244" t="str">
        <f t="shared" si="5"/>
        <v/>
      </c>
      <c r="R29" s="2"/>
      <c r="S29" s="244" t="str">
        <f t="shared" si="6"/>
        <v/>
      </c>
      <c r="T29" s="2"/>
      <c r="U29" s="244" t="str">
        <f t="shared" si="7"/>
        <v/>
      </c>
      <c r="V29" s="2" t="s">
        <v>353</v>
      </c>
      <c r="W29" s="244" t="str">
        <f t="shared" si="8"/>
        <v>lip</v>
      </c>
      <c r="X29" s="2" t="s">
        <v>354</v>
      </c>
      <c r="Y29" s="244" t="str">
        <f t="shared" si="9"/>
        <v>jip</v>
      </c>
      <c r="Z29" s="2" t="s">
        <v>355</v>
      </c>
      <c r="AA29" s="244" t="str">
        <f t="shared" si="10"/>
        <v>cip</v>
      </c>
      <c r="AB29" s="2" t="s">
        <v>356</v>
      </c>
      <c r="AC29" s="244" t="str">
        <f t="shared" si="11"/>
        <v>jip</v>
      </c>
      <c r="AD29" s="2" t="s">
        <v>357</v>
      </c>
      <c r="AE29" s="244" t="str">
        <f t="shared" si="12"/>
        <v>sip</v>
      </c>
      <c r="AF29" s="2" t="s">
        <v>358</v>
      </c>
      <c r="AG29" s="244" t="str">
        <f t="shared" si="13"/>
        <v>kip</v>
      </c>
      <c r="AH29" s="2" t="s">
        <v>359</v>
      </c>
      <c r="AI29" s="244" t="str">
        <f t="shared" si="14"/>
        <v>khip</v>
      </c>
      <c r="AJ29" s="2"/>
      <c r="AK29" s="244" t="str">
        <f t="shared" si="15"/>
        <v/>
      </c>
      <c r="AL29" s="2"/>
      <c r="AM29" s="244" t="str">
        <f t="shared" si="16"/>
        <v/>
      </c>
    </row>
    <row r="30" spans="2:39">
      <c r="B30" s="242" t="s">
        <v>1126</v>
      </c>
      <c r="C30" s="243" t="s">
        <v>360</v>
      </c>
      <c r="D30" s="2" t="s">
        <v>361</v>
      </c>
      <c r="E30" s="244" t="str">
        <f t="shared" si="0"/>
        <v>it</v>
      </c>
      <c r="F30" s="2" t="s">
        <v>362</v>
      </c>
      <c r="G30" s="244" t="str">
        <f t="shared" si="0"/>
        <v>hit</v>
      </c>
      <c r="H30" s="2" t="s">
        <v>363</v>
      </c>
      <c r="I30" s="244" t="str">
        <f t="shared" si="1"/>
        <v>pit</v>
      </c>
      <c r="J30" s="2" t="s">
        <v>364</v>
      </c>
      <c r="K30" s="244" t="str">
        <f t="shared" si="2"/>
        <v>phit</v>
      </c>
      <c r="L30" s="2" t="s">
        <v>365</v>
      </c>
      <c r="M30" s="244" t="str">
        <f t="shared" si="3"/>
        <v>bit</v>
      </c>
      <c r="N30" s="2"/>
      <c r="O30" s="244" t="str">
        <f t="shared" si="4"/>
        <v/>
      </c>
      <c r="P30" s="2" t="s">
        <v>366</v>
      </c>
      <c r="Q30" s="244" t="str">
        <f t="shared" si="5"/>
        <v>tit</v>
      </c>
      <c r="R30" s="2" t="s">
        <v>367</v>
      </c>
      <c r="S30" s="244" t="str">
        <f t="shared" si="6"/>
        <v>thit</v>
      </c>
      <c r="T30" s="2"/>
      <c r="U30" s="244" t="str">
        <f t="shared" si="7"/>
        <v/>
      </c>
      <c r="V30" s="2" t="s">
        <v>368</v>
      </c>
      <c r="W30" s="244" t="str">
        <f t="shared" si="8"/>
        <v>lit</v>
      </c>
      <c r="X30" s="2" t="s">
        <v>369</v>
      </c>
      <c r="Y30" s="244" t="str">
        <f t="shared" si="9"/>
        <v>jit</v>
      </c>
      <c r="Z30" s="2" t="s">
        <v>370</v>
      </c>
      <c r="AA30" s="244" t="str">
        <f t="shared" si="10"/>
        <v>cit</v>
      </c>
      <c r="AB30" s="2" t="s">
        <v>371</v>
      </c>
      <c r="AC30" s="244" t="str">
        <f t="shared" si="11"/>
        <v>jit</v>
      </c>
      <c r="AD30" s="2" t="s">
        <v>372</v>
      </c>
      <c r="AE30" s="244" t="str">
        <f t="shared" si="12"/>
        <v>sit</v>
      </c>
      <c r="AF30" s="2" t="s">
        <v>373</v>
      </c>
      <c r="AG30" s="244" t="str">
        <f t="shared" si="13"/>
        <v>kit</v>
      </c>
      <c r="AH30" s="2" t="s">
        <v>374</v>
      </c>
      <c r="AI30" s="244" t="str">
        <f t="shared" si="14"/>
        <v>khit</v>
      </c>
      <c r="AJ30" s="2"/>
      <c r="AK30" s="244" t="str">
        <f t="shared" si="15"/>
        <v/>
      </c>
      <c r="AL30" s="2"/>
      <c r="AM30" s="244" t="str">
        <f t="shared" si="16"/>
        <v/>
      </c>
    </row>
    <row r="31" spans="2:39">
      <c r="B31" s="242" t="s">
        <v>1748</v>
      </c>
      <c r="C31" s="243" t="s">
        <v>375</v>
      </c>
      <c r="D31" s="2" t="s">
        <v>376</v>
      </c>
      <c r="E31" s="244" t="str">
        <f t="shared" si="0"/>
        <v>iek</v>
      </c>
      <c r="F31" s="2" t="s">
        <v>377</v>
      </c>
      <c r="G31" s="244" t="str">
        <f t="shared" si="0"/>
        <v>hiek</v>
      </c>
      <c r="H31" s="2" t="s">
        <v>378</v>
      </c>
      <c r="I31" s="244" t="str">
        <f t="shared" si="1"/>
        <v>piek</v>
      </c>
      <c r="J31" s="2" t="s">
        <v>379</v>
      </c>
      <c r="K31" s="244" t="str">
        <f t="shared" si="2"/>
        <v>phiek</v>
      </c>
      <c r="L31" s="2" t="s">
        <v>380</v>
      </c>
      <c r="M31" s="244" t="str">
        <f t="shared" si="3"/>
        <v>biek</v>
      </c>
      <c r="N31" s="2"/>
      <c r="O31" s="244" t="str">
        <f t="shared" si="4"/>
        <v/>
      </c>
      <c r="P31" s="2" t="s">
        <v>381</v>
      </c>
      <c r="Q31" s="244" t="str">
        <f t="shared" si="5"/>
        <v>tiek</v>
      </c>
      <c r="R31" s="2" t="s">
        <v>382</v>
      </c>
      <c r="S31" s="244" t="str">
        <f t="shared" si="6"/>
        <v>thiek</v>
      </c>
      <c r="T31" s="2"/>
      <c r="U31" s="244" t="str">
        <f t="shared" si="7"/>
        <v/>
      </c>
      <c r="V31" s="2" t="s">
        <v>383</v>
      </c>
      <c r="W31" s="244" t="str">
        <f t="shared" si="8"/>
        <v>liek</v>
      </c>
      <c r="X31" s="2" t="s">
        <v>384</v>
      </c>
      <c r="Y31" s="244" t="str">
        <f t="shared" si="9"/>
        <v>jiek</v>
      </c>
      <c r="Z31" s="2" t="s">
        <v>385</v>
      </c>
      <c r="AA31" s="244" t="str">
        <f t="shared" si="10"/>
        <v>ciek</v>
      </c>
      <c r="AB31" s="2" t="s">
        <v>386</v>
      </c>
      <c r="AC31" s="244" t="str">
        <f t="shared" si="11"/>
        <v>jiek</v>
      </c>
      <c r="AD31" s="2" t="s">
        <v>387</v>
      </c>
      <c r="AE31" s="244" t="str">
        <f t="shared" si="12"/>
        <v>siek</v>
      </c>
      <c r="AF31" s="2" t="s">
        <v>388</v>
      </c>
      <c r="AG31" s="244" t="str">
        <f t="shared" si="13"/>
        <v>kiek</v>
      </c>
      <c r="AH31" s="2" t="s">
        <v>389</v>
      </c>
      <c r="AI31" s="244" t="str">
        <f t="shared" si="14"/>
        <v>khiek</v>
      </c>
      <c r="AJ31" s="2" t="s">
        <v>390</v>
      </c>
      <c r="AK31" s="244" t="str">
        <f t="shared" si="15"/>
        <v>giek</v>
      </c>
      <c r="AL31" s="2"/>
      <c r="AM31" s="244" t="str">
        <f t="shared" si="16"/>
        <v/>
      </c>
    </row>
    <row r="32" spans="2:39">
      <c r="B32" s="242" t="s">
        <v>1146</v>
      </c>
      <c r="C32" s="243" t="s">
        <v>391</v>
      </c>
      <c r="D32" s="2" t="s">
        <v>392</v>
      </c>
      <c r="E32" s="244" t="str">
        <f t="shared" si="0"/>
        <v>ia</v>
      </c>
      <c r="F32" s="2" t="s">
        <v>393</v>
      </c>
      <c r="G32" s="244" t="str">
        <f t="shared" si="0"/>
        <v>hia</v>
      </c>
      <c r="H32" s="2"/>
      <c r="I32" s="244" t="str">
        <f t="shared" si="1"/>
        <v/>
      </c>
      <c r="J32" s="2"/>
      <c r="K32" s="244" t="str">
        <f t="shared" si="2"/>
        <v/>
      </c>
      <c r="L32" s="2"/>
      <c r="M32" s="244" t="str">
        <f t="shared" si="3"/>
        <v/>
      </c>
      <c r="N32" s="2" t="s">
        <v>394</v>
      </c>
      <c r="O32" s="244" t="str">
        <f t="shared" si="4"/>
        <v>mia</v>
      </c>
      <c r="P32" s="2" t="s">
        <v>395</v>
      </c>
      <c r="Q32" s="244" t="str">
        <f t="shared" si="5"/>
        <v>tia</v>
      </c>
      <c r="R32" s="2"/>
      <c r="S32" s="244" t="str">
        <f t="shared" si="6"/>
        <v/>
      </c>
      <c r="T32" s="2" t="s">
        <v>396</v>
      </c>
      <c r="U32" s="244" t="str">
        <f t="shared" si="7"/>
        <v>nia</v>
      </c>
      <c r="V32" s="2" t="s">
        <v>397</v>
      </c>
      <c r="W32" s="244" t="str">
        <f t="shared" si="8"/>
        <v>lia</v>
      </c>
      <c r="X32" s="2" t="s">
        <v>398</v>
      </c>
      <c r="Y32" s="244" t="str">
        <f t="shared" si="9"/>
        <v>jia</v>
      </c>
      <c r="Z32" s="2" t="s">
        <v>399</v>
      </c>
      <c r="AA32" s="244" t="str">
        <f t="shared" si="10"/>
        <v>cia</v>
      </c>
      <c r="AB32" s="2" t="s">
        <v>400</v>
      </c>
      <c r="AC32" s="244" t="str">
        <f t="shared" si="11"/>
        <v>jia</v>
      </c>
      <c r="AD32" s="2" t="s">
        <v>401</v>
      </c>
      <c r="AE32" s="244" t="str">
        <f t="shared" si="12"/>
        <v>sia</v>
      </c>
      <c r="AF32" s="2" t="s">
        <v>402</v>
      </c>
      <c r="AG32" s="244" t="str">
        <f t="shared" si="13"/>
        <v>kia</v>
      </c>
      <c r="AH32" s="2" t="s">
        <v>403</v>
      </c>
      <c r="AI32" s="244" t="str">
        <f t="shared" si="14"/>
        <v>khia</v>
      </c>
      <c r="AJ32" s="2" t="s">
        <v>404</v>
      </c>
      <c r="AK32" s="244" t="str">
        <f t="shared" si="15"/>
        <v>gia</v>
      </c>
      <c r="AL32" s="2" t="s">
        <v>405</v>
      </c>
      <c r="AM32" s="244" t="str">
        <f t="shared" si="16"/>
        <v>ngia</v>
      </c>
    </row>
    <row r="33" spans="2:39">
      <c r="B33" s="242" t="s">
        <v>2025</v>
      </c>
      <c r="C33" s="243" t="s">
        <v>406</v>
      </c>
      <c r="D33" s="2" t="s">
        <v>407</v>
      </c>
      <c r="E33" s="244" t="str">
        <f t="shared" si="0"/>
        <v>Nia</v>
      </c>
      <c r="F33" s="2" t="s">
        <v>408</v>
      </c>
      <c r="G33" s="244" t="str">
        <f t="shared" si="0"/>
        <v>hNia</v>
      </c>
      <c r="H33" s="2" t="s">
        <v>409</v>
      </c>
      <c r="I33" s="244" t="str">
        <f t="shared" si="1"/>
        <v>pNia</v>
      </c>
      <c r="J33" s="2" t="s">
        <v>410</v>
      </c>
      <c r="K33" s="244" t="str">
        <f t="shared" si="2"/>
        <v>phNia</v>
      </c>
      <c r="L33" s="2"/>
      <c r="M33" s="244" t="str">
        <f t="shared" si="3"/>
        <v/>
      </c>
      <c r="N33" s="2"/>
      <c r="O33" s="244" t="str">
        <f t="shared" si="4"/>
        <v/>
      </c>
      <c r="P33" s="2" t="s">
        <v>411</v>
      </c>
      <c r="Q33" s="244" t="str">
        <f t="shared" si="5"/>
        <v>tNia</v>
      </c>
      <c r="R33" s="2" t="s">
        <v>412</v>
      </c>
      <c r="S33" s="244" t="str">
        <f t="shared" si="6"/>
        <v>thNia</v>
      </c>
      <c r="T33" s="2"/>
      <c r="U33" s="244" t="str">
        <f t="shared" si="7"/>
        <v/>
      </c>
      <c r="V33" s="2"/>
      <c r="W33" s="244" t="str">
        <f t="shared" si="8"/>
        <v/>
      </c>
      <c r="X33" s="2" t="s">
        <v>413</v>
      </c>
      <c r="Y33" s="244" t="str">
        <f t="shared" si="9"/>
        <v>jNia</v>
      </c>
      <c r="Z33" s="2" t="s">
        <v>414</v>
      </c>
      <c r="AA33" s="244" t="str">
        <f t="shared" si="10"/>
        <v>cNia</v>
      </c>
      <c r="AB33" s="2"/>
      <c r="AC33" s="244" t="str">
        <f t="shared" si="11"/>
        <v/>
      </c>
      <c r="AD33" s="2" t="s">
        <v>415</v>
      </c>
      <c r="AE33" s="244" t="str">
        <f t="shared" si="12"/>
        <v>sNia</v>
      </c>
      <c r="AF33" s="2" t="s">
        <v>416</v>
      </c>
      <c r="AG33" s="244" t="str">
        <f t="shared" si="13"/>
        <v>kNia</v>
      </c>
      <c r="AH33" s="2" t="s">
        <v>417</v>
      </c>
      <c r="AI33" s="244" t="str">
        <f t="shared" si="14"/>
        <v>khNia</v>
      </c>
      <c r="AJ33" s="2"/>
      <c r="AK33" s="244" t="str">
        <f t="shared" si="15"/>
        <v/>
      </c>
      <c r="AL33" s="2"/>
      <c r="AM33" s="244" t="str">
        <f t="shared" si="16"/>
        <v/>
      </c>
    </row>
    <row r="34" spans="2:39">
      <c r="B34" s="242" t="s">
        <v>1147</v>
      </c>
      <c r="C34" s="243" t="s">
        <v>418</v>
      </c>
      <c r="D34" s="2" t="s">
        <v>419</v>
      </c>
      <c r="E34" s="244" t="str">
        <f t="shared" si="0"/>
        <v>iah</v>
      </c>
      <c r="F34" s="2" t="s">
        <v>420</v>
      </c>
      <c r="G34" s="244" t="str">
        <f t="shared" si="0"/>
        <v>hiah</v>
      </c>
      <c r="H34" s="2" t="s">
        <v>421</v>
      </c>
      <c r="I34" s="244" t="str">
        <f t="shared" si="1"/>
        <v>piah</v>
      </c>
      <c r="J34" s="2" t="s">
        <v>422</v>
      </c>
      <c r="K34" s="244" t="str">
        <f t="shared" si="2"/>
        <v>phiah</v>
      </c>
      <c r="L34" s="2"/>
      <c r="M34" s="244" t="str">
        <f t="shared" si="3"/>
        <v/>
      </c>
      <c r="N34" s="2"/>
      <c r="O34" s="244" t="str">
        <f t="shared" si="4"/>
        <v/>
      </c>
      <c r="P34" s="2" t="s">
        <v>423</v>
      </c>
      <c r="Q34" s="244" t="str">
        <f t="shared" si="5"/>
        <v>tiah</v>
      </c>
      <c r="R34" s="2" t="s">
        <v>424</v>
      </c>
      <c r="S34" s="244" t="str">
        <f t="shared" si="6"/>
        <v>thiah</v>
      </c>
      <c r="T34" s="2"/>
      <c r="U34" s="244" t="str">
        <f t="shared" si="7"/>
        <v/>
      </c>
      <c r="V34" s="2" t="s">
        <v>425</v>
      </c>
      <c r="W34" s="244" t="str">
        <f t="shared" si="8"/>
        <v>liah</v>
      </c>
      <c r="X34" s="2" t="s">
        <v>426</v>
      </c>
      <c r="Y34" s="244" t="str">
        <f t="shared" si="9"/>
        <v>jiah</v>
      </c>
      <c r="Z34" s="2" t="s">
        <v>427</v>
      </c>
      <c r="AA34" s="244" t="str">
        <f t="shared" si="10"/>
        <v>ciah</v>
      </c>
      <c r="AB34" s="2" t="s">
        <v>428</v>
      </c>
      <c r="AC34" s="244" t="str">
        <f t="shared" si="11"/>
        <v>jiah</v>
      </c>
      <c r="AD34" s="2" t="s">
        <v>429</v>
      </c>
      <c r="AE34" s="244" t="str">
        <f t="shared" si="12"/>
        <v>siah</v>
      </c>
      <c r="AF34" s="2" t="s">
        <v>430</v>
      </c>
      <c r="AG34" s="244" t="str">
        <f t="shared" si="13"/>
        <v>kiah</v>
      </c>
      <c r="AH34" s="2" t="s">
        <v>431</v>
      </c>
      <c r="AI34" s="244" t="str">
        <f t="shared" si="14"/>
        <v>khiah</v>
      </c>
      <c r="AJ34" s="2" t="s">
        <v>432</v>
      </c>
      <c r="AK34" s="244" t="str">
        <f t="shared" si="15"/>
        <v>giah</v>
      </c>
      <c r="AL34" s="2"/>
      <c r="AM34" s="244" t="str">
        <f t="shared" si="16"/>
        <v/>
      </c>
    </row>
    <row r="35" spans="2:39">
      <c r="B35" s="242" t="s">
        <v>2026</v>
      </c>
      <c r="C35" s="243" t="s">
        <v>433</v>
      </c>
      <c r="D35" s="2" t="s">
        <v>434</v>
      </c>
      <c r="E35" s="244" t="str">
        <f t="shared" si="0"/>
        <v>Niah</v>
      </c>
      <c r="F35" s="2" t="s">
        <v>435</v>
      </c>
      <c r="G35" s="244" t="str">
        <f t="shared" si="0"/>
        <v>hNiah</v>
      </c>
      <c r="H35" s="2"/>
      <c r="I35" s="244" t="str">
        <f t="shared" si="1"/>
        <v/>
      </c>
      <c r="J35" s="2"/>
      <c r="K35" s="244" t="str">
        <f t="shared" si="2"/>
        <v/>
      </c>
      <c r="L35" s="2"/>
      <c r="M35" s="244" t="str">
        <f t="shared" si="3"/>
        <v/>
      </c>
      <c r="N35" s="2"/>
      <c r="O35" s="244" t="str">
        <f t="shared" si="4"/>
        <v/>
      </c>
      <c r="P35" s="2"/>
      <c r="Q35" s="244" t="str">
        <f t="shared" si="5"/>
        <v/>
      </c>
      <c r="R35" s="2"/>
      <c r="S35" s="244" t="str">
        <f t="shared" si="6"/>
        <v/>
      </c>
      <c r="T35" s="2"/>
      <c r="U35" s="244" t="str">
        <f t="shared" si="7"/>
        <v/>
      </c>
      <c r="V35" s="2"/>
      <c r="W35" s="244" t="str">
        <f t="shared" si="8"/>
        <v/>
      </c>
      <c r="X35" s="2"/>
      <c r="Y35" s="244" t="str">
        <f t="shared" si="9"/>
        <v/>
      </c>
      <c r="Z35" s="2"/>
      <c r="AA35" s="244" t="str">
        <f t="shared" si="10"/>
        <v/>
      </c>
      <c r="AB35" s="2"/>
      <c r="AC35" s="244" t="str">
        <f t="shared" si="11"/>
        <v/>
      </c>
      <c r="AD35" s="2" t="s">
        <v>436</v>
      </c>
      <c r="AE35" s="244" t="str">
        <f t="shared" si="12"/>
        <v>sNiah</v>
      </c>
      <c r="AF35" s="2"/>
      <c r="AG35" s="244" t="str">
        <f t="shared" si="13"/>
        <v/>
      </c>
      <c r="AH35" s="2"/>
      <c r="AI35" s="244" t="str">
        <f t="shared" si="14"/>
        <v/>
      </c>
      <c r="AJ35" s="2"/>
      <c r="AK35" s="244" t="str">
        <f t="shared" si="15"/>
        <v/>
      </c>
      <c r="AL35" s="2"/>
      <c r="AM35" s="244" t="str">
        <f t="shared" si="16"/>
        <v/>
      </c>
    </row>
    <row r="36" spans="2:39">
      <c r="B36" s="242" t="s">
        <v>1140</v>
      </c>
      <c r="C36" s="243" t="s">
        <v>437</v>
      </c>
      <c r="D36" s="2" t="s">
        <v>438</v>
      </c>
      <c r="E36" s="244" t="str">
        <f t="shared" si="0"/>
        <v>iam</v>
      </c>
      <c r="F36" s="2" t="s">
        <v>439</v>
      </c>
      <c r="G36" s="244" t="str">
        <f t="shared" si="0"/>
        <v>hiam</v>
      </c>
      <c r="H36" s="2"/>
      <c r="I36" s="244" t="str">
        <f t="shared" si="1"/>
        <v/>
      </c>
      <c r="J36" s="2"/>
      <c r="K36" s="244" t="str">
        <f t="shared" si="2"/>
        <v/>
      </c>
      <c r="L36" s="2"/>
      <c r="M36" s="244" t="str">
        <f t="shared" si="3"/>
        <v/>
      </c>
      <c r="N36" s="2"/>
      <c r="O36" s="244" t="str">
        <f t="shared" si="4"/>
        <v/>
      </c>
      <c r="P36" s="2" t="s">
        <v>440</v>
      </c>
      <c r="Q36" s="244" t="str">
        <f t="shared" si="5"/>
        <v>tiam</v>
      </c>
      <c r="R36" s="2" t="s">
        <v>441</v>
      </c>
      <c r="S36" s="244" t="str">
        <f t="shared" si="6"/>
        <v>thiam</v>
      </c>
      <c r="T36" s="2"/>
      <c r="U36" s="244" t="str">
        <f t="shared" si="7"/>
        <v/>
      </c>
      <c r="V36" s="2" t="s">
        <v>442</v>
      </c>
      <c r="W36" s="244" t="str">
        <f t="shared" si="8"/>
        <v>liam</v>
      </c>
      <c r="X36" s="2" t="s">
        <v>443</v>
      </c>
      <c r="Y36" s="244" t="str">
        <f t="shared" si="9"/>
        <v>jiam</v>
      </c>
      <c r="Z36" s="2" t="s">
        <v>444</v>
      </c>
      <c r="AA36" s="244" t="str">
        <f t="shared" si="10"/>
        <v>ciam</v>
      </c>
      <c r="AB36" s="2" t="s">
        <v>445</v>
      </c>
      <c r="AC36" s="244" t="str">
        <f t="shared" si="11"/>
        <v>jiam</v>
      </c>
      <c r="AD36" s="2" t="s">
        <v>446</v>
      </c>
      <c r="AE36" s="244" t="str">
        <f t="shared" si="12"/>
        <v>siam</v>
      </c>
      <c r="AF36" s="2" t="s">
        <v>447</v>
      </c>
      <c r="AG36" s="244" t="str">
        <f t="shared" si="13"/>
        <v>kiam</v>
      </c>
      <c r="AH36" s="2" t="s">
        <v>448</v>
      </c>
      <c r="AI36" s="244" t="str">
        <f t="shared" si="14"/>
        <v>khiam</v>
      </c>
      <c r="AJ36" s="2" t="s">
        <v>449</v>
      </c>
      <c r="AK36" s="244" t="str">
        <f t="shared" si="15"/>
        <v>giam</v>
      </c>
      <c r="AL36" s="2"/>
      <c r="AM36" s="244" t="str">
        <f t="shared" si="16"/>
        <v/>
      </c>
    </row>
    <row r="37" spans="2:39">
      <c r="B37" s="242" t="s">
        <v>1078</v>
      </c>
      <c r="C37" s="243" t="s">
        <v>450</v>
      </c>
      <c r="D37" s="2" t="s">
        <v>451</v>
      </c>
      <c r="E37" s="244" t="str">
        <f t="shared" si="0"/>
        <v>ian</v>
      </c>
      <c r="F37" s="2" t="s">
        <v>452</v>
      </c>
      <c r="G37" s="244" t="str">
        <f t="shared" si="0"/>
        <v>hian</v>
      </c>
      <c r="H37" s="2" t="s">
        <v>453</v>
      </c>
      <c r="I37" s="244" t="str">
        <f t="shared" si="1"/>
        <v>pian</v>
      </c>
      <c r="J37" s="2" t="s">
        <v>454</v>
      </c>
      <c r="K37" s="244" t="str">
        <f t="shared" si="2"/>
        <v>phian</v>
      </c>
      <c r="L37" s="2" t="s">
        <v>455</v>
      </c>
      <c r="M37" s="244" t="str">
        <f t="shared" si="3"/>
        <v>bian</v>
      </c>
      <c r="N37" s="2"/>
      <c r="O37" s="244" t="str">
        <f t="shared" si="4"/>
        <v/>
      </c>
      <c r="P37" s="2" t="s">
        <v>456</v>
      </c>
      <c r="Q37" s="244" t="str">
        <f t="shared" si="5"/>
        <v>tian</v>
      </c>
      <c r="R37" s="2" t="s">
        <v>457</v>
      </c>
      <c r="S37" s="244" t="str">
        <f t="shared" si="6"/>
        <v>thian</v>
      </c>
      <c r="T37" s="2"/>
      <c r="U37" s="244" t="str">
        <f t="shared" si="7"/>
        <v/>
      </c>
      <c r="V37" s="2" t="s">
        <v>458</v>
      </c>
      <c r="W37" s="244" t="str">
        <f t="shared" si="8"/>
        <v>lian</v>
      </c>
      <c r="X37" s="2" t="s">
        <v>459</v>
      </c>
      <c r="Y37" s="244" t="str">
        <f t="shared" si="9"/>
        <v>jian</v>
      </c>
      <c r="Z37" s="2" t="s">
        <v>460</v>
      </c>
      <c r="AA37" s="244" t="str">
        <f t="shared" si="10"/>
        <v>cian</v>
      </c>
      <c r="AB37" s="2" t="s">
        <v>461</v>
      </c>
      <c r="AC37" s="244" t="str">
        <f t="shared" si="11"/>
        <v>jian</v>
      </c>
      <c r="AD37" s="2" t="s">
        <v>462</v>
      </c>
      <c r="AE37" s="244" t="str">
        <f t="shared" si="12"/>
        <v>sian</v>
      </c>
      <c r="AF37" s="2" t="s">
        <v>463</v>
      </c>
      <c r="AG37" s="244" t="str">
        <f t="shared" si="13"/>
        <v>kian</v>
      </c>
      <c r="AH37" s="2" t="s">
        <v>464</v>
      </c>
      <c r="AI37" s="244" t="str">
        <f t="shared" si="14"/>
        <v>khian</v>
      </c>
      <c r="AJ37" s="2" t="s">
        <v>465</v>
      </c>
      <c r="AK37" s="244" t="str">
        <f t="shared" si="15"/>
        <v>gian</v>
      </c>
      <c r="AL37" s="2"/>
      <c r="AM37" s="244" t="str">
        <f t="shared" si="16"/>
        <v/>
      </c>
    </row>
    <row r="38" spans="2:39">
      <c r="B38" s="242" t="s">
        <v>1128</v>
      </c>
      <c r="C38" s="243" t="s">
        <v>466</v>
      </c>
      <c r="D38" s="2" t="s">
        <v>467</v>
      </c>
      <c r="E38" s="244" t="str">
        <f t="shared" si="0"/>
        <v>iang</v>
      </c>
      <c r="F38" s="2" t="s">
        <v>468</v>
      </c>
      <c r="G38" s="244" t="str">
        <f t="shared" si="0"/>
        <v>hiang</v>
      </c>
      <c r="H38" s="2" t="s">
        <v>469</v>
      </c>
      <c r="I38" s="244" t="str">
        <f t="shared" si="1"/>
        <v>piang</v>
      </c>
      <c r="J38" s="2" t="s">
        <v>470</v>
      </c>
      <c r="K38" s="244" t="str">
        <f t="shared" si="2"/>
        <v>phiang</v>
      </c>
      <c r="L38" s="2"/>
      <c r="M38" s="244" t="str">
        <f t="shared" si="3"/>
        <v/>
      </c>
      <c r="N38" s="2"/>
      <c r="O38" s="244" t="str">
        <f t="shared" si="4"/>
        <v/>
      </c>
      <c r="P38" s="2"/>
      <c r="Q38" s="244" t="str">
        <f t="shared" si="5"/>
        <v/>
      </c>
      <c r="R38" s="2"/>
      <c r="S38" s="244" t="str">
        <f t="shared" si="6"/>
        <v/>
      </c>
      <c r="T38" s="2"/>
      <c r="U38" s="244" t="str">
        <f t="shared" si="7"/>
        <v/>
      </c>
      <c r="V38" s="2" t="s">
        <v>471</v>
      </c>
      <c r="W38" s="244" t="str">
        <f t="shared" si="8"/>
        <v>liang</v>
      </c>
      <c r="X38" s="2" t="s">
        <v>472</v>
      </c>
      <c r="Y38" s="244" t="str">
        <f t="shared" si="9"/>
        <v>jiang</v>
      </c>
      <c r="Z38" s="2" t="s">
        <v>473</v>
      </c>
      <c r="AA38" s="244" t="str">
        <f t="shared" si="10"/>
        <v>ciang</v>
      </c>
      <c r="AB38" s="2" t="s">
        <v>474</v>
      </c>
      <c r="AC38" s="244" t="str">
        <f t="shared" si="11"/>
        <v>jiang</v>
      </c>
      <c r="AD38" s="2" t="s">
        <v>475</v>
      </c>
      <c r="AE38" s="244" t="str">
        <f t="shared" si="12"/>
        <v>siang</v>
      </c>
      <c r="AF38" s="2" t="s">
        <v>476</v>
      </c>
      <c r="AG38" s="244" t="str">
        <f t="shared" si="13"/>
        <v>kiang</v>
      </c>
      <c r="AH38" s="2" t="s">
        <v>477</v>
      </c>
      <c r="AI38" s="244" t="str">
        <f t="shared" si="14"/>
        <v>khiang</v>
      </c>
      <c r="AJ38" s="2" t="s">
        <v>478</v>
      </c>
      <c r="AK38" s="244" t="str">
        <f t="shared" si="15"/>
        <v>giang</v>
      </c>
      <c r="AL38" s="2"/>
      <c r="AM38" s="244" t="str">
        <f t="shared" si="16"/>
        <v/>
      </c>
    </row>
    <row r="39" spans="2:39">
      <c r="B39" s="242" t="s">
        <v>1141</v>
      </c>
      <c r="C39" s="243" t="s">
        <v>479</v>
      </c>
      <c r="D39" s="2" t="s">
        <v>480</v>
      </c>
      <c r="E39" s="244" t="str">
        <f t="shared" si="0"/>
        <v>iap</v>
      </c>
      <c r="F39" s="2" t="s">
        <v>481</v>
      </c>
      <c r="G39" s="244" t="str">
        <f t="shared" si="0"/>
        <v>hiap</v>
      </c>
      <c r="H39" s="2"/>
      <c r="I39" s="244" t="str">
        <f t="shared" si="1"/>
        <v/>
      </c>
      <c r="J39" s="2"/>
      <c r="K39" s="244" t="str">
        <f t="shared" si="2"/>
        <v/>
      </c>
      <c r="L39" s="2"/>
      <c r="M39" s="244" t="str">
        <f t="shared" si="3"/>
        <v/>
      </c>
      <c r="N39" s="2"/>
      <c r="O39" s="244" t="str">
        <f t="shared" si="4"/>
        <v/>
      </c>
      <c r="P39" s="2" t="s">
        <v>482</v>
      </c>
      <c r="Q39" s="244" t="str">
        <f t="shared" si="5"/>
        <v>tiap</v>
      </c>
      <c r="R39" s="2" t="s">
        <v>483</v>
      </c>
      <c r="S39" s="244" t="str">
        <f t="shared" si="6"/>
        <v>thiap</v>
      </c>
      <c r="T39" s="2"/>
      <c r="U39" s="244" t="str">
        <f t="shared" si="7"/>
        <v/>
      </c>
      <c r="V39" s="2" t="s">
        <v>484</v>
      </c>
      <c r="W39" s="244" t="str">
        <f t="shared" si="8"/>
        <v>liap</v>
      </c>
      <c r="X39" s="2" t="s">
        <v>485</v>
      </c>
      <c r="Y39" s="244" t="str">
        <f t="shared" si="9"/>
        <v>jiap</v>
      </c>
      <c r="Z39" s="2" t="s">
        <v>486</v>
      </c>
      <c r="AA39" s="244" t="str">
        <f t="shared" si="10"/>
        <v>ciap</v>
      </c>
      <c r="AB39" s="2" t="s">
        <v>487</v>
      </c>
      <c r="AC39" s="244" t="str">
        <f t="shared" si="11"/>
        <v>jiap</v>
      </c>
      <c r="AD39" s="2" t="s">
        <v>488</v>
      </c>
      <c r="AE39" s="244" t="str">
        <f t="shared" si="12"/>
        <v>siap</v>
      </c>
      <c r="AF39" s="2" t="s">
        <v>489</v>
      </c>
      <c r="AG39" s="244" t="str">
        <f t="shared" si="13"/>
        <v>kiap</v>
      </c>
      <c r="AH39" s="2" t="s">
        <v>490</v>
      </c>
      <c r="AI39" s="244" t="str">
        <f t="shared" si="14"/>
        <v>khiap</v>
      </c>
      <c r="AJ39" s="2" t="s">
        <v>491</v>
      </c>
      <c r="AK39" s="244" t="str">
        <f t="shared" si="15"/>
        <v>giap</v>
      </c>
      <c r="AL39" s="2"/>
      <c r="AM39" s="244" t="str">
        <f t="shared" si="16"/>
        <v/>
      </c>
    </row>
    <row r="40" spans="2:39">
      <c r="B40" s="242" t="s">
        <v>1079</v>
      </c>
      <c r="C40" s="243" t="s">
        <v>492</v>
      </c>
      <c r="D40" s="2" t="s">
        <v>493</v>
      </c>
      <c r="E40" s="244" t="str">
        <f t="shared" si="0"/>
        <v>iat</v>
      </c>
      <c r="F40" s="2" t="s">
        <v>494</v>
      </c>
      <c r="G40" s="244" t="str">
        <f t="shared" si="0"/>
        <v>hiat</v>
      </c>
      <c r="H40" s="2" t="s">
        <v>495</v>
      </c>
      <c r="I40" s="244" t="str">
        <f t="shared" si="1"/>
        <v>piat</v>
      </c>
      <c r="J40" s="2" t="s">
        <v>496</v>
      </c>
      <c r="K40" s="244" t="str">
        <f t="shared" si="2"/>
        <v>phiat</v>
      </c>
      <c r="L40" s="2" t="s">
        <v>497</v>
      </c>
      <c r="M40" s="244" t="str">
        <f t="shared" si="3"/>
        <v>biat</v>
      </c>
      <c r="N40" s="2"/>
      <c r="O40" s="244" t="str">
        <f t="shared" si="4"/>
        <v/>
      </c>
      <c r="P40" s="2" t="s">
        <v>498</v>
      </c>
      <c r="Q40" s="244" t="str">
        <f t="shared" si="5"/>
        <v>tiat</v>
      </c>
      <c r="R40" s="2" t="s">
        <v>499</v>
      </c>
      <c r="S40" s="244" t="str">
        <f t="shared" si="6"/>
        <v>thiat</v>
      </c>
      <c r="T40" s="2"/>
      <c r="U40" s="244" t="str">
        <f t="shared" si="7"/>
        <v/>
      </c>
      <c r="V40" s="2" t="s">
        <v>500</v>
      </c>
      <c r="W40" s="244" t="str">
        <f t="shared" si="8"/>
        <v>liat</v>
      </c>
      <c r="X40" s="2" t="s">
        <v>501</v>
      </c>
      <c r="Y40" s="244" t="str">
        <f t="shared" si="9"/>
        <v>jiat</v>
      </c>
      <c r="Z40" s="2" t="s">
        <v>502</v>
      </c>
      <c r="AA40" s="244" t="str">
        <f t="shared" si="10"/>
        <v>ciat</v>
      </c>
      <c r="AB40" s="2" t="s">
        <v>503</v>
      </c>
      <c r="AC40" s="244" t="str">
        <f t="shared" si="11"/>
        <v>jiat</v>
      </c>
      <c r="AD40" s="2" t="s">
        <v>504</v>
      </c>
      <c r="AE40" s="244" t="str">
        <f t="shared" si="12"/>
        <v>siat</v>
      </c>
      <c r="AF40" s="2" t="s">
        <v>505</v>
      </c>
      <c r="AG40" s="244" t="str">
        <f t="shared" si="13"/>
        <v>kiat</v>
      </c>
      <c r="AH40" s="2" t="s">
        <v>506</v>
      </c>
      <c r="AI40" s="244" t="str">
        <f t="shared" si="14"/>
        <v>khiat</v>
      </c>
      <c r="AJ40" s="2" t="s">
        <v>507</v>
      </c>
      <c r="AK40" s="244" t="str">
        <f t="shared" si="15"/>
        <v>giat</v>
      </c>
      <c r="AL40" s="2"/>
      <c r="AM40" s="244" t="str">
        <f t="shared" si="16"/>
        <v/>
      </c>
    </row>
    <row r="41" spans="2:39">
      <c r="B41" s="242" t="s">
        <v>1129</v>
      </c>
      <c r="C41" s="243" t="s">
        <v>508</v>
      </c>
      <c r="D41" s="2" t="s">
        <v>509</v>
      </c>
      <c r="E41" s="244" t="str">
        <f t="shared" si="0"/>
        <v>iak</v>
      </c>
      <c r="F41" s="2"/>
      <c r="G41" s="244" t="str">
        <f t="shared" si="0"/>
        <v/>
      </c>
      <c r="H41" s="2" t="s">
        <v>510</v>
      </c>
      <c r="I41" s="244" t="str">
        <f t="shared" si="1"/>
        <v>piak</v>
      </c>
      <c r="J41" s="2" t="s">
        <v>511</v>
      </c>
      <c r="K41" s="244" t="str">
        <f t="shared" si="2"/>
        <v>phiak</v>
      </c>
      <c r="L41" s="2"/>
      <c r="M41" s="244" t="str">
        <f t="shared" si="3"/>
        <v/>
      </c>
      <c r="N41" s="2"/>
      <c r="O41" s="244" t="str">
        <f t="shared" si="4"/>
        <v/>
      </c>
      <c r="P41" s="2" t="s">
        <v>512</v>
      </c>
      <c r="Q41" s="244" t="str">
        <f t="shared" si="5"/>
        <v>tiak</v>
      </c>
      <c r="R41" s="2"/>
      <c r="S41" s="244" t="str">
        <f t="shared" si="6"/>
        <v/>
      </c>
      <c r="T41" s="2"/>
      <c r="U41" s="244" t="str">
        <f t="shared" si="7"/>
        <v/>
      </c>
      <c r="V41" s="2"/>
      <c r="W41" s="244" t="str">
        <f t="shared" si="8"/>
        <v/>
      </c>
      <c r="X41" s="2"/>
      <c r="Y41" s="244" t="str">
        <f t="shared" si="9"/>
        <v/>
      </c>
      <c r="Z41" s="2" t="s">
        <v>513</v>
      </c>
      <c r="AA41" s="244" t="str">
        <f t="shared" si="10"/>
        <v>ciak</v>
      </c>
      <c r="AB41" s="2"/>
      <c r="AC41" s="244" t="str">
        <f t="shared" si="11"/>
        <v/>
      </c>
      <c r="AD41" s="2" t="s">
        <v>514</v>
      </c>
      <c r="AE41" s="244" t="str">
        <f t="shared" si="12"/>
        <v>siak</v>
      </c>
      <c r="AF41" s="2"/>
      <c r="AG41" s="244" t="str">
        <f t="shared" si="13"/>
        <v/>
      </c>
      <c r="AH41" s="2" t="s">
        <v>515</v>
      </c>
      <c r="AI41" s="244" t="str">
        <f t="shared" si="14"/>
        <v>khiak</v>
      </c>
      <c r="AJ41" s="2"/>
      <c r="AK41" s="244" t="str">
        <f t="shared" si="15"/>
        <v/>
      </c>
      <c r="AL41" s="2"/>
      <c r="AM41" s="244" t="str">
        <f t="shared" si="16"/>
        <v/>
      </c>
    </row>
    <row r="42" spans="2:39">
      <c r="B42" s="242" t="s">
        <v>1111</v>
      </c>
      <c r="C42" s="243" t="s">
        <v>516</v>
      </c>
      <c r="D42" s="2" t="s">
        <v>517</v>
      </c>
      <c r="E42" s="244" t="str">
        <f t="shared" si="0"/>
        <v>iau</v>
      </c>
      <c r="F42" s="2" t="s">
        <v>518</v>
      </c>
      <c r="G42" s="244" t="str">
        <f t="shared" si="0"/>
        <v>hiau</v>
      </c>
      <c r="H42" s="2" t="s">
        <v>519</v>
      </c>
      <c r="I42" s="244" t="str">
        <f t="shared" si="1"/>
        <v>piau</v>
      </c>
      <c r="J42" s="2" t="s">
        <v>520</v>
      </c>
      <c r="K42" s="244" t="str">
        <f t="shared" si="2"/>
        <v>phiau</v>
      </c>
      <c r="L42" s="2" t="s">
        <v>521</v>
      </c>
      <c r="M42" s="244" t="str">
        <f t="shared" si="3"/>
        <v>biau</v>
      </c>
      <c r="N42" s="2" t="s">
        <v>522</v>
      </c>
      <c r="O42" s="244" t="str">
        <f t="shared" si="4"/>
        <v>miau</v>
      </c>
      <c r="P42" s="2" t="s">
        <v>523</v>
      </c>
      <c r="Q42" s="244" t="str">
        <f t="shared" si="5"/>
        <v>tiau</v>
      </c>
      <c r="R42" s="2" t="s">
        <v>524</v>
      </c>
      <c r="S42" s="244" t="str">
        <f t="shared" si="6"/>
        <v>thiau</v>
      </c>
      <c r="T42" s="2" t="s">
        <v>525</v>
      </c>
      <c r="U42" s="244" t="str">
        <f t="shared" si="7"/>
        <v>niau</v>
      </c>
      <c r="V42" s="2" t="s">
        <v>526</v>
      </c>
      <c r="W42" s="244" t="str">
        <f t="shared" si="8"/>
        <v>liau</v>
      </c>
      <c r="X42" s="2" t="s">
        <v>527</v>
      </c>
      <c r="Y42" s="244" t="str">
        <f t="shared" si="9"/>
        <v>jiau</v>
      </c>
      <c r="Z42" s="2" t="s">
        <v>528</v>
      </c>
      <c r="AA42" s="244" t="str">
        <f t="shared" si="10"/>
        <v>ciau</v>
      </c>
      <c r="AB42" s="2" t="s">
        <v>529</v>
      </c>
      <c r="AC42" s="244" t="str">
        <f t="shared" si="11"/>
        <v>jiau</v>
      </c>
      <c r="AD42" s="2" t="s">
        <v>530</v>
      </c>
      <c r="AE42" s="244" t="str">
        <f t="shared" si="12"/>
        <v>siau</v>
      </c>
      <c r="AF42" s="2" t="s">
        <v>531</v>
      </c>
      <c r="AG42" s="244" t="str">
        <f t="shared" si="13"/>
        <v>kiau</v>
      </c>
      <c r="AH42" s="2" t="s">
        <v>532</v>
      </c>
      <c r="AI42" s="244" t="str">
        <f t="shared" si="14"/>
        <v>khiau</v>
      </c>
      <c r="AJ42" s="2" t="s">
        <v>533</v>
      </c>
      <c r="AK42" s="244" t="str">
        <f t="shared" si="15"/>
        <v>giau</v>
      </c>
      <c r="AL42" s="2" t="s">
        <v>534</v>
      </c>
      <c r="AM42" s="244" t="str">
        <f t="shared" si="16"/>
        <v>ngiau</v>
      </c>
    </row>
    <row r="43" spans="2:39">
      <c r="B43" s="242" t="s">
        <v>2027</v>
      </c>
      <c r="C43" s="243" t="s">
        <v>535</v>
      </c>
      <c r="D43" s="2" t="s">
        <v>536</v>
      </c>
      <c r="E43" s="244" t="str">
        <f t="shared" si="0"/>
        <v>Niau</v>
      </c>
      <c r="F43" s="2"/>
      <c r="G43" s="244" t="str">
        <f t="shared" si="0"/>
        <v/>
      </c>
      <c r="H43" s="2"/>
      <c r="I43" s="244" t="str">
        <f t="shared" si="1"/>
        <v/>
      </c>
      <c r="J43" s="2"/>
      <c r="K43" s="244" t="str">
        <f t="shared" si="2"/>
        <v/>
      </c>
      <c r="L43" s="2"/>
      <c r="M43" s="244" t="str">
        <f t="shared" si="3"/>
        <v/>
      </c>
      <c r="N43" s="2"/>
      <c r="O43" s="244" t="str">
        <f t="shared" si="4"/>
        <v/>
      </c>
      <c r="P43" s="2"/>
      <c r="Q43" s="244" t="str">
        <f t="shared" si="5"/>
        <v/>
      </c>
      <c r="R43" s="2"/>
      <c r="S43" s="244" t="str">
        <f t="shared" si="6"/>
        <v/>
      </c>
      <c r="T43" s="2"/>
      <c r="U43" s="244" t="str">
        <f t="shared" si="7"/>
        <v/>
      </c>
      <c r="V43" s="2"/>
      <c r="W43" s="244" t="str">
        <f t="shared" si="8"/>
        <v/>
      </c>
      <c r="X43" s="2"/>
      <c r="Y43" s="244" t="str">
        <f t="shared" si="9"/>
        <v/>
      </c>
      <c r="Z43" s="2"/>
      <c r="AA43" s="244" t="str">
        <f t="shared" si="10"/>
        <v/>
      </c>
      <c r="AB43" s="2"/>
      <c r="AC43" s="244" t="str">
        <f t="shared" si="11"/>
        <v/>
      </c>
      <c r="AD43" s="2"/>
      <c r="AE43" s="244" t="str">
        <f t="shared" si="12"/>
        <v/>
      </c>
      <c r="AF43" s="2"/>
      <c r="AG43" s="244" t="str">
        <f t="shared" si="13"/>
        <v/>
      </c>
      <c r="AH43" s="2"/>
      <c r="AI43" s="244" t="str">
        <f t="shared" si="14"/>
        <v/>
      </c>
      <c r="AJ43" s="2"/>
      <c r="AK43" s="244" t="str">
        <f t="shared" si="15"/>
        <v/>
      </c>
      <c r="AL43" s="2"/>
      <c r="AM43" s="244" t="str">
        <f t="shared" si="16"/>
        <v/>
      </c>
    </row>
    <row r="44" spans="2:39">
      <c r="B44" s="242" t="s">
        <v>1112</v>
      </c>
      <c r="C44" s="243" t="s">
        <v>537</v>
      </c>
      <c r="D44" s="2" t="s">
        <v>538</v>
      </c>
      <c r="E44" s="244" t="str">
        <f t="shared" si="0"/>
        <v>iauh</v>
      </c>
      <c r="F44" s="2" t="s">
        <v>539</v>
      </c>
      <c r="G44" s="244" t="str">
        <f t="shared" si="0"/>
        <v>hiauh</v>
      </c>
      <c r="H44" s="2"/>
      <c r="I44" s="244" t="str">
        <f t="shared" si="1"/>
        <v/>
      </c>
      <c r="J44" s="2"/>
      <c r="K44" s="244" t="str">
        <f t="shared" si="2"/>
        <v/>
      </c>
      <c r="L44" s="2"/>
      <c r="M44" s="244" t="str">
        <f t="shared" si="3"/>
        <v/>
      </c>
      <c r="N44" s="2"/>
      <c r="O44" s="244" t="str">
        <f t="shared" si="4"/>
        <v/>
      </c>
      <c r="P44" s="2"/>
      <c r="Q44" s="244" t="str">
        <f t="shared" si="5"/>
        <v/>
      </c>
      <c r="R44" s="2"/>
      <c r="S44" s="244" t="str">
        <f t="shared" si="6"/>
        <v/>
      </c>
      <c r="T44" s="2"/>
      <c r="U44" s="244" t="str">
        <f t="shared" si="7"/>
        <v/>
      </c>
      <c r="V44" s="2"/>
      <c r="W44" s="244" t="str">
        <f t="shared" si="8"/>
        <v/>
      </c>
      <c r="X44" s="2"/>
      <c r="Y44" s="244" t="str">
        <f t="shared" si="9"/>
        <v/>
      </c>
      <c r="Z44" s="2"/>
      <c r="AA44" s="244" t="str">
        <f t="shared" si="10"/>
        <v/>
      </c>
      <c r="AB44" s="2"/>
      <c r="AC44" s="244" t="str">
        <f t="shared" si="11"/>
        <v/>
      </c>
      <c r="AD44" s="2"/>
      <c r="AE44" s="244" t="str">
        <f t="shared" si="12"/>
        <v/>
      </c>
      <c r="AF44" s="2"/>
      <c r="AG44" s="244" t="str">
        <f t="shared" si="13"/>
        <v/>
      </c>
      <c r="AH44" s="2" t="s">
        <v>540</v>
      </c>
      <c r="AI44" s="244" t="str">
        <f t="shared" si="14"/>
        <v>khiauh</v>
      </c>
      <c r="AJ44" s="2"/>
      <c r="AK44" s="244" t="str">
        <f t="shared" si="15"/>
        <v/>
      </c>
      <c r="AL44" s="2" t="s">
        <v>541</v>
      </c>
      <c r="AM44" s="244" t="str">
        <f t="shared" si="16"/>
        <v>ngiauh</v>
      </c>
    </row>
    <row r="45" spans="2:39">
      <c r="B45" s="242" t="s">
        <v>1173</v>
      </c>
      <c r="C45" s="243" t="s">
        <v>542</v>
      </c>
      <c r="D45" s="2" t="s">
        <v>543</v>
      </c>
      <c r="E45" s="244" t="str">
        <f t="shared" si="0"/>
        <v>io</v>
      </c>
      <c r="F45" s="2" t="s">
        <v>544</v>
      </c>
      <c r="G45" s="244" t="str">
        <f t="shared" si="0"/>
        <v>hio</v>
      </c>
      <c r="H45" s="2" t="s">
        <v>545</v>
      </c>
      <c r="I45" s="244" t="str">
        <f t="shared" si="1"/>
        <v>pio</v>
      </c>
      <c r="J45" s="2" t="s">
        <v>546</v>
      </c>
      <c r="K45" s="244" t="str">
        <f t="shared" si="2"/>
        <v>phio</v>
      </c>
      <c r="L45" s="2" t="s">
        <v>547</v>
      </c>
      <c r="M45" s="244" t="str">
        <f t="shared" si="3"/>
        <v>bio</v>
      </c>
      <c r="N45" s="2"/>
      <c r="O45" s="244" t="str">
        <f t="shared" si="4"/>
        <v/>
      </c>
      <c r="P45" s="2" t="s">
        <v>548</v>
      </c>
      <c r="Q45" s="244" t="str">
        <f t="shared" si="5"/>
        <v>tio</v>
      </c>
      <c r="R45" s="2" t="s">
        <v>549</v>
      </c>
      <c r="S45" s="244" t="str">
        <f t="shared" si="6"/>
        <v>thio</v>
      </c>
      <c r="T45" s="2"/>
      <c r="U45" s="244" t="str">
        <f t="shared" si="7"/>
        <v/>
      </c>
      <c r="V45" s="2" t="s">
        <v>550</v>
      </c>
      <c r="W45" s="244" t="str">
        <f t="shared" si="8"/>
        <v>lio</v>
      </c>
      <c r="X45" s="2" t="s">
        <v>551</v>
      </c>
      <c r="Y45" s="244" t="str">
        <f t="shared" si="9"/>
        <v>jio</v>
      </c>
      <c r="Z45" s="2" t="s">
        <v>552</v>
      </c>
      <c r="AA45" s="244" t="str">
        <f t="shared" si="10"/>
        <v>cio</v>
      </c>
      <c r="AB45" s="2" t="s">
        <v>553</v>
      </c>
      <c r="AC45" s="244" t="str">
        <f t="shared" si="11"/>
        <v>jio</v>
      </c>
      <c r="AD45" s="2" t="s">
        <v>554</v>
      </c>
      <c r="AE45" s="244" t="str">
        <f t="shared" si="12"/>
        <v>sio</v>
      </c>
      <c r="AF45" s="2" t="s">
        <v>555</v>
      </c>
      <c r="AG45" s="244" t="str">
        <f t="shared" si="13"/>
        <v>kio</v>
      </c>
      <c r="AH45" s="2" t="s">
        <v>556</v>
      </c>
      <c r="AI45" s="244" t="str">
        <f t="shared" si="14"/>
        <v>khio</v>
      </c>
      <c r="AJ45" s="2" t="s">
        <v>557</v>
      </c>
      <c r="AK45" s="244" t="str">
        <f t="shared" si="15"/>
        <v>gio</v>
      </c>
      <c r="AL45" s="2"/>
      <c r="AM45" s="244" t="str">
        <f t="shared" si="16"/>
        <v/>
      </c>
    </row>
    <row r="46" spans="2:39">
      <c r="B46" s="242" t="s">
        <v>2028</v>
      </c>
      <c r="C46" s="243" t="s">
        <v>558</v>
      </c>
      <c r="D46" s="2" t="s">
        <v>559</v>
      </c>
      <c r="E46" s="244" t="str">
        <f t="shared" si="0"/>
        <v>ioo</v>
      </c>
      <c r="F46" s="2" t="s">
        <v>560</v>
      </c>
      <c r="G46" s="244" t="str">
        <f t="shared" si="0"/>
        <v>hioo</v>
      </c>
      <c r="H46" s="2"/>
      <c r="I46" s="244" t="str">
        <f t="shared" si="1"/>
        <v/>
      </c>
      <c r="J46" s="2"/>
      <c r="K46" s="244" t="str">
        <f t="shared" si="2"/>
        <v/>
      </c>
      <c r="L46" s="2"/>
      <c r="M46" s="244" t="str">
        <f t="shared" si="3"/>
        <v/>
      </c>
      <c r="N46" s="2"/>
      <c r="O46" s="244" t="str">
        <f t="shared" si="4"/>
        <v/>
      </c>
      <c r="P46" s="2" t="s">
        <v>561</v>
      </c>
      <c r="Q46" s="244" t="str">
        <f t="shared" si="5"/>
        <v>tioo</v>
      </c>
      <c r="R46" s="2"/>
      <c r="S46" s="244" t="str">
        <f t="shared" si="6"/>
        <v/>
      </c>
      <c r="T46" s="2"/>
      <c r="U46" s="244" t="str">
        <f t="shared" si="7"/>
        <v/>
      </c>
      <c r="V46" s="2"/>
      <c r="W46" s="244" t="str">
        <f t="shared" si="8"/>
        <v/>
      </c>
      <c r="X46" s="2" t="s">
        <v>562</v>
      </c>
      <c r="Y46" s="244" t="str">
        <f t="shared" si="9"/>
        <v>jioo</v>
      </c>
      <c r="Z46" s="2" t="s">
        <v>563</v>
      </c>
      <c r="AA46" s="244" t="str">
        <f t="shared" si="10"/>
        <v>cioo</v>
      </c>
      <c r="AB46" s="2"/>
      <c r="AC46" s="244" t="str">
        <f t="shared" si="11"/>
        <v/>
      </c>
      <c r="AD46" s="2" t="s">
        <v>564</v>
      </c>
      <c r="AE46" s="244" t="str">
        <f t="shared" si="12"/>
        <v>sioo</v>
      </c>
      <c r="AF46" s="2" t="s">
        <v>565</v>
      </c>
      <c r="AG46" s="244" t="str">
        <f t="shared" si="13"/>
        <v>kioo</v>
      </c>
      <c r="AH46" s="2" t="s">
        <v>566</v>
      </c>
      <c r="AI46" s="244" t="str">
        <f t="shared" si="14"/>
        <v>khioo</v>
      </c>
      <c r="AJ46" s="2"/>
      <c r="AK46" s="244" t="str">
        <f t="shared" si="15"/>
        <v/>
      </c>
      <c r="AL46" s="2"/>
      <c r="AM46" s="244" t="str">
        <f t="shared" si="16"/>
        <v/>
      </c>
    </row>
    <row r="47" spans="2:39">
      <c r="B47" s="242" t="s">
        <v>2029</v>
      </c>
      <c r="C47" s="243" t="s">
        <v>567</v>
      </c>
      <c r="D47" s="2" t="s">
        <v>568</v>
      </c>
      <c r="E47" s="244" t="str">
        <f t="shared" si="0"/>
        <v>ioh</v>
      </c>
      <c r="F47" s="2" t="s">
        <v>569</v>
      </c>
      <c r="G47" s="244" t="str">
        <f t="shared" si="0"/>
        <v>hioh</v>
      </c>
      <c r="H47" s="2"/>
      <c r="I47" s="244" t="str">
        <f t="shared" si="1"/>
        <v/>
      </c>
      <c r="J47" s="2"/>
      <c r="K47" s="244" t="str">
        <f t="shared" si="2"/>
        <v/>
      </c>
      <c r="L47" s="2"/>
      <c r="M47" s="244" t="str">
        <f t="shared" si="3"/>
        <v/>
      </c>
      <c r="N47" s="2"/>
      <c r="O47" s="244" t="str">
        <f t="shared" si="4"/>
        <v/>
      </c>
      <c r="P47" s="2" t="s">
        <v>570</v>
      </c>
      <c r="Q47" s="244" t="str">
        <f t="shared" si="5"/>
        <v>tioh</v>
      </c>
      <c r="R47" s="2"/>
      <c r="S47" s="244" t="str">
        <f t="shared" si="6"/>
        <v/>
      </c>
      <c r="T47" s="2"/>
      <c r="U47" s="244" t="str">
        <f t="shared" si="7"/>
        <v/>
      </c>
      <c r="V47" s="2" t="s">
        <v>571</v>
      </c>
      <c r="W47" s="244" t="str">
        <f t="shared" si="8"/>
        <v>lioh</v>
      </c>
      <c r="X47" s="2" t="s">
        <v>572</v>
      </c>
      <c r="Y47" s="244" t="str">
        <f t="shared" si="9"/>
        <v>jioh</v>
      </c>
      <c r="Z47" s="2" t="s">
        <v>573</v>
      </c>
      <c r="AA47" s="244" t="str">
        <f t="shared" si="10"/>
        <v>cioh</v>
      </c>
      <c r="AB47" s="2"/>
      <c r="AC47" s="244" t="str">
        <f t="shared" si="11"/>
        <v/>
      </c>
      <c r="AD47" s="2" t="s">
        <v>574</v>
      </c>
      <c r="AE47" s="244" t="str">
        <f t="shared" si="12"/>
        <v>sioh</v>
      </c>
      <c r="AF47" s="2" t="s">
        <v>575</v>
      </c>
      <c r="AG47" s="244" t="str">
        <f t="shared" si="13"/>
        <v>kioh</v>
      </c>
      <c r="AH47" s="2" t="s">
        <v>576</v>
      </c>
      <c r="AI47" s="244" t="str">
        <f t="shared" si="14"/>
        <v>khioh</v>
      </c>
      <c r="AJ47" s="2" t="s">
        <v>577</v>
      </c>
      <c r="AK47" s="244" t="str">
        <f t="shared" si="15"/>
        <v>gioh</v>
      </c>
      <c r="AL47" s="2"/>
      <c r="AM47" s="244" t="str">
        <f t="shared" si="16"/>
        <v/>
      </c>
    </row>
    <row r="48" spans="2:39">
      <c r="B48" s="242" t="s">
        <v>1116</v>
      </c>
      <c r="C48" s="243" t="s">
        <v>578</v>
      </c>
      <c r="D48" s="2" t="s">
        <v>579</v>
      </c>
      <c r="E48" s="244" t="str">
        <f t="shared" si="0"/>
        <v>iong</v>
      </c>
      <c r="F48" s="2" t="s">
        <v>580</v>
      </c>
      <c r="G48" s="244" t="str">
        <f t="shared" si="0"/>
        <v>hiong</v>
      </c>
      <c r="H48" s="2"/>
      <c r="I48" s="244" t="str">
        <f t="shared" si="1"/>
        <v/>
      </c>
      <c r="J48" s="2"/>
      <c r="K48" s="244" t="str">
        <f t="shared" si="2"/>
        <v/>
      </c>
      <c r="L48" s="2"/>
      <c r="M48" s="244" t="str">
        <f t="shared" si="3"/>
        <v/>
      </c>
      <c r="N48" s="2"/>
      <c r="O48" s="244" t="str">
        <f t="shared" si="4"/>
        <v/>
      </c>
      <c r="P48" s="2" t="s">
        <v>581</v>
      </c>
      <c r="Q48" s="244" t="str">
        <f t="shared" si="5"/>
        <v>tiong</v>
      </c>
      <c r="R48" s="2" t="s">
        <v>582</v>
      </c>
      <c r="S48" s="244" t="str">
        <f t="shared" si="6"/>
        <v>thiong</v>
      </c>
      <c r="T48" s="2"/>
      <c r="U48" s="244" t="str">
        <f t="shared" si="7"/>
        <v/>
      </c>
      <c r="V48" s="2" t="s">
        <v>583</v>
      </c>
      <c r="W48" s="244" t="str">
        <f t="shared" si="8"/>
        <v>liong</v>
      </c>
      <c r="X48" s="2" t="s">
        <v>584</v>
      </c>
      <c r="Y48" s="244" t="str">
        <f t="shared" si="9"/>
        <v>jiong</v>
      </c>
      <c r="Z48" s="2" t="s">
        <v>585</v>
      </c>
      <c r="AA48" s="244" t="str">
        <f t="shared" si="10"/>
        <v>ciong</v>
      </c>
      <c r="AB48" s="2" t="s">
        <v>586</v>
      </c>
      <c r="AC48" s="244" t="str">
        <f t="shared" si="11"/>
        <v>jiong</v>
      </c>
      <c r="AD48" s="2" t="s">
        <v>587</v>
      </c>
      <c r="AE48" s="244" t="str">
        <f t="shared" si="12"/>
        <v>siong</v>
      </c>
      <c r="AF48" s="2" t="s">
        <v>588</v>
      </c>
      <c r="AG48" s="244" t="str">
        <f t="shared" si="13"/>
        <v>kiong</v>
      </c>
      <c r="AH48" s="2" t="s">
        <v>589</v>
      </c>
      <c r="AI48" s="244" t="str">
        <f t="shared" si="14"/>
        <v>khiong</v>
      </c>
      <c r="AJ48" s="2" t="s">
        <v>590</v>
      </c>
      <c r="AK48" s="244" t="str">
        <f t="shared" si="15"/>
        <v>giong</v>
      </c>
      <c r="AL48" s="2"/>
      <c r="AM48" s="244" t="str">
        <f t="shared" si="16"/>
        <v/>
      </c>
    </row>
    <row r="49" spans="2:39">
      <c r="B49" s="242" t="s">
        <v>1117</v>
      </c>
      <c r="C49" s="243" t="s">
        <v>591</v>
      </c>
      <c r="D49" s="2" t="s">
        <v>592</v>
      </c>
      <c r="E49" s="244" t="str">
        <f t="shared" si="0"/>
        <v>iok</v>
      </c>
      <c r="F49" s="2" t="s">
        <v>593</v>
      </c>
      <c r="G49" s="244" t="str">
        <f t="shared" si="0"/>
        <v>hiok</v>
      </c>
      <c r="H49" s="2"/>
      <c r="I49" s="244" t="str">
        <f t="shared" si="1"/>
        <v/>
      </c>
      <c r="J49" s="2"/>
      <c r="K49" s="244" t="str">
        <f t="shared" si="2"/>
        <v/>
      </c>
      <c r="L49" s="2"/>
      <c r="M49" s="244" t="str">
        <f t="shared" si="3"/>
        <v/>
      </c>
      <c r="N49" s="2"/>
      <c r="O49" s="244" t="str">
        <f t="shared" si="4"/>
        <v/>
      </c>
      <c r="P49" s="2" t="s">
        <v>594</v>
      </c>
      <c r="Q49" s="244" t="str">
        <f t="shared" si="5"/>
        <v>tiok</v>
      </c>
      <c r="R49" s="2" t="s">
        <v>595</v>
      </c>
      <c r="S49" s="244" t="str">
        <f t="shared" si="6"/>
        <v>thiok</v>
      </c>
      <c r="T49" s="2"/>
      <c r="U49" s="244" t="str">
        <f t="shared" si="7"/>
        <v/>
      </c>
      <c r="V49" s="2" t="s">
        <v>596</v>
      </c>
      <c r="W49" s="244" t="str">
        <f t="shared" si="8"/>
        <v>liok</v>
      </c>
      <c r="X49" s="2" t="s">
        <v>597</v>
      </c>
      <c r="Y49" s="244" t="str">
        <f t="shared" si="9"/>
        <v>jiok</v>
      </c>
      <c r="Z49" s="2" t="s">
        <v>598</v>
      </c>
      <c r="AA49" s="244" t="str">
        <f t="shared" si="10"/>
        <v>ciok</v>
      </c>
      <c r="AB49" s="2" t="s">
        <v>599</v>
      </c>
      <c r="AC49" s="244" t="str">
        <f t="shared" si="11"/>
        <v>jiok</v>
      </c>
      <c r="AD49" s="2" t="s">
        <v>600</v>
      </c>
      <c r="AE49" s="244" t="str">
        <f t="shared" si="12"/>
        <v>siok</v>
      </c>
      <c r="AF49" s="2" t="s">
        <v>601</v>
      </c>
      <c r="AG49" s="244" t="str">
        <f t="shared" si="13"/>
        <v>kiok</v>
      </c>
      <c r="AH49" s="2" t="s">
        <v>602</v>
      </c>
      <c r="AI49" s="244" t="str">
        <f t="shared" si="14"/>
        <v>khiok</v>
      </c>
      <c r="AJ49" s="2" t="s">
        <v>603</v>
      </c>
      <c r="AK49" s="244" t="str">
        <f t="shared" si="15"/>
        <v>giok</v>
      </c>
      <c r="AL49" s="2"/>
      <c r="AM49" s="244" t="str">
        <f t="shared" si="16"/>
        <v/>
      </c>
    </row>
    <row r="50" spans="2:39">
      <c r="B50" s="242" t="s">
        <v>1162</v>
      </c>
      <c r="C50" s="243" t="s">
        <v>604</v>
      </c>
      <c r="D50" s="2" t="s">
        <v>605</v>
      </c>
      <c r="E50" s="244" t="str">
        <f t="shared" si="0"/>
        <v>iu</v>
      </c>
      <c r="F50" s="2" t="s">
        <v>606</v>
      </c>
      <c r="G50" s="244" t="str">
        <f t="shared" si="0"/>
        <v>hiu</v>
      </c>
      <c r="H50" s="2" t="s">
        <v>607</v>
      </c>
      <c r="I50" s="244" t="str">
        <f t="shared" si="1"/>
        <v>piu</v>
      </c>
      <c r="J50" s="2"/>
      <c r="K50" s="244" t="str">
        <f t="shared" si="2"/>
        <v/>
      </c>
      <c r="L50" s="2" t="s">
        <v>608</v>
      </c>
      <c r="M50" s="244" t="str">
        <f t="shared" si="3"/>
        <v>biu</v>
      </c>
      <c r="N50" s="2"/>
      <c r="O50" s="244" t="str">
        <f t="shared" si="4"/>
        <v/>
      </c>
      <c r="P50" s="2" t="s">
        <v>609</v>
      </c>
      <c r="Q50" s="244" t="str">
        <f t="shared" si="5"/>
        <v>tiu</v>
      </c>
      <c r="R50" s="2" t="s">
        <v>610</v>
      </c>
      <c r="S50" s="244" t="str">
        <f t="shared" si="6"/>
        <v>thiu</v>
      </c>
      <c r="T50" s="2" t="s">
        <v>611</v>
      </c>
      <c r="U50" s="244" t="str">
        <f t="shared" si="7"/>
        <v>niu</v>
      </c>
      <c r="V50" s="2" t="s">
        <v>612</v>
      </c>
      <c r="W50" s="244" t="str">
        <f t="shared" si="8"/>
        <v>liu</v>
      </c>
      <c r="X50" s="2" t="s">
        <v>613</v>
      </c>
      <c r="Y50" s="244" t="str">
        <f t="shared" si="9"/>
        <v>jiu</v>
      </c>
      <c r="Z50" s="2" t="s">
        <v>614</v>
      </c>
      <c r="AA50" s="244" t="str">
        <f t="shared" si="10"/>
        <v>ciu</v>
      </c>
      <c r="AB50" s="2" t="s">
        <v>615</v>
      </c>
      <c r="AC50" s="244" t="str">
        <f t="shared" si="11"/>
        <v>jiu</v>
      </c>
      <c r="AD50" s="2" t="s">
        <v>616</v>
      </c>
      <c r="AE50" s="244" t="str">
        <f t="shared" si="12"/>
        <v>siu</v>
      </c>
      <c r="AF50" s="2" t="s">
        <v>617</v>
      </c>
      <c r="AG50" s="244" t="str">
        <f t="shared" si="13"/>
        <v>kiu</v>
      </c>
      <c r="AH50" s="2" t="s">
        <v>618</v>
      </c>
      <c r="AI50" s="244" t="str">
        <f t="shared" si="14"/>
        <v>khiu</v>
      </c>
      <c r="AJ50" s="2" t="s">
        <v>619</v>
      </c>
      <c r="AK50" s="244" t="str">
        <f t="shared" si="15"/>
        <v>giu</v>
      </c>
      <c r="AL50" s="2" t="s">
        <v>620</v>
      </c>
      <c r="AM50" s="244" t="str">
        <f t="shared" si="16"/>
        <v>ngiu</v>
      </c>
    </row>
    <row r="51" spans="2:39">
      <c r="B51" s="242" t="s">
        <v>2030</v>
      </c>
      <c r="C51" s="243" t="s">
        <v>621</v>
      </c>
      <c r="D51" s="2" t="s">
        <v>622</v>
      </c>
      <c r="E51" s="244" t="str">
        <f t="shared" si="0"/>
        <v>Niu</v>
      </c>
      <c r="F51" s="2" t="s">
        <v>623</v>
      </c>
      <c r="G51" s="244" t="str">
        <f t="shared" si="0"/>
        <v>hNiu</v>
      </c>
      <c r="H51" s="2"/>
      <c r="I51" s="244" t="str">
        <f t="shared" si="1"/>
        <v/>
      </c>
      <c r="J51" s="2"/>
      <c r="K51" s="244" t="str">
        <f t="shared" si="2"/>
        <v/>
      </c>
      <c r="L51" s="2"/>
      <c r="M51" s="244" t="str">
        <f t="shared" si="3"/>
        <v/>
      </c>
      <c r="N51" s="2"/>
      <c r="O51" s="244" t="str">
        <f t="shared" si="4"/>
        <v/>
      </c>
      <c r="P51" s="2" t="s">
        <v>624</v>
      </c>
      <c r="Q51" s="244" t="str">
        <f t="shared" si="5"/>
        <v>tNiu</v>
      </c>
      <c r="R51" s="2"/>
      <c r="S51" s="244" t="str">
        <f t="shared" si="6"/>
        <v/>
      </c>
      <c r="T51" s="2"/>
      <c r="U51" s="244" t="str">
        <f t="shared" si="7"/>
        <v/>
      </c>
      <c r="V51" s="2"/>
      <c r="W51" s="244" t="str">
        <f t="shared" si="8"/>
        <v/>
      </c>
      <c r="X51" s="2" t="s">
        <v>625</v>
      </c>
      <c r="Y51" s="244" t="str">
        <f t="shared" si="9"/>
        <v>jNiu</v>
      </c>
      <c r="Z51" s="2" t="s">
        <v>626</v>
      </c>
      <c r="AA51" s="244" t="str">
        <f t="shared" si="10"/>
        <v>cNiu</v>
      </c>
      <c r="AB51" s="2"/>
      <c r="AC51" s="244" t="str">
        <f t="shared" si="11"/>
        <v/>
      </c>
      <c r="AD51" s="2" t="s">
        <v>627</v>
      </c>
      <c r="AE51" s="244" t="str">
        <f t="shared" si="12"/>
        <v>sNiu</v>
      </c>
      <c r="AF51" s="2" t="s">
        <v>628</v>
      </c>
      <c r="AG51" s="244" t="str">
        <f t="shared" si="13"/>
        <v>kNiu</v>
      </c>
      <c r="AH51" s="2" t="s">
        <v>629</v>
      </c>
      <c r="AI51" s="244" t="str">
        <f t="shared" si="14"/>
        <v>khNiu</v>
      </c>
      <c r="AJ51" s="2"/>
      <c r="AK51" s="244" t="str">
        <f t="shared" si="15"/>
        <v/>
      </c>
      <c r="AL51" s="2"/>
      <c r="AM51" s="244" t="str">
        <f t="shared" si="16"/>
        <v/>
      </c>
    </row>
    <row r="52" spans="2:39">
      <c r="B52" s="242" t="s">
        <v>2031</v>
      </c>
      <c r="C52" s="243" t="s">
        <v>630</v>
      </c>
      <c r="D52" s="2" t="s">
        <v>631</v>
      </c>
      <c r="E52" s="244" t="str">
        <f t="shared" si="0"/>
        <v>iuh</v>
      </c>
      <c r="F52" s="2" t="s">
        <v>632</v>
      </c>
      <c r="G52" s="244" t="str">
        <f t="shared" si="0"/>
        <v>hiuh</v>
      </c>
      <c r="H52" s="2"/>
      <c r="I52" s="244" t="str">
        <f t="shared" si="1"/>
        <v/>
      </c>
      <c r="J52" s="2"/>
      <c r="K52" s="244" t="str">
        <f t="shared" si="2"/>
        <v/>
      </c>
      <c r="L52" s="2"/>
      <c r="M52" s="244" t="str">
        <f t="shared" si="3"/>
        <v/>
      </c>
      <c r="N52" s="2"/>
      <c r="O52" s="244" t="str">
        <f t="shared" si="4"/>
        <v/>
      </c>
      <c r="P52" s="2"/>
      <c r="Q52" s="244" t="str">
        <f t="shared" si="5"/>
        <v/>
      </c>
      <c r="R52" s="2"/>
      <c r="S52" s="244" t="str">
        <f t="shared" si="6"/>
        <v/>
      </c>
      <c r="T52" s="2"/>
      <c r="U52" s="244" t="str">
        <f t="shared" si="7"/>
        <v/>
      </c>
      <c r="V52" s="2"/>
      <c r="W52" s="244" t="str">
        <f t="shared" si="8"/>
        <v/>
      </c>
      <c r="X52" s="2"/>
      <c r="Y52" s="244" t="str">
        <f t="shared" si="9"/>
        <v/>
      </c>
      <c r="Z52" s="2"/>
      <c r="AA52" s="244" t="str">
        <f t="shared" si="10"/>
        <v/>
      </c>
      <c r="AB52" s="2"/>
      <c r="AC52" s="244" t="str">
        <f t="shared" si="11"/>
        <v/>
      </c>
      <c r="AD52" s="2"/>
      <c r="AE52" s="244" t="str">
        <f t="shared" si="12"/>
        <v/>
      </c>
      <c r="AF52" s="2"/>
      <c r="AG52" s="244" t="str">
        <f t="shared" si="13"/>
        <v/>
      </c>
      <c r="AH52" s="2"/>
      <c r="AI52" s="244" t="str">
        <f t="shared" si="14"/>
        <v/>
      </c>
      <c r="AJ52" s="2"/>
      <c r="AK52" s="244" t="str">
        <f t="shared" si="15"/>
        <v/>
      </c>
      <c r="AL52" s="2"/>
      <c r="AM52" s="244" t="str">
        <f t="shared" si="16"/>
        <v/>
      </c>
    </row>
    <row r="53" spans="2:39">
      <c r="B53" s="242" t="s">
        <v>1954</v>
      </c>
      <c r="C53" s="243" t="s">
        <v>633</v>
      </c>
      <c r="D53" s="2" t="s">
        <v>634</v>
      </c>
      <c r="E53" s="244" t="str">
        <f t="shared" si="0"/>
        <v>or</v>
      </c>
      <c r="F53" s="2" t="s">
        <v>635</v>
      </c>
      <c r="G53" s="244" t="str">
        <f t="shared" si="0"/>
        <v>hor</v>
      </c>
      <c r="H53" s="2" t="s">
        <v>636</v>
      </c>
      <c r="I53" s="244" t="str">
        <f t="shared" si="1"/>
        <v>por</v>
      </c>
      <c r="J53" s="2" t="s">
        <v>637</v>
      </c>
      <c r="K53" s="244" t="str">
        <f t="shared" si="2"/>
        <v>phor</v>
      </c>
      <c r="L53" s="2" t="s">
        <v>638</v>
      </c>
      <c r="M53" s="244" t="str">
        <f t="shared" si="3"/>
        <v>bor</v>
      </c>
      <c r="N53" s="2"/>
      <c r="O53" s="244" t="str">
        <f t="shared" si="4"/>
        <v/>
      </c>
      <c r="P53" s="2" t="s">
        <v>639</v>
      </c>
      <c r="Q53" s="244" t="str">
        <f t="shared" si="5"/>
        <v>tor</v>
      </c>
      <c r="R53" s="2" t="s">
        <v>640</v>
      </c>
      <c r="S53" s="244" t="str">
        <f t="shared" si="6"/>
        <v>thor</v>
      </c>
      <c r="T53" s="2"/>
      <c r="U53" s="244" t="str">
        <f t="shared" si="7"/>
        <v/>
      </c>
      <c r="V53" s="2" t="s">
        <v>641</v>
      </c>
      <c r="W53" s="244" t="str">
        <f t="shared" si="8"/>
        <v>lor</v>
      </c>
      <c r="X53" s="2" t="s">
        <v>642</v>
      </c>
      <c r="Y53" s="244" t="str">
        <f t="shared" si="9"/>
        <v>zor</v>
      </c>
      <c r="Z53" s="2" t="s">
        <v>643</v>
      </c>
      <c r="AA53" s="244" t="str">
        <f t="shared" si="10"/>
        <v>cor</v>
      </c>
      <c r="AB53" s="2"/>
      <c r="AC53" s="244" t="str">
        <f t="shared" si="11"/>
        <v/>
      </c>
      <c r="AD53" s="2" t="s">
        <v>644</v>
      </c>
      <c r="AE53" s="244" t="str">
        <f t="shared" si="12"/>
        <v>sor</v>
      </c>
      <c r="AF53" s="2" t="s">
        <v>645</v>
      </c>
      <c r="AG53" s="244" t="str">
        <f t="shared" si="13"/>
        <v>kor</v>
      </c>
      <c r="AH53" s="2" t="s">
        <v>646</v>
      </c>
      <c r="AI53" s="244" t="str">
        <f t="shared" si="14"/>
        <v>khor</v>
      </c>
      <c r="AJ53" s="2" t="s">
        <v>647</v>
      </c>
      <c r="AK53" s="244" t="str">
        <f t="shared" si="15"/>
        <v>gor</v>
      </c>
      <c r="AL53" s="2"/>
      <c r="AM53" s="244" t="str">
        <f t="shared" si="16"/>
        <v/>
      </c>
    </row>
    <row r="54" spans="2:39">
      <c r="B54" s="242" t="s">
        <v>1109</v>
      </c>
      <c r="C54" s="243" t="s">
        <v>648</v>
      </c>
      <c r="D54" s="2" t="s">
        <v>649</v>
      </c>
      <c r="E54" s="244" t="str">
        <f t="shared" si="0"/>
        <v>oo</v>
      </c>
      <c r="F54" s="2" t="s">
        <v>650</v>
      </c>
      <c r="G54" s="244" t="str">
        <f t="shared" si="0"/>
        <v>hoo</v>
      </c>
      <c r="H54" s="2" t="s">
        <v>651</v>
      </c>
      <c r="I54" s="244" t="str">
        <f t="shared" si="1"/>
        <v>poo</v>
      </c>
      <c r="J54" s="2" t="s">
        <v>652</v>
      </c>
      <c r="K54" s="244" t="str">
        <f t="shared" si="2"/>
        <v>phoo</v>
      </c>
      <c r="L54" s="2" t="s">
        <v>653</v>
      </c>
      <c r="M54" s="244" t="str">
        <f t="shared" si="3"/>
        <v>boo</v>
      </c>
      <c r="N54" s="2" t="s">
        <v>654</v>
      </c>
      <c r="O54" s="244" t="str">
        <f t="shared" si="4"/>
        <v>moo</v>
      </c>
      <c r="P54" s="2" t="s">
        <v>655</v>
      </c>
      <c r="Q54" s="244" t="str">
        <f t="shared" si="5"/>
        <v>too</v>
      </c>
      <c r="R54" s="2" t="s">
        <v>656</v>
      </c>
      <c r="S54" s="244" t="str">
        <f t="shared" si="6"/>
        <v>thoo</v>
      </c>
      <c r="T54" s="2" t="s">
        <v>657</v>
      </c>
      <c r="U54" s="244" t="str">
        <f t="shared" si="7"/>
        <v>noo</v>
      </c>
      <c r="V54" s="2" t="s">
        <v>658</v>
      </c>
      <c r="W54" s="244" t="str">
        <f t="shared" si="8"/>
        <v>loo</v>
      </c>
      <c r="X54" s="2" t="s">
        <v>659</v>
      </c>
      <c r="Y54" s="244" t="str">
        <f t="shared" si="9"/>
        <v>zoo</v>
      </c>
      <c r="Z54" s="2" t="s">
        <v>660</v>
      </c>
      <c r="AA54" s="244" t="str">
        <f t="shared" si="10"/>
        <v>coo</v>
      </c>
      <c r="AB54" s="2"/>
      <c r="AC54" s="244" t="str">
        <f t="shared" si="11"/>
        <v/>
      </c>
      <c r="AD54" s="2" t="s">
        <v>661</v>
      </c>
      <c r="AE54" s="244" t="str">
        <f t="shared" si="12"/>
        <v>soo</v>
      </c>
      <c r="AF54" s="2" t="s">
        <v>662</v>
      </c>
      <c r="AG54" s="244" t="str">
        <f t="shared" si="13"/>
        <v>koo</v>
      </c>
      <c r="AH54" s="2" t="s">
        <v>663</v>
      </c>
      <c r="AI54" s="244" t="str">
        <f t="shared" si="14"/>
        <v>khoo</v>
      </c>
      <c r="AJ54" s="2" t="s">
        <v>664</v>
      </c>
      <c r="AK54" s="244" t="str">
        <f t="shared" si="15"/>
        <v>goo</v>
      </c>
      <c r="AL54" s="2" t="s">
        <v>665</v>
      </c>
      <c r="AM54" s="244" t="str">
        <f t="shared" si="16"/>
        <v>ngoo</v>
      </c>
    </row>
    <row r="55" spans="2:39">
      <c r="B55" s="242" t="s">
        <v>2032</v>
      </c>
      <c r="C55" s="243" t="s">
        <v>666</v>
      </c>
      <c r="D55" s="2" t="s">
        <v>667</v>
      </c>
      <c r="E55" s="244" t="str">
        <f t="shared" si="0"/>
        <v>Noo</v>
      </c>
      <c r="F55" s="2" t="s">
        <v>668</v>
      </c>
      <c r="G55" s="244" t="str">
        <f t="shared" si="0"/>
        <v>hNoo</v>
      </c>
      <c r="H55" s="2"/>
      <c r="I55" s="244" t="str">
        <f t="shared" si="1"/>
        <v/>
      </c>
      <c r="J55" s="2"/>
      <c r="K55" s="244" t="str">
        <f t="shared" si="2"/>
        <v/>
      </c>
      <c r="L55" s="2"/>
      <c r="M55" s="244" t="str">
        <f t="shared" si="3"/>
        <v/>
      </c>
      <c r="N55" s="2"/>
      <c r="O55" s="244" t="str">
        <f t="shared" si="4"/>
        <v/>
      </c>
      <c r="P55" s="2"/>
      <c r="Q55" s="244" t="str">
        <f t="shared" si="5"/>
        <v/>
      </c>
      <c r="R55" s="2"/>
      <c r="S55" s="244" t="str">
        <f t="shared" si="6"/>
        <v/>
      </c>
      <c r="T55" s="2"/>
      <c r="U55" s="244" t="str">
        <f t="shared" si="7"/>
        <v/>
      </c>
      <c r="V55" s="2"/>
      <c r="W55" s="244" t="str">
        <f t="shared" si="8"/>
        <v/>
      </c>
      <c r="X55" s="2"/>
      <c r="Y55" s="244" t="str">
        <f t="shared" si="9"/>
        <v/>
      </c>
      <c r="Z55" s="2"/>
      <c r="AA55" s="244" t="str">
        <f t="shared" si="10"/>
        <v/>
      </c>
      <c r="AB55" s="2"/>
      <c r="AC55" s="244" t="str">
        <f t="shared" si="11"/>
        <v/>
      </c>
      <c r="AD55" s="2"/>
      <c r="AE55" s="244" t="str">
        <f t="shared" si="12"/>
        <v/>
      </c>
      <c r="AF55" s="2" t="s">
        <v>669</v>
      </c>
      <c r="AG55" s="244" t="str">
        <f t="shared" si="13"/>
        <v>kNoo</v>
      </c>
      <c r="AH55" s="2"/>
      <c r="AI55" s="244" t="str">
        <f t="shared" si="14"/>
        <v/>
      </c>
      <c r="AJ55" s="2"/>
      <c r="AK55" s="244" t="str">
        <f t="shared" si="15"/>
        <v/>
      </c>
      <c r="AL55" s="2"/>
      <c r="AM55" s="244" t="str">
        <f t="shared" si="16"/>
        <v/>
      </c>
    </row>
    <row r="56" spans="2:39">
      <c r="B56" s="242" t="s">
        <v>1120</v>
      </c>
      <c r="C56" s="243" t="s">
        <v>670</v>
      </c>
      <c r="D56" s="2" t="s">
        <v>671</v>
      </c>
      <c r="E56" s="244" t="str">
        <f t="shared" si="0"/>
        <v>oh</v>
      </c>
      <c r="F56" s="2" t="s">
        <v>672</v>
      </c>
      <c r="G56" s="244" t="str">
        <f t="shared" si="0"/>
        <v>hoh</v>
      </c>
      <c r="H56" s="2" t="s">
        <v>673</v>
      </c>
      <c r="I56" s="244" t="str">
        <f t="shared" si="1"/>
        <v>poh</v>
      </c>
      <c r="J56" s="2" t="s">
        <v>674</v>
      </c>
      <c r="K56" s="244" t="str">
        <f t="shared" si="2"/>
        <v>phoh</v>
      </c>
      <c r="L56" s="2" t="s">
        <v>675</v>
      </c>
      <c r="M56" s="244" t="str">
        <f t="shared" si="3"/>
        <v>boh</v>
      </c>
      <c r="N56" s="2"/>
      <c r="O56" s="244" t="str">
        <f t="shared" si="4"/>
        <v/>
      </c>
      <c r="P56" s="2" t="s">
        <v>676</v>
      </c>
      <c r="Q56" s="244" t="str">
        <f t="shared" si="5"/>
        <v>toh</v>
      </c>
      <c r="R56" s="2" t="s">
        <v>677</v>
      </c>
      <c r="S56" s="244" t="str">
        <f t="shared" si="6"/>
        <v>thoh</v>
      </c>
      <c r="T56" s="2"/>
      <c r="U56" s="244" t="str">
        <f t="shared" si="7"/>
        <v/>
      </c>
      <c r="V56" s="2" t="s">
        <v>678</v>
      </c>
      <c r="W56" s="244" t="str">
        <f t="shared" si="8"/>
        <v>loh</v>
      </c>
      <c r="X56" s="2" t="s">
        <v>679</v>
      </c>
      <c r="Y56" s="244" t="str">
        <f t="shared" si="9"/>
        <v>zoh</v>
      </c>
      <c r="Z56" s="2" t="s">
        <v>680</v>
      </c>
      <c r="AA56" s="244" t="str">
        <f t="shared" si="10"/>
        <v>coh</v>
      </c>
      <c r="AB56" s="2"/>
      <c r="AC56" s="244" t="str">
        <f t="shared" si="11"/>
        <v/>
      </c>
      <c r="AD56" s="2" t="s">
        <v>681</v>
      </c>
      <c r="AE56" s="244" t="str">
        <f t="shared" si="12"/>
        <v>soh</v>
      </c>
      <c r="AF56" s="2" t="s">
        <v>682</v>
      </c>
      <c r="AG56" s="244" t="str">
        <f t="shared" si="13"/>
        <v>koh</v>
      </c>
      <c r="AH56" s="2"/>
      <c r="AI56" s="244" t="str">
        <f t="shared" si="14"/>
        <v/>
      </c>
      <c r="AJ56" s="2"/>
      <c r="AK56" s="244" t="str">
        <f t="shared" si="15"/>
        <v/>
      </c>
      <c r="AL56" s="2"/>
      <c r="AM56" s="244" t="str">
        <f t="shared" si="16"/>
        <v/>
      </c>
    </row>
    <row r="57" spans="2:39">
      <c r="B57" s="242" t="s">
        <v>2033</v>
      </c>
      <c r="C57" s="243" t="s">
        <v>683</v>
      </c>
      <c r="D57" s="2" t="s">
        <v>684</v>
      </c>
      <c r="E57" s="244" t="str">
        <f t="shared" si="0"/>
        <v>ooh</v>
      </c>
      <c r="F57" s="2" t="s">
        <v>685</v>
      </c>
      <c r="G57" s="244" t="str">
        <f t="shared" si="0"/>
        <v>hooh</v>
      </c>
      <c r="H57" s="2"/>
      <c r="I57" s="244" t="str">
        <f t="shared" si="1"/>
        <v/>
      </c>
      <c r="J57" s="2"/>
      <c r="K57" s="244" t="str">
        <f t="shared" si="2"/>
        <v/>
      </c>
      <c r="L57" s="2"/>
      <c r="M57" s="244" t="str">
        <f t="shared" si="3"/>
        <v/>
      </c>
      <c r="N57" s="2" t="s">
        <v>686</v>
      </c>
      <c r="O57" s="244" t="str">
        <f t="shared" si="4"/>
        <v>mooh</v>
      </c>
      <c r="P57" s="2" t="s">
        <v>687</v>
      </c>
      <c r="Q57" s="244" t="str">
        <f t="shared" si="5"/>
        <v>tooh</v>
      </c>
      <c r="R57" s="2"/>
      <c r="S57" s="244" t="str">
        <f t="shared" si="6"/>
        <v/>
      </c>
      <c r="T57" s="2"/>
      <c r="U57" s="244" t="str">
        <f t="shared" si="7"/>
        <v/>
      </c>
      <c r="V57" s="2" t="s">
        <v>688</v>
      </c>
      <c r="W57" s="244" t="str">
        <f t="shared" si="8"/>
        <v>looh</v>
      </c>
      <c r="X57" s="2"/>
      <c r="Y57" s="244" t="str">
        <f t="shared" si="9"/>
        <v/>
      </c>
      <c r="Z57" s="2"/>
      <c r="AA57" s="244" t="str">
        <f t="shared" si="10"/>
        <v/>
      </c>
      <c r="AB57" s="2"/>
      <c r="AC57" s="244" t="str">
        <f t="shared" si="11"/>
        <v/>
      </c>
      <c r="AD57" s="2"/>
      <c r="AE57" s="244" t="str">
        <f t="shared" si="12"/>
        <v/>
      </c>
      <c r="AF57" s="2" t="s">
        <v>689</v>
      </c>
      <c r="AG57" s="244" t="str">
        <f t="shared" si="13"/>
        <v>kooh</v>
      </c>
      <c r="AH57" s="2"/>
      <c r="AI57" s="244" t="str">
        <f t="shared" si="14"/>
        <v/>
      </c>
      <c r="AJ57" s="2"/>
      <c r="AK57" s="244" t="str">
        <f t="shared" si="15"/>
        <v/>
      </c>
      <c r="AL57" s="2"/>
      <c r="AM57" s="244" t="str">
        <f t="shared" si="16"/>
        <v/>
      </c>
    </row>
    <row r="58" spans="2:39">
      <c r="B58" s="242" t="s">
        <v>2034</v>
      </c>
      <c r="C58" s="243" t="s">
        <v>690</v>
      </c>
      <c r="D58" s="2" t="s">
        <v>691</v>
      </c>
      <c r="E58" s="244" t="str">
        <f t="shared" si="0"/>
        <v>o?</v>
      </c>
      <c r="F58" s="2" t="s">
        <v>692</v>
      </c>
      <c r="G58" s="244" t="str">
        <f t="shared" si="0"/>
        <v>ho?</v>
      </c>
      <c r="H58" s="2"/>
      <c r="I58" s="244" t="str">
        <f t="shared" si="1"/>
        <v/>
      </c>
      <c r="J58" s="2"/>
      <c r="K58" s="244" t="str">
        <f t="shared" si="2"/>
        <v/>
      </c>
      <c r="L58" s="2"/>
      <c r="M58" s="244" t="str">
        <f t="shared" si="3"/>
        <v/>
      </c>
      <c r="N58" s="2"/>
      <c r="O58" s="244" t="str">
        <f t="shared" si="4"/>
        <v/>
      </c>
      <c r="P58" s="2"/>
      <c r="Q58" s="244" t="str">
        <f t="shared" si="5"/>
        <v/>
      </c>
      <c r="R58" s="2"/>
      <c r="S58" s="244" t="str">
        <f t="shared" si="6"/>
        <v/>
      </c>
      <c r="T58" s="2"/>
      <c r="U58" s="244" t="str">
        <f t="shared" si="7"/>
        <v/>
      </c>
      <c r="V58" s="2"/>
      <c r="W58" s="244" t="str">
        <f t="shared" si="8"/>
        <v/>
      </c>
      <c r="X58" s="2"/>
      <c r="Y58" s="244" t="str">
        <f t="shared" si="9"/>
        <v/>
      </c>
      <c r="Z58" s="2"/>
      <c r="AA58" s="244" t="str">
        <f t="shared" si="10"/>
        <v/>
      </c>
      <c r="AB58" s="2"/>
      <c r="AC58" s="244" t="str">
        <f t="shared" si="11"/>
        <v/>
      </c>
      <c r="AD58" s="2"/>
      <c r="AE58" s="244" t="str">
        <f t="shared" si="12"/>
        <v/>
      </c>
      <c r="AF58" s="2"/>
      <c r="AG58" s="244" t="str">
        <f t="shared" si="13"/>
        <v/>
      </c>
      <c r="AH58" s="2"/>
      <c r="AI58" s="244" t="str">
        <f t="shared" si="14"/>
        <v/>
      </c>
      <c r="AJ58" s="2"/>
      <c r="AK58" s="244" t="str">
        <f t="shared" si="15"/>
        <v/>
      </c>
      <c r="AL58" s="2"/>
      <c r="AM58" s="244" t="str">
        <f t="shared" si="16"/>
        <v/>
      </c>
    </row>
    <row r="59" spans="2:39">
      <c r="B59" s="242" t="s">
        <v>1208</v>
      </c>
      <c r="C59" s="243" t="s">
        <v>693</v>
      </c>
      <c r="D59" s="2" t="s">
        <v>694</v>
      </c>
      <c r="E59" s="244" t="str">
        <f t="shared" si="0"/>
        <v>om</v>
      </c>
      <c r="F59" s="2"/>
      <c r="G59" s="244" t="str">
        <f t="shared" si="0"/>
        <v/>
      </c>
      <c r="H59" s="2"/>
      <c r="I59" s="244" t="str">
        <f t="shared" si="1"/>
        <v/>
      </c>
      <c r="J59" s="2"/>
      <c r="K59" s="244" t="str">
        <f t="shared" si="2"/>
        <v/>
      </c>
      <c r="L59" s="2"/>
      <c r="M59" s="244" t="str">
        <f t="shared" si="3"/>
        <v/>
      </c>
      <c r="N59" s="2"/>
      <c r="O59" s="244" t="str">
        <f t="shared" si="4"/>
        <v/>
      </c>
      <c r="P59" s="2" t="s">
        <v>695</v>
      </c>
      <c r="Q59" s="244" t="str">
        <f t="shared" si="5"/>
        <v>tom</v>
      </c>
      <c r="R59" s="2"/>
      <c r="S59" s="244" t="str">
        <f t="shared" si="6"/>
        <v/>
      </c>
      <c r="T59" s="2"/>
      <c r="U59" s="244" t="str">
        <f t="shared" si="7"/>
        <v/>
      </c>
      <c r="V59" s="2"/>
      <c r="W59" s="244" t="str">
        <f t="shared" si="8"/>
        <v/>
      </c>
      <c r="X59" s="2"/>
      <c r="Y59" s="244" t="str">
        <f t="shared" si="9"/>
        <v/>
      </c>
      <c r="Z59" s="2"/>
      <c r="AA59" s="244" t="str">
        <f t="shared" si="10"/>
        <v/>
      </c>
      <c r="AB59" s="2"/>
      <c r="AC59" s="244" t="str">
        <f t="shared" si="11"/>
        <v/>
      </c>
      <c r="AD59" s="2" t="s">
        <v>696</v>
      </c>
      <c r="AE59" s="244" t="str">
        <f t="shared" si="12"/>
        <v>som</v>
      </c>
      <c r="AF59" s="2"/>
      <c r="AG59" s="244" t="str">
        <f t="shared" si="13"/>
        <v/>
      </c>
      <c r="AH59" s="2"/>
      <c r="AI59" s="244" t="str">
        <f t="shared" si="14"/>
        <v/>
      </c>
      <c r="AJ59" s="2"/>
      <c r="AK59" s="244" t="str">
        <f t="shared" si="15"/>
        <v/>
      </c>
      <c r="AL59" s="2"/>
      <c r="AM59" s="244" t="str">
        <f t="shared" si="16"/>
        <v/>
      </c>
    </row>
    <row r="60" spans="2:39">
      <c r="B60" s="242" t="s">
        <v>1095</v>
      </c>
      <c r="C60" s="243" t="s">
        <v>697</v>
      </c>
      <c r="D60" s="2" t="s">
        <v>698</v>
      </c>
      <c r="E60" s="244" t="str">
        <f t="shared" si="0"/>
        <v>ong</v>
      </c>
      <c r="F60" s="2" t="s">
        <v>699</v>
      </c>
      <c r="G60" s="244" t="str">
        <f t="shared" si="0"/>
        <v>hong</v>
      </c>
      <c r="H60" s="2" t="s">
        <v>700</v>
      </c>
      <c r="I60" s="244" t="str">
        <f t="shared" si="1"/>
        <v>pong</v>
      </c>
      <c r="J60" s="2" t="s">
        <v>701</v>
      </c>
      <c r="K60" s="244" t="str">
        <f t="shared" si="2"/>
        <v>phong</v>
      </c>
      <c r="L60" s="2" t="s">
        <v>702</v>
      </c>
      <c r="M60" s="244" t="str">
        <f t="shared" si="3"/>
        <v>bong</v>
      </c>
      <c r="N60" s="2"/>
      <c r="O60" s="244" t="str">
        <f t="shared" si="4"/>
        <v/>
      </c>
      <c r="P60" s="2" t="s">
        <v>703</v>
      </c>
      <c r="Q60" s="244" t="str">
        <f t="shared" si="5"/>
        <v>tong</v>
      </c>
      <c r="R60" s="2" t="s">
        <v>704</v>
      </c>
      <c r="S60" s="244" t="str">
        <f t="shared" si="6"/>
        <v>thong</v>
      </c>
      <c r="T60" s="2"/>
      <c r="U60" s="244" t="str">
        <f t="shared" si="7"/>
        <v/>
      </c>
      <c r="V60" s="2" t="s">
        <v>705</v>
      </c>
      <c r="W60" s="244" t="str">
        <f t="shared" si="8"/>
        <v>long</v>
      </c>
      <c r="X60" s="2" t="s">
        <v>706</v>
      </c>
      <c r="Y60" s="244" t="str">
        <f t="shared" si="9"/>
        <v>zong</v>
      </c>
      <c r="Z60" s="2" t="s">
        <v>707</v>
      </c>
      <c r="AA60" s="244" t="str">
        <f t="shared" si="10"/>
        <v>cong</v>
      </c>
      <c r="AB60" s="2"/>
      <c r="AC60" s="244" t="str">
        <f t="shared" si="11"/>
        <v/>
      </c>
      <c r="AD60" s="2" t="s">
        <v>708</v>
      </c>
      <c r="AE60" s="244" t="str">
        <f t="shared" si="12"/>
        <v>song</v>
      </c>
      <c r="AF60" s="2" t="s">
        <v>709</v>
      </c>
      <c r="AG60" s="244" t="str">
        <f t="shared" si="13"/>
        <v>kong</v>
      </c>
      <c r="AH60" s="2" t="s">
        <v>710</v>
      </c>
      <c r="AI60" s="244" t="str">
        <f t="shared" si="14"/>
        <v>khong</v>
      </c>
      <c r="AJ60" s="2" t="s">
        <v>711</v>
      </c>
      <c r="AK60" s="244" t="str">
        <f t="shared" si="15"/>
        <v>gong</v>
      </c>
      <c r="AL60" s="2"/>
      <c r="AM60" s="244" t="str">
        <f t="shared" si="16"/>
        <v/>
      </c>
    </row>
    <row r="61" spans="2:39">
      <c r="B61" s="242" t="s">
        <v>1209</v>
      </c>
      <c r="C61" s="243" t="s">
        <v>712</v>
      </c>
      <c r="D61" s="2" t="s">
        <v>713</v>
      </c>
      <c r="E61" s="244" t="str">
        <f t="shared" si="0"/>
        <v>op</v>
      </c>
      <c r="F61" s="2" t="s">
        <v>714</v>
      </c>
      <c r="G61" s="244" t="str">
        <f t="shared" si="0"/>
        <v>hop</v>
      </c>
      <c r="H61" s="2"/>
      <c r="I61" s="244" t="str">
        <f t="shared" si="1"/>
        <v/>
      </c>
      <c r="J61" s="2"/>
      <c r="K61" s="244" t="str">
        <f t="shared" si="2"/>
        <v/>
      </c>
      <c r="L61" s="2"/>
      <c r="M61" s="244" t="str">
        <f t="shared" si="3"/>
        <v/>
      </c>
      <c r="N61" s="2"/>
      <c r="O61" s="244" t="str">
        <f t="shared" si="4"/>
        <v/>
      </c>
      <c r="P61" s="2"/>
      <c r="Q61" s="244" t="str">
        <f t="shared" si="5"/>
        <v/>
      </c>
      <c r="R61" s="2"/>
      <c r="S61" s="244" t="str">
        <f t="shared" si="6"/>
        <v/>
      </c>
      <c r="T61" s="2"/>
      <c r="U61" s="244" t="str">
        <f t="shared" si="7"/>
        <v/>
      </c>
      <c r="V61" s="2" t="s">
        <v>715</v>
      </c>
      <c r="W61" s="244" t="str">
        <f t="shared" si="8"/>
        <v>lop</v>
      </c>
      <c r="X61" s="2"/>
      <c r="Y61" s="244" t="str">
        <f t="shared" si="9"/>
        <v/>
      </c>
      <c r="Z61" s="2"/>
      <c r="AA61" s="244" t="str">
        <f t="shared" si="10"/>
        <v/>
      </c>
      <c r="AB61" s="2"/>
      <c r="AC61" s="244" t="str">
        <f t="shared" si="11"/>
        <v/>
      </c>
      <c r="AD61" s="2"/>
      <c r="AE61" s="244" t="str">
        <f t="shared" si="12"/>
        <v/>
      </c>
      <c r="AF61" s="2" t="s">
        <v>716</v>
      </c>
      <c r="AG61" s="244" t="str">
        <f t="shared" si="13"/>
        <v>kop</v>
      </c>
      <c r="AH61" s="2"/>
      <c r="AI61" s="244" t="str">
        <f t="shared" si="14"/>
        <v/>
      </c>
      <c r="AJ61" s="2"/>
      <c r="AK61" s="244" t="str">
        <f t="shared" si="15"/>
        <v/>
      </c>
      <c r="AL61" s="2"/>
      <c r="AM61" s="244" t="str">
        <f t="shared" si="16"/>
        <v/>
      </c>
    </row>
    <row r="62" spans="2:39">
      <c r="B62" s="242" t="s">
        <v>1096</v>
      </c>
      <c r="C62" s="243" t="s">
        <v>717</v>
      </c>
      <c r="D62" s="2" t="s">
        <v>718</v>
      </c>
      <c r="E62" s="244" t="str">
        <f t="shared" si="0"/>
        <v>ok</v>
      </c>
      <c r="F62" s="2" t="s">
        <v>719</v>
      </c>
      <c r="G62" s="244" t="str">
        <f t="shared" si="0"/>
        <v>hok</v>
      </c>
      <c r="H62" s="2" t="s">
        <v>720</v>
      </c>
      <c r="I62" s="244" t="str">
        <f t="shared" si="1"/>
        <v>pok</v>
      </c>
      <c r="J62" s="2" t="s">
        <v>721</v>
      </c>
      <c r="K62" s="244" t="str">
        <f t="shared" si="2"/>
        <v>phok</v>
      </c>
      <c r="L62" s="2" t="s">
        <v>722</v>
      </c>
      <c r="M62" s="244" t="str">
        <f t="shared" si="3"/>
        <v>bok</v>
      </c>
      <c r="N62" s="2"/>
      <c r="O62" s="244" t="str">
        <f t="shared" si="4"/>
        <v/>
      </c>
      <c r="P62" s="2" t="s">
        <v>723</v>
      </c>
      <c r="Q62" s="244" t="str">
        <f t="shared" si="5"/>
        <v>tok</v>
      </c>
      <c r="R62" s="2" t="s">
        <v>724</v>
      </c>
      <c r="S62" s="244" t="str">
        <f t="shared" si="6"/>
        <v>thok</v>
      </c>
      <c r="T62" s="2"/>
      <c r="U62" s="244" t="str">
        <f t="shared" si="7"/>
        <v/>
      </c>
      <c r="V62" s="2" t="s">
        <v>725</v>
      </c>
      <c r="W62" s="244" t="str">
        <f t="shared" si="8"/>
        <v>lok</v>
      </c>
      <c r="X62" s="2" t="s">
        <v>726</v>
      </c>
      <c r="Y62" s="244" t="str">
        <f t="shared" si="9"/>
        <v>zok</v>
      </c>
      <c r="Z62" s="2" t="s">
        <v>727</v>
      </c>
      <c r="AA62" s="244" t="str">
        <f t="shared" si="10"/>
        <v>cok</v>
      </c>
      <c r="AB62" s="2"/>
      <c r="AC62" s="244" t="str">
        <f t="shared" si="11"/>
        <v/>
      </c>
      <c r="AD62" s="2" t="s">
        <v>728</v>
      </c>
      <c r="AE62" s="244" t="str">
        <f t="shared" si="12"/>
        <v>sok</v>
      </c>
      <c r="AF62" s="2" t="s">
        <v>729</v>
      </c>
      <c r="AG62" s="244" t="str">
        <f t="shared" si="13"/>
        <v>kok</v>
      </c>
      <c r="AH62" s="2" t="s">
        <v>730</v>
      </c>
      <c r="AI62" s="244" t="str">
        <f t="shared" si="14"/>
        <v>khok</v>
      </c>
      <c r="AJ62" s="2" t="s">
        <v>731</v>
      </c>
      <c r="AK62" s="244" t="str">
        <f t="shared" si="15"/>
        <v>gok</v>
      </c>
      <c r="AL62" s="2"/>
      <c r="AM62" s="244" t="str">
        <f t="shared" si="16"/>
        <v/>
      </c>
    </row>
    <row r="63" spans="2:39">
      <c r="B63" s="242" t="s">
        <v>1967</v>
      </c>
      <c r="C63" s="243" t="s">
        <v>732</v>
      </c>
      <c r="D63" s="2" t="s">
        <v>733</v>
      </c>
      <c r="E63" s="244" t="str">
        <f t="shared" si="0"/>
        <v>u</v>
      </c>
      <c r="F63" s="2" t="s">
        <v>734</v>
      </c>
      <c r="G63" s="244" t="str">
        <f t="shared" si="0"/>
        <v>hu</v>
      </c>
      <c r="H63" s="2" t="s">
        <v>735</v>
      </c>
      <c r="I63" s="244" t="str">
        <f t="shared" si="1"/>
        <v>pu</v>
      </c>
      <c r="J63" s="2" t="s">
        <v>736</v>
      </c>
      <c r="K63" s="244" t="str">
        <f t="shared" si="2"/>
        <v>phu</v>
      </c>
      <c r="L63" s="2" t="s">
        <v>737</v>
      </c>
      <c r="M63" s="244" t="str">
        <f t="shared" si="3"/>
        <v>bu</v>
      </c>
      <c r="N63" s="2"/>
      <c r="O63" s="244" t="str">
        <f t="shared" si="4"/>
        <v/>
      </c>
      <c r="P63" s="2" t="s">
        <v>738</v>
      </c>
      <c r="Q63" s="244" t="str">
        <f t="shared" si="5"/>
        <v>tu</v>
      </c>
      <c r="R63" s="2" t="s">
        <v>739</v>
      </c>
      <c r="S63" s="244" t="str">
        <f t="shared" si="6"/>
        <v>thu</v>
      </c>
      <c r="T63" s="2"/>
      <c r="U63" s="244" t="str">
        <f t="shared" si="7"/>
        <v/>
      </c>
      <c r="V63" s="2" t="s">
        <v>740</v>
      </c>
      <c r="W63" s="244" t="str">
        <f t="shared" si="8"/>
        <v>lu</v>
      </c>
      <c r="X63" s="2" t="s">
        <v>741</v>
      </c>
      <c r="Y63" s="244" t="str">
        <f t="shared" si="9"/>
        <v>zu</v>
      </c>
      <c r="Z63" s="2" t="s">
        <v>742</v>
      </c>
      <c r="AA63" s="244" t="str">
        <f t="shared" si="10"/>
        <v>cu</v>
      </c>
      <c r="AB63" s="2" t="s">
        <v>743</v>
      </c>
      <c r="AC63" s="244" t="str">
        <f t="shared" si="11"/>
        <v>ju</v>
      </c>
      <c r="AD63" s="2" t="s">
        <v>744</v>
      </c>
      <c r="AE63" s="244" t="str">
        <f t="shared" si="12"/>
        <v>su</v>
      </c>
      <c r="AF63" s="2" t="s">
        <v>745</v>
      </c>
      <c r="AG63" s="244" t="str">
        <f t="shared" si="13"/>
        <v>ku</v>
      </c>
      <c r="AH63" s="2" t="s">
        <v>746</v>
      </c>
      <c r="AI63" s="244" t="str">
        <f t="shared" si="14"/>
        <v>khu</v>
      </c>
      <c r="AJ63" s="2" t="s">
        <v>747</v>
      </c>
      <c r="AK63" s="244" t="str">
        <f t="shared" si="15"/>
        <v>gu</v>
      </c>
      <c r="AL63" s="2"/>
      <c r="AM63" s="244" t="str">
        <f t="shared" si="16"/>
        <v/>
      </c>
    </row>
    <row r="64" spans="2:39">
      <c r="B64" s="242" t="s">
        <v>1969</v>
      </c>
      <c r="C64" s="243" t="s">
        <v>748</v>
      </c>
      <c r="D64" s="2" t="s">
        <v>749</v>
      </c>
      <c r="E64" s="244" t="str">
        <f t="shared" si="0"/>
        <v>uh</v>
      </c>
      <c r="F64" s="2"/>
      <c r="G64" s="244" t="str">
        <f t="shared" si="0"/>
        <v/>
      </c>
      <c r="H64" s="2" t="s">
        <v>750</v>
      </c>
      <c r="I64" s="244" t="str">
        <f t="shared" si="1"/>
        <v>puh</v>
      </c>
      <c r="J64" s="2" t="s">
        <v>751</v>
      </c>
      <c r="K64" s="244" t="str">
        <f t="shared" si="2"/>
        <v>phuh</v>
      </c>
      <c r="L64" s="2" t="s">
        <v>752</v>
      </c>
      <c r="M64" s="244" t="str">
        <f t="shared" si="3"/>
        <v>buh</v>
      </c>
      <c r="N64" s="2"/>
      <c r="O64" s="244" t="str">
        <f t="shared" si="4"/>
        <v/>
      </c>
      <c r="P64" s="2" t="s">
        <v>753</v>
      </c>
      <c r="Q64" s="244" t="str">
        <f t="shared" si="5"/>
        <v>tuh</v>
      </c>
      <c r="R64" s="2" t="s">
        <v>754</v>
      </c>
      <c r="S64" s="244" t="str">
        <f t="shared" si="6"/>
        <v>thuh</v>
      </c>
      <c r="T64" s="2"/>
      <c r="U64" s="244" t="str">
        <f t="shared" si="7"/>
        <v/>
      </c>
      <c r="V64" s="2" t="s">
        <v>755</v>
      </c>
      <c r="W64" s="244" t="str">
        <f t="shared" si="8"/>
        <v>luh</v>
      </c>
      <c r="X64" s="2" t="s">
        <v>756</v>
      </c>
      <c r="Y64" s="244" t="str">
        <f t="shared" si="9"/>
        <v>zuh</v>
      </c>
      <c r="Z64" s="2" t="s">
        <v>757</v>
      </c>
      <c r="AA64" s="244" t="str">
        <f t="shared" si="10"/>
        <v>cuh</v>
      </c>
      <c r="AB64" s="2"/>
      <c r="AC64" s="244" t="str">
        <f t="shared" si="11"/>
        <v/>
      </c>
      <c r="AD64" s="2" t="s">
        <v>758</v>
      </c>
      <c r="AE64" s="244" t="str">
        <f t="shared" si="12"/>
        <v>suh</v>
      </c>
      <c r="AF64" s="2"/>
      <c r="AG64" s="244" t="str">
        <f t="shared" si="13"/>
        <v/>
      </c>
      <c r="AH64" s="2" t="s">
        <v>759</v>
      </c>
      <c r="AI64" s="244" t="str">
        <f t="shared" si="14"/>
        <v>khuh</v>
      </c>
      <c r="AJ64" s="2"/>
      <c r="AK64" s="244" t="str">
        <f t="shared" si="15"/>
        <v/>
      </c>
      <c r="AL64" s="2"/>
      <c r="AM64" s="244" t="str">
        <f t="shared" si="16"/>
        <v/>
      </c>
    </row>
    <row r="65" spans="2:39">
      <c r="B65" s="242" t="s">
        <v>1075</v>
      </c>
      <c r="C65" s="243" t="s">
        <v>760</v>
      </c>
      <c r="D65" s="2" t="s">
        <v>761</v>
      </c>
      <c r="E65" s="244" t="str">
        <f t="shared" si="0"/>
        <v>un</v>
      </c>
      <c r="F65" s="2" t="s">
        <v>762</v>
      </c>
      <c r="G65" s="244" t="str">
        <f t="shared" si="0"/>
        <v>hun</v>
      </c>
      <c r="H65" s="2" t="s">
        <v>763</v>
      </c>
      <c r="I65" s="244" t="str">
        <f t="shared" si="1"/>
        <v>pun</v>
      </c>
      <c r="J65" s="2" t="s">
        <v>764</v>
      </c>
      <c r="K65" s="244" t="str">
        <f t="shared" si="2"/>
        <v>phun</v>
      </c>
      <c r="L65" s="2" t="s">
        <v>765</v>
      </c>
      <c r="M65" s="244" t="str">
        <f t="shared" si="3"/>
        <v>bun</v>
      </c>
      <c r="N65" s="2"/>
      <c r="O65" s="244" t="str">
        <f t="shared" si="4"/>
        <v/>
      </c>
      <c r="P65" s="2" t="s">
        <v>766</v>
      </c>
      <c r="Q65" s="244" t="str">
        <f t="shared" si="5"/>
        <v>tun</v>
      </c>
      <c r="R65" s="2" t="s">
        <v>767</v>
      </c>
      <c r="S65" s="244" t="str">
        <f t="shared" si="6"/>
        <v>thun</v>
      </c>
      <c r="T65" s="2"/>
      <c r="U65" s="244" t="str">
        <f t="shared" si="7"/>
        <v/>
      </c>
      <c r="V65" s="2" t="s">
        <v>768</v>
      </c>
      <c r="W65" s="244" t="str">
        <f t="shared" si="8"/>
        <v>lun</v>
      </c>
      <c r="X65" s="2" t="s">
        <v>769</v>
      </c>
      <c r="Y65" s="244" t="str">
        <f t="shared" si="9"/>
        <v>zun</v>
      </c>
      <c r="Z65" s="2" t="s">
        <v>770</v>
      </c>
      <c r="AA65" s="244" t="str">
        <f t="shared" si="10"/>
        <v>cun</v>
      </c>
      <c r="AB65" s="2" t="s">
        <v>771</v>
      </c>
      <c r="AC65" s="244" t="str">
        <f t="shared" si="11"/>
        <v>jun</v>
      </c>
      <c r="AD65" s="2" t="s">
        <v>772</v>
      </c>
      <c r="AE65" s="244" t="str">
        <f t="shared" si="12"/>
        <v>sun</v>
      </c>
      <c r="AF65" s="2" t="s">
        <v>773</v>
      </c>
      <c r="AG65" s="244" t="str">
        <f t="shared" si="13"/>
        <v>kun</v>
      </c>
      <c r="AH65" s="2" t="s">
        <v>774</v>
      </c>
      <c r="AI65" s="244" t="str">
        <f t="shared" si="14"/>
        <v>khun</v>
      </c>
      <c r="AJ65" s="2" t="s">
        <v>775</v>
      </c>
      <c r="AK65" s="244" t="str">
        <f t="shared" si="15"/>
        <v>gun</v>
      </c>
      <c r="AL65" s="2"/>
      <c r="AM65" s="244" t="str">
        <f t="shared" si="16"/>
        <v/>
      </c>
    </row>
    <row r="66" spans="2:39">
      <c r="B66" s="242" t="s">
        <v>1076</v>
      </c>
      <c r="C66" s="243" t="s">
        <v>776</v>
      </c>
      <c r="D66" s="2" t="s">
        <v>777</v>
      </c>
      <c r="E66" s="244" t="str">
        <f t="shared" si="0"/>
        <v>ut</v>
      </c>
      <c r="F66" s="2" t="s">
        <v>778</v>
      </c>
      <c r="G66" s="244" t="str">
        <f t="shared" si="0"/>
        <v>hut</v>
      </c>
      <c r="H66" s="2" t="s">
        <v>779</v>
      </c>
      <c r="I66" s="244" t="str">
        <f t="shared" si="1"/>
        <v>put</v>
      </c>
      <c r="J66" s="2" t="s">
        <v>780</v>
      </c>
      <c r="K66" s="244" t="str">
        <f t="shared" si="2"/>
        <v>phut</v>
      </c>
      <c r="L66" s="2" t="s">
        <v>781</v>
      </c>
      <c r="M66" s="244" t="str">
        <f t="shared" si="3"/>
        <v>but</v>
      </c>
      <c r="N66" s="2"/>
      <c r="O66" s="244" t="str">
        <f t="shared" si="4"/>
        <v/>
      </c>
      <c r="P66" s="2" t="s">
        <v>782</v>
      </c>
      <c r="Q66" s="244" t="str">
        <f t="shared" si="5"/>
        <v>tut</v>
      </c>
      <c r="R66" s="2" t="s">
        <v>783</v>
      </c>
      <c r="S66" s="244" t="str">
        <f t="shared" si="6"/>
        <v>thut</v>
      </c>
      <c r="T66" s="2"/>
      <c r="U66" s="244" t="str">
        <f t="shared" si="7"/>
        <v/>
      </c>
      <c r="V66" s="2" t="s">
        <v>784</v>
      </c>
      <c r="W66" s="244" t="str">
        <f t="shared" si="8"/>
        <v>lut</v>
      </c>
      <c r="X66" s="2" t="s">
        <v>785</v>
      </c>
      <c r="Y66" s="244" t="str">
        <f t="shared" si="9"/>
        <v>zut</v>
      </c>
      <c r="Z66" s="2" t="s">
        <v>786</v>
      </c>
      <c r="AA66" s="244" t="str">
        <f t="shared" si="10"/>
        <v>cut</v>
      </c>
      <c r="AB66" s="2"/>
      <c r="AC66" s="244" t="str">
        <f t="shared" si="11"/>
        <v/>
      </c>
      <c r="AD66" s="2" t="s">
        <v>787</v>
      </c>
      <c r="AE66" s="244" t="str">
        <f t="shared" si="12"/>
        <v>sut</v>
      </c>
      <c r="AF66" s="2" t="s">
        <v>788</v>
      </c>
      <c r="AG66" s="244" t="str">
        <f t="shared" si="13"/>
        <v>kut</v>
      </c>
      <c r="AH66" s="2" t="s">
        <v>789</v>
      </c>
      <c r="AI66" s="244" t="str">
        <f t="shared" si="14"/>
        <v>khut</v>
      </c>
      <c r="AJ66" s="2"/>
      <c r="AK66" s="244" t="str">
        <f t="shared" si="15"/>
        <v/>
      </c>
      <c r="AL66" s="2"/>
      <c r="AM66" s="244" t="str">
        <f t="shared" si="16"/>
        <v/>
      </c>
    </row>
    <row r="67" spans="2:39">
      <c r="B67" s="242" t="s">
        <v>1134</v>
      </c>
      <c r="C67" s="243" t="s">
        <v>790</v>
      </c>
      <c r="D67" s="2" t="s">
        <v>791</v>
      </c>
      <c r="E67" s="244" t="str">
        <f t="shared" si="0"/>
        <v>ua</v>
      </c>
      <c r="F67" s="2" t="s">
        <v>792</v>
      </c>
      <c r="G67" s="244" t="str">
        <f t="shared" si="0"/>
        <v>hua</v>
      </c>
      <c r="H67" s="2" t="s">
        <v>793</v>
      </c>
      <c r="I67" s="244" t="str">
        <f t="shared" si="1"/>
        <v>pua</v>
      </c>
      <c r="J67" s="2" t="s">
        <v>794</v>
      </c>
      <c r="K67" s="244" t="str">
        <f t="shared" si="2"/>
        <v>phua</v>
      </c>
      <c r="L67" s="2" t="s">
        <v>795</v>
      </c>
      <c r="M67" s="244" t="str">
        <f t="shared" si="3"/>
        <v>bua</v>
      </c>
      <c r="N67" s="2" t="s">
        <v>796</v>
      </c>
      <c r="O67" s="244" t="str">
        <f t="shared" si="4"/>
        <v>mua</v>
      </c>
      <c r="P67" s="2" t="s">
        <v>797</v>
      </c>
      <c r="Q67" s="244" t="str">
        <f t="shared" si="5"/>
        <v>tua</v>
      </c>
      <c r="R67" s="2" t="s">
        <v>798</v>
      </c>
      <c r="S67" s="244" t="str">
        <f t="shared" si="6"/>
        <v>thua</v>
      </c>
      <c r="T67" s="2" t="s">
        <v>799</v>
      </c>
      <c r="U67" s="244" t="str">
        <f t="shared" si="7"/>
        <v>nua</v>
      </c>
      <c r="V67" s="2" t="s">
        <v>800</v>
      </c>
      <c r="W67" s="244" t="str">
        <f t="shared" si="8"/>
        <v>lua</v>
      </c>
      <c r="X67" s="2" t="s">
        <v>801</v>
      </c>
      <c r="Y67" s="244" t="str">
        <f t="shared" si="9"/>
        <v>zua</v>
      </c>
      <c r="Z67" s="2" t="s">
        <v>802</v>
      </c>
      <c r="AA67" s="244" t="str">
        <f t="shared" si="10"/>
        <v>cua</v>
      </c>
      <c r="AB67" s="2" t="s">
        <v>803</v>
      </c>
      <c r="AC67" s="244" t="str">
        <f t="shared" si="11"/>
        <v>jua</v>
      </c>
      <c r="AD67" s="2" t="s">
        <v>804</v>
      </c>
      <c r="AE67" s="244" t="str">
        <f t="shared" si="12"/>
        <v>sua</v>
      </c>
      <c r="AF67" s="2" t="s">
        <v>805</v>
      </c>
      <c r="AG67" s="244" t="str">
        <f t="shared" si="13"/>
        <v>kua</v>
      </c>
      <c r="AH67" s="2" t="s">
        <v>806</v>
      </c>
      <c r="AI67" s="244" t="str">
        <f t="shared" si="14"/>
        <v>khua</v>
      </c>
      <c r="AJ67" s="2" t="s">
        <v>807</v>
      </c>
      <c r="AK67" s="244" t="str">
        <f t="shared" si="15"/>
        <v>gua</v>
      </c>
      <c r="AL67" s="2"/>
      <c r="AM67" s="244" t="str">
        <f t="shared" si="16"/>
        <v/>
      </c>
    </row>
    <row r="68" spans="2:39">
      <c r="B68" s="242" t="s">
        <v>2035</v>
      </c>
      <c r="C68" s="243" t="s">
        <v>808</v>
      </c>
      <c r="D68" s="2" t="s">
        <v>809</v>
      </c>
      <c r="E68" s="244" t="str">
        <f t="shared" si="0"/>
        <v>Nua</v>
      </c>
      <c r="F68" s="2" t="s">
        <v>810</v>
      </c>
      <c r="G68" s="244" t="str">
        <f t="shared" si="0"/>
        <v>hNua</v>
      </c>
      <c r="H68" s="2" t="s">
        <v>811</v>
      </c>
      <c r="I68" s="244" t="str">
        <f t="shared" si="1"/>
        <v>pNua</v>
      </c>
      <c r="J68" s="2" t="s">
        <v>812</v>
      </c>
      <c r="K68" s="244" t="str">
        <f t="shared" si="2"/>
        <v>phNua</v>
      </c>
      <c r="L68" s="2"/>
      <c r="M68" s="244" t="str">
        <f t="shared" si="3"/>
        <v/>
      </c>
      <c r="N68" s="2"/>
      <c r="O68" s="244" t="str">
        <f t="shared" si="4"/>
        <v/>
      </c>
      <c r="P68" s="2" t="s">
        <v>813</v>
      </c>
      <c r="Q68" s="244" t="str">
        <f t="shared" si="5"/>
        <v>tNua</v>
      </c>
      <c r="R68" s="2" t="s">
        <v>814</v>
      </c>
      <c r="S68" s="244" t="str">
        <f t="shared" si="6"/>
        <v>thNua</v>
      </c>
      <c r="T68" s="2"/>
      <c r="U68" s="244" t="str">
        <f t="shared" si="7"/>
        <v/>
      </c>
      <c r="V68" s="2"/>
      <c r="W68" s="244" t="str">
        <f t="shared" si="8"/>
        <v/>
      </c>
      <c r="X68" s="2" t="s">
        <v>815</v>
      </c>
      <c r="Y68" s="244" t="str">
        <f t="shared" si="9"/>
        <v>zNua</v>
      </c>
      <c r="Z68" s="2" t="s">
        <v>816</v>
      </c>
      <c r="AA68" s="244" t="str">
        <f t="shared" si="10"/>
        <v>cNua</v>
      </c>
      <c r="AB68" s="2"/>
      <c r="AC68" s="244" t="str">
        <f t="shared" si="11"/>
        <v/>
      </c>
      <c r="AD68" s="2" t="s">
        <v>817</v>
      </c>
      <c r="AE68" s="244" t="str">
        <f t="shared" si="12"/>
        <v>sNua</v>
      </c>
      <c r="AF68" s="2" t="s">
        <v>818</v>
      </c>
      <c r="AG68" s="244" t="str">
        <f t="shared" si="13"/>
        <v>kNua</v>
      </c>
      <c r="AH68" s="2" t="s">
        <v>819</v>
      </c>
      <c r="AI68" s="244" t="str">
        <f t="shared" si="14"/>
        <v>khNua</v>
      </c>
      <c r="AJ68" s="2"/>
      <c r="AK68" s="244" t="str">
        <f t="shared" si="15"/>
        <v/>
      </c>
      <c r="AL68" s="2"/>
      <c r="AM68" s="244" t="str">
        <f t="shared" si="16"/>
        <v/>
      </c>
    </row>
    <row r="69" spans="2:39">
      <c r="B69" s="242" t="s">
        <v>1135</v>
      </c>
      <c r="C69" s="243" t="s">
        <v>820</v>
      </c>
      <c r="D69" s="2" t="s">
        <v>821</v>
      </c>
      <c r="E69" s="244" t="str">
        <f t="shared" ref="E69:G85" si="17" xml:space="preserve"> IF(D69="", "", _xlfn.CONCAT(D$2,$B69))</f>
        <v>uah</v>
      </c>
      <c r="F69" s="2" t="s">
        <v>822</v>
      </c>
      <c r="G69" s="244" t="str">
        <f t="shared" si="17"/>
        <v>huah</v>
      </c>
      <c r="H69" s="2" t="s">
        <v>823</v>
      </c>
      <c r="I69" s="244" t="str">
        <f t="shared" ref="I69:I85" si="18" xml:space="preserve"> IF(H69="", "", _xlfn.CONCAT(H$2,$B69))</f>
        <v>puah</v>
      </c>
      <c r="J69" s="2" t="s">
        <v>824</v>
      </c>
      <c r="K69" s="244" t="str">
        <f t="shared" ref="K69:K85" si="19" xml:space="preserve"> IF(J69="", "", _xlfn.CONCAT(J$2,$B69))</f>
        <v>phuah</v>
      </c>
      <c r="L69" s="2" t="s">
        <v>825</v>
      </c>
      <c r="M69" s="244" t="str">
        <f t="shared" ref="M69:M85" si="20" xml:space="preserve"> IF(L69="", "", _xlfn.CONCAT(L$2,$B69))</f>
        <v>buah</v>
      </c>
      <c r="N69" s="2"/>
      <c r="O69" s="244" t="str">
        <f t="shared" ref="O69:O85" si="21" xml:space="preserve"> IF(N69="", "", _xlfn.CONCAT(N$2,$B69))</f>
        <v/>
      </c>
      <c r="P69" s="2" t="s">
        <v>826</v>
      </c>
      <c r="Q69" s="244" t="str">
        <f t="shared" ref="Q69:Q85" si="22" xml:space="preserve"> IF(P69="", "", _xlfn.CONCAT(P$2,$B69))</f>
        <v>tuah</v>
      </c>
      <c r="R69" s="2" t="s">
        <v>827</v>
      </c>
      <c r="S69" s="244" t="str">
        <f t="shared" ref="S69:S85" si="23" xml:space="preserve"> IF(R69="", "", _xlfn.CONCAT(R$2,$B69))</f>
        <v>thuah</v>
      </c>
      <c r="T69" s="2"/>
      <c r="U69" s="244" t="str">
        <f t="shared" ref="U69:U85" si="24" xml:space="preserve"> IF(T69="", "", _xlfn.CONCAT(T$2,$B69))</f>
        <v/>
      </c>
      <c r="V69" s="2" t="s">
        <v>828</v>
      </c>
      <c r="W69" s="244" t="str">
        <f t="shared" ref="W69:W85" si="25" xml:space="preserve"> IF(V69="", "", _xlfn.CONCAT(V$2,$B69))</f>
        <v>luah</v>
      </c>
      <c r="X69" s="2" t="s">
        <v>829</v>
      </c>
      <c r="Y69" s="244" t="str">
        <f t="shared" ref="Y69:Y85" si="26" xml:space="preserve"> IF(X69="", "", IF(LEFT(X69)="ㄗ", _xlfn.CONCAT("z", $B69), IF(OR(LEFT(X69,2)="ㄐㄧ", LEFT(X69,2)="ㄐㆪ"), _xlfn.CONCAT("j",$B69), _xlfn.CONCAT("j",$B69))))</f>
        <v>zuah</v>
      </c>
      <c r="Z69" s="2" t="s">
        <v>830</v>
      </c>
      <c r="AA69" s="244" t="str">
        <f t="shared" ref="AA69:AA85" si="27" xml:space="preserve"> IF(Z69="", "", IF(LEFT(Z69)="ㄘ", _xlfn.CONCAT("c", $B69), IF(OR(LEFT(Z69,2)="ㄑㄧ", LEFT(Z69,2)="ㄑㆪ"), _xlfn.CONCAT("c",$B69), _xlfn.CONCAT("c",$B69))))</f>
        <v>cuah</v>
      </c>
      <c r="AB69" s="2" t="s">
        <v>831</v>
      </c>
      <c r="AC69" s="244" t="str">
        <f t="shared" ref="AC69:AC85" si="28" xml:space="preserve"> IF(AB69="", "", IF(LEFT(AB69)="ㆡ", _xlfn.CONCAT("j", $B69), IF(OR(LEFT(AB69,2)="ㆢㄧ", LEFT(AB69,2)="ㆢㆪ"), _xlfn.CONCAT("j",$B69), _xlfn.CONCAT("j",$B69))))</f>
        <v>juah</v>
      </c>
      <c r="AD69" s="2" t="s">
        <v>832</v>
      </c>
      <c r="AE69" s="244" t="str">
        <f t="shared" ref="AE69:AE85" si="29" xml:space="preserve"> IF(AD69="", "", IF(LEFT(AD69)="ㄙ", _xlfn.CONCAT("s", $B69), IF(OR(LEFT(AD69,2)="ㄒㄧ", LEFT(AD69,2)="ㄒㆪ"), _xlfn.CONCAT("s",$B69), _xlfn.CONCAT("s",$B69))))</f>
        <v>suah</v>
      </c>
      <c r="AF69" s="2" t="s">
        <v>833</v>
      </c>
      <c r="AG69" s="244" t="str">
        <f t="shared" ref="AG69:AG85" si="30" xml:space="preserve"> IF(AF69="", "", _xlfn.CONCAT(AF$2,$B69))</f>
        <v>kuah</v>
      </c>
      <c r="AH69" s="2" t="s">
        <v>834</v>
      </c>
      <c r="AI69" s="244" t="str">
        <f t="shared" ref="AI69:AI85" si="31" xml:space="preserve"> IF(AH69="", "", _xlfn.CONCAT(AH$2,$B69))</f>
        <v>khuah</v>
      </c>
      <c r="AJ69" s="2"/>
      <c r="AK69" s="244" t="str">
        <f t="shared" ref="AK69:AK85" si="32" xml:space="preserve"> IF(AJ69="", "", _xlfn.CONCAT(AJ$2,$B69))</f>
        <v/>
      </c>
      <c r="AL69" s="2"/>
      <c r="AM69" s="244" t="str">
        <f t="shared" ref="AM69:AM85" si="33" xml:space="preserve"> IF(AL69="", "", _xlfn.CONCAT(AL$2,$B69))</f>
        <v/>
      </c>
    </row>
    <row r="70" spans="2:39">
      <c r="B70" s="242" t="s">
        <v>1106</v>
      </c>
      <c r="C70" s="243" t="s">
        <v>835</v>
      </c>
      <c r="D70" s="2" t="s">
        <v>836</v>
      </c>
      <c r="E70" s="244" t="str">
        <f t="shared" si="17"/>
        <v>uan</v>
      </c>
      <c r="F70" s="2" t="s">
        <v>837</v>
      </c>
      <c r="G70" s="244" t="str">
        <f t="shared" si="17"/>
        <v>huan</v>
      </c>
      <c r="H70" s="2" t="s">
        <v>838</v>
      </c>
      <c r="I70" s="244" t="str">
        <f t="shared" si="18"/>
        <v>puan</v>
      </c>
      <c r="J70" s="2" t="s">
        <v>839</v>
      </c>
      <c r="K70" s="244" t="str">
        <f t="shared" si="19"/>
        <v>phuan</v>
      </c>
      <c r="L70" s="2" t="s">
        <v>840</v>
      </c>
      <c r="M70" s="244" t="str">
        <f t="shared" si="20"/>
        <v>buan</v>
      </c>
      <c r="N70" s="2"/>
      <c r="O70" s="244" t="str">
        <f t="shared" si="21"/>
        <v/>
      </c>
      <c r="P70" s="2" t="s">
        <v>841</v>
      </c>
      <c r="Q70" s="244" t="str">
        <f t="shared" si="22"/>
        <v>tuan</v>
      </c>
      <c r="R70" s="2" t="s">
        <v>842</v>
      </c>
      <c r="S70" s="244" t="str">
        <f t="shared" si="23"/>
        <v>thuan</v>
      </c>
      <c r="T70" s="2"/>
      <c r="U70" s="244" t="str">
        <f t="shared" si="24"/>
        <v/>
      </c>
      <c r="V70" s="2" t="s">
        <v>843</v>
      </c>
      <c r="W70" s="244" t="str">
        <f t="shared" si="25"/>
        <v>luan</v>
      </c>
      <c r="X70" s="2" t="s">
        <v>844</v>
      </c>
      <c r="Y70" s="244" t="str">
        <f t="shared" si="26"/>
        <v>zuan</v>
      </c>
      <c r="Z70" s="2" t="s">
        <v>845</v>
      </c>
      <c r="AA70" s="244" t="str">
        <f t="shared" si="27"/>
        <v>cuan</v>
      </c>
      <c r="AB70" s="2"/>
      <c r="AC70" s="244" t="str">
        <f t="shared" si="28"/>
        <v/>
      </c>
      <c r="AD70" s="2" t="s">
        <v>846</v>
      </c>
      <c r="AE70" s="244" t="str">
        <f t="shared" si="29"/>
        <v>suan</v>
      </c>
      <c r="AF70" s="2" t="s">
        <v>847</v>
      </c>
      <c r="AG70" s="244" t="str">
        <f t="shared" si="30"/>
        <v>kuan</v>
      </c>
      <c r="AH70" s="2" t="s">
        <v>848</v>
      </c>
      <c r="AI70" s="244" t="str">
        <f t="shared" si="31"/>
        <v>khuan</v>
      </c>
      <c r="AJ70" s="2" t="s">
        <v>849</v>
      </c>
      <c r="AK70" s="244" t="str">
        <f t="shared" si="32"/>
        <v>guan</v>
      </c>
      <c r="AL70" s="2"/>
      <c r="AM70" s="244" t="str">
        <f t="shared" si="33"/>
        <v/>
      </c>
    </row>
    <row r="71" spans="2:39">
      <c r="B71" s="242" t="s">
        <v>1199</v>
      </c>
      <c r="C71" s="243" t="s">
        <v>850</v>
      </c>
      <c r="D71" s="2" t="s">
        <v>851</v>
      </c>
      <c r="E71" s="244" t="str">
        <f t="shared" si="17"/>
        <v>uang</v>
      </c>
      <c r="F71" s="2" t="s">
        <v>852</v>
      </c>
      <c r="G71" s="244" t="str">
        <f t="shared" si="17"/>
        <v>huang</v>
      </c>
      <c r="H71" s="2"/>
      <c r="I71" s="244" t="str">
        <f t="shared" si="18"/>
        <v/>
      </c>
      <c r="J71" s="2"/>
      <c r="K71" s="244" t="str">
        <f t="shared" si="19"/>
        <v/>
      </c>
      <c r="L71" s="2"/>
      <c r="M71" s="244" t="str">
        <f t="shared" si="20"/>
        <v/>
      </c>
      <c r="N71" s="2"/>
      <c r="O71" s="244" t="str">
        <f t="shared" si="21"/>
        <v/>
      </c>
      <c r="P71" s="2"/>
      <c r="Q71" s="244" t="str">
        <f t="shared" si="22"/>
        <v/>
      </c>
      <c r="R71" s="2"/>
      <c r="S71" s="244" t="str">
        <f t="shared" si="23"/>
        <v/>
      </c>
      <c r="T71" s="2"/>
      <c r="U71" s="244" t="str">
        <f t="shared" si="24"/>
        <v/>
      </c>
      <c r="V71" s="2"/>
      <c r="W71" s="244" t="str">
        <f t="shared" si="25"/>
        <v/>
      </c>
      <c r="X71" s="2"/>
      <c r="Y71" s="244" t="str">
        <f t="shared" si="26"/>
        <v/>
      </c>
      <c r="Z71" s="2" t="s">
        <v>853</v>
      </c>
      <c r="AA71" s="244" t="str">
        <f t="shared" si="27"/>
        <v>cuang</v>
      </c>
      <c r="AB71" s="2"/>
      <c r="AC71" s="244" t="str">
        <f t="shared" si="28"/>
        <v/>
      </c>
      <c r="AD71" s="2"/>
      <c r="AE71" s="244" t="str">
        <f t="shared" si="29"/>
        <v/>
      </c>
      <c r="AF71" s="2"/>
      <c r="AG71" s="244" t="str">
        <f t="shared" si="30"/>
        <v/>
      </c>
      <c r="AH71" s="2"/>
      <c r="AI71" s="244" t="str">
        <f t="shared" si="31"/>
        <v/>
      </c>
      <c r="AJ71" s="2"/>
      <c r="AK71" s="244" t="str">
        <f t="shared" si="32"/>
        <v/>
      </c>
      <c r="AL71" s="2"/>
      <c r="AM71" s="244" t="str">
        <f t="shared" si="33"/>
        <v/>
      </c>
    </row>
    <row r="72" spans="2:39">
      <c r="B72" s="242" t="s">
        <v>1107</v>
      </c>
      <c r="C72" s="243" t="s">
        <v>854</v>
      </c>
      <c r="D72" s="2" t="s">
        <v>855</v>
      </c>
      <c r="E72" s="244" t="str">
        <f t="shared" si="17"/>
        <v>uat</v>
      </c>
      <c r="F72" s="2" t="s">
        <v>856</v>
      </c>
      <c r="G72" s="244" t="str">
        <f t="shared" si="17"/>
        <v>huat</v>
      </c>
      <c r="H72" s="2" t="s">
        <v>857</v>
      </c>
      <c r="I72" s="244" t="str">
        <f t="shared" si="18"/>
        <v>puat</v>
      </c>
      <c r="J72" s="2" t="s">
        <v>858</v>
      </c>
      <c r="K72" s="244" t="str">
        <f t="shared" si="19"/>
        <v>phuat</v>
      </c>
      <c r="L72" s="2" t="s">
        <v>859</v>
      </c>
      <c r="M72" s="244" t="str">
        <f t="shared" si="20"/>
        <v>buat</v>
      </c>
      <c r="N72" s="2"/>
      <c r="O72" s="244" t="str">
        <f t="shared" si="21"/>
        <v/>
      </c>
      <c r="P72" s="2" t="s">
        <v>860</v>
      </c>
      <c r="Q72" s="244" t="str">
        <f t="shared" si="22"/>
        <v>tuat</v>
      </c>
      <c r="R72" s="2" t="s">
        <v>861</v>
      </c>
      <c r="S72" s="244" t="str">
        <f t="shared" si="23"/>
        <v>thuat</v>
      </c>
      <c r="T72" s="2"/>
      <c r="U72" s="244" t="str">
        <f t="shared" si="24"/>
        <v/>
      </c>
      <c r="V72" s="2" t="s">
        <v>862</v>
      </c>
      <c r="W72" s="244" t="str">
        <f t="shared" si="25"/>
        <v>luat</v>
      </c>
      <c r="X72" s="2" t="s">
        <v>863</v>
      </c>
      <c r="Y72" s="244" t="str">
        <f t="shared" si="26"/>
        <v>zuat</v>
      </c>
      <c r="Z72" s="2"/>
      <c r="AA72" s="244" t="str">
        <f t="shared" si="27"/>
        <v/>
      </c>
      <c r="AB72" s="2"/>
      <c r="AC72" s="244" t="str">
        <f t="shared" si="28"/>
        <v/>
      </c>
      <c r="AD72" s="2" t="s">
        <v>864</v>
      </c>
      <c r="AE72" s="244" t="str">
        <f t="shared" si="29"/>
        <v>suat</v>
      </c>
      <c r="AF72" s="2" t="s">
        <v>865</v>
      </c>
      <c r="AG72" s="244" t="str">
        <f t="shared" si="30"/>
        <v>kuat</v>
      </c>
      <c r="AH72" s="2" t="s">
        <v>866</v>
      </c>
      <c r="AI72" s="244" t="str">
        <f t="shared" si="31"/>
        <v>khuat</v>
      </c>
      <c r="AJ72" s="2" t="s">
        <v>867</v>
      </c>
      <c r="AK72" s="244" t="str">
        <f t="shared" si="32"/>
        <v>guat</v>
      </c>
      <c r="AL72" s="2"/>
      <c r="AM72" s="244" t="str">
        <f t="shared" si="33"/>
        <v/>
      </c>
    </row>
    <row r="73" spans="2:39">
      <c r="B73" s="242" t="s">
        <v>1098</v>
      </c>
      <c r="C73" s="243" t="s">
        <v>868</v>
      </c>
      <c r="D73" s="2" t="s">
        <v>869</v>
      </c>
      <c r="E73" s="244" t="str">
        <f t="shared" si="17"/>
        <v>uai</v>
      </c>
      <c r="F73" s="2" t="s">
        <v>870</v>
      </c>
      <c r="G73" s="244" t="str">
        <f t="shared" si="17"/>
        <v>huai</v>
      </c>
      <c r="H73" s="2"/>
      <c r="I73" s="244" t="str">
        <f t="shared" si="18"/>
        <v/>
      </c>
      <c r="J73" s="2"/>
      <c r="K73" s="244" t="str">
        <f t="shared" si="19"/>
        <v/>
      </c>
      <c r="L73" s="2"/>
      <c r="M73" s="244" t="str">
        <f t="shared" si="20"/>
        <v/>
      </c>
      <c r="N73" s="2"/>
      <c r="O73" s="244" t="str">
        <f t="shared" si="21"/>
        <v/>
      </c>
      <c r="P73" s="2"/>
      <c r="Q73" s="244" t="str">
        <f t="shared" si="22"/>
        <v/>
      </c>
      <c r="R73" s="2"/>
      <c r="S73" s="244" t="str">
        <f t="shared" si="23"/>
        <v/>
      </c>
      <c r="T73" s="2"/>
      <c r="U73" s="244" t="str">
        <f t="shared" si="24"/>
        <v/>
      </c>
      <c r="V73" s="2"/>
      <c r="W73" s="244" t="str">
        <f t="shared" si="25"/>
        <v/>
      </c>
      <c r="X73" s="2"/>
      <c r="Y73" s="244" t="str">
        <f t="shared" si="26"/>
        <v/>
      </c>
      <c r="Z73" s="2"/>
      <c r="AA73" s="244" t="str">
        <f t="shared" si="27"/>
        <v/>
      </c>
      <c r="AB73" s="2"/>
      <c r="AC73" s="244" t="str">
        <f t="shared" si="28"/>
        <v/>
      </c>
      <c r="AD73" s="2" t="s">
        <v>871</v>
      </c>
      <c r="AE73" s="244" t="str">
        <f t="shared" si="29"/>
        <v>suai</v>
      </c>
      <c r="AF73" s="2" t="s">
        <v>872</v>
      </c>
      <c r="AG73" s="244" t="str">
        <f t="shared" si="30"/>
        <v>kuai</v>
      </c>
      <c r="AH73" s="2" t="s">
        <v>873</v>
      </c>
      <c r="AI73" s="244" t="str">
        <f t="shared" si="31"/>
        <v>khuai</v>
      </c>
      <c r="AJ73" s="2"/>
      <c r="AK73" s="244" t="str">
        <f t="shared" si="32"/>
        <v/>
      </c>
      <c r="AL73" s="2"/>
      <c r="AM73" s="244" t="str">
        <f t="shared" si="33"/>
        <v/>
      </c>
    </row>
    <row r="74" spans="2:39">
      <c r="B74" s="242" t="s">
        <v>2036</v>
      </c>
      <c r="C74" s="243" t="s">
        <v>874</v>
      </c>
      <c r="D74" s="2" t="s">
        <v>875</v>
      </c>
      <c r="E74" s="244" t="str">
        <f t="shared" si="17"/>
        <v>Nuai</v>
      </c>
      <c r="F74" s="2" t="s">
        <v>876</v>
      </c>
      <c r="G74" s="244" t="str">
        <f t="shared" si="17"/>
        <v>hNuai</v>
      </c>
      <c r="H74" s="2"/>
      <c r="I74" s="244" t="str">
        <f t="shared" si="18"/>
        <v/>
      </c>
      <c r="J74" s="2"/>
      <c r="K74" s="244" t="str">
        <f t="shared" si="19"/>
        <v/>
      </c>
      <c r="L74" s="2"/>
      <c r="M74" s="244" t="str">
        <f t="shared" si="20"/>
        <v/>
      </c>
      <c r="N74" s="2"/>
      <c r="O74" s="244" t="str">
        <f t="shared" si="21"/>
        <v/>
      </c>
      <c r="P74" s="2"/>
      <c r="Q74" s="244" t="str">
        <f t="shared" si="22"/>
        <v/>
      </c>
      <c r="R74" s="2"/>
      <c r="S74" s="244" t="str">
        <f t="shared" si="23"/>
        <v/>
      </c>
      <c r="T74" s="2"/>
      <c r="U74" s="244" t="str">
        <f t="shared" si="24"/>
        <v/>
      </c>
      <c r="V74" s="2"/>
      <c r="W74" s="244" t="str">
        <f t="shared" si="25"/>
        <v/>
      </c>
      <c r="X74" s="2" t="s">
        <v>877</v>
      </c>
      <c r="Y74" s="244" t="str">
        <f t="shared" si="26"/>
        <v>zNuai</v>
      </c>
      <c r="Z74" s="2"/>
      <c r="AA74" s="244" t="str">
        <f t="shared" si="27"/>
        <v/>
      </c>
      <c r="AB74" s="2"/>
      <c r="AC74" s="244" t="str">
        <f t="shared" si="28"/>
        <v/>
      </c>
      <c r="AD74" s="2" t="s">
        <v>878</v>
      </c>
      <c r="AE74" s="244" t="str">
        <f t="shared" si="29"/>
        <v>sNuai</v>
      </c>
      <c r="AF74" s="2" t="s">
        <v>879</v>
      </c>
      <c r="AG74" s="244" t="str">
        <f t="shared" si="30"/>
        <v>kNuai</v>
      </c>
      <c r="AH74" s="2"/>
      <c r="AI74" s="244" t="str">
        <f t="shared" si="31"/>
        <v/>
      </c>
      <c r="AJ74" s="2"/>
      <c r="AK74" s="244" t="str">
        <f t="shared" si="32"/>
        <v/>
      </c>
      <c r="AL74" s="2"/>
      <c r="AM74" s="244" t="str">
        <f t="shared" si="33"/>
        <v/>
      </c>
    </row>
    <row r="75" spans="2:39">
      <c r="B75" s="242" t="s">
        <v>1100</v>
      </c>
      <c r="C75" s="243" t="s">
        <v>880</v>
      </c>
      <c r="D75" s="2" t="s">
        <v>881</v>
      </c>
      <c r="E75" s="244" t="str">
        <f t="shared" si="17"/>
        <v>uaih</v>
      </c>
      <c r="F75" s="2"/>
      <c r="G75" s="244" t="str">
        <f t="shared" si="17"/>
        <v/>
      </c>
      <c r="H75" s="2"/>
      <c r="I75" s="244" t="str">
        <f t="shared" si="18"/>
        <v/>
      </c>
      <c r="J75" s="2"/>
      <c r="K75" s="244" t="str">
        <f t="shared" si="19"/>
        <v/>
      </c>
      <c r="L75" s="2" t="s">
        <v>882</v>
      </c>
      <c r="M75" s="244" t="str">
        <f t="shared" si="20"/>
        <v>buaih</v>
      </c>
      <c r="N75" s="2"/>
      <c r="O75" s="244" t="str">
        <f t="shared" si="21"/>
        <v/>
      </c>
      <c r="P75" s="2"/>
      <c r="Q75" s="244" t="str">
        <f t="shared" si="22"/>
        <v/>
      </c>
      <c r="R75" s="2"/>
      <c r="S75" s="244" t="str">
        <f t="shared" si="23"/>
        <v/>
      </c>
      <c r="T75" s="2"/>
      <c r="U75" s="244" t="str">
        <f t="shared" si="24"/>
        <v/>
      </c>
      <c r="V75" s="2" t="s">
        <v>883</v>
      </c>
      <c r="W75" s="244" t="str">
        <f t="shared" si="25"/>
        <v>luaih</v>
      </c>
      <c r="X75" s="2"/>
      <c r="Y75" s="244" t="str">
        <f t="shared" si="26"/>
        <v/>
      </c>
      <c r="Z75" s="2" t="s">
        <v>884</v>
      </c>
      <c r="AA75" s="244" t="str">
        <f t="shared" si="27"/>
        <v>cuaih</v>
      </c>
      <c r="AB75" s="2"/>
      <c r="AC75" s="244" t="str">
        <f t="shared" si="28"/>
        <v/>
      </c>
      <c r="AD75" s="2"/>
      <c r="AE75" s="244" t="str">
        <f t="shared" si="29"/>
        <v/>
      </c>
      <c r="AF75" s="2" t="s">
        <v>885</v>
      </c>
      <c r="AG75" s="244" t="str">
        <f t="shared" si="30"/>
        <v>kuaih</v>
      </c>
      <c r="AH75" s="2"/>
      <c r="AI75" s="244" t="str">
        <f t="shared" si="31"/>
        <v/>
      </c>
      <c r="AJ75" s="2"/>
      <c r="AK75" s="244" t="str">
        <f t="shared" si="32"/>
        <v/>
      </c>
      <c r="AL75" s="2"/>
      <c r="AM75" s="244" t="str">
        <f t="shared" si="33"/>
        <v/>
      </c>
    </row>
    <row r="76" spans="2:39">
      <c r="B76" s="242" t="s">
        <v>2037</v>
      </c>
      <c r="C76" s="243" t="s">
        <v>886</v>
      </c>
      <c r="D76" s="2" t="s">
        <v>887</v>
      </c>
      <c r="E76" s="244" t="str">
        <f t="shared" si="17"/>
        <v>Nuaih</v>
      </c>
      <c r="F76" s="2"/>
      <c r="G76" s="244" t="str">
        <f t="shared" si="17"/>
        <v/>
      </c>
      <c r="H76" s="2"/>
      <c r="I76" s="244" t="str">
        <f t="shared" si="18"/>
        <v/>
      </c>
      <c r="J76" s="2"/>
      <c r="K76" s="244" t="str">
        <f t="shared" si="19"/>
        <v/>
      </c>
      <c r="L76" s="2"/>
      <c r="M76" s="244" t="str">
        <f t="shared" si="20"/>
        <v/>
      </c>
      <c r="N76" s="2"/>
      <c r="O76" s="244" t="str">
        <f t="shared" si="21"/>
        <v/>
      </c>
      <c r="P76" s="2"/>
      <c r="Q76" s="244" t="str">
        <f t="shared" si="22"/>
        <v/>
      </c>
      <c r="R76" s="2"/>
      <c r="S76" s="244" t="str">
        <f t="shared" si="23"/>
        <v/>
      </c>
      <c r="T76" s="2"/>
      <c r="U76" s="244" t="str">
        <f t="shared" si="24"/>
        <v/>
      </c>
      <c r="V76" s="2"/>
      <c r="W76" s="244" t="str">
        <f t="shared" si="25"/>
        <v/>
      </c>
      <c r="X76" s="2"/>
      <c r="Y76" s="244" t="str">
        <f t="shared" si="26"/>
        <v/>
      </c>
      <c r="Z76" s="2"/>
      <c r="AA76" s="244" t="str">
        <f t="shared" si="27"/>
        <v/>
      </c>
      <c r="AB76" s="2"/>
      <c r="AC76" s="244" t="str">
        <f t="shared" si="28"/>
        <v/>
      </c>
      <c r="AD76" s="2"/>
      <c r="AE76" s="244" t="str">
        <f t="shared" si="29"/>
        <v/>
      </c>
      <c r="AF76" s="2" t="s">
        <v>888</v>
      </c>
      <c r="AG76" s="244" t="str">
        <f t="shared" si="30"/>
        <v>kNuaih</v>
      </c>
      <c r="AH76" s="2"/>
      <c r="AI76" s="244" t="str">
        <f t="shared" si="31"/>
        <v/>
      </c>
      <c r="AJ76" s="2"/>
      <c r="AK76" s="244" t="str">
        <f t="shared" si="32"/>
        <v/>
      </c>
      <c r="AL76" s="2"/>
      <c r="AM76" s="244" t="str">
        <f t="shared" si="33"/>
        <v/>
      </c>
    </row>
    <row r="77" spans="2:39">
      <c r="B77" s="242" t="s">
        <v>1149</v>
      </c>
      <c r="C77" s="243" t="s">
        <v>889</v>
      </c>
      <c r="D77" s="2" t="s">
        <v>890</v>
      </c>
      <c r="E77" s="244" t="str">
        <f t="shared" si="17"/>
        <v>ue</v>
      </c>
      <c r="F77" s="2" t="s">
        <v>891</v>
      </c>
      <c r="G77" s="244" t="str">
        <f t="shared" si="17"/>
        <v>hue</v>
      </c>
      <c r="H77" s="2" t="s">
        <v>892</v>
      </c>
      <c r="I77" s="244" t="str">
        <f t="shared" si="18"/>
        <v>pue</v>
      </c>
      <c r="J77" s="2" t="s">
        <v>893</v>
      </c>
      <c r="K77" s="244" t="str">
        <f t="shared" si="19"/>
        <v>phue</v>
      </c>
      <c r="L77" s="2" t="s">
        <v>894</v>
      </c>
      <c r="M77" s="244" t="str">
        <f t="shared" si="20"/>
        <v>bue</v>
      </c>
      <c r="N77" s="2" t="s">
        <v>895</v>
      </c>
      <c r="O77" s="244" t="str">
        <f t="shared" si="21"/>
        <v>mue</v>
      </c>
      <c r="P77" s="2" t="s">
        <v>896</v>
      </c>
      <c r="Q77" s="244" t="str">
        <f t="shared" si="22"/>
        <v>tue</v>
      </c>
      <c r="R77" s="2" t="s">
        <v>897</v>
      </c>
      <c r="S77" s="244" t="str">
        <f t="shared" si="23"/>
        <v>thue</v>
      </c>
      <c r="T77" s="2"/>
      <c r="U77" s="244" t="str">
        <f t="shared" si="24"/>
        <v/>
      </c>
      <c r="V77" s="2" t="s">
        <v>898</v>
      </c>
      <c r="W77" s="244" t="str">
        <f t="shared" si="25"/>
        <v>lue</v>
      </c>
      <c r="X77" s="2" t="s">
        <v>899</v>
      </c>
      <c r="Y77" s="244" t="str">
        <f t="shared" si="26"/>
        <v>zue</v>
      </c>
      <c r="Z77" s="2" t="s">
        <v>900</v>
      </c>
      <c r="AA77" s="244" t="str">
        <f t="shared" si="27"/>
        <v>cue</v>
      </c>
      <c r="AB77" s="2" t="s">
        <v>901</v>
      </c>
      <c r="AC77" s="244" t="str">
        <f t="shared" si="28"/>
        <v>jue</v>
      </c>
      <c r="AD77" s="2" t="s">
        <v>902</v>
      </c>
      <c r="AE77" s="244" t="str">
        <f t="shared" si="29"/>
        <v>sue</v>
      </c>
      <c r="AF77" s="2" t="s">
        <v>903</v>
      </c>
      <c r="AG77" s="244" t="str">
        <f t="shared" si="30"/>
        <v>kue</v>
      </c>
      <c r="AH77" s="2" t="s">
        <v>904</v>
      </c>
      <c r="AI77" s="244" t="str">
        <f t="shared" si="31"/>
        <v>khue</v>
      </c>
      <c r="AJ77" s="2" t="s">
        <v>905</v>
      </c>
      <c r="AK77" s="244" t="str">
        <f t="shared" si="32"/>
        <v>gue</v>
      </c>
      <c r="AL77" s="2"/>
      <c r="AM77" s="244" t="str">
        <f t="shared" si="33"/>
        <v/>
      </c>
    </row>
    <row r="78" spans="2:39">
      <c r="B78" s="242" t="s">
        <v>1150</v>
      </c>
      <c r="C78" s="243" t="s">
        <v>906</v>
      </c>
      <c r="D78" s="2" t="s">
        <v>907</v>
      </c>
      <c r="E78" s="244" t="str">
        <f t="shared" si="17"/>
        <v>ueh</v>
      </c>
      <c r="F78" s="2" t="s">
        <v>908</v>
      </c>
      <c r="G78" s="244" t="str">
        <f t="shared" si="17"/>
        <v>hueh</v>
      </c>
      <c r="H78" s="2" t="s">
        <v>909</v>
      </c>
      <c r="I78" s="244" t="str">
        <f t="shared" si="18"/>
        <v>pueh</v>
      </c>
      <c r="J78" s="2" t="s">
        <v>910</v>
      </c>
      <c r="K78" s="244" t="str">
        <f t="shared" si="19"/>
        <v>phueh</v>
      </c>
      <c r="L78" s="2" t="s">
        <v>911</v>
      </c>
      <c r="M78" s="244" t="str">
        <f t="shared" si="20"/>
        <v>bueh</v>
      </c>
      <c r="N78" s="2"/>
      <c r="O78" s="244" t="str">
        <f t="shared" si="21"/>
        <v/>
      </c>
      <c r="P78" s="2"/>
      <c r="Q78" s="244" t="str">
        <f t="shared" si="22"/>
        <v/>
      </c>
      <c r="R78" s="2" t="s">
        <v>912</v>
      </c>
      <c r="S78" s="244" t="str">
        <f t="shared" si="23"/>
        <v>thueh</v>
      </c>
      <c r="T78" s="2"/>
      <c r="U78" s="244" t="str">
        <f t="shared" si="24"/>
        <v/>
      </c>
      <c r="V78" s="2" t="s">
        <v>913</v>
      </c>
      <c r="W78" s="244" t="str">
        <f t="shared" si="25"/>
        <v>lueh</v>
      </c>
      <c r="X78" s="2" t="s">
        <v>914</v>
      </c>
      <c r="Y78" s="244" t="str">
        <f t="shared" si="26"/>
        <v>zueh</v>
      </c>
      <c r="Z78" s="2" t="s">
        <v>915</v>
      </c>
      <c r="AA78" s="244" t="str">
        <f t="shared" si="27"/>
        <v>cueh</v>
      </c>
      <c r="AB78" s="2"/>
      <c r="AC78" s="244" t="str">
        <f t="shared" si="28"/>
        <v/>
      </c>
      <c r="AD78" s="2" t="s">
        <v>916</v>
      </c>
      <c r="AE78" s="244" t="str">
        <f t="shared" si="29"/>
        <v>sueh</v>
      </c>
      <c r="AF78" s="2" t="s">
        <v>917</v>
      </c>
      <c r="AG78" s="244" t="str">
        <f t="shared" si="30"/>
        <v>kueh</v>
      </c>
      <c r="AH78" s="2" t="s">
        <v>918</v>
      </c>
      <c r="AI78" s="244" t="str">
        <f t="shared" si="31"/>
        <v>khueh</v>
      </c>
      <c r="AJ78" s="2" t="s">
        <v>919</v>
      </c>
      <c r="AK78" s="244" t="str">
        <f t="shared" si="32"/>
        <v>gueh</v>
      </c>
      <c r="AL78" s="2" t="s">
        <v>920</v>
      </c>
      <c r="AM78" s="244" t="str">
        <f t="shared" si="33"/>
        <v>ngueh</v>
      </c>
    </row>
    <row r="79" spans="2:39">
      <c r="B79" s="242" t="s">
        <v>1084</v>
      </c>
      <c r="C79" s="243" t="s">
        <v>921</v>
      </c>
      <c r="D79" s="2" t="s">
        <v>922</v>
      </c>
      <c r="E79" s="244" t="str">
        <f t="shared" si="17"/>
        <v>ui</v>
      </c>
      <c r="F79" s="2" t="s">
        <v>923</v>
      </c>
      <c r="G79" s="244" t="str">
        <f t="shared" si="17"/>
        <v>hui</v>
      </c>
      <c r="H79" s="2" t="s">
        <v>924</v>
      </c>
      <c r="I79" s="244" t="str">
        <f t="shared" si="18"/>
        <v>pui</v>
      </c>
      <c r="J79" s="2" t="s">
        <v>925</v>
      </c>
      <c r="K79" s="244" t="str">
        <f t="shared" si="19"/>
        <v>phui</v>
      </c>
      <c r="L79" s="2" t="s">
        <v>926</v>
      </c>
      <c r="M79" s="244" t="str">
        <f t="shared" si="20"/>
        <v>bui</v>
      </c>
      <c r="N79" s="2" t="s">
        <v>927</v>
      </c>
      <c r="O79" s="244" t="str">
        <f t="shared" si="21"/>
        <v>mui</v>
      </c>
      <c r="P79" s="2" t="s">
        <v>928</v>
      </c>
      <c r="Q79" s="244" t="str">
        <f t="shared" si="22"/>
        <v>tui</v>
      </c>
      <c r="R79" s="2" t="s">
        <v>929</v>
      </c>
      <c r="S79" s="244" t="str">
        <f t="shared" si="23"/>
        <v>thui</v>
      </c>
      <c r="T79" s="2"/>
      <c r="U79" s="244" t="str">
        <f t="shared" si="24"/>
        <v/>
      </c>
      <c r="V79" s="2" t="s">
        <v>930</v>
      </c>
      <c r="W79" s="244" t="str">
        <f t="shared" si="25"/>
        <v>lui</v>
      </c>
      <c r="X79" s="2" t="s">
        <v>931</v>
      </c>
      <c r="Y79" s="244" t="str">
        <f t="shared" si="26"/>
        <v>zui</v>
      </c>
      <c r="Z79" s="2" t="s">
        <v>932</v>
      </c>
      <c r="AA79" s="244" t="str">
        <f t="shared" si="27"/>
        <v>cui</v>
      </c>
      <c r="AB79" s="2"/>
      <c r="AC79" s="244" t="str">
        <f t="shared" si="28"/>
        <v/>
      </c>
      <c r="AD79" s="2" t="s">
        <v>933</v>
      </c>
      <c r="AE79" s="244" t="str">
        <f t="shared" si="29"/>
        <v>sui</v>
      </c>
      <c r="AF79" s="2" t="s">
        <v>934</v>
      </c>
      <c r="AG79" s="244" t="str">
        <f t="shared" si="30"/>
        <v>kui</v>
      </c>
      <c r="AH79" s="2" t="s">
        <v>935</v>
      </c>
      <c r="AI79" s="244" t="str">
        <f t="shared" si="31"/>
        <v>khui</v>
      </c>
      <c r="AJ79" s="2" t="s">
        <v>936</v>
      </c>
      <c r="AK79" s="244" t="str">
        <f t="shared" si="32"/>
        <v>gui</v>
      </c>
      <c r="AL79" s="2"/>
      <c r="AM79" s="244" t="str">
        <f t="shared" si="33"/>
        <v/>
      </c>
    </row>
    <row r="80" spans="2:39">
      <c r="B80" s="242" t="s">
        <v>2038</v>
      </c>
      <c r="C80" s="243" t="s">
        <v>937</v>
      </c>
      <c r="D80" s="2" t="s">
        <v>938</v>
      </c>
      <c r="E80" s="244" t="str">
        <f t="shared" si="17"/>
        <v>Nui</v>
      </c>
      <c r="F80" s="2" t="s">
        <v>939</v>
      </c>
      <c r="G80" s="244" t="str">
        <f t="shared" si="17"/>
        <v>hNui</v>
      </c>
      <c r="H80" s="2" t="s">
        <v>940</v>
      </c>
      <c r="I80" s="244" t="str">
        <f t="shared" si="18"/>
        <v>pNui</v>
      </c>
      <c r="J80" s="2"/>
      <c r="K80" s="244" t="str">
        <f t="shared" si="19"/>
        <v/>
      </c>
      <c r="L80" s="2"/>
      <c r="M80" s="244" t="str">
        <f t="shared" si="20"/>
        <v/>
      </c>
      <c r="N80" s="2"/>
      <c r="O80" s="244" t="str">
        <f t="shared" si="21"/>
        <v/>
      </c>
      <c r="P80" s="2"/>
      <c r="Q80" s="244" t="str">
        <f t="shared" si="22"/>
        <v/>
      </c>
      <c r="R80" s="2"/>
      <c r="S80" s="244" t="str">
        <f t="shared" si="23"/>
        <v/>
      </c>
      <c r="T80" s="2"/>
      <c r="U80" s="244" t="str">
        <f t="shared" si="24"/>
        <v/>
      </c>
      <c r="V80" s="2"/>
      <c r="W80" s="244" t="str">
        <f t="shared" si="25"/>
        <v/>
      </c>
      <c r="X80" s="2" t="s">
        <v>941</v>
      </c>
      <c r="Y80" s="244" t="str">
        <f t="shared" si="26"/>
        <v>zNui</v>
      </c>
      <c r="Z80" s="2" t="s">
        <v>942</v>
      </c>
      <c r="AA80" s="244" t="str">
        <f t="shared" si="27"/>
        <v>cNui</v>
      </c>
      <c r="AB80" s="2"/>
      <c r="AC80" s="244" t="str">
        <f t="shared" si="28"/>
        <v/>
      </c>
      <c r="AD80" s="2" t="s">
        <v>943</v>
      </c>
      <c r="AE80" s="244" t="str">
        <f t="shared" si="29"/>
        <v>sNui</v>
      </c>
      <c r="AF80" s="2" t="s">
        <v>944</v>
      </c>
      <c r="AG80" s="244" t="str">
        <f t="shared" si="30"/>
        <v>kNui</v>
      </c>
      <c r="AH80" s="2"/>
      <c r="AI80" s="244" t="str">
        <f t="shared" si="31"/>
        <v/>
      </c>
      <c r="AJ80" s="2"/>
      <c r="AK80" s="244" t="str">
        <f t="shared" si="32"/>
        <v/>
      </c>
      <c r="AL80" s="2"/>
      <c r="AM80" s="244" t="str">
        <f t="shared" si="33"/>
        <v/>
      </c>
    </row>
    <row r="81" spans="2:39">
      <c r="B81" s="242" t="s">
        <v>2039</v>
      </c>
      <c r="C81" s="243" t="s">
        <v>945</v>
      </c>
      <c r="D81" s="2" t="s">
        <v>946</v>
      </c>
      <c r="E81" s="244" t="str">
        <f t="shared" si="17"/>
        <v>uih</v>
      </c>
      <c r="F81" s="2" t="s">
        <v>947</v>
      </c>
      <c r="G81" s="244" t="str">
        <f t="shared" si="17"/>
        <v>huih</v>
      </c>
      <c r="H81" s="2"/>
      <c r="I81" s="244" t="str">
        <f t="shared" si="18"/>
        <v/>
      </c>
      <c r="J81" s="2"/>
      <c r="K81" s="244" t="str">
        <f t="shared" si="19"/>
        <v/>
      </c>
      <c r="L81" s="2"/>
      <c r="M81" s="244" t="str">
        <f t="shared" si="20"/>
        <v/>
      </c>
      <c r="N81" s="2"/>
      <c r="O81" s="244" t="str">
        <f t="shared" si="21"/>
        <v/>
      </c>
      <c r="P81" s="2"/>
      <c r="Q81" s="244" t="str">
        <f t="shared" si="22"/>
        <v/>
      </c>
      <c r="R81" s="2"/>
      <c r="S81" s="244" t="str">
        <f t="shared" si="23"/>
        <v/>
      </c>
      <c r="T81" s="2"/>
      <c r="U81" s="244" t="str">
        <f t="shared" si="24"/>
        <v/>
      </c>
      <c r="V81" s="2"/>
      <c r="W81" s="244" t="str">
        <f t="shared" si="25"/>
        <v/>
      </c>
      <c r="X81" s="2"/>
      <c r="Y81" s="244" t="str">
        <f t="shared" si="26"/>
        <v/>
      </c>
      <c r="Z81" s="2"/>
      <c r="AA81" s="244" t="str">
        <f t="shared" si="27"/>
        <v/>
      </c>
      <c r="AB81" s="2"/>
      <c r="AC81" s="244" t="str">
        <f t="shared" si="28"/>
        <v/>
      </c>
      <c r="AD81" s="2"/>
      <c r="AE81" s="244" t="str">
        <f t="shared" si="29"/>
        <v/>
      </c>
      <c r="AF81" s="2" t="s">
        <v>948</v>
      </c>
      <c r="AG81" s="244" t="str">
        <f t="shared" si="30"/>
        <v>kuih</v>
      </c>
      <c r="AH81" s="2"/>
      <c r="AI81" s="244" t="str">
        <f t="shared" si="31"/>
        <v/>
      </c>
      <c r="AJ81" s="2"/>
      <c r="AK81" s="244" t="str">
        <f t="shared" si="32"/>
        <v/>
      </c>
      <c r="AL81" s="2"/>
      <c r="AM81" s="244" t="str">
        <f t="shared" si="33"/>
        <v/>
      </c>
    </row>
    <row r="82" spans="2:39">
      <c r="B82" s="242" t="s">
        <v>1196</v>
      </c>
      <c r="C82" s="243" t="s">
        <v>949</v>
      </c>
      <c r="D82" s="2" t="s">
        <v>950</v>
      </c>
      <c r="E82" s="244" t="str">
        <f t="shared" si="17"/>
        <v>m</v>
      </c>
      <c r="F82" s="2" t="s">
        <v>951</v>
      </c>
      <c r="G82" s="244" t="str">
        <f t="shared" si="17"/>
        <v>hm</v>
      </c>
      <c r="H82" s="2"/>
      <c r="I82" s="244" t="str">
        <f t="shared" si="18"/>
        <v/>
      </c>
      <c r="J82" s="2"/>
      <c r="K82" s="244" t="str">
        <f t="shared" si="19"/>
        <v/>
      </c>
      <c r="L82" s="2"/>
      <c r="M82" s="244" t="str">
        <f t="shared" si="20"/>
        <v/>
      </c>
      <c r="N82" s="2"/>
      <c r="O82" s="244" t="str">
        <f t="shared" si="21"/>
        <v/>
      </c>
      <c r="P82" s="2"/>
      <c r="Q82" s="244" t="str">
        <f t="shared" si="22"/>
        <v/>
      </c>
      <c r="R82" s="2"/>
      <c r="S82" s="244" t="str">
        <f t="shared" si="23"/>
        <v/>
      </c>
      <c r="T82" s="2"/>
      <c r="U82" s="244" t="str">
        <f t="shared" si="24"/>
        <v/>
      </c>
      <c r="V82" s="2"/>
      <c r="W82" s="244" t="str">
        <f t="shared" si="25"/>
        <v/>
      </c>
      <c r="X82" s="2"/>
      <c r="Y82" s="244" t="str">
        <f t="shared" si="26"/>
        <v/>
      </c>
      <c r="Z82" s="2"/>
      <c r="AA82" s="244" t="str">
        <f t="shared" si="27"/>
        <v/>
      </c>
      <c r="AB82" s="2"/>
      <c r="AC82" s="244" t="str">
        <f t="shared" si="28"/>
        <v/>
      </c>
      <c r="AD82" s="2"/>
      <c r="AE82" s="244" t="str">
        <f t="shared" si="29"/>
        <v/>
      </c>
      <c r="AF82" s="2"/>
      <c r="AG82" s="244" t="str">
        <f t="shared" si="30"/>
        <v/>
      </c>
      <c r="AH82" s="2"/>
      <c r="AI82" s="244" t="str">
        <f t="shared" si="31"/>
        <v/>
      </c>
      <c r="AJ82" s="2"/>
      <c r="AK82" s="244" t="str">
        <f t="shared" si="32"/>
        <v/>
      </c>
      <c r="AL82" s="2"/>
      <c r="AM82" s="244" t="str">
        <f t="shared" si="33"/>
        <v/>
      </c>
    </row>
    <row r="83" spans="2:39">
      <c r="B83" s="242" t="s">
        <v>2040</v>
      </c>
      <c r="C83" s="243" t="s">
        <v>952</v>
      </c>
      <c r="D83" s="2" t="s">
        <v>953</v>
      </c>
      <c r="E83" s="244" t="str">
        <f t="shared" si="17"/>
        <v>mh</v>
      </c>
      <c r="F83" s="2" t="s">
        <v>954</v>
      </c>
      <c r="G83" s="244" t="str">
        <f t="shared" si="17"/>
        <v>hmh</v>
      </c>
      <c r="H83" s="2"/>
      <c r="I83" s="244" t="str">
        <f t="shared" si="18"/>
        <v/>
      </c>
      <c r="J83" s="2"/>
      <c r="K83" s="244" t="str">
        <f t="shared" si="19"/>
        <v/>
      </c>
      <c r="L83" s="2"/>
      <c r="M83" s="244" t="str">
        <f t="shared" si="20"/>
        <v/>
      </c>
      <c r="N83" s="2"/>
      <c r="O83" s="244" t="str">
        <f t="shared" si="21"/>
        <v/>
      </c>
      <c r="P83" s="2"/>
      <c r="Q83" s="244" t="str">
        <f t="shared" si="22"/>
        <v/>
      </c>
      <c r="R83" s="2"/>
      <c r="S83" s="244" t="str">
        <f t="shared" si="23"/>
        <v/>
      </c>
      <c r="T83" s="2"/>
      <c r="U83" s="244" t="str">
        <f t="shared" si="24"/>
        <v/>
      </c>
      <c r="V83" s="2"/>
      <c r="W83" s="244" t="str">
        <f t="shared" si="25"/>
        <v/>
      </c>
      <c r="X83" s="2"/>
      <c r="Y83" s="244" t="str">
        <f t="shared" si="26"/>
        <v/>
      </c>
      <c r="Z83" s="2"/>
      <c r="AA83" s="244" t="str">
        <f t="shared" si="27"/>
        <v/>
      </c>
      <c r="AB83" s="2"/>
      <c r="AC83" s="244" t="str">
        <f t="shared" si="28"/>
        <v/>
      </c>
      <c r="AD83" s="2"/>
      <c r="AE83" s="244" t="str">
        <f t="shared" si="29"/>
        <v/>
      </c>
      <c r="AF83" s="2"/>
      <c r="AG83" s="244" t="str">
        <f t="shared" si="30"/>
        <v/>
      </c>
      <c r="AH83" s="2"/>
      <c r="AI83" s="244" t="str">
        <f t="shared" si="31"/>
        <v/>
      </c>
      <c r="AJ83" s="2"/>
      <c r="AK83" s="244" t="str">
        <f t="shared" si="32"/>
        <v/>
      </c>
      <c r="AL83" s="2"/>
      <c r="AM83" s="244" t="str">
        <f t="shared" si="33"/>
        <v/>
      </c>
    </row>
    <row r="84" spans="2:39">
      <c r="B84" s="242" t="s">
        <v>1187</v>
      </c>
      <c r="C84" s="243" t="s">
        <v>955</v>
      </c>
      <c r="D84" s="2" t="s">
        <v>956</v>
      </c>
      <c r="E84" s="244" t="str">
        <f t="shared" si="17"/>
        <v>ng</v>
      </c>
      <c r="F84" s="2" t="s">
        <v>957</v>
      </c>
      <c r="G84" s="244" t="str">
        <f t="shared" si="17"/>
        <v>hng</v>
      </c>
      <c r="H84" s="2" t="s">
        <v>958</v>
      </c>
      <c r="I84" s="244" t="str">
        <f t="shared" si="18"/>
        <v>png</v>
      </c>
      <c r="J84" s="2"/>
      <c r="K84" s="244" t="str">
        <f t="shared" si="19"/>
        <v/>
      </c>
      <c r="L84" s="2"/>
      <c r="M84" s="244" t="str">
        <f t="shared" si="20"/>
        <v/>
      </c>
      <c r="N84" s="2" t="s">
        <v>959</v>
      </c>
      <c r="O84" s="244" t="str">
        <f t="shared" si="21"/>
        <v>mng</v>
      </c>
      <c r="P84" s="2" t="s">
        <v>960</v>
      </c>
      <c r="Q84" s="244" t="str">
        <f t="shared" si="22"/>
        <v>tng</v>
      </c>
      <c r="R84" s="2" t="s">
        <v>961</v>
      </c>
      <c r="S84" s="244" t="str">
        <f t="shared" si="23"/>
        <v>thng</v>
      </c>
      <c r="T84" s="2" t="s">
        <v>962</v>
      </c>
      <c r="U84" s="244" t="str">
        <f t="shared" si="24"/>
        <v>nng</v>
      </c>
      <c r="V84" s="2"/>
      <c r="W84" s="244" t="str">
        <f t="shared" si="25"/>
        <v/>
      </c>
      <c r="X84" s="2" t="s">
        <v>963</v>
      </c>
      <c r="Y84" s="244" t="str">
        <f t="shared" si="26"/>
        <v>zng</v>
      </c>
      <c r="Z84" s="2" t="s">
        <v>964</v>
      </c>
      <c r="AA84" s="244" t="str">
        <f t="shared" si="27"/>
        <v>cng</v>
      </c>
      <c r="AB84" s="2"/>
      <c r="AC84" s="244" t="str">
        <f t="shared" si="28"/>
        <v/>
      </c>
      <c r="AD84" s="2" t="s">
        <v>965</v>
      </c>
      <c r="AE84" s="244" t="str">
        <f t="shared" si="29"/>
        <v>sng</v>
      </c>
      <c r="AF84" s="2" t="s">
        <v>966</v>
      </c>
      <c r="AG84" s="244" t="str">
        <f t="shared" si="30"/>
        <v>kng</v>
      </c>
      <c r="AH84" s="2" t="s">
        <v>967</v>
      </c>
      <c r="AI84" s="244" t="str">
        <f t="shared" si="31"/>
        <v>khng</v>
      </c>
      <c r="AJ84" s="2"/>
      <c r="AK84" s="244" t="str">
        <f t="shared" si="32"/>
        <v/>
      </c>
      <c r="AL84" s="2"/>
      <c r="AM84" s="244" t="str">
        <f t="shared" si="33"/>
        <v/>
      </c>
    </row>
    <row r="85" spans="2:39">
      <c r="B85" s="242" t="s">
        <v>2041</v>
      </c>
      <c r="C85" s="243" t="s">
        <v>968</v>
      </c>
      <c r="D85" s="2" t="s">
        <v>969</v>
      </c>
      <c r="E85" s="244" t="str">
        <f t="shared" si="17"/>
        <v>ngh</v>
      </c>
      <c r="F85" s="2" t="s">
        <v>970</v>
      </c>
      <c r="G85" s="244" t="str">
        <f t="shared" si="17"/>
        <v>hngh</v>
      </c>
      <c r="H85" s="2"/>
      <c r="I85" s="244" t="str">
        <f t="shared" si="18"/>
        <v/>
      </c>
      <c r="J85" s="2" t="s">
        <v>971</v>
      </c>
      <c r="K85" s="244" t="str">
        <f t="shared" si="19"/>
        <v>phngh</v>
      </c>
      <c r="L85" s="2"/>
      <c r="M85" s="244" t="str">
        <f t="shared" si="20"/>
        <v/>
      </c>
      <c r="N85" s="2" t="s">
        <v>972</v>
      </c>
      <c r="O85" s="244" t="str">
        <f t="shared" si="21"/>
        <v>mngh</v>
      </c>
      <c r="P85" s="2"/>
      <c r="Q85" s="244" t="str">
        <f t="shared" si="22"/>
        <v/>
      </c>
      <c r="R85" s="2"/>
      <c r="S85" s="244" t="str">
        <f t="shared" si="23"/>
        <v/>
      </c>
      <c r="T85" s="2"/>
      <c r="U85" s="244" t="str">
        <f t="shared" si="24"/>
        <v/>
      </c>
      <c r="V85" s="2"/>
      <c r="W85" s="244" t="str">
        <f t="shared" si="25"/>
        <v/>
      </c>
      <c r="X85" s="2"/>
      <c r="Y85" s="244" t="str">
        <f t="shared" si="26"/>
        <v/>
      </c>
      <c r="Z85" s="2" t="s">
        <v>973</v>
      </c>
      <c r="AA85" s="244" t="str">
        <f t="shared" si="27"/>
        <v>cngh</v>
      </c>
      <c r="AB85" s="2"/>
      <c r="AC85" s="244" t="str">
        <f t="shared" si="28"/>
        <v/>
      </c>
      <c r="AD85" s="2" t="s">
        <v>974</v>
      </c>
      <c r="AE85" s="244" t="str">
        <f t="shared" si="29"/>
        <v>sngh</v>
      </c>
      <c r="AF85" s="2"/>
      <c r="AG85" s="244" t="str">
        <f t="shared" si="30"/>
        <v/>
      </c>
      <c r="AH85" s="2" t="s">
        <v>975</v>
      </c>
      <c r="AI85" s="244" t="str">
        <f t="shared" si="31"/>
        <v>khngh</v>
      </c>
      <c r="AJ85" s="2"/>
      <c r="AK85" s="244" t="str">
        <f t="shared" si="32"/>
        <v/>
      </c>
      <c r="AL85" s="2"/>
      <c r="AM85" s="244" t="str">
        <f t="shared" si="33"/>
        <v/>
      </c>
    </row>
  </sheetData>
  <mergeCells count="37"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AL2:AM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rgb="FF92D050"/>
  </sheetPr>
  <dimension ref="B2:T84"/>
  <sheetViews>
    <sheetView workbookViewId="0"/>
    <sheetView workbookViewId="1"/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5"/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</row>
    <row r="3" spans="2:20">
      <c r="B3" s="15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5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5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5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5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5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5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5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5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5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5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5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5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5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5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5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5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5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5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5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5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5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5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5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5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5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5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5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5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5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5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5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5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5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5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5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5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5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5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5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5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5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5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5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5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5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5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5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5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5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5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5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5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5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5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5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5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5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5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5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5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5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5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5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5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5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5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5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5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5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5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5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5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5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5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5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5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5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5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5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5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5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dimension ref="B1:AQ31"/>
  <sheetViews>
    <sheetView workbookViewId="0"/>
    <sheetView workbookViewId="1"/>
  </sheetViews>
  <sheetFormatPr defaultColWidth="12.125" defaultRowHeight="34.5" customHeight="1" outlineLevelCol="1"/>
  <cols>
    <col min="1" max="1" width="12.125" style="48"/>
    <col min="2" max="2" width="10.625" style="47" customWidth="1"/>
    <col min="3" max="3" width="18.875" style="47" customWidth="1" collapsed="1"/>
    <col min="4" max="4" width="18.875" customWidth="1"/>
    <col min="5" max="7" width="18.875" style="47" customWidth="1"/>
    <col min="8" max="10" width="18.875" customWidth="1"/>
    <col min="11" max="11" width="28.125" style="78" bestFit="1" customWidth="1"/>
    <col min="12" max="12" width="18.375" hidden="1" customWidth="1" outlineLevel="1"/>
    <col min="13" max="13" width="35.125" customWidth="1" collapsed="1"/>
    <col min="14" max="14" width="18.375" style="47" customWidth="1"/>
    <col min="15" max="15" width="20.625" customWidth="1"/>
    <col min="16" max="16" width="20.625" style="78" customWidth="1"/>
    <col min="17" max="18" width="20.625" customWidth="1"/>
    <col min="19" max="19" width="20.625" style="78" customWidth="1"/>
    <col min="20" max="22" width="20.625" customWidth="1"/>
    <col min="23" max="23" width="22.5" style="78" bestFit="1" customWidth="1"/>
    <col min="24" max="24" width="14.75" style="47" customWidth="1"/>
    <col min="25" max="25" width="14.75" style="78" customWidth="1"/>
    <col min="26" max="27" width="16" style="47" hidden="1" customWidth="1" outlineLevel="1"/>
    <col min="28" max="28" width="15.75" style="47" customWidth="1" collapsed="1"/>
    <col min="29" max="29" width="15.75" style="79" customWidth="1"/>
    <col min="30" max="31" width="15.75" style="80" customWidth="1"/>
    <col min="32" max="35" width="15.75" style="47" customWidth="1"/>
    <col min="36" max="42" width="16" style="47" customWidth="1"/>
    <col min="43" max="43" width="18.25" style="47" customWidth="1"/>
    <col min="44" max="16384" width="12.125" style="48"/>
  </cols>
  <sheetData>
    <row r="1" spans="2:43" ht="34.5" customHeight="1">
      <c r="B1" s="45">
        <f xml:space="preserve"> COLUMN()</f>
        <v>2</v>
      </c>
      <c r="C1" s="45">
        <f t="shared" ref="C1:M1" si="0" xml:space="preserve"> COLUMN()</f>
        <v>3</v>
      </c>
      <c r="D1" s="45">
        <f t="shared" si="0"/>
        <v>4</v>
      </c>
      <c r="E1" s="45">
        <f t="shared" si="0"/>
        <v>5</v>
      </c>
      <c r="F1" s="45"/>
      <c r="G1" s="45">
        <f t="shared" si="0"/>
        <v>7</v>
      </c>
      <c r="H1" s="45">
        <f t="shared" si="0"/>
        <v>8</v>
      </c>
      <c r="I1" s="45">
        <f t="shared" si="0"/>
        <v>9</v>
      </c>
      <c r="J1" s="45">
        <f t="shared" si="0"/>
        <v>10</v>
      </c>
      <c r="K1" s="45"/>
      <c r="L1" s="45">
        <f t="shared" si="0"/>
        <v>12</v>
      </c>
      <c r="M1" s="46">
        <f t="shared" si="0"/>
        <v>13</v>
      </c>
      <c r="O1" s="47"/>
      <c r="P1" s="47"/>
      <c r="Q1" s="47"/>
      <c r="R1" s="47"/>
      <c r="S1" s="47"/>
      <c r="T1" s="47"/>
      <c r="U1" s="47"/>
      <c r="V1" s="47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</row>
    <row r="2" spans="2:43" ht="34.5" customHeight="1">
      <c r="D2" s="47"/>
      <c r="H2" s="47"/>
      <c r="I2" s="47"/>
      <c r="J2" s="47"/>
      <c r="K2" s="47"/>
      <c r="L2" s="47"/>
      <c r="M2" s="49"/>
      <c r="O2" s="47"/>
      <c r="P2" s="47"/>
      <c r="Q2" s="47"/>
      <c r="R2" s="47"/>
      <c r="S2" s="47"/>
      <c r="T2" s="47"/>
      <c r="U2" s="47"/>
      <c r="V2" s="47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</row>
    <row r="3" spans="2:43" s="56" customFormat="1" ht="34.5" customHeight="1">
      <c r="B3" s="50" t="s">
        <v>1241</v>
      </c>
      <c r="C3" s="53" t="s">
        <v>1243</v>
      </c>
      <c r="D3" s="52" t="s">
        <v>1535</v>
      </c>
      <c r="E3" s="52" t="s">
        <v>1240</v>
      </c>
      <c r="F3" s="51" t="s">
        <v>1578</v>
      </c>
      <c r="G3" s="51" t="s">
        <v>1242</v>
      </c>
      <c r="H3" s="52" t="s">
        <v>1245</v>
      </c>
      <c r="I3" s="54" t="s">
        <v>1916</v>
      </c>
      <c r="J3" s="54" t="s">
        <v>1244</v>
      </c>
      <c r="K3" s="117" t="s">
        <v>1562</v>
      </c>
      <c r="L3" s="51" t="s">
        <v>1246</v>
      </c>
      <c r="M3" s="55" t="s">
        <v>1247</v>
      </c>
      <c r="N3" s="47"/>
      <c r="O3" s="47"/>
      <c r="P3" s="47"/>
      <c r="Q3" s="47"/>
      <c r="R3" s="47"/>
      <c r="S3" s="47"/>
      <c r="T3" s="47"/>
      <c r="U3" s="47"/>
      <c r="V3" s="47"/>
    </row>
    <row r="4" spans="2:43" ht="57.75">
      <c r="B4" s="57">
        <v>1</v>
      </c>
      <c r="C4" s="101" t="s">
        <v>9</v>
      </c>
      <c r="D4" s="60" t="s">
        <v>1251</v>
      </c>
      <c r="E4" s="58" t="s">
        <v>1250</v>
      </c>
      <c r="F4" s="104" t="s">
        <v>1249</v>
      </c>
      <c r="G4" s="103" t="s">
        <v>1248</v>
      </c>
      <c r="H4" s="60" t="s">
        <v>1251</v>
      </c>
      <c r="I4" s="60" t="s">
        <v>1251</v>
      </c>
      <c r="J4" s="60" t="s">
        <v>1251</v>
      </c>
      <c r="K4" s="61" t="s">
        <v>1566</v>
      </c>
      <c r="L4" s="61">
        <f xml:space="preserve"> LEN(聲母對照資料表[[#This Row],[台語音標]])</f>
        <v>1</v>
      </c>
      <c r="M4" s="62"/>
      <c r="N4" s="63"/>
      <c r="O4" s="47"/>
      <c r="P4" s="47"/>
      <c r="Q4" s="47"/>
      <c r="R4" s="47"/>
      <c r="S4" s="47"/>
      <c r="T4" s="47"/>
      <c r="U4" s="47"/>
      <c r="V4" s="47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</row>
    <row r="5" spans="2:43" ht="57.75">
      <c r="B5" s="57">
        <v>2</v>
      </c>
      <c r="C5" s="102" t="s">
        <v>2</v>
      </c>
      <c r="D5" s="60" t="s">
        <v>2</v>
      </c>
      <c r="E5" s="58" t="s">
        <v>1254</v>
      </c>
      <c r="F5" s="104" t="s">
        <v>1253</v>
      </c>
      <c r="G5" s="103" t="s">
        <v>1252</v>
      </c>
      <c r="H5" s="60" t="s">
        <v>2</v>
      </c>
      <c r="I5" s="60" t="s">
        <v>2</v>
      </c>
      <c r="J5" s="60" t="s">
        <v>4</v>
      </c>
      <c r="K5" s="61" t="s">
        <v>1563</v>
      </c>
      <c r="L5" s="61">
        <f xml:space="preserve"> LEN(聲母對照資料表[[#This Row],[台語音標]])</f>
        <v>1</v>
      </c>
      <c r="M5" s="62"/>
      <c r="N5" s="64"/>
      <c r="O5" s="47"/>
      <c r="P5" s="47"/>
      <c r="Q5" s="47"/>
      <c r="R5" s="47"/>
      <c r="S5" s="47"/>
      <c r="T5" s="47"/>
      <c r="U5" s="47"/>
      <c r="V5" s="4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</row>
    <row r="6" spans="2:43" ht="57.75">
      <c r="B6" s="57">
        <v>3</v>
      </c>
      <c r="C6" s="102" t="s">
        <v>14</v>
      </c>
      <c r="D6" s="60" t="s">
        <v>14</v>
      </c>
      <c r="E6" s="58" t="s">
        <v>1257</v>
      </c>
      <c r="F6" s="105" t="s">
        <v>1256</v>
      </c>
      <c r="G6" s="103" t="s">
        <v>1255</v>
      </c>
      <c r="H6" s="60" t="s">
        <v>14</v>
      </c>
      <c r="I6" s="60" t="s">
        <v>14</v>
      </c>
      <c r="J6" s="60" t="s">
        <v>16</v>
      </c>
      <c r="K6" s="61" t="s">
        <v>1567</v>
      </c>
      <c r="L6" s="61">
        <f xml:space="preserve"> LEN(聲母對照資料表[[#This Row],[台語音標]])</f>
        <v>1</v>
      </c>
      <c r="M6" s="62"/>
      <c r="N6" s="63"/>
      <c r="O6" s="47"/>
      <c r="P6" s="47"/>
      <c r="Q6" s="47"/>
      <c r="R6" s="47"/>
      <c r="S6" s="47"/>
      <c r="T6" s="47"/>
      <c r="U6" s="47"/>
      <c r="V6" s="4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</row>
    <row r="7" spans="2:43" ht="57.75">
      <c r="B7" s="57">
        <v>4</v>
      </c>
      <c r="C7" s="102" t="s">
        <v>15</v>
      </c>
      <c r="D7" s="60" t="s">
        <v>1261</v>
      </c>
      <c r="E7" s="58" t="s">
        <v>1260</v>
      </c>
      <c r="F7" s="104" t="s">
        <v>1259</v>
      </c>
      <c r="G7" s="103" t="s">
        <v>1258</v>
      </c>
      <c r="H7" s="60" t="s">
        <v>1261</v>
      </c>
      <c r="I7" s="60" t="s">
        <v>1261</v>
      </c>
      <c r="J7" s="60" t="s">
        <v>14</v>
      </c>
      <c r="K7" s="61" t="s">
        <v>1568</v>
      </c>
      <c r="L7" s="61">
        <f xml:space="preserve"> LEN(聲母對照資料表[[#This Row],[台語音標]])</f>
        <v>2</v>
      </c>
      <c r="M7" s="62"/>
      <c r="N7" s="63"/>
      <c r="O7" s="47"/>
      <c r="P7" s="47"/>
      <c r="Q7" s="47"/>
      <c r="R7" s="47"/>
      <c r="S7" s="47"/>
      <c r="T7" s="47"/>
      <c r="U7" s="47"/>
      <c r="V7" s="4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</row>
    <row r="8" spans="2:43" ht="57.75">
      <c r="B8" s="57">
        <v>5</v>
      </c>
      <c r="C8" s="101" t="s">
        <v>6</v>
      </c>
      <c r="D8" s="60" t="s">
        <v>6</v>
      </c>
      <c r="E8" s="58" t="s">
        <v>1264</v>
      </c>
      <c r="F8" s="104" t="s">
        <v>1263</v>
      </c>
      <c r="G8" s="103" t="s">
        <v>1262</v>
      </c>
      <c r="H8" s="60" t="s">
        <v>6</v>
      </c>
      <c r="I8" s="60" t="s">
        <v>6</v>
      </c>
      <c r="J8" s="60" t="s">
        <v>1265</v>
      </c>
      <c r="K8" s="61" t="s">
        <v>1569</v>
      </c>
      <c r="L8" s="61">
        <f xml:space="preserve"> LEN(聲母對照資料表[[#This Row],[台語音標]])</f>
        <v>1</v>
      </c>
      <c r="M8" s="62"/>
      <c r="N8" s="63"/>
      <c r="O8" s="47"/>
      <c r="P8" s="47"/>
      <c r="Q8" s="47"/>
      <c r="R8" s="47"/>
      <c r="S8" s="47"/>
      <c r="T8" s="47"/>
      <c r="U8" s="47"/>
      <c r="V8" s="4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</row>
    <row r="9" spans="2:43" ht="57.75">
      <c r="B9" s="57">
        <v>6</v>
      </c>
      <c r="C9" s="101" t="s">
        <v>3</v>
      </c>
      <c r="D9" s="60" t="s">
        <v>1269</v>
      </c>
      <c r="E9" s="58" t="s">
        <v>1268</v>
      </c>
      <c r="F9" s="104" t="s">
        <v>1267</v>
      </c>
      <c r="G9" s="103" t="s">
        <v>1266</v>
      </c>
      <c r="H9" s="60" t="s">
        <v>1269</v>
      </c>
      <c r="I9" s="60" t="s">
        <v>1269</v>
      </c>
      <c r="J9" s="60" t="s">
        <v>2</v>
      </c>
      <c r="K9" s="61" t="s">
        <v>1570</v>
      </c>
      <c r="L9" s="61">
        <f xml:space="preserve"> LEN(聲母對照資料表[[#This Row],[台語音標]])</f>
        <v>2</v>
      </c>
      <c r="M9" s="62"/>
      <c r="N9" s="63"/>
      <c r="O9" s="47"/>
      <c r="P9" s="47"/>
      <c r="Q9" s="47"/>
      <c r="R9" s="47"/>
      <c r="S9" s="47"/>
      <c r="T9" s="47"/>
      <c r="U9" s="47"/>
      <c r="V9" s="4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</row>
    <row r="10" spans="2:43" ht="57.75">
      <c r="B10" s="57">
        <v>7</v>
      </c>
      <c r="C10" s="101" t="s">
        <v>7</v>
      </c>
      <c r="D10" s="60" t="s">
        <v>1273</v>
      </c>
      <c r="E10" s="58" t="s">
        <v>1272</v>
      </c>
      <c r="F10" s="104" t="s">
        <v>1271</v>
      </c>
      <c r="G10" s="103" t="s">
        <v>1270</v>
      </c>
      <c r="H10" s="60" t="s">
        <v>1273</v>
      </c>
      <c r="I10" s="60" t="s">
        <v>1273</v>
      </c>
      <c r="J10" s="60" t="s">
        <v>6</v>
      </c>
      <c r="K10" s="61" t="s">
        <v>1571</v>
      </c>
      <c r="L10" s="61">
        <f xml:space="preserve"> LEN(聲母對照資料表[[#This Row],[台語音標]])</f>
        <v>2</v>
      </c>
      <c r="M10" s="62"/>
      <c r="N10" s="63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</row>
    <row r="11" spans="2:43" ht="57.75">
      <c r="B11" s="57">
        <v>8</v>
      </c>
      <c r="C11" s="101" t="s">
        <v>1279</v>
      </c>
      <c r="D11" s="66" t="s">
        <v>1284</v>
      </c>
      <c r="E11" s="58" t="s">
        <v>1278</v>
      </c>
      <c r="F11" s="104" t="s">
        <v>1917</v>
      </c>
      <c r="G11" s="103" t="s">
        <v>1276</v>
      </c>
      <c r="H11" s="60" t="s">
        <v>1281</v>
      </c>
      <c r="I11" s="60" t="s">
        <v>1282</v>
      </c>
      <c r="J11" s="60" t="s">
        <v>1280</v>
      </c>
      <c r="K11" s="61" t="s">
        <v>1572</v>
      </c>
      <c r="L11" s="61">
        <f xml:space="preserve"> LEN(聲母對照資料表[[#This Row],[台語音標]])</f>
        <v>1</v>
      </c>
      <c r="M11" s="62"/>
      <c r="N11" s="63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</row>
    <row r="12" spans="2:43" ht="57.75">
      <c r="B12" s="57">
        <v>9</v>
      </c>
      <c r="C12" s="101" t="s">
        <v>1293</v>
      </c>
      <c r="D12" s="60" t="s">
        <v>1295</v>
      </c>
      <c r="E12" s="58" t="s">
        <v>1292</v>
      </c>
      <c r="F12" s="108" t="s">
        <v>1918</v>
      </c>
      <c r="G12" s="103" t="s">
        <v>1291</v>
      </c>
      <c r="H12" s="60" t="s">
        <v>1295</v>
      </c>
      <c r="I12" s="60" t="s">
        <v>1295</v>
      </c>
      <c r="J12" s="60" t="s">
        <v>1294</v>
      </c>
      <c r="K12" s="213" t="s">
        <v>1573</v>
      </c>
      <c r="L12" s="61">
        <f xml:space="preserve"> LEN(聲母對照資料表[[#This Row],[台語音標]])</f>
        <v>1</v>
      </c>
      <c r="M12" s="62"/>
      <c r="N12" s="63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</row>
    <row r="13" spans="2:43" ht="57.75">
      <c r="B13" s="57">
        <v>10</v>
      </c>
      <c r="C13" s="101" t="s">
        <v>1302</v>
      </c>
      <c r="D13" s="60" t="s">
        <v>1302</v>
      </c>
      <c r="E13" s="58" t="s">
        <v>1301</v>
      </c>
      <c r="F13" s="104" t="s">
        <v>1919</v>
      </c>
      <c r="G13" s="103" t="s">
        <v>1300</v>
      </c>
      <c r="H13" s="60" t="s">
        <v>1302</v>
      </c>
      <c r="I13" s="60" t="s">
        <v>1302</v>
      </c>
      <c r="J13" s="60" t="s">
        <v>1302</v>
      </c>
      <c r="K13" s="60" t="s">
        <v>1302</v>
      </c>
      <c r="L13" s="61">
        <f xml:space="preserve"> LEN(聲母對照資料表[[#This Row],[台語音標]])</f>
        <v>1</v>
      </c>
      <c r="M13" s="62"/>
      <c r="N13" s="63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</row>
    <row r="14" spans="2:43" ht="57.75">
      <c r="B14" s="57">
        <v>11</v>
      </c>
      <c r="C14" s="69" t="s">
        <v>1920</v>
      </c>
      <c r="D14" s="214" t="s">
        <v>1818</v>
      </c>
      <c r="E14" s="215" t="s">
        <v>1921</v>
      </c>
      <c r="F14" s="104" t="s">
        <v>1307</v>
      </c>
      <c r="G14" s="103" t="s">
        <v>1306</v>
      </c>
      <c r="H14" s="214" t="s">
        <v>1818</v>
      </c>
      <c r="I14" s="214" t="s">
        <v>1818</v>
      </c>
      <c r="J14" s="214" t="s">
        <v>1818</v>
      </c>
      <c r="K14" s="214" t="s">
        <v>1818</v>
      </c>
      <c r="L14" s="61">
        <f xml:space="preserve"> LEN(聲母對照資料表[[#This Row],[台語音標]])</f>
        <v>1</v>
      </c>
      <c r="M14" s="62"/>
      <c r="N14" s="63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</row>
    <row r="15" spans="2:43" ht="57.75">
      <c r="B15" s="57">
        <v>12</v>
      </c>
      <c r="C15" s="101" t="s">
        <v>4</v>
      </c>
      <c r="D15" s="60" t="s">
        <v>1312</v>
      </c>
      <c r="E15" s="58" t="s">
        <v>1310</v>
      </c>
      <c r="F15" s="104" t="s">
        <v>1309</v>
      </c>
      <c r="G15" s="103" t="s">
        <v>1308</v>
      </c>
      <c r="H15" s="60" t="s">
        <v>1312</v>
      </c>
      <c r="I15" s="60" t="s">
        <v>1312</v>
      </c>
      <c r="J15" s="60" t="s">
        <v>1311</v>
      </c>
      <c r="K15" s="213" t="s">
        <v>1564</v>
      </c>
      <c r="L15" s="61">
        <f xml:space="preserve"> LEN(聲母對照資料表[[#This Row],[台語音標]])</f>
        <v>1</v>
      </c>
      <c r="M15" s="62"/>
      <c r="N15" s="64"/>
      <c r="O15" s="47"/>
      <c r="P15" s="47"/>
      <c r="Q15" s="47"/>
      <c r="R15" s="47"/>
      <c r="S15" s="48"/>
      <c r="T15" s="47"/>
      <c r="U15" s="47"/>
      <c r="V15" s="47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</row>
    <row r="16" spans="2:43" ht="57.75">
      <c r="B16" s="57">
        <v>13</v>
      </c>
      <c r="C16" s="101" t="s">
        <v>1316</v>
      </c>
      <c r="D16" s="60" t="s">
        <v>1318</v>
      </c>
      <c r="E16" s="58" t="s">
        <v>1315</v>
      </c>
      <c r="F16" s="104" t="s">
        <v>1314</v>
      </c>
      <c r="G16" s="103" t="s">
        <v>1313</v>
      </c>
      <c r="H16" s="60" t="s">
        <v>1318</v>
      </c>
      <c r="I16" s="60" t="s">
        <v>1318</v>
      </c>
      <c r="J16" s="60" t="s">
        <v>1317</v>
      </c>
      <c r="K16" s="213" t="s">
        <v>1565</v>
      </c>
      <c r="L16" s="61">
        <f xml:space="preserve"> LEN(聲母對照資料表[[#This Row],[台語音標]])</f>
        <v>1</v>
      </c>
      <c r="M16" s="62"/>
      <c r="N16" s="64"/>
      <c r="O16" s="47"/>
      <c r="P16" s="47"/>
      <c r="Q16" s="47"/>
      <c r="R16" s="47"/>
      <c r="S16" s="48"/>
      <c r="T16" s="47"/>
      <c r="U16" s="47"/>
      <c r="V16" s="4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</row>
    <row r="17" spans="2:43" ht="57.75">
      <c r="B17" s="57">
        <v>14</v>
      </c>
      <c r="C17" s="101" t="s">
        <v>1322</v>
      </c>
      <c r="D17" s="66" t="s">
        <v>1283</v>
      </c>
      <c r="E17" s="58" t="s">
        <v>1321</v>
      </c>
      <c r="F17" s="104" t="s">
        <v>1320</v>
      </c>
      <c r="G17" s="103" t="s">
        <v>1319</v>
      </c>
      <c r="H17" s="60" t="s">
        <v>1324</v>
      </c>
      <c r="I17" s="60" t="s">
        <v>1325</v>
      </c>
      <c r="J17" s="60" t="s">
        <v>1323</v>
      </c>
      <c r="K17" s="213" t="s">
        <v>1574</v>
      </c>
      <c r="L17" s="61">
        <f xml:space="preserve"> LEN(聲母對照資料表[[#This Row],[台語音標]])</f>
        <v>1</v>
      </c>
      <c r="M17" s="62"/>
      <c r="N17" s="63"/>
      <c r="O17" s="47"/>
      <c r="P17" s="47"/>
      <c r="Q17" s="47"/>
      <c r="R17" s="47"/>
      <c r="S17" s="48"/>
      <c r="T17" s="47"/>
      <c r="U17" s="47"/>
      <c r="V17" s="47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</row>
    <row r="18" spans="2:43" ht="57.75">
      <c r="B18" s="57">
        <v>15</v>
      </c>
      <c r="C18" s="69" t="s">
        <v>1</v>
      </c>
      <c r="D18" s="60" t="s">
        <v>1</v>
      </c>
      <c r="E18" s="58" t="s">
        <v>1332</v>
      </c>
      <c r="F18" s="104" t="s">
        <v>1331</v>
      </c>
      <c r="G18" s="103" t="s">
        <v>1331</v>
      </c>
      <c r="H18" s="60" t="s">
        <v>1</v>
      </c>
      <c r="I18" s="60" t="s">
        <v>1</v>
      </c>
      <c r="J18" s="60" t="s">
        <v>1</v>
      </c>
      <c r="K18" s="213" t="s">
        <v>1575</v>
      </c>
      <c r="L18" s="61">
        <f xml:space="preserve"> LEN(聲母對照資料表[[#This Row],[台語音標]])</f>
        <v>1</v>
      </c>
      <c r="M18" s="62"/>
      <c r="N18" s="63"/>
      <c r="O18" s="47"/>
      <c r="P18" s="47"/>
      <c r="Q18" s="47"/>
      <c r="R18" s="47"/>
      <c r="S18" s="48"/>
      <c r="T18" s="47"/>
      <c r="U18" s="47"/>
      <c r="V18" s="47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</row>
    <row r="19" spans="2:43" ht="57.75">
      <c r="B19" s="57">
        <v>16</v>
      </c>
      <c r="C19" s="59" t="s">
        <v>5</v>
      </c>
      <c r="D19" s="213" t="s">
        <v>1196</v>
      </c>
      <c r="E19" s="58" t="s">
        <v>1334</v>
      </c>
      <c r="F19" s="104" t="s">
        <v>1532</v>
      </c>
      <c r="G19" s="106" t="s">
        <v>1333</v>
      </c>
      <c r="H19" s="213" t="s">
        <v>1196</v>
      </c>
      <c r="I19" s="213" t="s">
        <v>1196</v>
      </c>
      <c r="J19" s="213" t="s">
        <v>1922</v>
      </c>
      <c r="K19" s="213" t="s">
        <v>1196</v>
      </c>
      <c r="L19" s="70">
        <f xml:space="preserve"> LEN(聲母對照資料表[[#This Row],[台語音標]])</f>
        <v>1</v>
      </c>
      <c r="M19" s="71" t="s">
        <v>1335</v>
      </c>
      <c r="N19" s="63"/>
      <c r="O19" s="47"/>
      <c r="P19" s="47"/>
      <c r="Q19" s="47"/>
      <c r="R19" s="47"/>
      <c r="S19" s="47"/>
      <c r="T19" s="47"/>
      <c r="U19" s="47"/>
      <c r="V19" s="4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</row>
    <row r="20" spans="2:43" ht="57.75">
      <c r="B20" s="57">
        <v>17</v>
      </c>
      <c r="C20" s="59" t="s">
        <v>8</v>
      </c>
      <c r="D20" s="213" t="s">
        <v>1576</v>
      </c>
      <c r="E20" s="58" t="s">
        <v>1337</v>
      </c>
      <c r="F20" s="104" t="s">
        <v>1533</v>
      </c>
      <c r="G20" s="106" t="s">
        <v>1336</v>
      </c>
      <c r="H20" s="213" t="s">
        <v>1576</v>
      </c>
      <c r="I20" s="213" t="s">
        <v>1576</v>
      </c>
      <c r="J20" s="213" t="s">
        <v>1923</v>
      </c>
      <c r="K20" s="213" t="s">
        <v>1576</v>
      </c>
      <c r="L20" s="70">
        <f xml:space="preserve"> LEN(聲母對照資料表[[#This Row],[台語音標]])</f>
        <v>1</v>
      </c>
      <c r="M20" s="71" t="s">
        <v>1338</v>
      </c>
      <c r="N20" s="63"/>
      <c r="O20" s="47"/>
      <c r="P20" s="47"/>
      <c r="Q20" s="47"/>
      <c r="R20" s="47"/>
      <c r="S20" s="47"/>
      <c r="T20" s="47"/>
      <c r="U20" s="47"/>
      <c r="V20" s="47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</row>
    <row r="21" spans="2:43" ht="57.75">
      <c r="B21" s="72">
        <v>18</v>
      </c>
      <c r="C21" s="74" t="s">
        <v>17</v>
      </c>
      <c r="D21" s="216" t="s">
        <v>1187</v>
      </c>
      <c r="E21" s="58" t="s">
        <v>1340</v>
      </c>
      <c r="F21" s="104" t="s">
        <v>1534</v>
      </c>
      <c r="G21" s="107" t="s">
        <v>1339</v>
      </c>
      <c r="H21" s="216" t="s">
        <v>1187</v>
      </c>
      <c r="I21" s="216" t="s">
        <v>1187</v>
      </c>
      <c r="J21" s="216" t="s">
        <v>1924</v>
      </c>
      <c r="K21" s="216" t="s">
        <v>1187</v>
      </c>
      <c r="L21" s="76">
        <f xml:space="preserve"> LEN(聲母對照資料表[[#This Row],[台語音標]])</f>
        <v>2</v>
      </c>
      <c r="M21" s="71" t="s">
        <v>1341</v>
      </c>
      <c r="N21" s="63"/>
      <c r="O21" s="47"/>
      <c r="P21" s="47"/>
      <c r="Q21" s="47"/>
      <c r="R21" s="47"/>
      <c r="S21" s="47"/>
      <c r="T21" s="47"/>
      <c r="U21" s="47"/>
      <c r="V21" s="47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</row>
    <row r="22" spans="2:43" ht="57.75">
      <c r="B22" s="57">
        <v>19</v>
      </c>
      <c r="C22" s="74" t="s">
        <v>1297</v>
      </c>
      <c r="D22" s="217" t="s">
        <v>1925</v>
      </c>
      <c r="E22" s="73" t="s">
        <v>1032</v>
      </c>
      <c r="F22" s="218" t="s">
        <v>1918</v>
      </c>
      <c r="G22" s="219" t="s">
        <v>1291</v>
      </c>
      <c r="H22" s="217" t="s">
        <v>1925</v>
      </c>
      <c r="I22" s="75" t="s">
        <v>1925</v>
      </c>
      <c r="J22" s="75" t="s">
        <v>1926</v>
      </c>
      <c r="K22" s="76" t="s">
        <v>1927</v>
      </c>
      <c r="L22" s="76">
        <f xml:space="preserve"> LEN(聲母對照資料表[[#This Row],[台語音標]])</f>
        <v>2</v>
      </c>
      <c r="M22" s="220"/>
      <c r="P22" s="48"/>
      <c r="S22" s="48"/>
      <c r="W22" s="48"/>
      <c r="Y22" s="48"/>
      <c r="AB22" s="42"/>
      <c r="AC22" s="44"/>
      <c r="AD22" s="77"/>
      <c r="AE22" s="42"/>
      <c r="AF22" s="44"/>
      <c r="AG22" s="77"/>
      <c r="AH22" s="42"/>
      <c r="AI22" s="44"/>
      <c r="AJ22" s="77"/>
    </row>
    <row r="23" spans="2:43" ht="57.75">
      <c r="B23" s="72">
        <v>20</v>
      </c>
      <c r="C23" s="74" t="s">
        <v>1286</v>
      </c>
      <c r="D23" s="217" t="s">
        <v>1928</v>
      </c>
      <c r="E23" s="73" t="s">
        <v>1030</v>
      </c>
      <c r="F23" s="218" t="s">
        <v>1277</v>
      </c>
      <c r="G23" s="219" t="s">
        <v>1276</v>
      </c>
      <c r="H23" s="217" t="s">
        <v>1929</v>
      </c>
      <c r="I23" s="75" t="s">
        <v>1930</v>
      </c>
      <c r="J23" s="75" t="s">
        <v>1928</v>
      </c>
      <c r="K23" s="76" t="s">
        <v>1925</v>
      </c>
      <c r="L23" s="76">
        <f xml:space="preserve"> LEN(聲母對照資料表[[#This Row],[台語音標]])</f>
        <v>2</v>
      </c>
      <c r="M23" s="220"/>
      <c r="AB23" s="42"/>
      <c r="AC23" s="44"/>
      <c r="AD23" s="77"/>
      <c r="AE23" s="42"/>
      <c r="AF23" s="44"/>
      <c r="AG23" s="77"/>
      <c r="AH23" s="42"/>
      <c r="AI23" s="44"/>
      <c r="AJ23" s="77"/>
    </row>
    <row r="24" spans="2:43" ht="57.75">
      <c r="B24" s="57">
        <v>21</v>
      </c>
      <c r="C24" s="74" t="s">
        <v>1327</v>
      </c>
      <c r="D24" s="217" t="s">
        <v>1931</v>
      </c>
      <c r="E24" s="73" t="s">
        <v>1031</v>
      </c>
      <c r="F24" s="218" t="s">
        <v>1932</v>
      </c>
      <c r="G24" s="219" t="s">
        <v>1319</v>
      </c>
      <c r="H24" s="217" t="s">
        <v>1933</v>
      </c>
      <c r="I24" s="75" t="s">
        <v>1934</v>
      </c>
      <c r="J24" s="75" t="s">
        <v>1931</v>
      </c>
      <c r="K24" s="76" t="s">
        <v>1929</v>
      </c>
      <c r="L24" s="76">
        <f xml:space="preserve"> LEN(聲母對照資料表[[#This Row],[台語音標]])</f>
        <v>2</v>
      </c>
      <c r="M24" s="220"/>
      <c r="AB24" s="42"/>
      <c r="AC24" s="44"/>
      <c r="AD24" s="77"/>
      <c r="AE24" s="42"/>
      <c r="AF24" s="44"/>
      <c r="AG24" s="77"/>
      <c r="AH24" s="42"/>
      <c r="AI24" s="44"/>
      <c r="AJ24" s="77"/>
    </row>
    <row r="25" spans="2:43" ht="57.75">
      <c r="B25" s="72">
        <v>22</v>
      </c>
      <c r="C25" s="74" t="s">
        <v>1304</v>
      </c>
      <c r="D25" s="217" t="s">
        <v>1935</v>
      </c>
      <c r="E25" s="73" t="s">
        <v>1033</v>
      </c>
      <c r="F25" s="218" t="s">
        <v>1936</v>
      </c>
      <c r="G25" s="219" t="s">
        <v>1300</v>
      </c>
      <c r="H25" s="217" t="s">
        <v>1935</v>
      </c>
      <c r="I25" s="75" t="s">
        <v>1935</v>
      </c>
      <c r="J25" s="75" t="s">
        <v>1935</v>
      </c>
      <c r="K25" s="76" t="s">
        <v>1937</v>
      </c>
      <c r="L25" s="76">
        <f xml:space="preserve"> LEN(聲母對照資料表[[#This Row],[台語音標]])</f>
        <v>2</v>
      </c>
      <c r="M25" s="220"/>
      <c r="AB25" s="42"/>
      <c r="AC25" s="44"/>
      <c r="AD25" s="77"/>
      <c r="AE25" s="42"/>
      <c r="AF25" s="44"/>
      <c r="AG25" s="77"/>
      <c r="AH25" s="42"/>
      <c r="AI25" s="44"/>
      <c r="AJ25" s="77"/>
    </row>
    <row r="26" spans="2:43" ht="34.5" customHeight="1"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AB26" s="42"/>
      <c r="AC26" s="44"/>
      <c r="AD26" s="77"/>
      <c r="AE26" s="42"/>
      <c r="AF26" s="44"/>
      <c r="AG26" s="77"/>
      <c r="AH26" s="42"/>
      <c r="AI26" s="44"/>
      <c r="AJ26" s="77"/>
    </row>
    <row r="27" spans="2:43" ht="34.5" customHeight="1">
      <c r="C27" s="65" t="s">
        <v>1275</v>
      </c>
      <c r="D27" s="65" t="s">
        <v>1073</v>
      </c>
      <c r="E27" s="65" t="s">
        <v>1240</v>
      </c>
      <c r="F27" s="65" t="s">
        <v>1578</v>
      </c>
      <c r="G27" s="65" t="s">
        <v>1242</v>
      </c>
      <c r="H27" s="65" t="s">
        <v>1245</v>
      </c>
      <c r="I27" s="65" t="s">
        <v>1916</v>
      </c>
      <c r="J27" s="65" t="s">
        <v>1244</v>
      </c>
      <c r="K27" s="65" t="s">
        <v>1938</v>
      </c>
      <c r="AB27" s="42"/>
      <c r="AC27" s="44"/>
      <c r="AD27" s="77"/>
      <c r="AE27" s="42"/>
      <c r="AF27" s="44"/>
      <c r="AG27" s="77"/>
      <c r="AH27" s="42"/>
      <c r="AI27" s="44"/>
      <c r="AJ27" s="77"/>
    </row>
    <row r="28" spans="2:43" ht="45.75">
      <c r="C28" s="68" t="s">
        <v>1297</v>
      </c>
      <c r="D28" s="67" t="s">
        <v>1296</v>
      </c>
      <c r="E28" s="68" t="s">
        <v>1299</v>
      </c>
      <c r="F28" s="222" t="s">
        <v>1598</v>
      </c>
      <c r="G28" s="68" t="s">
        <v>1601</v>
      </c>
      <c r="H28" s="68" t="s">
        <v>1296</v>
      </c>
      <c r="I28" s="68" t="s">
        <v>1296</v>
      </c>
      <c r="J28" s="68" t="s">
        <v>1298</v>
      </c>
      <c r="K28" s="67" t="s">
        <v>1939</v>
      </c>
      <c r="AB28" s="42"/>
      <c r="AC28" s="44"/>
      <c r="AD28" s="77"/>
      <c r="AE28" s="42"/>
      <c r="AF28" s="44"/>
      <c r="AG28" s="77"/>
      <c r="AH28" s="42"/>
      <c r="AI28" s="44"/>
      <c r="AJ28" s="77"/>
    </row>
    <row r="29" spans="2:43" ht="45.75">
      <c r="C29" s="68" t="s">
        <v>1286</v>
      </c>
      <c r="D29" s="67" t="s">
        <v>1285</v>
      </c>
      <c r="E29" s="68" t="s">
        <v>1290</v>
      </c>
      <c r="F29" s="223" t="s">
        <v>1600</v>
      </c>
      <c r="G29" s="68" t="s">
        <v>1276</v>
      </c>
      <c r="H29" s="68" t="s">
        <v>1287</v>
      </c>
      <c r="I29" s="68" t="s">
        <v>1288</v>
      </c>
      <c r="J29" s="68" t="s">
        <v>1289</v>
      </c>
      <c r="K29" s="68" t="s">
        <v>1296</v>
      </c>
      <c r="AB29" s="42"/>
      <c r="AC29" s="44"/>
      <c r="AD29" s="77"/>
      <c r="AE29" s="42"/>
      <c r="AF29" s="44"/>
      <c r="AG29" s="77"/>
      <c r="AH29" s="42"/>
      <c r="AI29" s="44"/>
      <c r="AJ29" s="77"/>
    </row>
    <row r="30" spans="2:43" ht="43.5">
      <c r="C30" s="68" t="s">
        <v>1327</v>
      </c>
      <c r="D30" s="67" t="s">
        <v>1326</v>
      </c>
      <c r="E30" s="68" t="s">
        <v>1330</v>
      </c>
      <c r="F30" s="223" t="s">
        <v>1940</v>
      </c>
      <c r="G30" s="68" t="s">
        <v>1597</v>
      </c>
      <c r="H30" s="68" t="s">
        <v>1328</v>
      </c>
      <c r="I30" s="68" t="s">
        <v>1329</v>
      </c>
      <c r="J30" s="68" t="s">
        <v>1326</v>
      </c>
      <c r="K30" s="67" t="s">
        <v>1941</v>
      </c>
    </row>
    <row r="31" spans="2:43" ht="43.5">
      <c r="C31" s="68" t="s">
        <v>1304</v>
      </c>
      <c r="D31" s="67" t="s">
        <v>1303</v>
      </c>
      <c r="E31" s="68" t="s">
        <v>1305</v>
      </c>
      <c r="F31" s="223" t="s">
        <v>1942</v>
      </c>
      <c r="G31" s="68" t="s">
        <v>1300</v>
      </c>
      <c r="H31" s="68" t="s">
        <v>1303</v>
      </c>
      <c r="I31" s="68" t="s">
        <v>1303</v>
      </c>
      <c r="J31" s="68" t="s">
        <v>1303</v>
      </c>
      <c r="K31" s="67" t="s">
        <v>1943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dimension ref="B1:AH103"/>
  <sheetViews>
    <sheetView workbookViewId="0"/>
    <sheetView workbookViewId="1"/>
  </sheetViews>
  <sheetFormatPr defaultColWidth="10" defaultRowHeight="25.5" outlineLevelCol="1"/>
  <cols>
    <col min="1" max="1" width="3.75" style="83" customWidth="1"/>
    <col min="2" max="2" width="11.125" style="82" customWidth="1"/>
    <col min="3" max="3" width="12.75" bestFit="1" customWidth="1"/>
    <col min="4" max="4" width="12.75" style="85" bestFit="1" customWidth="1"/>
    <col min="5" max="5" width="14.875" style="81" bestFit="1" customWidth="1"/>
    <col min="6" max="7" width="15" customWidth="1"/>
    <col min="8" max="8" width="15" hidden="1" customWidth="1" outlineLevel="1"/>
    <col min="9" max="10" width="15" style="78" hidden="1" customWidth="1" outlineLevel="1"/>
    <col min="11" max="11" width="15" customWidth="1" collapsed="1"/>
    <col min="12" max="13" width="15" customWidth="1"/>
    <col min="14" max="14" width="18.75" style="78" bestFit="1" customWidth="1"/>
    <col min="15" max="15" width="15.125" style="83" hidden="1" customWidth="1" outlineLevel="1"/>
    <col min="16" max="16" width="10" collapsed="1"/>
    <col min="17" max="17" width="15.125" style="78" customWidth="1"/>
    <col min="18" max="18" width="15.125" customWidth="1"/>
    <col min="19" max="19" width="15.125" style="85" customWidth="1"/>
    <col min="20" max="20" width="18.75" style="78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5" customWidth="1"/>
    <col min="31" max="31" width="13.375" style="85" hidden="1" customWidth="1" outlineLevel="1"/>
    <col min="32" max="32" width="13.75" style="84" hidden="1" customWidth="1" outlineLevel="1"/>
    <col min="33" max="33" width="13.75" style="84" customWidth="1" collapsed="1"/>
    <col min="34" max="34" width="19.125" style="84" customWidth="1"/>
    <col min="35" max="36" width="14.875" style="83" customWidth="1"/>
    <col min="37" max="37" width="21.25" style="83" customWidth="1"/>
    <col min="38" max="38" width="25" style="83" customWidth="1"/>
    <col min="39" max="16384" width="10" style="83"/>
  </cols>
  <sheetData>
    <row r="1" spans="2:34" s="81" customFormat="1" ht="26.25" customHeight="1">
      <c r="B1" s="224" cm="1">
        <f t="array" ref="B1" xml:space="preserve"> COLUMN() - COLUMN($A:$A)</f>
        <v>1</v>
      </c>
      <c r="C1" s="224" cm="1">
        <f t="array" ref="C1" xml:space="preserve"> COLUMN() - COLUMN($A:$A)</f>
        <v>2</v>
      </c>
      <c r="D1" s="224" cm="1">
        <f t="array" ref="D1" xml:space="preserve"> COLUMN() - COLUMN($A:$A)</f>
        <v>3</v>
      </c>
      <c r="E1" s="224" cm="1">
        <f t="array" ref="E1" xml:space="preserve"> COLUMN() - COLUMN($A:$A)</f>
        <v>4</v>
      </c>
      <c r="F1" s="224" cm="1">
        <f t="array" ref="F1" xml:space="preserve"> COLUMN() - COLUMN($A:$A)</f>
        <v>5</v>
      </c>
      <c r="G1" s="224" cm="1">
        <f t="array" ref="G1" xml:space="preserve"> COLUMN() - COLUMN($A:$A)</f>
        <v>6</v>
      </c>
      <c r="H1" s="224" cm="1">
        <f t="array" ref="H1" xml:space="preserve"> COLUMN() - COLUMN($A:$A)</f>
        <v>7</v>
      </c>
      <c r="I1" s="224" cm="1">
        <f t="array" ref="I1" xml:space="preserve"> COLUMN() - COLUMN($A:$A)</f>
        <v>8</v>
      </c>
      <c r="J1" s="224" cm="1">
        <f t="array" ref="J1" xml:space="preserve"> COLUMN() - COLUMN($A:$A)</f>
        <v>9</v>
      </c>
      <c r="K1" s="224" cm="1">
        <f t="array" ref="K1" xml:space="preserve"> COLUMN() - COLUMN($A:$A)</f>
        <v>10</v>
      </c>
      <c r="L1" s="224" cm="1">
        <f t="array" ref="L1" xml:space="preserve"> COLUMN() - COLUMN($A:$A)</f>
        <v>11</v>
      </c>
      <c r="M1" s="224" cm="1">
        <f t="array" ref="M1" xml:space="preserve"> COLUMN() - COLUMN($A:$A)</f>
        <v>12</v>
      </c>
      <c r="N1" s="224" cm="1">
        <f t="array" ref="N1" xml:space="preserve"> COLUMN() - COLUMN($A:$A)</f>
        <v>13</v>
      </c>
      <c r="O1" s="224" cm="1">
        <f t="array" ref="O1" xml:space="preserve"> COLUMN() - COLUMN($A:$A)</f>
        <v>14</v>
      </c>
    </row>
    <row r="2" spans="2:34" ht="26.25" customHeight="1">
      <c r="C2" s="85"/>
      <c r="E2" s="84"/>
      <c r="F2" s="83"/>
      <c r="G2" s="83"/>
      <c r="H2" s="83"/>
      <c r="I2" s="83"/>
      <c r="J2" s="81"/>
      <c r="K2" s="84"/>
      <c r="L2" s="84"/>
      <c r="M2" s="84"/>
      <c r="N2" s="84"/>
      <c r="O2" s="85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</row>
    <row r="3" spans="2:34" ht="27" customHeight="1">
      <c r="B3" s="86" t="s">
        <v>1342</v>
      </c>
      <c r="C3" s="41" t="s">
        <v>1239</v>
      </c>
      <c r="D3" s="41" t="s">
        <v>1073</v>
      </c>
      <c r="E3" s="41" t="s">
        <v>1240</v>
      </c>
      <c r="F3" s="41" t="s">
        <v>1578</v>
      </c>
      <c r="G3" s="41" t="s">
        <v>1242</v>
      </c>
      <c r="H3" s="225" t="s">
        <v>1344</v>
      </c>
      <c r="I3" s="226" t="s">
        <v>1345</v>
      </c>
      <c r="J3" s="226" t="s">
        <v>1944</v>
      </c>
      <c r="K3" s="41" t="s">
        <v>1343</v>
      </c>
      <c r="L3" s="41" t="s">
        <v>1916</v>
      </c>
      <c r="M3" s="41" t="s">
        <v>1244</v>
      </c>
      <c r="N3" s="41" t="s">
        <v>1562</v>
      </c>
      <c r="O3" s="41" t="s">
        <v>1346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</row>
    <row r="4" spans="2:34" ht="54" customHeight="1">
      <c r="B4" s="87">
        <v>1</v>
      </c>
      <c r="C4" s="91" t="s">
        <v>760</v>
      </c>
      <c r="D4" s="92" t="s">
        <v>760</v>
      </c>
      <c r="E4" s="90" t="s">
        <v>761</v>
      </c>
      <c r="F4" s="109" t="s">
        <v>1215</v>
      </c>
      <c r="G4" s="89" t="s">
        <v>1074</v>
      </c>
      <c r="H4" s="88" t="s">
        <v>1347</v>
      </c>
      <c r="I4" s="94" t="str">
        <f>韻母對照資料表[[#This Row],[十五音]]&amp;LEFT(韻母對照資料表[[#This Row],[舒促聲]],1)</f>
        <v>君舒</v>
      </c>
      <c r="J4" s="43">
        <v>1</v>
      </c>
      <c r="K4" s="91" t="s">
        <v>760</v>
      </c>
      <c r="L4" s="91" t="s">
        <v>760</v>
      </c>
      <c r="M4" s="91" t="s">
        <v>760</v>
      </c>
      <c r="N4" s="91" t="s">
        <v>1075</v>
      </c>
      <c r="O4" s="93">
        <f>IF(韻母對照資料表[[#This Row],[台語音標]]="", 0, LEN(韻母對照資料表[[#This Row],[台語音標]]))</f>
        <v>2</v>
      </c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</row>
    <row r="5" spans="2:34" ht="54" customHeight="1">
      <c r="B5" s="87">
        <v>2</v>
      </c>
      <c r="C5" s="91" t="s">
        <v>776</v>
      </c>
      <c r="D5" s="92" t="s">
        <v>1349</v>
      </c>
      <c r="E5" s="90" t="s">
        <v>777</v>
      </c>
      <c r="F5" s="109" t="s">
        <v>1945</v>
      </c>
      <c r="G5" s="89" t="s">
        <v>1074</v>
      </c>
      <c r="H5" s="88" t="s">
        <v>1348</v>
      </c>
      <c r="I5" s="94" t="str">
        <f>韻母對照資料表[[#This Row],[十五音]]&amp;LEFT(韻母對照資料表[[#This Row],[舒促聲]],1)</f>
        <v>君促</v>
      </c>
      <c r="J5" s="43">
        <v>1</v>
      </c>
      <c r="K5" s="91" t="s">
        <v>1349</v>
      </c>
      <c r="L5" s="91" t="s">
        <v>1349</v>
      </c>
      <c r="M5" s="91" t="s">
        <v>1349</v>
      </c>
      <c r="N5" s="91" t="s">
        <v>1076</v>
      </c>
      <c r="O5" s="93">
        <f>IF(韻母對照資料表[[#This Row],[台語音標]]="", 0, LEN(韻母對照資料表[[#This Row],[台語音標]]))</f>
        <v>2</v>
      </c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</row>
    <row r="6" spans="2:34" ht="54" customHeight="1">
      <c r="B6" s="87">
        <v>3</v>
      </c>
      <c r="C6" s="91" t="s">
        <v>1350</v>
      </c>
      <c r="D6" s="95" t="s">
        <v>1350</v>
      </c>
      <c r="E6" s="90" t="s">
        <v>451</v>
      </c>
      <c r="F6" s="109" t="s">
        <v>1946</v>
      </c>
      <c r="G6" s="89" t="s">
        <v>1077</v>
      </c>
      <c r="H6" s="88" t="s">
        <v>1347</v>
      </c>
      <c r="I6" s="94" t="str">
        <f>韻母對照資料表[[#This Row],[十五音]]&amp;LEFT(韻母對照資料表[[#This Row],[舒促聲]],1)</f>
        <v>堅舒</v>
      </c>
      <c r="J6" s="43">
        <v>2</v>
      </c>
      <c r="K6" s="91" t="s">
        <v>1350</v>
      </c>
      <c r="L6" s="91" t="s">
        <v>1350</v>
      </c>
      <c r="M6" s="91" t="s">
        <v>1350</v>
      </c>
      <c r="N6" s="91" t="s">
        <v>1078</v>
      </c>
      <c r="O6" s="96">
        <f>IF(韻母對照資料表[[#This Row],[台語音標]]="", 0, LEN(韻母對照資料表[[#This Row],[台語音標]]))</f>
        <v>3</v>
      </c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</row>
    <row r="7" spans="2:34" ht="54" customHeight="1">
      <c r="B7" s="87">
        <v>4</v>
      </c>
      <c r="C7" s="91" t="s">
        <v>1351</v>
      </c>
      <c r="D7" s="95" t="s">
        <v>1352</v>
      </c>
      <c r="E7" s="90" t="s">
        <v>493</v>
      </c>
      <c r="F7" s="109" t="s">
        <v>1947</v>
      </c>
      <c r="G7" s="89" t="s">
        <v>1077</v>
      </c>
      <c r="H7" s="88" t="s">
        <v>1348</v>
      </c>
      <c r="I7" s="94" t="str">
        <f>韻母對照資料表[[#This Row],[十五音]]&amp;LEFT(韻母對照資料表[[#This Row],[舒促聲]],1)</f>
        <v>堅促</v>
      </c>
      <c r="J7" s="43">
        <v>2</v>
      </c>
      <c r="K7" s="91" t="s">
        <v>1352</v>
      </c>
      <c r="L7" s="91" t="s">
        <v>1352</v>
      </c>
      <c r="M7" s="91" t="s">
        <v>1352</v>
      </c>
      <c r="N7" s="91" t="s">
        <v>1079</v>
      </c>
      <c r="O7" s="96">
        <f>IF(韻母對照資料表[[#This Row],[台語音標]]="", 0, LEN(韻母對照資料表[[#This Row],[台語音標]]))</f>
        <v>3</v>
      </c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</row>
    <row r="8" spans="2:34" ht="54" customHeight="1">
      <c r="B8" s="87">
        <v>5</v>
      </c>
      <c r="C8" s="91" t="s">
        <v>306</v>
      </c>
      <c r="D8" s="92" t="s">
        <v>306</v>
      </c>
      <c r="E8" s="90" t="s">
        <v>307</v>
      </c>
      <c r="F8" s="109" t="s">
        <v>1216</v>
      </c>
      <c r="G8" s="89" t="s">
        <v>1080</v>
      </c>
      <c r="H8" s="88" t="s">
        <v>1347</v>
      </c>
      <c r="I8" s="94" t="str">
        <f>韻母對照資料表[[#This Row],[十五音]]&amp;LEFT(韻母對照資料表[[#This Row],[舒促聲]],1)</f>
        <v>金舒</v>
      </c>
      <c r="J8" s="43">
        <v>3</v>
      </c>
      <c r="K8" s="91" t="s">
        <v>306</v>
      </c>
      <c r="L8" s="91" t="s">
        <v>306</v>
      </c>
      <c r="M8" s="91" t="s">
        <v>306</v>
      </c>
      <c r="N8" s="91" t="s">
        <v>1081</v>
      </c>
      <c r="O8" s="93">
        <f>IF(韻母對照資料表[[#This Row],[台語音標]]="", 0, LEN(韻母對照資料表[[#This Row],[台語音標]]))</f>
        <v>2</v>
      </c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</row>
    <row r="9" spans="2:34" ht="54" customHeight="1">
      <c r="B9" s="87">
        <v>6</v>
      </c>
      <c r="C9" s="91" t="s">
        <v>350</v>
      </c>
      <c r="D9" s="92" t="s">
        <v>1354</v>
      </c>
      <c r="E9" s="90" t="s">
        <v>1353</v>
      </c>
      <c r="F9" s="111" t="s">
        <v>1948</v>
      </c>
      <c r="G9" s="89" t="s">
        <v>1080</v>
      </c>
      <c r="H9" s="88" t="s">
        <v>1348</v>
      </c>
      <c r="I9" s="94" t="str">
        <f>韻母對照資料表[[#This Row],[十五音]]&amp;LEFT(韻母對照資料表[[#This Row],[舒促聲]],1)</f>
        <v>金促</v>
      </c>
      <c r="J9" s="43">
        <v>3</v>
      </c>
      <c r="K9" s="91" t="s">
        <v>1354</v>
      </c>
      <c r="L9" s="91" t="s">
        <v>1354</v>
      </c>
      <c r="M9" s="91" t="s">
        <v>1354</v>
      </c>
      <c r="N9" s="91" t="s">
        <v>1082</v>
      </c>
      <c r="O9" s="93">
        <f>IF(韻母對照資料表[[#This Row],[台語音標]]="", 0, LEN(韻母對照資料表[[#This Row],[台語音標]]))</f>
        <v>2</v>
      </c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</row>
    <row r="10" spans="2:34" ht="54" customHeight="1">
      <c r="B10" s="87">
        <v>7</v>
      </c>
      <c r="C10" s="91" t="s">
        <v>921</v>
      </c>
      <c r="D10" s="92" t="s">
        <v>921</v>
      </c>
      <c r="E10" s="90" t="s">
        <v>922</v>
      </c>
      <c r="F10" s="109" t="s">
        <v>1217</v>
      </c>
      <c r="G10" s="89" t="s">
        <v>1083</v>
      </c>
      <c r="H10" s="88" t="s">
        <v>1347</v>
      </c>
      <c r="I10" s="94" t="str">
        <f>韻母對照資料表[[#This Row],[十五音]]&amp;LEFT(韻母對照資料表[[#This Row],[舒促聲]],1)</f>
        <v>規舒</v>
      </c>
      <c r="J10" s="43">
        <v>4</v>
      </c>
      <c r="K10" s="91" t="s">
        <v>921</v>
      </c>
      <c r="L10" s="91" t="s">
        <v>921</v>
      </c>
      <c r="M10" s="91" t="s">
        <v>921</v>
      </c>
      <c r="N10" s="91" t="s">
        <v>1084</v>
      </c>
      <c r="O10" s="93">
        <f>IF(韻母對照資料表[[#This Row],[台語音標]]="", 0, LEN(韻母對照資料表[[#This Row],[台語音標]]))</f>
        <v>2</v>
      </c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</row>
    <row r="11" spans="2:34" ht="54" customHeight="1">
      <c r="B11" s="87">
        <v>8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/>
      <c r="O11" s="93">
        <f>IF(韻母對照資料表[[#This Row],[台語音標]]="", 0, LEN(韻母對照資料表[[#This Row],[台語音標]]))</f>
        <v>1</v>
      </c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2:34" ht="54" customHeight="1">
      <c r="B12" s="87">
        <v>9</v>
      </c>
      <c r="C12" s="91" t="s">
        <v>1355</v>
      </c>
      <c r="D12" s="92" t="s">
        <v>1358</v>
      </c>
      <c r="E12" s="90" t="s">
        <v>1017</v>
      </c>
      <c r="F12" s="114" t="s">
        <v>1554</v>
      </c>
      <c r="G12" s="89" t="s">
        <v>1085</v>
      </c>
      <c r="H12" s="88" t="s">
        <v>1347</v>
      </c>
      <c r="I12" s="94" t="str">
        <f>韻母對照資料表[[#This Row],[十五音]]&amp;LEFT(韻母對照資料表[[#This Row],[舒促聲]],1)</f>
        <v>嘉舒</v>
      </c>
      <c r="J12" s="43">
        <v>5</v>
      </c>
      <c r="K12" s="91" t="s">
        <v>1357</v>
      </c>
      <c r="L12" s="91" t="s">
        <v>1358</v>
      </c>
      <c r="M12" s="99" t="s">
        <v>1356</v>
      </c>
      <c r="N12" s="99" t="s">
        <v>1190</v>
      </c>
      <c r="O12" s="93">
        <f>IF(韻母對照資料表[[#This Row],[台語音標]]="", 0, LEN(韻母對照資料表[[#This Row],[台語音標]]))</f>
        <v>2</v>
      </c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</row>
    <row r="13" spans="2:34" ht="54" customHeight="1">
      <c r="B13" s="87">
        <v>10</v>
      </c>
      <c r="C13" s="91" t="s">
        <v>1361</v>
      </c>
      <c r="D13" s="92" t="s">
        <v>1359</v>
      </c>
      <c r="E13" s="90" t="s">
        <v>1360</v>
      </c>
      <c r="F13" s="109" t="s">
        <v>1949</v>
      </c>
      <c r="G13" s="89" t="s">
        <v>1085</v>
      </c>
      <c r="H13" s="88" t="s">
        <v>1348</v>
      </c>
      <c r="I13" s="94" t="str">
        <f>韻母對照資料表[[#This Row],[十五音]]&amp;LEFT(韻母對照資料表[[#This Row],[舒促聲]],1)</f>
        <v>嘉促</v>
      </c>
      <c r="J13" s="43">
        <v>5</v>
      </c>
      <c r="K13" s="91" t="s">
        <v>1359</v>
      </c>
      <c r="L13" s="91" t="s">
        <v>1359</v>
      </c>
      <c r="M13" s="91">
        <v>0</v>
      </c>
      <c r="N13" s="91" t="s">
        <v>1950</v>
      </c>
      <c r="O13" s="93">
        <f>IF(韻母對照資料表[[#This Row],[台語音標]]="", 0, LEN(韻母對照資料表[[#This Row],[台語音標]]))</f>
        <v>3</v>
      </c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</row>
    <row r="14" spans="2:34" ht="54" customHeight="1">
      <c r="B14" s="87">
        <v>11</v>
      </c>
      <c r="C14" s="91" t="s">
        <v>79</v>
      </c>
      <c r="D14" s="92" t="s">
        <v>79</v>
      </c>
      <c r="E14" s="90" t="s">
        <v>80</v>
      </c>
      <c r="F14" s="109" t="s">
        <v>1218</v>
      </c>
      <c r="G14" s="89" t="s">
        <v>1090</v>
      </c>
      <c r="H14" s="88" t="s">
        <v>1347</v>
      </c>
      <c r="I14" s="94" t="str">
        <f>韻母對照資料表[[#This Row],[十五音]]&amp;LEFT(韻母對照資料表[[#This Row],[舒促聲]],1)</f>
        <v>干舒</v>
      </c>
      <c r="J14" s="43">
        <v>6</v>
      </c>
      <c r="K14" s="91" t="s">
        <v>79</v>
      </c>
      <c r="L14" s="91" t="s">
        <v>79</v>
      </c>
      <c r="M14" s="91" t="s">
        <v>79</v>
      </c>
      <c r="N14" s="91" t="s">
        <v>1091</v>
      </c>
      <c r="O14" s="93">
        <f>IF(韻母對照資料表[[#This Row],[台語音標]]="", 0, LEN(韻母對照資料表[[#This Row],[台語音標]]))</f>
        <v>2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</row>
    <row r="15" spans="2:34" ht="54" customHeight="1">
      <c r="B15" s="87">
        <v>12</v>
      </c>
      <c r="C15" s="91" t="s">
        <v>120</v>
      </c>
      <c r="D15" s="92" t="s">
        <v>1362</v>
      </c>
      <c r="E15" s="90" t="s">
        <v>121</v>
      </c>
      <c r="F15" s="110" t="s">
        <v>1951</v>
      </c>
      <c r="G15" s="89" t="s">
        <v>1090</v>
      </c>
      <c r="H15" s="88" t="s">
        <v>1348</v>
      </c>
      <c r="I15" s="94" t="str">
        <f>韻母對照資料表[[#This Row],[十五音]]&amp;LEFT(韻母對照資料表[[#This Row],[舒促聲]],1)</f>
        <v>干促</v>
      </c>
      <c r="J15" s="43">
        <v>6</v>
      </c>
      <c r="K15" s="91" t="s">
        <v>1362</v>
      </c>
      <c r="L15" s="91" t="s">
        <v>1362</v>
      </c>
      <c r="M15" s="91" t="s">
        <v>1362</v>
      </c>
      <c r="N15" s="91" t="s">
        <v>1092</v>
      </c>
      <c r="O15" s="93">
        <f>IF(韻母對照資料表[[#This Row],[台語音標]]="", 0, LEN(韻母對照資料表[[#This Row],[台語音標]]))</f>
        <v>2</v>
      </c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</row>
    <row r="16" spans="2:34" ht="54" customHeight="1">
      <c r="B16" s="87">
        <v>13</v>
      </c>
      <c r="C16" s="91" t="s">
        <v>1363</v>
      </c>
      <c r="D16" s="92" t="s">
        <v>1364</v>
      </c>
      <c r="E16" s="90" t="s">
        <v>698</v>
      </c>
      <c r="F16" s="109" t="s">
        <v>1555</v>
      </c>
      <c r="G16" s="89" t="s">
        <v>1093</v>
      </c>
      <c r="H16" s="88" t="s">
        <v>1347</v>
      </c>
      <c r="I16" s="94" t="str">
        <f>韻母對照資料表[[#This Row],[十五音]]&amp;LEFT(韻母對照資料表[[#This Row],[舒促聲]],1)</f>
        <v>公舒</v>
      </c>
      <c r="J16" s="43">
        <v>7</v>
      </c>
      <c r="K16" s="91" t="s">
        <v>1364</v>
      </c>
      <c r="L16" s="91" t="s">
        <v>1364</v>
      </c>
      <c r="M16" s="91" t="s">
        <v>1364</v>
      </c>
      <c r="N16" s="91" t="s">
        <v>1095</v>
      </c>
      <c r="O16" s="93">
        <f>IF(韻母對照資料表[[#This Row],[台語音標]]="", 0, LEN(韻母對照資料表[[#This Row],[台語音標]]))</f>
        <v>3</v>
      </c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</row>
    <row r="17" spans="2:34" ht="54" customHeight="1">
      <c r="B17" s="87">
        <v>14</v>
      </c>
      <c r="C17" s="91" t="s">
        <v>1365</v>
      </c>
      <c r="D17" s="92" t="s">
        <v>1366</v>
      </c>
      <c r="E17" s="90" t="s">
        <v>718</v>
      </c>
      <c r="F17" s="109" t="s">
        <v>1556</v>
      </c>
      <c r="G17" s="89" t="s">
        <v>1093</v>
      </c>
      <c r="H17" s="88" t="s">
        <v>1348</v>
      </c>
      <c r="I17" s="94" t="str">
        <f>韻母對照資料表[[#This Row],[十五音]]&amp;LEFT(韻母對照資料表[[#This Row],[舒促聲]],1)</f>
        <v>公促</v>
      </c>
      <c r="J17" s="43">
        <v>7</v>
      </c>
      <c r="K17" s="91" t="s">
        <v>1366</v>
      </c>
      <c r="L17" s="91" t="s">
        <v>1366</v>
      </c>
      <c r="M17" s="91" t="s">
        <v>1366</v>
      </c>
      <c r="N17" s="91" t="s">
        <v>1096</v>
      </c>
      <c r="O17" s="93">
        <f>IF(韻母對照資料表[[#This Row],[台語音標]]="", 0, LEN(韻母對照資料表[[#This Row],[台語音標]]))</f>
        <v>2</v>
      </c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</row>
    <row r="18" spans="2:34" ht="54" customHeight="1">
      <c r="B18" s="87">
        <v>15</v>
      </c>
      <c r="C18" s="91" t="s">
        <v>868</v>
      </c>
      <c r="D18" s="92" t="s">
        <v>868</v>
      </c>
      <c r="E18" s="90" t="s">
        <v>869</v>
      </c>
      <c r="F18" s="109" t="s">
        <v>1219</v>
      </c>
      <c r="G18" s="89" t="s">
        <v>1097</v>
      </c>
      <c r="H18" s="88" t="s">
        <v>1347</v>
      </c>
      <c r="I18" s="94" t="str">
        <f>韻母對照資料表[[#This Row],[十五音]]&amp;LEFT(韻母對照資料表[[#This Row],[舒促聲]],1)</f>
        <v>乖舒</v>
      </c>
      <c r="J18" s="43">
        <v>8</v>
      </c>
      <c r="K18" s="91" t="s">
        <v>1367</v>
      </c>
      <c r="L18" s="91" t="s">
        <v>868</v>
      </c>
      <c r="M18" s="91" t="s">
        <v>868</v>
      </c>
      <c r="N18" s="91" t="s">
        <v>1098</v>
      </c>
      <c r="O18" s="93">
        <f>IF(韻母對照資料表[[#This Row],[台語音標]]="", 0, LEN(韻母對照資料表[[#This Row],[台語音標]]))</f>
        <v>3</v>
      </c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</row>
    <row r="19" spans="2:34" ht="54" customHeight="1">
      <c r="B19" s="87">
        <v>16</v>
      </c>
      <c r="C19" s="91" t="s">
        <v>1369</v>
      </c>
      <c r="D19" s="92" t="s">
        <v>1368</v>
      </c>
      <c r="E19" s="90" t="s">
        <v>881</v>
      </c>
      <c r="F19" s="109" t="s">
        <v>1551</v>
      </c>
      <c r="G19" s="89" t="s">
        <v>1097</v>
      </c>
      <c r="H19" s="88" t="s">
        <v>1348</v>
      </c>
      <c r="I19" s="94" t="str">
        <f>韻母對照資料表[[#This Row],[十五音]]&amp;LEFT(韻母對照資料表[[#This Row],[舒促聲]],1)</f>
        <v>乖促</v>
      </c>
      <c r="J19" s="43">
        <v>8</v>
      </c>
      <c r="K19" s="91" t="s">
        <v>1370</v>
      </c>
      <c r="L19" s="91" t="s">
        <v>1368</v>
      </c>
      <c r="M19" s="91" t="s">
        <v>1368</v>
      </c>
      <c r="N19" s="227" t="s">
        <v>1100</v>
      </c>
      <c r="O19" s="93">
        <f>IF(韻母對照資料表[[#This Row],[台語音標]]="", 0, LEN(韻母對照資料表[[#This Row],[台語音標]]))</f>
        <v>4</v>
      </c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</row>
    <row r="20" spans="2:34" ht="54" customHeight="1">
      <c r="B20" s="87">
        <v>17</v>
      </c>
      <c r="C20" s="91" t="s">
        <v>1371</v>
      </c>
      <c r="D20" s="92" t="s">
        <v>1372</v>
      </c>
      <c r="E20" s="90" t="s">
        <v>336</v>
      </c>
      <c r="F20" s="109" t="s">
        <v>1220</v>
      </c>
      <c r="G20" s="89" t="s">
        <v>1101</v>
      </c>
      <c r="H20" s="88" t="s">
        <v>1347</v>
      </c>
      <c r="I20" s="94" t="str">
        <f>韻母對照資料表[[#This Row],[十五音]]&amp;LEFT(韻母對照資料表[[#This Row],[舒促聲]],1)</f>
        <v>經舒</v>
      </c>
      <c r="J20" s="43">
        <v>9</v>
      </c>
      <c r="K20" s="91" t="s">
        <v>1373</v>
      </c>
      <c r="L20" s="91" t="s">
        <v>1372</v>
      </c>
      <c r="M20" s="91" t="s">
        <v>1372</v>
      </c>
      <c r="N20" s="91" t="s">
        <v>1103</v>
      </c>
      <c r="O20" s="93">
        <f>IF(韻母對照資料表[[#This Row],[台語音標]]="", 0, LEN(韻母對照資料表[[#This Row],[台語音標]]))</f>
        <v>3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</row>
    <row r="21" spans="2:34" ht="54" customHeight="1">
      <c r="B21" s="87">
        <v>18</v>
      </c>
      <c r="C21" s="91" t="s">
        <v>1374</v>
      </c>
      <c r="D21" s="92" t="s">
        <v>1375</v>
      </c>
      <c r="E21" s="90" t="s">
        <v>376</v>
      </c>
      <c r="F21" s="115" t="s">
        <v>1557</v>
      </c>
      <c r="G21" s="89" t="s">
        <v>1101</v>
      </c>
      <c r="H21" s="88" t="s">
        <v>1348</v>
      </c>
      <c r="I21" s="94" t="str">
        <f>韻母對照資料表[[#This Row],[十五音]]&amp;LEFT(韻母對照資料表[[#This Row],[舒促聲]],1)</f>
        <v>經促</v>
      </c>
      <c r="J21" s="43">
        <v>9</v>
      </c>
      <c r="K21" s="91" t="s">
        <v>1102</v>
      </c>
      <c r="L21" s="91" t="s">
        <v>1375</v>
      </c>
      <c r="M21" s="91" t="s">
        <v>1375</v>
      </c>
      <c r="N21" s="91" t="s">
        <v>1104</v>
      </c>
      <c r="O21" s="93">
        <f>IF(韻母對照資料表[[#This Row],[台語音標]]="", 0, LEN(韻母對照資料表[[#This Row],[台語音標]]))</f>
        <v>2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</row>
    <row r="22" spans="2:34" ht="54" customHeight="1">
      <c r="B22" s="87">
        <v>19</v>
      </c>
      <c r="C22" s="91" t="s">
        <v>835</v>
      </c>
      <c r="D22" s="92" t="s">
        <v>835</v>
      </c>
      <c r="E22" s="90" t="s">
        <v>836</v>
      </c>
      <c r="F22" s="109" t="s">
        <v>1221</v>
      </c>
      <c r="G22" s="89" t="s">
        <v>1105</v>
      </c>
      <c r="H22" s="88" t="s">
        <v>1347</v>
      </c>
      <c r="I22" s="94" t="str">
        <f>韻母對照資料表[[#This Row],[十五音]]&amp;LEFT(韻母對照資料表[[#This Row],[舒促聲]],1)</f>
        <v>觀舒</v>
      </c>
      <c r="J22" s="43">
        <v>10</v>
      </c>
      <c r="K22" s="91" t="s">
        <v>1376</v>
      </c>
      <c r="L22" s="91" t="s">
        <v>835</v>
      </c>
      <c r="M22" s="91" t="s">
        <v>835</v>
      </c>
      <c r="N22" s="91" t="s">
        <v>1106</v>
      </c>
      <c r="O22" s="93">
        <f>IF(韻母對照資料表[[#This Row],[台語音標]]="", 0, LEN(韻母對照資料表[[#This Row],[台語音標]]))</f>
        <v>3</v>
      </c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</row>
    <row r="23" spans="2:34" ht="54" customHeight="1">
      <c r="B23" s="87">
        <v>20</v>
      </c>
      <c r="C23" s="91" t="s">
        <v>854</v>
      </c>
      <c r="D23" s="92" t="s">
        <v>1377</v>
      </c>
      <c r="E23" s="90" t="s">
        <v>855</v>
      </c>
      <c r="F23" s="109" t="s">
        <v>1558</v>
      </c>
      <c r="G23" s="89" t="s">
        <v>1105</v>
      </c>
      <c r="H23" s="88" t="s">
        <v>1348</v>
      </c>
      <c r="I23" s="94" t="str">
        <f>韻母對照資料表[[#This Row],[十五音]]&amp;LEFT(韻母對照資料表[[#This Row],[舒促聲]],1)</f>
        <v>觀促</v>
      </c>
      <c r="J23" s="43">
        <v>10</v>
      </c>
      <c r="K23" s="91" t="s">
        <v>1378</v>
      </c>
      <c r="L23" s="91" t="s">
        <v>1377</v>
      </c>
      <c r="M23" s="91" t="s">
        <v>1377</v>
      </c>
      <c r="N23" s="91" t="s">
        <v>1107</v>
      </c>
      <c r="O23" s="93">
        <f>IF(韻母對照資料表[[#This Row],[台語音標]]="", 0, LEN(韻母對照資料表[[#This Row],[台語音標]]))</f>
        <v>3</v>
      </c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</row>
    <row r="24" spans="2:34" ht="54" customHeight="1">
      <c r="B24" s="87">
        <v>21</v>
      </c>
      <c r="C24" s="91" t="s">
        <v>1379</v>
      </c>
      <c r="D24" s="92" t="s">
        <v>1380</v>
      </c>
      <c r="E24" s="90" t="s">
        <v>649</v>
      </c>
      <c r="F24" s="109" t="s">
        <v>1952</v>
      </c>
      <c r="G24" s="89" t="s">
        <v>1108</v>
      </c>
      <c r="H24" s="88" t="s">
        <v>1347</v>
      </c>
      <c r="I24" s="94" t="str">
        <f>韻母對照資料表[[#This Row],[十五音]]&amp;LEFT(韻母對照資料表[[#This Row],[舒促聲]],1)</f>
        <v>沽舒</v>
      </c>
      <c r="J24" s="43">
        <v>11</v>
      </c>
      <c r="K24" s="91" t="s">
        <v>1381</v>
      </c>
      <c r="L24" s="91" t="s">
        <v>1380</v>
      </c>
      <c r="M24" s="91" t="s">
        <v>1380</v>
      </c>
      <c r="N24" s="91" t="s">
        <v>1109</v>
      </c>
      <c r="O24" s="93">
        <f>IF(韻母對照資料表[[#This Row],[台語音標]]="", 0, LEN(韻母對照資料表[[#This Row],[台語音標]]))</f>
        <v>2</v>
      </c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</row>
    <row r="25" spans="2:34" ht="54" customHeight="1">
      <c r="B25" s="87">
        <v>22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/>
      <c r="O25" s="93">
        <f>IF(韻母對照資料表[[#This Row],[台語音標]]="", 0, LEN(韻母對照資料表[[#This Row],[台語音標]]))</f>
        <v>1</v>
      </c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</row>
    <row r="26" spans="2:34" ht="54" customHeight="1">
      <c r="B26" s="87">
        <v>23</v>
      </c>
      <c r="C26" s="91" t="s">
        <v>1382</v>
      </c>
      <c r="D26" s="92" t="s">
        <v>1382</v>
      </c>
      <c r="E26" s="90" t="s">
        <v>517</v>
      </c>
      <c r="F26" s="109" t="s">
        <v>1222</v>
      </c>
      <c r="G26" s="89" t="s">
        <v>1110</v>
      </c>
      <c r="H26" s="88" t="s">
        <v>1347</v>
      </c>
      <c r="I26" s="94" t="str">
        <f>韻母對照資料表[[#This Row],[十五音]]&amp;LEFT(韻母對照資料表[[#This Row],[舒促聲]],1)</f>
        <v>嬌舒</v>
      </c>
      <c r="J26" s="43">
        <v>12</v>
      </c>
      <c r="K26" s="91" t="s">
        <v>1382</v>
      </c>
      <c r="L26" s="91" t="s">
        <v>1382</v>
      </c>
      <c r="M26" s="91" t="s">
        <v>1383</v>
      </c>
      <c r="N26" s="91" t="s">
        <v>1111</v>
      </c>
      <c r="O26" s="93">
        <f>IF(韻母對照資料表[[#This Row],[台語音標]]="", 0, LEN(韻母對照資料表[[#This Row],[台語音標]]))</f>
        <v>3</v>
      </c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</row>
    <row r="27" spans="2:34" ht="54" customHeight="1">
      <c r="B27" s="87">
        <v>24</v>
      </c>
      <c r="C27" s="91" t="s">
        <v>1385</v>
      </c>
      <c r="D27" s="92" t="s">
        <v>1387</v>
      </c>
      <c r="E27" s="90" t="s">
        <v>538</v>
      </c>
      <c r="F27" s="111" t="s">
        <v>1953</v>
      </c>
      <c r="G27" s="89" t="s">
        <v>1110</v>
      </c>
      <c r="H27" s="88" t="s">
        <v>1348</v>
      </c>
      <c r="I27" s="94" t="str">
        <f>韻母對照資料表[[#This Row],[十五音]]&amp;LEFT(韻母對照資料表[[#This Row],[舒促聲]],1)</f>
        <v>嬌促</v>
      </c>
      <c r="J27" s="43">
        <v>12</v>
      </c>
      <c r="K27" s="91" t="s">
        <v>1387</v>
      </c>
      <c r="L27" s="91" t="s">
        <v>1387</v>
      </c>
      <c r="M27" s="91" t="s">
        <v>1386</v>
      </c>
      <c r="N27" s="91" t="s">
        <v>1112</v>
      </c>
      <c r="O27" s="93">
        <f>IF(韻母對照資料表[[#This Row],[台語音標]]="", 0, LEN(韻母對照資料表[[#This Row],[台語音標]]))</f>
        <v>4</v>
      </c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</row>
    <row r="28" spans="2:34" ht="54" customHeight="1">
      <c r="B28" s="87">
        <v>25</v>
      </c>
      <c r="C28" s="91" t="s">
        <v>1384</v>
      </c>
      <c r="D28" s="95" t="s">
        <v>1384</v>
      </c>
      <c r="E28" s="90" t="s">
        <v>1388</v>
      </c>
      <c r="F28" s="109" t="s">
        <v>1223</v>
      </c>
      <c r="G28" s="89" t="s">
        <v>1113</v>
      </c>
      <c r="H28" s="88" t="s">
        <v>1347</v>
      </c>
      <c r="I28" s="94" t="str">
        <f>韻母對照資料表[[#This Row],[十五音]]&amp;LEFT(韻母對照資料表[[#This Row],[舒促聲]],1)</f>
        <v>稽舒</v>
      </c>
      <c r="J28" s="43">
        <v>13</v>
      </c>
      <c r="K28" s="91" t="s">
        <v>1357</v>
      </c>
      <c r="L28" s="91" t="s">
        <v>1357</v>
      </c>
      <c r="M28" s="91" t="s">
        <v>1357</v>
      </c>
      <c r="N28" s="91" t="s">
        <v>1190</v>
      </c>
      <c r="O28" s="96">
        <f>IF(韻母對照資料表[[#This Row],[台語音標]]="", 0, LEN(韻母對照資料表[[#This Row],[台語音標]]))</f>
        <v>2</v>
      </c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</row>
    <row r="29" spans="2:34" ht="54" customHeight="1">
      <c r="B29" s="87">
        <v>26</v>
      </c>
      <c r="C29" s="98">
        <v>0</v>
      </c>
      <c r="D29" s="98">
        <v>0</v>
      </c>
      <c r="E29" s="97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/>
      <c r="O29" s="93">
        <f>IF(韻母對照資料表[[#This Row],[台語音標]]="", 0, LEN(韻母對照資料表[[#This Row],[台語音標]]))</f>
        <v>1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</row>
    <row r="30" spans="2:34" ht="54" customHeight="1">
      <c r="B30" s="87">
        <v>27</v>
      </c>
      <c r="C30" s="91" t="s">
        <v>1391</v>
      </c>
      <c r="D30" s="92" t="s">
        <v>1389</v>
      </c>
      <c r="E30" s="90" t="s">
        <v>579</v>
      </c>
      <c r="F30" s="109" t="s">
        <v>1536</v>
      </c>
      <c r="G30" s="89" t="s">
        <v>1114</v>
      </c>
      <c r="H30" s="88" t="s">
        <v>1347</v>
      </c>
      <c r="I30" s="94" t="str">
        <f>韻母對照資料表[[#This Row],[十五音]]&amp;LEFT(韻母對照資料表[[#This Row],[舒促聲]],1)</f>
        <v>恭舒</v>
      </c>
      <c r="J30" s="43">
        <v>14</v>
      </c>
      <c r="K30" s="91" t="s">
        <v>1389</v>
      </c>
      <c r="L30" s="91" t="s">
        <v>1389</v>
      </c>
      <c r="M30" s="91" t="s">
        <v>1389</v>
      </c>
      <c r="N30" s="91" t="s">
        <v>1116</v>
      </c>
      <c r="O30" s="93">
        <f>IF(韻母對照資料表[[#This Row],[台語音標]]="", 0, LEN(韻母對照資料表[[#This Row],[台語音標]]))</f>
        <v>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</row>
    <row r="31" spans="2:34" ht="54" customHeight="1">
      <c r="B31" s="87">
        <v>28</v>
      </c>
      <c r="C31" s="91" t="s">
        <v>1393</v>
      </c>
      <c r="D31" s="92" t="s">
        <v>1390</v>
      </c>
      <c r="E31" s="90" t="s">
        <v>592</v>
      </c>
      <c r="F31" s="109" t="s">
        <v>1537</v>
      </c>
      <c r="G31" s="89" t="s">
        <v>1114</v>
      </c>
      <c r="H31" s="88" t="s">
        <v>1348</v>
      </c>
      <c r="I31" s="94" t="str">
        <f>韻母對照資料表[[#This Row],[十五音]]&amp;LEFT(韻母對照資料表[[#This Row],[舒促聲]],1)</f>
        <v>恭促</v>
      </c>
      <c r="J31" s="43">
        <v>14</v>
      </c>
      <c r="K31" s="91" t="s">
        <v>1390</v>
      </c>
      <c r="L31" s="91" t="s">
        <v>1390</v>
      </c>
      <c r="M31" s="91" t="s">
        <v>1390</v>
      </c>
      <c r="N31" s="91" t="s">
        <v>1117</v>
      </c>
      <c r="O31" s="93">
        <f>IF(韻母對照資料表[[#This Row],[台語音標]]="", 0, LEN(韻母對照資料表[[#This Row],[台語音標]]))</f>
        <v>3</v>
      </c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</row>
    <row r="32" spans="2:34" ht="54" customHeight="1">
      <c r="B32" s="87">
        <v>29</v>
      </c>
      <c r="C32" s="91" t="s">
        <v>1395</v>
      </c>
      <c r="D32" s="92" t="s">
        <v>1392</v>
      </c>
      <c r="E32" s="90" t="s">
        <v>634</v>
      </c>
      <c r="F32" s="109" t="s">
        <v>1224</v>
      </c>
      <c r="G32" s="89" t="s">
        <v>1118</v>
      </c>
      <c r="H32" s="88" t="s">
        <v>1347</v>
      </c>
      <c r="I32" s="94" t="str">
        <f>韻母對照資料表[[#This Row],[十五音]]&amp;LEFT(韻母對照資料表[[#This Row],[舒促聲]],1)</f>
        <v>高舒</v>
      </c>
      <c r="J32" s="43">
        <v>15</v>
      </c>
      <c r="K32" s="91" t="s">
        <v>1392</v>
      </c>
      <c r="L32" s="91" t="s">
        <v>1392</v>
      </c>
      <c r="M32" s="91" t="s">
        <v>1392</v>
      </c>
      <c r="N32" s="91" t="s">
        <v>1954</v>
      </c>
      <c r="O32" s="93">
        <f>IF(韻母對照資料表[[#This Row],[台語音標]]="", 0, LEN(韻母對照資料表[[#This Row],[台語音標]]))</f>
        <v>1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</row>
    <row r="33" spans="2:34" ht="54" customHeight="1">
      <c r="B33" s="87">
        <v>30</v>
      </c>
      <c r="C33" s="91" t="s">
        <v>1396</v>
      </c>
      <c r="D33" s="92" t="s">
        <v>1394</v>
      </c>
      <c r="E33" s="90" t="s">
        <v>671</v>
      </c>
      <c r="F33" s="110" t="s">
        <v>1955</v>
      </c>
      <c r="G33" s="89" t="s">
        <v>1118</v>
      </c>
      <c r="H33" s="88" t="s">
        <v>1348</v>
      </c>
      <c r="I33" s="94" t="str">
        <f>韻母對照資料表[[#This Row],[十五音]]&amp;LEFT(韻母對照資料表[[#This Row],[舒促聲]],1)</f>
        <v>高促</v>
      </c>
      <c r="J33" s="43">
        <v>15</v>
      </c>
      <c r="K33" s="91" t="s">
        <v>1394</v>
      </c>
      <c r="L33" s="91" t="s">
        <v>1394</v>
      </c>
      <c r="M33" s="91" t="s">
        <v>1394</v>
      </c>
      <c r="N33" s="91" t="s">
        <v>1956</v>
      </c>
      <c r="O33" s="93">
        <f>IF(韻母對照資料表[[#This Row],[台語音標]]="", 0, LEN(韻母對照資料表[[#This Row],[台語音標]]))</f>
        <v>2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</row>
    <row r="34" spans="2:34" ht="54" customHeight="1">
      <c r="B34" s="87">
        <v>31</v>
      </c>
      <c r="C34" s="91" t="s">
        <v>1397</v>
      </c>
      <c r="D34" s="92" t="s">
        <v>1397</v>
      </c>
      <c r="E34" s="90" t="s">
        <v>150</v>
      </c>
      <c r="F34" s="109" t="s">
        <v>1225</v>
      </c>
      <c r="G34" s="89" t="s">
        <v>1121</v>
      </c>
      <c r="H34" s="88" t="s">
        <v>1347</v>
      </c>
      <c r="I34" s="94" t="str">
        <f>韻母對照資料表[[#This Row],[十五音]]&amp;LEFT(韻母對照資料表[[#This Row],[舒促聲]],1)</f>
        <v>皆舒</v>
      </c>
      <c r="J34" s="43">
        <v>16</v>
      </c>
      <c r="K34" s="91" t="s">
        <v>1397</v>
      </c>
      <c r="L34" s="91" t="s">
        <v>1397</v>
      </c>
      <c r="M34" s="91" t="s">
        <v>1397</v>
      </c>
      <c r="N34" s="91" t="s">
        <v>1122</v>
      </c>
      <c r="O34" s="93">
        <f>IF(韻母對照資料表[[#This Row],[台語音標]]="", 0, LEN(韻母對照資料表[[#This Row],[台語音標]]))</f>
        <v>2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</row>
    <row r="35" spans="2:34" ht="54" customHeight="1">
      <c r="B35" s="87">
        <v>32</v>
      </c>
      <c r="C35" s="98">
        <v>0</v>
      </c>
      <c r="D35" s="98">
        <v>0</v>
      </c>
      <c r="E35" s="97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/>
      <c r="O35" s="93">
        <f>IF(韻母對照資料表[[#This Row],[台語音標]]="", 0, LEN(韻母對照資料表[[#This Row],[台語音標]]))</f>
        <v>1</v>
      </c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</row>
    <row r="36" spans="2:34" ht="54" customHeight="1">
      <c r="B36" s="87">
        <v>33</v>
      </c>
      <c r="C36" s="91" t="s">
        <v>319</v>
      </c>
      <c r="D36" s="92" t="s">
        <v>319</v>
      </c>
      <c r="E36" s="90" t="s">
        <v>320</v>
      </c>
      <c r="F36" s="110" t="s">
        <v>1226</v>
      </c>
      <c r="G36" s="89" t="s">
        <v>1123</v>
      </c>
      <c r="H36" s="88" t="s">
        <v>1347</v>
      </c>
      <c r="I36" s="94" t="str">
        <f>韻母對照資料表[[#This Row],[十五音]]&amp;LEFT(韻母對照資料表[[#This Row],[舒促聲]],1)</f>
        <v>巾舒</v>
      </c>
      <c r="J36" s="43">
        <v>17</v>
      </c>
      <c r="K36" s="91" t="s">
        <v>319</v>
      </c>
      <c r="L36" s="91" t="s">
        <v>319</v>
      </c>
      <c r="M36" s="91" t="s">
        <v>319</v>
      </c>
      <c r="N36" s="91" t="s">
        <v>1125</v>
      </c>
      <c r="O36" s="93">
        <f>IF(韻母對照資料表[[#This Row],[台語音標]]="", 0, LEN(韻母對照資料表[[#This Row],[台語音標]]))</f>
        <v>2</v>
      </c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</row>
    <row r="37" spans="2:34" ht="54" customHeight="1">
      <c r="B37" s="87">
        <v>34</v>
      </c>
      <c r="C37" s="91" t="s">
        <v>360</v>
      </c>
      <c r="D37" s="92" t="s">
        <v>1398</v>
      </c>
      <c r="E37" s="90" t="s">
        <v>361</v>
      </c>
      <c r="F37" s="109" t="s">
        <v>1559</v>
      </c>
      <c r="G37" s="89" t="s">
        <v>1123</v>
      </c>
      <c r="H37" s="88" t="s">
        <v>1348</v>
      </c>
      <c r="I37" s="94" t="str">
        <f>韻母對照資料表[[#This Row],[十五音]]&amp;LEFT(韻母對照資料表[[#This Row],[舒促聲]],1)</f>
        <v>巾促</v>
      </c>
      <c r="J37" s="43">
        <v>17</v>
      </c>
      <c r="K37" s="91" t="s">
        <v>1398</v>
      </c>
      <c r="L37" s="91" t="s">
        <v>1398</v>
      </c>
      <c r="M37" s="91" t="s">
        <v>1398</v>
      </c>
      <c r="N37" s="91" t="s">
        <v>1126</v>
      </c>
      <c r="O37" s="93">
        <f>IF(韻母對照資料表[[#This Row],[台語音標]]="", 0, LEN(韻母對照資料表[[#This Row],[台語音標]]))</f>
        <v>2</v>
      </c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</row>
    <row r="38" spans="2:34" ht="54" customHeight="1">
      <c r="B38" s="87">
        <v>35</v>
      </c>
      <c r="C38" s="91" t="s">
        <v>1401</v>
      </c>
      <c r="D38" s="92" t="s">
        <v>1399</v>
      </c>
      <c r="E38" s="90" t="s">
        <v>467</v>
      </c>
      <c r="F38" s="111" t="s">
        <v>1538</v>
      </c>
      <c r="G38" s="89" t="s">
        <v>1127</v>
      </c>
      <c r="H38" s="88" t="s">
        <v>1347</v>
      </c>
      <c r="I38" s="94" t="str">
        <f>韻母對照資料表[[#This Row],[十五音]]&amp;LEFT(韻母對照資料表[[#This Row],[舒促聲]],1)</f>
        <v>姜舒</v>
      </c>
      <c r="J38" s="43">
        <v>18</v>
      </c>
      <c r="K38" s="91" t="s">
        <v>1399</v>
      </c>
      <c r="L38" s="91" t="s">
        <v>1399</v>
      </c>
      <c r="M38" s="91" t="s">
        <v>1399</v>
      </c>
      <c r="N38" s="91" t="s">
        <v>1128</v>
      </c>
      <c r="O38" s="93">
        <f>IF(韻母對照資料表[[#This Row],[台語音標]]="", 0, LEN(韻母對照資料表[[#This Row],[台語音標]]))</f>
        <v>4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</row>
    <row r="39" spans="2:34" ht="54" customHeight="1">
      <c r="B39" s="87">
        <v>36</v>
      </c>
      <c r="C39" s="91" t="s">
        <v>1403</v>
      </c>
      <c r="D39" s="92" t="s">
        <v>1400</v>
      </c>
      <c r="E39" s="90" t="s">
        <v>509</v>
      </c>
      <c r="F39" s="111" t="s">
        <v>1561</v>
      </c>
      <c r="G39" s="89" t="s">
        <v>1127</v>
      </c>
      <c r="H39" s="88" t="s">
        <v>1348</v>
      </c>
      <c r="I39" s="94" t="str">
        <f>韻母對照資料表[[#This Row],[十五音]]&amp;LEFT(韻母對照資料表[[#This Row],[舒促聲]],1)</f>
        <v>姜促</v>
      </c>
      <c r="J39" s="43">
        <v>18</v>
      </c>
      <c r="K39" s="91" t="s">
        <v>1400</v>
      </c>
      <c r="L39" s="91" t="s">
        <v>1400</v>
      </c>
      <c r="M39" s="91" t="s">
        <v>1400</v>
      </c>
      <c r="N39" s="91" t="s">
        <v>1129</v>
      </c>
      <c r="O39" s="93">
        <f>IF(韻母對照資料表[[#This Row],[台語音標]]="", 0, LEN(韻母對照資料表[[#This Row],[台語音標]]))</f>
        <v>3</v>
      </c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</row>
    <row r="40" spans="2:34" ht="54" customHeight="1">
      <c r="B40" s="87">
        <v>37</v>
      </c>
      <c r="C40" s="91" t="s">
        <v>67</v>
      </c>
      <c r="D40" s="92" t="s">
        <v>67</v>
      </c>
      <c r="E40" s="90" t="s">
        <v>68</v>
      </c>
      <c r="F40" s="109" t="s">
        <v>1227</v>
      </c>
      <c r="G40" s="89" t="s">
        <v>1130</v>
      </c>
      <c r="H40" s="88" t="s">
        <v>1347</v>
      </c>
      <c r="I40" s="94" t="str">
        <f>韻母對照資料表[[#This Row],[十五音]]&amp;LEFT(韻母對照資料表[[#This Row],[舒促聲]],1)</f>
        <v>甘舒</v>
      </c>
      <c r="J40" s="43">
        <v>19</v>
      </c>
      <c r="K40" s="91" t="s">
        <v>67</v>
      </c>
      <c r="L40" s="91" t="s">
        <v>67</v>
      </c>
      <c r="M40" s="91" t="s">
        <v>67</v>
      </c>
      <c r="N40" s="91" t="s">
        <v>1131</v>
      </c>
      <c r="O40" s="93">
        <f>IF(韻母對照資料表[[#This Row],[台語音標]]="", 0, LEN(韻母對照資料表[[#This Row],[台語音標]]))</f>
        <v>2</v>
      </c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</row>
    <row r="41" spans="2:34" ht="54" customHeight="1">
      <c r="B41" s="87">
        <v>38</v>
      </c>
      <c r="C41" s="91" t="s">
        <v>109</v>
      </c>
      <c r="D41" s="92" t="s">
        <v>1402</v>
      </c>
      <c r="E41" s="90" t="s">
        <v>110</v>
      </c>
      <c r="F41" s="109" t="s">
        <v>1957</v>
      </c>
      <c r="G41" s="89" t="s">
        <v>1130</v>
      </c>
      <c r="H41" s="88" t="s">
        <v>1348</v>
      </c>
      <c r="I41" s="94" t="str">
        <f>韻母對照資料表[[#This Row],[十五音]]&amp;LEFT(韻母對照資料表[[#This Row],[舒促聲]],1)</f>
        <v>甘促</v>
      </c>
      <c r="J41" s="43">
        <v>19</v>
      </c>
      <c r="K41" s="91" t="s">
        <v>1402</v>
      </c>
      <c r="L41" s="91" t="s">
        <v>1402</v>
      </c>
      <c r="M41" s="91" t="s">
        <v>1402</v>
      </c>
      <c r="N41" s="91" t="s">
        <v>1132</v>
      </c>
      <c r="O41" s="93">
        <f>IF(韻母對照資料表[[#This Row],[台語音標]]="", 0, LEN(韻母對照資料表[[#This Row],[台語音標]]))</f>
        <v>2</v>
      </c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</row>
    <row r="42" spans="2:34" ht="54" customHeight="1">
      <c r="B42" s="87">
        <v>39</v>
      </c>
      <c r="C42" s="91" t="s">
        <v>790</v>
      </c>
      <c r="D42" s="92" t="s">
        <v>790</v>
      </c>
      <c r="E42" s="90" t="s">
        <v>791</v>
      </c>
      <c r="F42" s="110" t="s">
        <v>1228</v>
      </c>
      <c r="G42" s="89" t="s">
        <v>1133</v>
      </c>
      <c r="H42" s="88" t="s">
        <v>1347</v>
      </c>
      <c r="I42" s="94" t="str">
        <f>韻母對照資料表[[#This Row],[十五音]]&amp;LEFT(韻母對照資料表[[#This Row],[舒促聲]],1)</f>
        <v>瓜舒</v>
      </c>
      <c r="J42" s="43">
        <v>20</v>
      </c>
      <c r="K42" s="91" t="s">
        <v>1406</v>
      </c>
      <c r="L42" s="91" t="s">
        <v>790</v>
      </c>
      <c r="M42" s="91" t="s">
        <v>790</v>
      </c>
      <c r="N42" s="91" t="s">
        <v>1134</v>
      </c>
      <c r="O42" s="93">
        <f>IF(韻母對照資料表[[#This Row],[台語音標]]="", 0, LEN(韻母對照資料表[[#This Row],[台語音標]]))</f>
        <v>2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</row>
    <row r="43" spans="2:34" ht="54" customHeight="1">
      <c r="B43" s="87">
        <v>40</v>
      </c>
      <c r="C43" s="91" t="s">
        <v>1408</v>
      </c>
      <c r="D43" s="92" t="s">
        <v>1404</v>
      </c>
      <c r="E43" s="90" t="s">
        <v>821</v>
      </c>
      <c r="F43" s="109" t="s">
        <v>1958</v>
      </c>
      <c r="G43" s="89" t="s">
        <v>1133</v>
      </c>
      <c r="H43" s="88" t="s">
        <v>1348</v>
      </c>
      <c r="I43" s="94" t="str">
        <f>韻母對照資料表[[#This Row],[十五音]]&amp;LEFT(韻母對照資料表[[#This Row],[舒促聲]],1)</f>
        <v>瓜促</v>
      </c>
      <c r="J43" s="43">
        <v>20</v>
      </c>
      <c r="K43" s="91" t="s">
        <v>1409</v>
      </c>
      <c r="L43" s="91" t="s">
        <v>1404</v>
      </c>
      <c r="M43" s="91" t="s">
        <v>1404</v>
      </c>
      <c r="N43" s="91" t="s">
        <v>1135</v>
      </c>
      <c r="O43" s="93">
        <f>IF(韻母對照資料表[[#This Row],[台語音標]]="", 0, LEN(韻母對照資料表[[#This Row],[台語音標]]))</f>
        <v>3</v>
      </c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</row>
    <row r="44" spans="2:34" ht="54" customHeight="1">
      <c r="B44" s="87">
        <v>41</v>
      </c>
      <c r="C44" s="91" t="s">
        <v>1411</v>
      </c>
      <c r="D44" s="92" t="s">
        <v>1405</v>
      </c>
      <c r="E44" s="90" t="s">
        <v>95</v>
      </c>
      <c r="F44" s="109" t="s">
        <v>1959</v>
      </c>
      <c r="G44" s="89" t="s">
        <v>1136</v>
      </c>
      <c r="H44" s="88" t="s">
        <v>1347</v>
      </c>
      <c r="I44" s="94" t="str">
        <f>韻母對照資料表[[#This Row],[十五音]]&amp;LEFT(韻母對照資料表[[#This Row],[舒促聲]],1)</f>
        <v>江舒</v>
      </c>
      <c r="J44" s="43">
        <v>21</v>
      </c>
      <c r="K44" s="91" t="s">
        <v>1405</v>
      </c>
      <c r="L44" s="91" t="s">
        <v>1405</v>
      </c>
      <c r="M44" s="91" t="s">
        <v>1405</v>
      </c>
      <c r="N44" s="91" t="s">
        <v>1137</v>
      </c>
      <c r="O44" s="93">
        <f>IF(韻母對照資料表[[#This Row],[台語音標]]="", 0, LEN(韻母對照資料表[[#This Row],[台語音標]]))</f>
        <v>3</v>
      </c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</row>
    <row r="45" spans="2:34" ht="54" customHeight="1">
      <c r="B45" s="87">
        <v>42</v>
      </c>
      <c r="C45" s="91" t="s">
        <v>134</v>
      </c>
      <c r="D45" s="92" t="s">
        <v>1410</v>
      </c>
      <c r="E45" s="90" t="s">
        <v>135</v>
      </c>
      <c r="F45" s="109" t="s">
        <v>1539</v>
      </c>
      <c r="G45" s="89" t="s">
        <v>1136</v>
      </c>
      <c r="H45" s="88" t="s">
        <v>1348</v>
      </c>
      <c r="I45" s="94" t="str">
        <f>韻母對照資料表[[#This Row],[十五音]]&amp;LEFT(韻母對照資料表[[#This Row],[舒促聲]],1)</f>
        <v>江促</v>
      </c>
      <c r="J45" s="43">
        <v>21</v>
      </c>
      <c r="K45" s="91" t="s">
        <v>1410</v>
      </c>
      <c r="L45" s="91" t="s">
        <v>1410</v>
      </c>
      <c r="M45" s="91" t="s">
        <v>1410</v>
      </c>
      <c r="N45" s="91" t="s">
        <v>1138</v>
      </c>
      <c r="O45" s="93">
        <f>IF(韻母對照資料表[[#This Row],[台語音標]]="", 0, LEN(韻母對照資料表[[#This Row],[台語音標]]))</f>
        <v>2</v>
      </c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</row>
    <row r="46" spans="2:34" ht="54" customHeight="1">
      <c r="B46" s="87">
        <v>43</v>
      </c>
      <c r="C46" s="91" t="s">
        <v>1407</v>
      </c>
      <c r="D46" s="92" t="s">
        <v>1407</v>
      </c>
      <c r="E46" s="90" t="s">
        <v>438</v>
      </c>
      <c r="F46" s="109" t="s">
        <v>1540</v>
      </c>
      <c r="G46" s="89" t="s">
        <v>1139</v>
      </c>
      <c r="H46" s="88" t="s">
        <v>1347</v>
      </c>
      <c r="I46" s="94" t="str">
        <f>韻母對照資料表[[#This Row],[十五音]]&amp;LEFT(韻母對照資料表[[#This Row],[舒促聲]],1)</f>
        <v>兼舒</v>
      </c>
      <c r="J46" s="43">
        <v>22</v>
      </c>
      <c r="K46" s="91" t="s">
        <v>1407</v>
      </c>
      <c r="L46" s="91" t="s">
        <v>1407</v>
      </c>
      <c r="M46" s="91" t="s">
        <v>1407</v>
      </c>
      <c r="N46" s="91" t="s">
        <v>1140</v>
      </c>
      <c r="O46" s="93">
        <f>IF(韻母對照資料表[[#This Row],[台語音標]]="", 0, LEN(韻母對照資料表[[#This Row],[台語音標]]))</f>
        <v>3</v>
      </c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</row>
    <row r="47" spans="2:34" ht="54" customHeight="1">
      <c r="B47" s="87">
        <v>44</v>
      </c>
      <c r="C47" s="91" t="s">
        <v>1414</v>
      </c>
      <c r="D47" s="92" t="s">
        <v>1412</v>
      </c>
      <c r="E47" s="90" t="s">
        <v>480</v>
      </c>
      <c r="F47" s="109" t="s">
        <v>1541</v>
      </c>
      <c r="G47" s="89" t="s">
        <v>1139</v>
      </c>
      <c r="H47" s="88" t="s">
        <v>1348</v>
      </c>
      <c r="I47" s="94" t="str">
        <f>韻母對照資料表[[#This Row],[十五音]]&amp;LEFT(韻母對照資料表[[#This Row],[舒促聲]],1)</f>
        <v>兼促</v>
      </c>
      <c r="J47" s="43">
        <v>22</v>
      </c>
      <c r="K47" s="91" t="s">
        <v>1412</v>
      </c>
      <c r="L47" s="91" t="s">
        <v>1412</v>
      </c>
      <c r="M47" s="91" t="s">
        <v>1412</v>
      </c>
      <c r="N47" s="91" t="s">
        <v>1141</v>
      </c>
      <c r="O47" s="93">
        <f>IF(韻母對照資料表[[#This Row],[台語音標]]="", 0, LEN(韻母對照資料表[[#This Row],[台語音標]]))</f>
        <v>3</v>
      </c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</row>
    <row r="48" spans="2:34" ht="54" customHeight="1">
      <c r="B48" s="87">
        <v>45</v>
      </c>
      <c r="C48" s="91" t="s">
        <v>180</v>
      </c>
      <c r="D48" s="92" t="s">
        <v>180</v>
      </c>
      <c r="E48" s="90" t="s">
        <v>181</v>
      </c>
      <c r="F48" s="109" t="s">
        <v>1229</v>
      </c>
      <c r="G48" s="89" t="s">
        <v>1142</v>
      </c>
      <c r="H48" s="88" t="s">
        <v>1347</v>
      </c>
      <c r="I48" s="94" t="str">
        <f>韻母對照資料表[[#This Row],[十五音]]&amp;LEFT(韻母對照資料表[[#This Row],[舒促聲]],1)</f>
        <v>交舒</v>
      </c>
      <c r="J48" s="43">
        <v>23</v>
      </c>
      <c r="K48" s="91" t="s">
        <v>180</v>
      </c>
      <c r="L48" s="91" t="s">
        <v>180</v>
      </c>
      <c r="M48" s="91" t="s">
        <v>1416</v>
      </c>
      <c r="N48" s="91" t="s">
        <v>1143</v>
      </c>
      <c r="O48" s="93">
        <f>IF(韻母對照資料表[[#This Row],[台語音標]]="", 0, LEN(韻母對照資料表[[#This Row],[台語音標]]))</f>
        <v>2</v>
      </c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</row>
    <row r="49" spans="2:34" ht="54" customHeight="1">
      <c r="B49" s="87">
        <v>46</v>
      </c>
      <c r="C49" s="91" t="s">
        <v>1417</v>
      </c>
      <c r="D49" s="92" t="s">
        <v>1413</v>
      </c>
      <c r="E49" s="90" t="s">
        <v>199</v>
      </c>
      <c r="F49" s="112" t="s">
        <v>1960</v>
      </c>
      <c r="G49" s="89" t="s">
        <v>1142</v>
      </c>
      <c r="H49" s="88" t="s">
        <v>1348</v>
      </c>
      <c r="I49" s="94" t="str">
        <f>韻母對照資料表[[#This Row],[十五音]]&amp;LEFT(韻母對照資料表[[#This Row],[舒促聲]],1)</f>
        <v>交促</v>
      </c>
      <c r="J49" s="43"/>
      <c r="K49" s="91" t="s">
        <v>1413</v>
      </c>
      <c r="L49" s="91" t="s">
        <v>1413</v>
      </c>
      <c r="M49" s="91" t="s">
        <v>1418</v>
      </c>
      <c r="N49" s="91" t="s">
        <v>1144</v>
      </c>
      <c r="O49" s="93">
        <f>IF(韻母對照資料表[[#This Row],[台語音標]]="", 0, LEN(韻母對照資料表[[#This Row],[台語音標]]))</f>
        <v>3</v>
      </c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</row>
    <row r="50" spans="2:34" ht="54" customHeight="1">
      <c r="B50" s="87">
        <v>47</v>
      </c>
      <c r="C50" s="91" t="s">
        <v>1415</v>
      </c>
      <c r="D50" s="92" t="s">
        <v>1415</v>
      </c>
      <c r="E50" s="90" t="s">
        <v>392</v>
      </c>
      <c r="F50" s="109" t="s">
        <v>1961</v>
      </c>
      <c r="G50" s="89" t="s">
        <v>1145</v>
      </c>
      <c r="H50" s="88" t="s">
        <v>1347</v>
      </c>
      <c r="I50" s="94" t="str">
        <f>韻母對照資料表[[#This Row],[十五音]]&amp;LEFT(韻母對照資料表[[#This Row],[舒促聲]],1)</f>
        <v>迦舒</v>
      </c>
      <c r="J50" s="43">
        <v>24</v>
      </c>
      <c r="K50" s="91" t="s">
        <v>1415</v>
      </c>
      <c r="L50" s="91" t="s">
        <v>1415</v>
      </c>
      <c r="M50" s="91" t="s">
        <v>1415</v>
      </c>
      <c r="N50" s="91" t="s">
        <v>1146</v>
      </c>
      <c r="O50" s="93">
        <f>IF(韻母對照資料表[[#This Row],[台語音標]]="", 0, LEN(韻母對照資料表[[#This Row],[台語音標]]))</f>
        <v>2</v>
      </c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</row>
    <row r="51" spans="2:34" ht="54" customHeight="1">
      <c r="B51" s="87">
        <v>48</v>
      </c>
      <c r="C51" s="91" t="s">
        <v>1421</v>
      </c>
      <c r="D51" s="92" t="s">
        <v>1419</v>
      </c>
      <c r="E51" s="90" t="s">
        <v>419</v>
      </c>
      <c r="F51" s="109" t="s">
        <v>1962</v>
      </c>
      <c r="G51" s="89" t="s">
        <v>1145</v>
      </c>
      <c r="H51" s="88" t="s">
        <v>1348</v>
      </c>
      <c r="I51" s="94" t="str">
        <f>韻母對照資料表[[#This Row],[十五音]]&amp;LEFT(韻母對照資料表[[#This Row],[舒促聲]],1)</f>
        <v>迦促</v>
      </c>
      <c r="J51" s="43">
        <v>24</v>
      </c>
      <c r="K51" s="91" t="s">
        <v>1419</v>
      </c>
      <c r="L51" s="91" t="s">
        <v>1419</v>
      </c>
      <c r="M51" s="91" t="s">
        <v>1419</v>
      </c>
      <c r="N51" s="91" t="s">
        <v>1147</v>
      </c>
      <c r="O51" s="93">
        <f>IF(韻母對照資料表[[#This Row],[台語音標]]="", 0, LEN(韻母對照資料表[[#This Row],[台語音標]]))</f>
        <v>3</v>
      </c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</row>
    <row r="52" spans="2:34" ht="54" customHeight="1">
      <c r="B52" s="87">
        <v>49</v>
      </c>
      <c r="C52" s="91" t="s">
        <v>1423</v>
      </c>
      <c r="D52" s="92" t="s">
        <v>889</v>
      </c>
      <c r="E52" s="90" t="s">
        <v>890</v>
      </c>
      <c r="F52" s="109" t="s">
        <v>1542</v>
      </c>
      <c r="G52" s="89" t="s">
        <v>1148</v>
      </c>
      <c r="H52" s="88" t="s">
        <v>1347</v>
      </c>
      <c r="I52" s="94" t="str">
        <f>韻母對照資料表[[#This Row],[十五音]]&amp;LEFT(韻母對照資料表[[#This Row],[舒促聲]],1)</f>
        <v>檜舒</v>
      </c>
      <c r="J52" s="43">
        <v>25</v>
      </c>
      <c r="K52" s="91" t="s">
        <v>1424</v>
      </c>
      <c r="L52" s="91" t="s">
        <v>889</v>
      </c>
      <c r="M52" s="91" t="s">
        <v>889</v>
      </c>
      <c r="N52" s="91" t="s">
        <v>1149</v>
      </c>
      <c r="O52" s="93">
        <f>IF(韻母對照資料表[[#This Row],[台語音標]]="", 0, LEN(韻母對照資料表[[#This Row],[台語音標]]))</f>
        <v>2</v>
      </c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</row>
    <row r="53" spans="2:34" ht="54" customHeight="1">
      <c r="B53" s="87">
        <v>50</v>
      </c>
      <c r="C53" s="91" t="s">
        <v>1425</v>
      </c>
      <c r="D53" s="92" t="s">
        <v>1422</v>
      </c>
      <c r="E53" s="90" t="s">
        <v>907</v>
      </c>
      <c r="F53" s="111" t="s">
        <v>1963</v>
      </c>
      <c r="G53" s="89" t="s">
        <v>1148</v>
      </c>
      <c r="H53" s="88" t="s">
        <v>1348</v>
      </c>
      <c r="I53" s="94" t="str">
        <f>韻母對照資料表[[#This Row],[十五音]]&amp;LEFT(韻母對照資料表[[#This Row],[舒促聲]],1)</f>
        <v>檜促</v>
      </c>
      <c r="J53" s="43">
        <v>25</v>
      </c>
      <c r="K53" s="91" t="s">
        <v>1426</v>
      </c>
      <c r="L53" s="91" t="s">
        <v>1422</v>
      </c>
      <c r="M53" s="91" t="s">
        <v>1422</v>
      </c>
      <c r="N53" s="91" t="s">
        <v>1150</v>
      </c>
      <c r="O53" s="93">
        <f>IF(韻母對照資料表[[#This Row],[台語音標]]="", 0, LEN(韻母對照資料表[[#This Row],[台語音標]]))</f>
        <v>3</v>
      </c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</row>
    <row r="54" spans="2:34" ht="54" customHeight="1">
      <c r="B54" s="87">
        <v>51</v>
      </c>
      <c r="C54" s="91" t="s">
        <v>1152</v>
      </c>
      <c r="D54" s="92" t="s">
        <v>1420</v>
      </c>
      <c r="E54" s="90" t="s">
        <v>37</v>
      </c>
      <c r="F54" s="111" t="s">
        <v>1543</v>
      </c>
      <c r="G54" s="89" t="s">
        <v>1151</v>
      </c>
      <c r="H54" s="88" t="s">
        <v>1347</v>
      </c>
      <c r="I54" s="94" t="str">
        <f>韻母對照資料表[[#This Row],[十五音]]&amp;LEFT(韻母對照資料表[[#This Row],[舒促聲]],1)</f>
        <v>監舒</v>
      </c>
      <c r="J54" s="43">
        <v>26</v>
      </c>
      <c r="K54" s="91" t="s">
        <v>1429</v>
      </c>
      <c r="L54" s="91" t="s">
        <v>1420</v>
      </c>
      <c r="M54" s="91" t="s">
        <v>1428</v>
      </c>
      <c r="N54" s="91" t="s">
        <v>1964</v>
      </c>
      <c r="O54" s="93">
        <f>IF(韻母對照資料表[[#This Row],[台語音標]]="", 0, LEN(韻母對照資料表[[#This Row],[台語音標]]))</f>
        <v>3</v>
      </c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</row>
    <row r="55" spans="2:34" ht="54" customHeight="1">
      <c r="B55" s="87">
        <v>52</v>
      </c>
      <c r="C55" s="91" t="s">
        <v>1430</v>
      </c>
      <c r="D55" s="92" t="s">
        <v>1427</v>
      </c>
      <c r="E55" s="90" t="s">
        <v>64</v>
      </c>
      <c r="F55" s="228" t="s">
        <v>1965</v>
      </c>
      <c r="G55" s="89" t="s">
        <v>1151</v>
      </c>
      <c r="H55" s="88" t="s">
        <v>1348</v>
      </c>
      <c r="I55" s="94" t="str">
        <f>韻母對照資料表[[#This Row],[十五音]]&amp;LEFT(韻母對照資料表[[#This Row],[舒促聲]],1)</f>
        <v>監促</v>
      </c>
      <c r="J55" s="43">
        <v>26</v>
      </c>
      <c r="K55" s="91" t="s">
        <v>1432</v>
      </c>
      <c r="L55" s="91" t="s">
        <v>1433</v>
      </c>
      <c r="M55" s="91" t="s">
        <v>1431</v>
      </c>
      <c r="N55" s="91" t="s">
        <v>1966</v>
      </c>
      <c r="O55" s="93">
        <f>IF(韻母對照資料表[[#This Row],[台語音標]]="", 0, LEN(韻母對照資料表[[#This Row],[台語音標]]))</f>
        <v>4</v>
      </c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</row>
    <row r="56" spans="2:34" ht="54" customHeight="1">
      <c r="B56" s="87">
        <v>53</v>
      </c>
      <c r="C56" s="91" t="s">
        <v>732</v>
      </c>
      <c r="D56" s="92" t="s">
        <v>732</v>
      </c>
      <c r="E56" s="90" t="s">
        <v>733</v>
      </c>
      <c r="F56" s="109" t="s">
        <v>1230</v>
      </c>
      <c r="G56" s="89" t="s">
        <v>1154</v>
      </c>
      <c r="H56" s="88" t="s">
        <v>1347</v>
      </c>
      <c r="I56" s="94" t="str">
        <f>韻母對照資料表[[#This Row],[十五音]]&amp;LEFT(韻母對照資料表[[#This Row],[舒促聲]],1)</f>
        <v>艍舒</v>
      </c>
      <c r="J56" s="43">
        <v>27</v>
      </c>
      <c r="K56" s="91" t="s">
        <v>732</v>
      </c>
      <c r="L56" s="91" t="s">
        <v>732</v>
      </c>
      <c r="M56" s="91" t="s">
        <v>732</v>
      </c>
      <c r="N56" s="91" t="s">
        <v>1967</v>
      </c>
      <c r="O56" s="93">
        <f>IF(韻母對照資料表[[#This Row],[台語音標]]="", 0, LEN(韻母對照資料表[[#This Row],[台語音標]]))</f>
        <v>1</v>
      </c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</row>
    <row r="57" spans="2:34" ht="54" customHeight="1">
      <c r="B57" s="87">
        <v>54</v>
      </c>
      <c r="C57" s="91" t="s">
        <v>1435</v>
      </c>
      <c r="D57" s="92" t="s">
        <v>1434</v>
      </c>
      <c r="E57" s="90" t="s">
        <v>749</v>
      </c>
      <c r="F57" s="110" t="s">
        <v>1968</v>
      </c>
      <c r="G57" s="89" t="s">
        <v>1154</v>
      </c>
      <c r="H57" s="88" t="s">
        <v>1348</v>
      </c>
      <c r="I57" s="94" t="str">
        <f>韻母對照資料表[[#This Row],[十五音]]&amp;LEFT(韻母對照資料表[[#This Row],[舒促聲]],1)</f>
        <v>艍促</v>
      </c>
      <c r="J57" s="43">
        <v>27</v>
      </c>
      <c r="K57" s="91" t="s">
        <v>1434</v>
      </c>
      <c r="L57" s="91" t="s">
        <v>1434</v>
      </c>
      <c r="M57" s="91" t="s">
        <v>1434</v>
      </c>
      <c r="N57" s="91" t="s">
        <v>1969</v>
      </c>
      <c r="O57" s="93">
        <f>IF(韻母對照資料表[[#This Row],[台語音標]]="", 0, LEN(韻母對照資料表[[#This Row],[台語音標]]))</f>
        <v>2</v>
      </c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2:34" ht="54" customHeight="1">
      <c r="B58" s="87">
        <v>55</v>
      </c>
      <c r="C58" s="91" t="s">
        <v>18</v>
      </c>
      <c r="D58" s="92" t="s">
        <v>18</v>
      </c>
      <c r="E58" s="90" t="s">
        <v>19</v>
      </c>
      <c r="F58" s="109" t="s">
        <v>1231</v>
      </c>
      <c r="G58" s="89" t="s">
        <v>1155</v>
      </c>
      <c r="H58" s="88" t="s">
        <v>1347</v>
      </c>
      <c r="I58" s="94" t="str">
        <f>韻母對照資料表[[#This Row],[十五音]]&amp;LEFT(韻母對照資料表[[#This Row],[舒促聲]],1)</f>
        <v>膠舒</v>
      </c>
      <c r="J58" s="43">
        <v>28</v>
      </c>
      <c r="K58" s="91" t="s">
        <v>18</v>
      </c>
      <c r="L58" s="91" t="s">
        <v>18</v>
      </c>
      <c r="M58" s="91" t="s">
        <v>18</v>
      </c>
      <c r="N58" s="91" t="s">
        <v>1156</v>
      </c>
      <c r="O58" s="93">
        <f>IF(韻母對照資料表[[#This Row],[台語音標]]="", 0, LEN(韻母對照資料表[[#This Row],[台語音標]]))</f>
        <v>1</v>
      </c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</row>
    <row r="59" spans="2:34" ht="54" customHeight="1">
      <c r="B59" s="87">
        <v>56</v>
      </c>
      <c r="C59" s="91" t="s">
        <v>1436</v>
      </c>
      <c r="D59" s="92" t="s">
        <v>1157</v>
      </c>
      <c r="E59" s="90" t="s">
        <v>48</v>
      </c>
      <c r="F59" s="109" t="s">
        <v>1970</v>
      </c>
      <c r="G59" s="89" t="s">
        <v>1155</v>
      </c>
      <c r="H59" s="88" t="s">
        <v>1348</v>
      </c>
      <c r="I59" s="94" t="str">
        <f>韻母對照資料表[[#This Row],[十五音]]&amp;LEFT(韻母對照資料表[[#This Row],[舒促聲]],1)</f>
        <v>膠促</v>
      </c>
      <c r="J59" s="43">
        <v>28</v>
      </c>
      <c r="K59" s="91" t="s">
        <v>1157</v>
      </c>
      <c r="L59" s="91" t="s">
        <v>1157</v>
      </c>
      <c r="M59" s="91" t="s">
        <v>1157</v>
      </c>
      <c r="N59" s="91" t="s">
        <v>1971</v>
      </c>
      <c r="O59" s="93">
        <f>IF(韻母對照資料表[[#This Row],[台語音標]]="", 0, LEN(韻母對照資料表[[#This Row],[台語音標]]))</f>
        <v>2</v>
      </c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</row>
    <row r="60" spans="2:34" ht="54" customHeight="1">
      <c r="B60" s="87">
        <v>57</v>
      </c>
      <c r="C60" s="91" t="s">
        <v>260</v>
      </c>
      <c r="D60" s="92" t="s">
        <v>260</v>
      </c>
      <c r="E60" s="90" t="s">
        <v>261</v>
      </c>
      <c r="F60" s="109" t="s">
        <v>1544</v>
      </c>
      <c r="G60" s="89" t="s">
        <v>1158</v>
      </c>
      <c r="H60" s="88" t="s">
        <v>1347</v>
      </c>
      <c r="I60" s="94" t="str">
        <f>韻母對照資料表[[#This Row],[十五音]]&amp;LEFT(韻母對照資料表[[#This Row],[舒促聲]],1)</f>
        <v>居舒</v>
      </c>
      <c r="J60" s="43">
        <v>29</v>
      </c>
      <c r="K60" s="91" t="s">
        <v>260</v>
      </c>
      <c r="L60" s="91" t="s">
        <v>260</v>
      </c>
      <c r="M60" s="91" t="s">
        <v>260</v>
      </c>
      <c r="N60" s="91" t="s">
        <v>1159</v>
      </c>
      <c r="O60" s="93">
        <f>IF(韻母對照資料表[[#This Row],[台語音標]]="", 0, LEN(韻母對照資料表[[#This Row],[台語音標]]))</f>
        <v>1</v>
      </c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</row>
    <row r="61" spans="2:34" ht="54" customHeight="1">
      <c r="B61" s="87">
        <v>58</v>
      </c>
      <c r="C61" s="91" t="s">
        <v>1438</v>
      </c>
      <c r="D61" s="92" t="s">
        <v>1160</v>
      </c>
      <c r="E61" s="90" t="s">
        <v>292</v>
      </c>
      <c r="F61" s="111" t="s">
        <v>1560</v>
      </c>
      <c r="G61" s="89" t="s">
        <v>1158</v>
      </c>
      <c r="H61" s="88" t="s">
        <v>1348</v>
      </c>
      <c r="I61" s="94" t="str">
        <f>韻母對照資料表[[#This Row],[十五音]]&amp;LEFT(韻母對照資料表[[#This Row],[舒促聲]],1)</f>
        <v>居促</v>
      </c>
      <c r="J61" s="43">
        <v>29</v>
      </c>
      <c r="K61" s="91" t="s">
        <v>1160</v>
      </c>
      <c r="L61" s="91" t="s">
        <v>1160</v>
      </c>
      <c r="M61" s="91" t="s">
        <v>1160</v>
      </c>
      <c r="N61" s="91" t="s">
        <v>1972</v>
      </c>
      <c r="O61" s="93">
        <f>IF(韻母對照資料表[[#This Row],[台語音標]]="", 0, LEN(韻母對照資料表[[#This Row],[台語音標]]))</f>
        <v>2</v>
      </c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</row>
    <row r="62" spans="2:34" ht="54" customHeight="1">
      <c r="B62" s="87">
        <v>59</v>
      </c>
      <c r="C62" s="91" t="s">
        <v>604</v>
      </c>
      <c r="D62" s="92" t="s">
        <v>1162</v>
      </c>
      <c r="E62" s="90" t="s">
        <v>605</v>
      </c>
      <c r="F62" s="109" t="s">
        <v>1545</v>
      </c>
      <c r="G62" s="89" t="s">
        <v>1161</v>
      </c>
      <c r="H62" s="88" t="s">
        <v>1347</v>
      </c>
      <c r="I62" s="94" t="str">
        <f>韻母對照資料表[[#This Row],[十五音]]&amp;LEFT(韻母對照資料表[[#This Row],[舒促聲]],1)</f>
        <v>丩舒</v>
      </c>
      <c r="J62" s="43">
        <v>30</v>
      </c>
      <c r="K62" s="91" t="s">
        <v>604</v>
      </c>
      <c r="L62" s="91" t="s">
        <v>604</v>
      </c>
      <c r="M62" s="91" t="s">
        <v>604</v>
      </c>
      <c r="N62" s="91" t="s">
        <v>1162</v>
      </c>
      <c r="O62" s="93">
        <f>IF(韻母對照資料表[[#This Row],[台語音標]]="", 0, LEN(韻母對照資料表[[#This Row],[台語音標]]))</f>
        <v>2</v>
      </c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</row>
    <row r="63" spans="2:34" ht="54" customHeight="1">
      <c r="B63" s="87">
        <v>60</v>
      </c>
      <c r="C63" s="98"/>
      <c r="D63" s="98"/>
      <c r="E63" s="97"/>
      <c r="F63" s="98"/>
      <c r="G63" s="98"/>
      <c r="H63" s="98"/>
      <c r="I63" s="98"/>
      <c r="J63" s="98"/>
      <c r="K63" s="98"/>
      <c r="L63" s="98"/>
      <c r="M63" s="98"/>
      <c r="N63" s="98"/>
      <c r="O63" s="93">
        <f>IF(韻母對照資料表[[#This Row],[台語音標]]="", 0, LEN(韻母對照資料表[[#This Row],[台語音標]]))</f>
        <v>0</v>
      </c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</row>
    <row r="64" spans="2:34" ht="54" customHeight="1">
      <c r="B64" s="87">
        <v>61</v>
      </c>
      <c r="C64" s="91" t="s">
        <v>1441</v>
      </c>
      <c r="D64" s="92" t="s">
        <v>1439</v>
      </c>
      <c r="E64" s="90" t="s">
        <v>227</v>
      </c>
      <c r="F64" s="109" t="s">
        <v>1546</v>
      </c>
      <c r="G64" s="89" t="s">
        <v>1164</v>
      </c>
      <c r="H64" s="88" t="s">
        <v>1347</v>
      </c>
      <c r="I64" s="94" t="str">
        <f>韻母對照資料表[[#This Row],[十五音]]&amp;LEFT(韻母對照資料表[[#This Row],[舒促聲]],1)</f>
        <v>更舒</v>
      </c>
      <c r="J64" s="43">
        <v>31</v>
      </c>
      <c r="K64" s="91" t="s">
        <v>1443</v>
      </c>
      <c r="L64" s="91" t="s">
        <v>1439</v>
      </c>
      <c r="M64" s="91" t="s">
        <v>1442</v>
      </c>
      <c r="N64" s="91" t="s">
        <v>1973</v>
      </c>
      <c r="O64" s="93">
        <f>IF(韻母對照資料表[[#This Row],[台語音標]]="", 0, LEN(韻母對照資料表[[#This Row],[台語音標]]))</f>
        <v>3</v>
      </c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</row>
    <row r="65" spans="2:34" ht="54" customHeight="1">
      <c r="B65" s="87">
        <v>62</v>
      </c>
      <c r="C65" s="91" t="s">
        <v>1445</v>
      </c>
      <c r="D65" s="92" t="s">
        <v>1437</v>
      </c>
      <c r="E65" s="90" t="s">
        <v>257</v>
      </c>
      <c r="F65" s="111" t="s">
        <v>1974</v>
      </c>
      <c r="G65" s="89" t="s">
        <v>1164</v>
      </c>
      <c r="H65" s="88" t="s">
        <v>1348</v>
      </c>
      <c r="I65" s="94" t="str">
        <f>韻母對照資料表[[#This Row],[十五音]]&amp;LEFT(韻母對照資料表[[#This Row],[舒促聲]],1)</f>
        <v>更促</v>
      </c>
      <c r="J65" s="43">
        <v>31</v>
      </c>
      <c r="K65" s="91" t="s">
        <v>1447</v>
      </c>
      <c r="L65" s="91" t="s">
        <v>1448</v>
      </c>
      <c r="M65" s="91" t="s">
        <v>1446</v>
      </c>
      <c r="N65" s="91" t="s">
        <v>1975</v>
      </c>
      <c r="O65" s="93">
        <f>IF(韻母對照資料表[[#This Row],[台語音標]]="", 0, LEN(韻母對照資料表[[#This Row],[台語音標]]))</f>
        <v>4</v>
      </c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</row>
    <row r="66" spans="2:34" ht="54" customHeight="1">
      <c r="B66" s="87">
        <v>63</v>
      </c>
      <c r="C66" s="91" t="s">
        <v>937</v>
      </c>
      <c r="D66" s="92" t="s">
        <v>1440</v>
      </c>
      <c r="E66" s="90" t="s">
        <v>938</v>
      </c>
      <c r="F66" s="111" t="s">
        <v>1232</v>
      </c>
      <c r="G66" s="89" t="s">
        <v>1167</v>
      </c>
      <c r="H66" s="88" t="s">
        <v>1347</v>
      </c>
      <c r="I66" s="94" t="str">
        <f>韻母對照資料表[[#This Row],[十五音]]&amp;LEFT(韻母對照資料表[[#This Row],[舒促聲]],1)</f>
        <v>褌舒</v>
      </c>
      <c r="J66" s="43">
        <v>32</v>
      </c>
      <c r="K66" s="91" t="s">
        <v>1450</v>
      </c>
      <c r="L66" s="91" t="s">
        <v>1440</v>
      </c>
      <c r="M66" s="91" t="s">
        <v>1449</v>
      </c>
      <c r="N66" s="91" t="s">
        <v>1976</v>
      </c>
      <c r="O66" s="93">
        <f>IF(韻母對照資料表[[#This Row],[台語音標]]="", 0, LEN(韻母對照資料表[[#This Row],[台語音標]]))</f>
        <v>4</v>
      </c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</row>
    <row r="67" spans="2:34" ht="54" customHeight="1">
      <c r="B67" s="87">
        <v>64</v>
      </c>
      <c r="C67" s="98">
        <v>0</v>
      </c>
      <c r="D67" s="98"/>
      <c r="E67" s="97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/>
      <c r="O67" s="93">
        <f>IF(韻母對照資料表[[#This Row],[台語音標]]="", 0, LEN(韻母對照資料表[[#This Row],[台語音標]]))</f>
        <v>0</v>
      </c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</row>
    <row r="68" spans="2:34" ht="54" customHeight="1">
      <c r="B68" s="87">
        <v>65</v>
      </c>
      <c r="C68" s="91" t="s">
        <v>1453</v>
      </c>
      <c r="D68" s="92" t="s">
        <v>1171</v>
      </c>
      <c r="E68" s="90" t="s">
        <v>543</v>
      </c>
      <c r="F68" s="109" t="s">
        <v>1233</v>
      </c>
      <c r="G68" s="89" t="s">
        <v>1170</v>
      </c>
      <c r="H68" s="88" t="s">
        <v>1347</v>
      </c>
      <c r="I68" s="94" t="str">
        <f>韻母對照資料表[[#This Row],[十五音]]&amp;LEFT(韻母對照資料表[[#This Row],[舒促聲]],1)</f>
        <v>茄舒</v>
      </c>
      <c r="J68" s="43">
        <v>33</v>
      </c>
      <c r="K68" s="91" t="s">
        <v>1171</v>
      </c>
      <c r="L68" s="91" t="s">
        <v>1171</v>
      </c>
      <c r="M68" s="91" t="s">
        <v>1171</v>
      </c>
      <c r="N68" s="91" t="s">
        <v>1977</v>
      </c>
      <c r="O68" s="93">
        <f>IF(韻母對照資料表[[#This Row],[台語音標]]="", 0, LEN(韻母對照資料表[[#This Row],[台語音標]]))</f>
        <v>2</v>
      </c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</row>
    <row r="69" spans="2:34" ht="54" customHeight="1">
      <c r="B69" s="87">
        <v>66</v>
      </c>
      <c r="C69" s="91" t="s">
        <v>1455</v>
      </c>
      <c r="D69" s="92" t="s">
        <v>1174</v>
      </c>
      <c r="E69" s="90" t="s">
        <v>568</v>
      </c>
      <c r="F69" s="110" t="s">
        <v>1978</v>
      </c>
      <c r="G69" s="89" t="s">
        <v>1170</v>
      </c>
      <c r="H69" s="88" t="s">
        <v>1348</v>
      </c>
      <c r="I69" s="94" t="str">
        <f>韻母對照資料表[[#This Row],[十五音]]&amp;LEFT(韻母對照資料表[[#This Row],[舒促聲]],1)</f>
        <v>茄促</v>
      </c>
      <c r="J69" s="43">
        <v>33</v>
      </c>
      <c r="K69" s="91" t="s">
        <v>1174</v>
      </c>
      <c r="L69" s="91" t="s">
        <v>1174</v>
      </c>
      <c r="M69" s="91" t="s">
        <v>1174</v>
      </c>
      <c r="N69" s="91" t="s">
        <v>1979</v>
      </c>
      <c r="O69" s="93">
        <f>IF(韻母對照資料表[[#This Row],[台語音標]]="", 0, LEN(韻母對照資料表[[#This Row],[台語音標]]))</f>
        <v>3</v>
      </c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</row>
    <row r="70" spans="2:34" ht="54" customHeight="1">
      <c r="B70" s="87">
        <v>67</v>
      </c>
      <c r="C70" s="91" t="s">
        <v>279</v>
      </c>
      <c r="D70" s="92" t="s">
        <v>1444</v>
      </c>
      <c r="E70" s="90" t="s">
        <v>280</v>
      </c>
      <c r="F70" s="109" t="s">
        <v>1547</v>
      </c>
      <c r="G70" s="89" t="s">
        <v>1175</v>
      </c>
      <c r="H70" s="88" t="s">
        <v>1347</v>
      </c>
      <c r="I70" s="94" t="str">
        <f>韻母對照資料表[[#This Row],[十五音]]&amp;LEFT(韻母對照資料表[[#This Row],[舒促聲]],1)</f>
        <v>梔舒</v>
      </c>
      <c r="J70" s="43">
        <v>34</v>
      </c>
      <c r="K70" s="91" t="s">
        <v>1458</v>
      </c>
      <c r="L70" s="91" t="s">
        <v>1444</v>
      </c>
      <c r="M70" s="91" t="s">
        <v>1457</v>
      </c>
      <c r="N70" s="91" t="s">
        <v>1980</v>
      </c>
      <c r="O70" s="93">
        <f>IF(韻母對照資料表[[#This Row],[台語音標]]="", 0, LEN(韻母對照資料表[[#This Row],[台語音標]]))</f>
        <v>3</v>
      </c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</row>
    <row r="71" spans="2:34" ht="54" customHeight="1">
      <c r="B71" s="87">
        <v>68</v>
      </c>
      <c r="C71" s="91" t="s">
        <v>1460</v>
      </c>
      <c r="D71" s="92" t="s">
        <v>1451</v>
      </c>
      <c r="E71" s="90" t="s">
        <v>1459</v>
      </c>
      <c r="F71" s="110" t="s">
        <v>1981</v>
      </c>
      <c r="G71" s="89" t="s">
        <v>1175</v>
      </c>
      <c r="H71" s="88" t="s">
        <v>1348</v>
      </c>
      <c r="I71" s="94" t="str">
        <f>韻母對照資料表[[#This Row],[十五音]]&amp;LEFT(韻母對照資料表[[#This Row],[舒促聲]],1)</f>
        <v>梔促</v>
      </c>
      <c r="J71" s="43">
        <v>34</v>
      </c>
      <c r="K71" s="91" t="s">
        <v>1462</v>
      </c>
      <c r="L71" s="91" t="s">
        <v>1463</v>
      </c>
      <c r="M71" s="91" t="s">
        <v>1461</v>
      </c>
      <c r="N71" s="91" t="s">
        <v>1982</v>
      </c>
      <c r="O71" s="93">
        <f>IF(韻母對照資料表[[#This Row],[台語音標]]="", 0, LEN(韻母對照資料表[[#This Row],[台語音標]]))</f>
        <v>4</v>
      </c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</row>
    <row r="72" spans="2:34" ht="54" customHeight="1">
      <c r="B72" s="87">
        <v>69</v>
      </c>
      <c r="C72" s="91" t="s">
        <v>1465</v>
      </c>
      <c r="D72" s="92" t="s">
        <v>1452</v>
      </c>
      <c r="E72" s="90" t="s">
        <v>559</v>
      </c>
      <c r="F72" s="113" t="s">
        <v>1548</v>
      </c>
      <c r="G72" s="89" t="s">
        <v>1178</v>
      </c>
      <c r="H72" s="88" t="s">
        <v>1347</v>
      </c>
      <c r="I72" s="94" t="str">
        <f>韻母對照資料表[[#This Row],[十五音]]&amp;LEFT(韻母對照資料表[[#This Row],[舒促聲]],1)</f>
        <v>薑舒</v>
      </c>
      <c r="J72" s="43">
        <v>35</v>
      </c>
      <c r="K72" s="91" t="s">
        <v>1467</v>
      </c>
      <c r="L72" s="91" t="s">
        <v>1452</v>
      </c>
      <c r="M72" s="91" t="s">
        <v>1466</v>
      </c>
      <c r="N72" s="91" t="s">
        <v>1983</v>
      </c>
      <c r="O72" s="93">
        <f>IF(韻母對照資料表[[#This Row],[台語音標]]="", 0, LEN(韻母對照資料表[[#This Row],[台語音標]]))</f>
        <v>4</v>
      </c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</row>
    <row r="73" spans="2:34" ht="54" customHeight="1">
      <c r="B73" s="87">
        <v>70</v>
      </c>
      <c r="C73" s="98">
        <v>0</v>
      </c>
      <c r="D73" s="98"/>
      <c r="E73" s="97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/>
      <c r="O73" s="93">
        <f>IF(韻母對照資料表[[#This Row],[台語音標]]="", 0, LEN(韻母對照資料表[[#This Row],[台語音標]]))</f>
        <v>0</v>
      </c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</row>
    <row r="74" spans="2:34" ht="54" customHeight="1">
      <c r="B74" s="87">
        <v>71</v>
      </c>
      <c r="C74" s="91" t="s">
        <v>406</v>
      </c>
      <c r="D74" s="92" t="s">
        <v>1456</v>
      </c>
      <c r="E74" s="90" t="s">
        <v>407</v>
      </c>
      <c r="F74" s="109" t="s">
        <v>1234</v>
      </c>
      <c r="G74" s="89" t="s">
        <v>1181</v>
      </c>
      <c r="H74" s="88" t="s">
        <v>1347</v>
      </c>
      <c r="I74" s="94" t="str">
        <f>韻母對照資料表[[#This Row],[十五音]]&amp;LEFT(韻母對照資料表[[#This Row],[舒促聲]],1)</f>
        <v>驚舒</v>
      </c>
      <c r="J74" s="43">
        <v>36</v>
      </c>
      <c r="K74" s="91" t="s">
        <v>1470</v>
      </c>
      <c r="L74" s="91" t="s">
        <v>1471</v>
      </c>
      <c r="M74" s="91" t="s">
        <v>1469</v>
      </c>
      <c r="N74" s="91" t="s">
        <v>1984</v>
      </c>
      <c r="O74" s="93">
        <f>IF(韻母對照資料表[[#This Row],[台語音標]]="", 0, LEN(韻母對照資料表[[#This Row],[台語音標]]))</f>
        <v>4</v>
      </c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</row>
    <row r="75" spans="2:34" ht="54" customHeight="1">
      <c r="B75" s="87">
        <v>72</v>
      </c>
      <c r="C75" s="98">
        <v>0</v>
      </c>
      <c r="D75" s="98"/>
      <c r="E75" s="97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/>
      <c r="O75" s="93">
        <f>IF(韻母對照資料表[[#This Row],[台語音標]]="", 0, LEN(韻母對照資料表[[#This Row],[台語音標]]))</f>
        <v>0</v>
      </c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</row>
    <row r="76" spans="2:34" ht="54" customHeight="1">
      <c r="B76" s="87">
        <v>73</v>
      </c>
      <c r="C76" s="91" t="s">
        <v>1473</v>
      </c>
      <c r="D76" s="92" t="s">
        <v>1454</v>
      </c>
      <c r="E76" s="90" t="s">
        <v>809</v>
      </c>
      <c r="F76" s="109" t="s">
        <v>1985</v>
      </c>
      <c r="G76" s="89" t="s">
        <v>1184</v>
      </c>
      <c r="H76" s="88" t="s">
        <v>1347</v>
      </c>
      <c r="I76" s="94" t="str">
        <f>韻母對照資料表[[#This Row],[十五音]]&amp;LEFT(韻母對照資料表[[#This Row],[舒促聲]],1)</f>
        <v>官舒</v>
      </c>
      <c r="J76" s="43">
        <v>37</v>
      </c>
      <c r="K76" s="91" t="s">
        <v>1475</v>
      </c>
      <c r="L76" s="91" t="s">
        <v>1454</v>
      </c>
      <c r="M76" s="91" t="s">
        <v>1474</v>
      </c>
      <c r="N76" s="91" t="s">
        <v>1986</v>
      </c>
      <c r="O76" s="93">
        <f>IF(韻母對照資料表[[#This Row],[台語音標]]="", 0, LEN(韻母對照資料表[[#This Row],[台語音標]]))</f>
        <v>4</v>
      </c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</row>
    <row r="77" spans="2:34" ht="54" customHeight="1">
      <c r="B77" s="87">
        <v>74</v>
      </c>
      <c r="C77" s="98">
        <v>0</v>
      </c>
      <c r="D77" s="98"/>
      <c r="E77" s="97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/>
      <c r="O77" s="93">
        <f>IF(韻母對照資料表[[#This Row],[台語音標]]="", 0, LEN(韻母對照資料表[[#This Row],[台語音標]]))</f>
        <v>0</v>
      </c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</row>
    <row r="78" spans="2:34" ht="54" customHeight="1">
      <c r="B78" s="87">
        <v>75</v>
      </c>
      <c r="C78" s="91" t="s">
        <v>1478</v>
      </c>
      <c r="D78" s="92" t="s">
        <v>1464</v>
      </c>
      <c r="E78" s="90" t="s">
        <v>956</v>
      </c>
      <c r="F78" s="109" t="s">
        <v>1235</v>
      </c>
      <c r="G78" s="89" t="s">
        <v>1186</v>
      </c>
      <c r="H78" s="88" t="s">
        <v>1347</v>
      </c>
      <c r="I78" s="94" t="str">
        <f>韻母對照資料表[[#This Row],[十五音]]&amp;LEFT(韻母對照資料表[[#This Row],[舒促聲]],1)</f>
        <v>鋼舒</v>
      </c>
      <c r="J78" s="43">
        <v>38</v>
      </c>
      <c r="K78" s="91" t="s">
        <v>1464</v>
      </c>
      <c r="L78" s="91" t="s">
        <v>1464</v>
      </c>
      <c r="M78" s="91" t="s">
        <v>1464</v>
      </c>
      <c r="N78" s="91" t="s">
        <v>1187</v>
      </c>
      <c r="O78" s="93">
        <f>IF(韻母對照資料表[[#This Row],[台語音標]]="", 0, LEN(韻母對照資料表[[#This Row],[台語音標]]))</f>
        <v>2</v>
      </c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</row>
    <row r="79" spans="2:34" ht="54" customHeight="1">
      <c r="B79" s="87">
        <v>76</v>
      </c>
      <c r="C79" s="98">
        <v>0</v>
      </c>
      <c r="D79" s="98"/>
      <c r="E79" s="97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/>
      <c r="O79" s="93">
        <f>IF(韻母對照資料表[[#This Row],[台語音標]]="", 0, LEN(韻母對照資料表[[#This Row],[台語音標]]))</f>
        <v>0</v>
      </c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</row>
    <row r="80" spans="2:34" ht="54" customHeight="1">
      <c r="B80" s="87">
        <v>77</v>
      </c>
      <c r="C80" s="91" t="s">
        <v>208</v>
      </c>
      <c r="D80" s="92" t="s">
        <v>208</v>
      </c>
      <c r="E80" s="90" t="s">
        <v>209</v>
      </c>
      <c r="F80" s="109" t="s">
        <v>1549</v>
      </c>
      <c r="G80" s="89" t="s">
        <v>1188</v>
      </c>
      <c r="H80" s="88" t="s">
        <v>1347</v>
      </c>
      <c r="I80" s="94" t="str">
        <f>韻母對照資料表[[#This Row],[十五音]]&amp;LEFT(韻母對照資料表[[#This Row],[舒促聲]],1)</f>
        <v>伽舒</v>
      </c>
      <c r="J80" s="43">
        <v>39</v>
      </c>
      <c r="K80" s="91" t="s">
        <v>208</v>
      </c>
      <c r="L80" s="91" t="s">
        <v>208</v>
      </c>
      <c r="M80" s="91" t="s">
        <v>208</v>
      </c>
      <c r="N80" s="91" t="s">
        <v>1190</v>
      </c>
      <c r="O80" s="93">
        <f>IF(韻母對照資料表[[#This Row],[台語音標]]="", 0, LEN(韻母對照資料表[[#This Row],[台語音標]]))</f>
        <v>1</v>
      </c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</row>
    <row r="81" spans="2:34" ht="54" customHeight="1">
      <c r="B81" s="87">
        <v>78</v>
      </c>
      <c r="C81" s="91" t="s">
        <v>1482</v>
      </c>
      <c r="D81" s="92" t="s">
        <v>1191</v>
      </c>
      <c r="E81" s="90" t="s">
        <v>239</v>
      </c>
      <c r="F81" s="109" t="s">
        <v>1987</v>
      </c>
      <c r="G81" s="89" t="s">
        <v>1188</v>
      </c>
      <c r="H81" s="88" t="s">
        <v>1348</v>
      </c>
      <c r="I81" s="94" t="str">
        <f>韻母對照資料表[[#This Row],[十五音]]&amp;LEFT(韻母對照資料表[[#This Row],[舒促聲]],1)</f>
        <v>伽促</v>
      </c>
      <c r="J81" s="43">
        <v>39</v>
      </c>
      <c r="K81" s="91" t="s">
        <v>1191</v>
      </c>
      <c r="L81" s="91" t="s">
        <v>1191</v>
      </c>
      <c r="M81" s="91" t="s">
        <v>1191</v>
      </c>
      <c r="N81" s="91" t="s">
        <v>1950</v>
      </c>
      <c r="O81" s="93">
        <f>IF(韻母對照資料表[[#This Row],[台語音標]]="", 0, LEN(韻母對照資料表[[#This Row],[台語音標]]))</f>
        <v>2</v>
      </c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</row>
    <row r="82" spans="2:34" ht="54" customHeight="1">
      <c r="B82" s="87">
        <v>79</v>
      </c>
      <c r="C82" s="91" t="s">
        <v>1484</v>
      </c>
      <c r="D82" s="92" t="s">
        <v>1468</v>
      </c>
      <c r="E82" s="90" t="s">
        <v>168</v>
      </c>
      <c r="F82" s="112" t="s">
        <v>1550</v>
      </c>
      <c r="G82" s="89" t="s">
        <v>1192</v>
      </c>
      <c r="H82" s="88" t="s">
        <v>1347</v>
      </c>
      <c r="I82" s="94" t="str">
        <f>韻母對照資料表[[#This Row],[十五音]]&amp;LEFT(韻母對照資料表[[#This Row],[舒促聲]],1)</f>
        <v>閒舒</v>
      </c>
      <c r="J82" s="43">
        <v>40</v>
      </c>
      <c r="K82" s="91" t="s">
        <v>1486</v>
      </c>
      <c r="L82" s="91" t="s">
        <v>1468</v>
      </c>
      <c r="M82" s="91" t="s">
        <v>1485</v>
      </c>
      <c r="N82" s="91" t="s">
        <v>1988</v>
      </c>
      <c r="O82" s="93">
        <f>IF(韻母對照資料表[[#This Row],[台語音標]]="", 0, LEN(韻母對照資料表[[#This Row],[台語音標]]))</f>
        <v>4</v>
      </c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</row>
    <row r="83" spans="2:34" ht="54" customHeight="1">
      <c r="B83" s="87">
        <v>80</v>
      </c>
      <c r="C83" s="98">
        <v>0</v>
      </c>
      <c r="D83" s="98"/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/>
      <c r="O83" s="93">
        <f>IF(韻母對照資料表[[#This Row],[台語音標]]="", 0, LEN(韻母對照資料表[[#This Row],[台語音標]]))</f>
        <v>0</v>
      </c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</row>
    <row r="84" spans="2:34" ht="54" customHeight="1">
      <c r="B84" s="87">
        <v>81</v>
      </c>
      <c r="C84" s="91" t="s">
        <v>1489</v>
      </c>
      <c r="D84" s="92" t="s">
        <v>1472</v>
      </c>
      <c r="E84" s="90" t="s">
        <v>667</v>
      </c>
      <c r="F84" s="112" t="s">
        <v>1989</v>
      </c>
      <c r="G84" s="89" t="s">
        <v>1193</v>
      </c>
      <c r="H84" s="88" t="s">
        <v>1347</v>
      </c>
      <c r="I84" s="94" t="str">
        <f>韻母對照資料表[[#This Row],[十五音]]&amp;LEFT(韻母對照資料表[[#This Row],[舒促聲]],1)</f>
        <v>姑舒</v>
      </c>
      <c r="J84" s="43">
        <v>41</v>
      </c>
      <c r="K84" s="91" t="s">
        <v>1491</v>
      </c>
      <c r="L84" s="91" t="s">
        <v>1492</v>
      </c>
      <c r="M84" s="91" t="s">
        <v>1490</v>
      </c>
      <c r="N84" s="91" t="s">
        <v>1990</v>
      </c>
      <c r="O84" s="93">
        <f>IF(韻母對照資料表[[#This Row],[台語音標]]="", 0, LEN(韻母對照資料表[[#This Row],[台語音標]]))</f>
        <v>4</v>
      </c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</row>
    <row r="85" spans="2:34" ht="54" customHeight="1">
      <c r="B85" s="87">
        <v>82</v>
      </c>
      <c r="C85" s="98">
        <v>0</v>
      </c>
      <c r="D85" s="98"/>
      <c r="E85" s="97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/>
      <c r="O85" s="93">
        <f>IF(韻母對照資料表[[#This Row],[台語音標]]="", 0, LEN(韻母對照資料表[[#This Row],[台語音標]]))</f>
        <v>0</v>
      </c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</row>
    <row r="86" spans="2:34" ht="54" customHeight="1">
      <c r="B86" s="87">
        <v>83</v>
      </c>
      <c r="C86" s="91" t="s">
        <v>949</v>
      </c>
      <c r="D86" s="92" t="s">
        <v>5</v>
      </c>
      <c r="E86" s="90" t="s">
        <v>950</v>
      </c>
      <c r="F86" s="109" t="s">
        <v>1194</v>
      </c>
      <c r="G86" s="89" t="s">
        <v>1194</v>
      </c>
      <c r="H86" s="88" t="s">
        <v>1347</v>
      </c>
      <c r="I86" s="94" t="str">
        <f>韻母對照資料表[[#This Row],[十五音]]&amp;LEFT(韻母對照資料表[[#This Row],[舒促聲]],1)</f>
        <v>姆舒</v>
      </c>
      <c r="J86" s="43">
        <v>42</v>
      </c>
      <c r="K86" s="91" t="s">
        <v>5</v>
      </c>
      <c r="L86" s="91" t="s">
        <v>5</v>
      </c>
      <c r="M86" s="91" t="s">
        <v>5</v>
      </c>
      <c r="N86" s="91" t="s">
        <v>1196</v>
      </c>
      <c r="O86" s="93">
        <f>IF(韻母對照資料表[[#This Row],[台語音標]]="", 0, LEN(韻母對照資料表[[#This Row],[台語音標]]))</f>
        <v>1</v>
      </c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</row>
    <row r="87" spans="2:34" ht="54" customHeight="1">
      <c r="B87" s="87">
        <v>84</v>
      </c>
      <c r="C87" s="98">
        <v>0</v>
      </c>
      <c r="D87" s="98"/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/>
      <c r="O87" s="93">
        <f>IF(韻母對照資料表[[#This Row],[台語音標]]="", 0, LEN(韻母對照資料表[[#This Row],[台語音標]]))</f>
        <v>0</v>
      </c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</row>
    <row r="88" spans="2:34" ht="54" customHeight="1">
      <c r="B88" s="87">
        <v>85</v>
      </c>
      <c r="C88" s="91" t="s">
        <v>1496</v>
      </c>
      <c r="D88" s="92" t="s">
        <v>1476</v>
      </c>
      <c r="E88" s="90" t="s">
        <v>851</v>
      </c>
      <c r="F88" s="109" t="s">
        <v>1236</v>
      </c>
      <c r="G88" s="89" t="s">
        <v>1197</v>
      </c>
      <c r="H88" s="88" t="s">
        <v>1347</v>
      </c>
      <c r="I88" s="94" t="str">
        <f>韻母對照資料表[[#This Row],[十五音]]&amp;LEFT(韻母對照資料表[[#This Row],[舒促聲]],1)</f>
        <v>光舒</v>
      </c>
      <c r="J88" s="43">
        <v>43</v>
      </c>
      <c r="K88" s="91" t="s">
        <v>1497</v>
      </c>
      <c r="L88" s="91" t="s">
        <v>1476</v>
      </c>
      <c r="M88" s="91" t="s">
        <v>1476</v>
      </c>
      <c r="N88" s="91" t="s">
        <v>1199</v>
      </c>
      <c r="O88" s="93">
        <f>IF(韻母對照資料表[[#This Row],[台語音標]]="", 0, LEN(韻母對照資料表[[#This Row],[台語音標]]))</f>
        <v>4</v>
      </c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</row>
    <row r="89" spans="2:34" ht="54" customHeight="1">
      <c r="B89" s="87">
        <v>86</v>
      </c>
      <c r="C89" s="91" t="s">
        <v>1500</v>
      </c>
      <c r="D89" s="92" t="s">
        <v>1477</v>
      </c>
      <c r="E89" s="90" t="s">
        <v>1499</v>
      </c>
      <c r="F89" s="112" t="s">
        <v>1991</v>
      </c>
      <c r="G89" s="89" t="s">
        <v>1197</v>
      </c>
      <c r="H89" s="88" t="s">
        <v>1348</v>
      </c>
      <c r="I89" s="94" t="str">
        <f>韻母對照資料表[[#This Row],[十五音]]&amp;LEFT(韻母對照資料表[[#This Row],[舒促聲]],1)</f>
        <v>光促</v>
      </c>
      <c r="J89" s="43">
        <v>43</v>
      </c>
      <c r="K89" s="91" t="s">
        <v>1501</v>
      </c>
      <c r="L89" s="91" t="s">
        <v>1477</v>
      </c>
      <c r="M89" s="91" t="s">
        <v>1477</v>
      </c>
      <c r="N89" s="91" t="s">
        <v>1198</v>
      </c>
      <c r="O89" s="93">
        <f>IF(韻母對照資料表[[#This Row],[台語音標]]="", 0, LEN(韻母對照資料表[[#This Row],[台語音標]]))</f>
        <v>3</v>
      </c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</row>
    <row r="90" spans="2:34" ht="54" customHeight="1">
      <c r="B90" s="87">
        <v>87</v>
      </c>
      <c r="C90" s="91" t="s">
        <v>1502</v>
      </c>
      <c r="D90" s="92" t="s">
        <v>1479</v>
      </c>
      <c r="E90" s="90" t="s">
        <v>875</v>
      </c>
      <c r="F90" s="109" t="s">
        <v>1237</v>
      </c>
      <c r="G90" s="89" t="s">
        <v>1200</v>
      </c>
      <c r="H90" s="88" t="s">
        <v>1347</v>
      </c>
      <c r="I90" s="94" t="str">
        <f>韻母對照資料表[[#This Row],[十五音]]&amp;LEFT(韻母對照資料表[[#This Row],[舒促聲]],1)</f>
        <v>閂舒</v>
      </c>
      <c r="J90" s="43">
        <v>44</v>
      </c>
      <c r="K90" s="91" t="s">
        <v>1504</v>
      </c>
      <c r="L90" s="91" t="s">
        <v>1479</v>
      </c>
      <c r="M90" s="91" t="s">
        <v>1503</v>
      </c>
      <c r="N90" s="91" t="s">
        <v>1666</v>
      </c>
      <c r="O90" s="93">
        <f>IF(韻母對照資料表[[#This Row],[台語音標]]="", 0, LEN(韻母對照資料表[[#This Row],[台語音標]]))</f>
        <v>5</v>
      </c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</row>
    <row r="91" spans="2:34" ht="54" customHeight="1">
      <c r="B91" s="87">
        <v>88</v>
      </c>
      <c r="C91" s="91" t="s">
        <v>1505</v>
      </c>
      <c r="D91" s="92" t="s">
        <v>1480</v>
      </c>
      <c r="E91" s="90" t="s">
        <v>887</v>
      </c>
      <c r="F91" s="228" t="s">
        <v>1992</v>
      </c>
      <c r="G91" s="89" t="s">
        <v>1200</v>
      </c>
      <c r="H91" s="88" t="s">
        <v>1348</v>
      </c>
      <c r="I91" s="94" t="str">
        <f>韻母對照資料表[[#This Row],[十五音]]&amp;LEFT(韻母對照資料表[[#This Row],[舒促聲]],1)</f>
        <v>閂促</v>
      </c>
      <c r="J91" s="43">
        <v>44</v>
      </c>
      <c r="K91" s="91" t="s">
        <v>1507</v>
      </c>
      <c r="L91" s="91" t="s">
        <v>1508</v>
      </c>
      <c r="M91" s="91" t="s">
        <v>1506</v>
      </c>
      <c r="N91" s="91" t="s">
        <v>1993</v>
      </c>
      <c r="O91" s="93">
        <f>IF(韻母對照資料表[[#This Row],[台語音標]]="", 0, LEN(韻母對照資料表[[#This Row],[台語音標]]))</f>
        <v>6</v>
      </c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</row>
    <row r="92" spans="2:34" ht="54" customHeight="1">
      <c r="B92" s="87">
        <v>89</v>
      </c>
      <c r="C92" s="91" t="s">
        <v>1510</v>
      </c>
      <c r="D92" s="92" t="s">
        <v>1483</v>
      </c>
      <c r="E92" s="90" t="s">
        <v>1509</v>
      </c>
      <c r="F92" s="112" t="s">
        <v>1551</v>
      </c>
      <c r="G92" s="89" t="s">
        <v>1203</v>
      </c>
      <c r="H92" s="88" t="s">
        <v>1347</v>
      </c>
      <c r="I92" s="94" t="str">
        <f>韻母對照資料表[[#This Row],[十五音]]&amp;LEFT(韻母對照資料表[[#This Row],[舒促聲]],1)</f>
        <v>糜舒</v>
      </c>
      <c r="J92" s="43">
        <v>45</v>
      </c>
      <c r="K92" s="91" t="s">
        <v>1512</v>
      </c>
      <c r="L92" s="91" t="s">
        <v>1483</v>
      </c>
      <c r="M92" s="91" t="s">
        <v>1511</v>
      </c>
      <c r="N92" s="229" t="s">
        <v>1994</v>
      </c>
      <c r="O92" s="93">
        <f>IF(韻母對照資料表[[#This Row],[台語音標]]="", 0, LEN(韻母對照資料表[[#This Row],[台語音標]]))</f>
        <v>4</v>
      </c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</row>
    <row r="93" spans="2:34" ht="54" customHeight="1">
      <c r="B93" s="87">
        <v>90</v>
      </c>
      <c r="C93" s="91" t="s">
        <v>1513</v>
      </c>
      <c r="D93" s="98"/>
      <c r="E93" s="97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/>
      <c r="O93" s="93">
        <f>IF(韻母對照資料表[[#This Row],[台語音標]]="", 0, LEN(韻母對照資料表[[#This Row],[台語音標]]))</f>
        <v>0</v>
      </c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</row>
    <row r="94" spans="2:34" ht="54" customHeight="1">
      <c r="B94" s="87">
        <v>91</v>
      </c>
      <c r="C94" s="91" t="s">
        <v>1514</v>
      </c>
      <c r="D94" s="92" t="s">
        <v>1481</v>
      </c>
      <c r="E94" s="90" t="s">
        <v>536</v>
      </c>
      <c r="F94" s="111" t="s">
        <v>1238</v>
      </c>
      <c r="G94" s="89" t="s">
        <v>1204</v>
      </c>
      <c r="H94" s="88" t="s">
        <v>1347</v>
      </c>
      <c r="I94" s="94" t="str">
        <f>韻母對照資料表[[#This Row],[十五音]]&amp;LEFT(韻母對照資料表[[#This Row],[舒促聲]],1)</f>
        <v>嘄舒</v>
      </c>
      <c r="J94" s="43">
        <v>46</v>
      </c>
      <c r="K94" s="91" t="s">
        <v>1516</v>
      </c>
      <c r="L94" s="91" t="s">
        <v>1481</v>
      </c>
      <c r="M94" s="91" t="s">
        <v>1515</v>
      </c>
      <c r="N94" s="91" t="s">
        <v>1995</v>
      </c>
      <c r="O94" s="93">
        <f>IF(韻母對照資料表[[#This Row],[台語音標]]="", 0, LEN(韻母對照資料表[[#This Row],[台語音標]]))</f>
        <v>5</v>
      </c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</row>
    <row r="95" spans="2:34" ht="54" customHeight="1">
      <c r="B95" s="87">
        <v>92</v>
      </c>
      <c r="C95" s="91" t="s">
        <v>1518</v>
      </c>
      <c r="D95" s="92" t="s">
        <v>1487</v>
      </c>
      <c r="E95" s="90" t="s">
        <v>1517</v>
      </c>
      <c r="F95" s="109" t="s">
        <v>1551</v>
      </c>
      <c r="G95" s="89" t="s">
        <v>1204</v>
      </c>
      <c r="H95" s="88" t="s">
        <v>1348</v>
      </c>
      <c r="I95" s="94" t="str">
        <f>韻母對照資料表[[#This Row],[十五音]]&amp;LEFT(韻母對照資料表[[#This Row],[舒促聲]],1)</f>
        <v>嘄促</v>
      </c>
      <c r="J95" s="43">
        <v>46</v>
      </c>
      <c r="K95" s="91" t="s">
        <v>1520</v>
      </c>
      <c r="L95" s="91" t="s">
        <v>1521</v>
      </c>
      <c r="M95" s="91" t="s">
        <v>1519</v>
      </c>
      <c r="N95" s="91" t="s">
        <v>1996</v>
      </c>
      <c r="O95" s="93">
        <f>IF(韻母對照資料表[[#This Row],[台語音標]]="", 0, LEN(韻母對照資料表[[#This Row],[台語音標]]))</f>
        <v>6</v>
      </c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</row>
    <row r="96" spans="2:34" ht="54" customHeight="1">
      <c r="B96" s="87">
        <v>93</v>
      </c>
      <c r="C96" s="91" t="s">
        <v>1522</v>
      </c>
      <c r="D96" s="92" t="s">
        <v>1488</v>
      </c>
      <c r="E96" s="90" t="s">
        <v>694</v>
      </c>
      <c r="F96" s="111" t="s">
        <v>1997</v>
      </c>
      <c r="G96" s="89" t="s">
        <v>1206</v>
      </c>
      <c r="H96" s="88" t="s">
        <v>1347</v>
      </c>
      <c r="I96" s="94" t="str">
        <f>韻母對照資料表[[#This Row],[十五音]]&amp;LEFT(韻母對照資料表[[#This Row],[舒促聲]],1)</f>
        <v>箴舒</v>
      </c>
      <c r="J96" s="43">
        <v>47</v>
      </c>
      <c r="K96" s="91" t="s">
        <v>1488</v>
      </c>
      <c r="L96" s="91" t="s">
        <v>1488</v>
      </c>
      <c r="M96" s="91" t="s">
        <v>1488</v>
      </c>
      <c r="N96" s="91" t="s">
        <v>1998</v>
      </c>
      <c r="O96" s="93">
        <f>IF(韻母對照資料表[[#This Row],[台語音標]]="", 0, LEN(韻母對照資料表[[#This Row],[台語音標]]))</f>
        <v>2</v>
      </c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</row>
    <row r="97" spans="2:34" ht="54" customHeight="1">
      <c r="B97" s="87">
        <v>94</v>
      </c>
      <c r="C97" s="91" t="s">
        <v>1523</v>
      </c>
      <c r="D97" s="92" t="s">
        <v>1493</v>
      </c>
      <c r="E97" s="90" t="s">
        <v>713</v>
      </c>
      <c r="F97" s="109" t="s">
        <v>1999</v>
      </c>
      <c r="G97" s="89" t="s">
        <v>1206</v>
      </c>
      <c r="H97" s="88" t="s">
        <v>1348</v>
      </c>
      <c r="I97" s="94" t="str">
        <f>韻母對照資料表[[#This Row],[十五音]]&amp;LEFT(韻母對照資料表[[#This Row],[舒促聲]],1)</f>
        <v>箴促</v>
      </c>
      <c r="J97" s="43">
        <v>47</v>
      </c>
      <c r="K97" s="91" t="s">
        <v>1493</v>
      </c>
      <c r="L97" s="91" t="s">
        <v>1493</v>
      </c>
      <c r="M97" s="91" t="s">
        <v>1493</v>
      </c>
      <c r="N97" s="91" t="s">
        <v>2000</v>
      </c>
      <c r="O97" s="93">
        <f>IF(韻母對照資料表[[#This Row],[台語音標]]="", 0, LEN(韻母對照資料表[[#This Row],[台語音標]]))</f>
        <v>2</v>
      </c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</row>
    <row r="98" spans="2:34" ht="54" customHeight="1">
      <c r="B98" s="87">
        <v>95</v>
      </c>
      <c r="C98" s="91" t="s">
        <v>1525</v>
      </c>
      <c r="D98" s="92" t="s">
        <v>1494</v>
      </c>
      <c r="E98" s="90" t="s">
        <v>1524</v>
      </c>
      <c r="F98" s="228" t="s">
        <v>2001</v>
      </c>
      <c r="G98" s="89" t="s">
        <v>1210</v>
      </c>
      <c r="H98" s="88" t="s">
        <v>1347</v>
      </c>
      <c r="I98" s="94" t="str">
        <f>韻母對照資料表[[#This Row],[十五音]]&amp;LEFT(韻母對照資料表[[#This Row],[舒促聲]],1)</f>
        <v>爻舒</v>
      </c>
      <c r="J98" s="43">
        <v>48</v>
      </c>
      <c r="K98" s="91" t="s">
        <v>1527</v>
      </c>
      <c r="L98" s="91" t="s">
        <v>1494</v>
      </c>
      <c r="M98" s="91" t="s">
        <v>1526</v>
      </c>
      <c r="N98" s="230" t="s">
        <v>2002</v>
      </c>
      <c r="O98" s="93">
        <f>IF(韻母對照資料表[[#This Row],[台語音標]]="", 0, LEN(韻母對照資料表[[#This Row],[台語音標]]))</f>
        <v>4</v>
      </c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</row>
    <row r="99" spans="2:34" ht="54" customHeight="1">
      <c r="B99" s="87">
        <v>96</v>
      </c>
      <c r="C99" s="98">
        <v>0</v>
      </c>
      <c r="D99" s="98"/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/>
      <c r="O99" s="93">
        <f>IF(韻母對照資料表[[#This Row],[台語音標]]="", 0, LEN(韻母對照資料表[[#This Row],[台語音標]]))</f>
        <v>0</v>
      </c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</row>
    <row r="100" spans="2:34" ht="54" customHeight="1">
      <c r="B100" s="87">
        <v>97</v>
      </c>
      <c r="C100" s="231" t="s">
        <v>2003</v>
      </c>
      <c r="D100" s="229" t="s">
        <v>2004</v>
      </c>
      <c r="E100" s="229" t="s">
        <v>2005</v>
      </c>
      <c r="F100" s="111" t="s">
        <v>1552</v>
      </c>
      <c r="G100" s="89" t="s">
        <v>1212</v>
      </c>
      <c r="H100" s="88" t="s">
        <v>1347</v>
      </c>
      <c r="I100" s="94" t="str">
        <f>韻母對照資料表[[#This Row],[十五音]]&amp;LEFT(韻母對照資料表[[#This Row],[舒促聲]],1)</f>
        <v>扛舒</v>
      </c>
      <c r="J100" s="43">
        <v>49</v>
      </c>
      <c r="K100" s="227" t="s">
        <v>2006</v>
      </c>
      <c r="L100" s="229" t="s">
        <v>2004</v>
      </c>
      <c r="M100" s="229" t="s">
        <v>2007</v>
      </c>
      <c r="N100" s="229" t="s">
        <v>2008</v>
      </c>
      <c r="O100" s="93">
        <f>IF(韻母對照資料表[[#This Row],[台語音標]]="", 0, LEN(韻母對照資料表[[#This Row],[台語音標]]))</f>
        <v>3</v>
      </c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</row>
    <row r="101" spans="2:34" ht="54" customHeight="1">
      <c r="B101" s="87">
        <v>98</v>
      </c>
      <c r="C101" s="231" t="s">
        <v>2009</v>
      </c>
      <c r="D101" s="227" t="s">
        <v>2010</v>
      </c>
      <c r="E101" s="227" t="s">
        <v>2011</v>
      </c>
      <c r="F101" s="109" t="s">
        <v>1551</v>
      </c>
      <c r="G101" s="89" t="s">
        <v>1212</v>
      </c>
      <c r="H101" s="88" t="s">
        <v>1348</v>
      </c>
      <c r="I101" s="94" t="str">
        <f>韻母對照資料表[[#This Row],[十五音]]&amp;LEFT(韻母對照資料表[[#This Row],[舒促聲]],1)</f>
        <v>扛促</v>
      </c>
      <c r="J101" s="43">
        <v>49</v>
      </c>
      <c r="K101" s="227" t="s">
        <v>2012</v>
      </c>
      <c r="L101" s="227" t="s">
        <v>2013</v>
      </c>
      <c r="M101" s="227" t="s">
        <v>2014</v>
      </c>
      <c r="N101" s="227" t="s">
        <v>1994</v>
      </c>
      <c r="O101" s="93">
        <f>IF(韻母對照資料表[[#This Row],[台語音標]]="", 0, LEN(韻母對照資料表[[#This Row],[台語音標]]))</f>
        <v>4</v>
      </c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</row>
    <row r="102" spans="2:34" ht="54" customHeight="1">
      <c r="B102" s="87">
        <v>99</v>
      </c>
      <c r="C102" s="91" t="s">
        <v>1529</v>
      </c>
      <c r="D102" s="92" t="s">
        <v>1498</v>
      </c>
      <c r="E102" s="90" t="s">
        <v>622</v>
      </c>
      <c r="F102" s="109" t="s">
        <v>1553</v>
      </c>
      <c r="G102" s="89" t="s">
        <v>1213</v>
      </c>
      <c r="H102" s="88" t="s">
        <v>1347</v>
      </c>
      <c r="I102" s="94" t="str">
        <f>韻母對照資料表[[#This Row],[十五音]]&amp;LEFT(韻母對照資料表[[#This Row],[舒促聲]],1)</f>
        <v>牛舒</v>
      </c>
      <c r="J102" s="43">
        <v>50</v>
      </c>
      <c r="K102" s="91" t="s">
        <v>1531</v>
      </c>
      <c r="L102" s="91" t="s">
        <v>1498</v>
      </c>
      <c r="M102" s="91" t="s">
        <v>1530</v>
      </c>
      <c r="N102" s="91" t="s">
        <v>2015</v>
      </c>
      <c r="O102" s="93">
        <f>IF(韻母對照資料表[[#This Row],[台語音標]]="", 0, LEN(韻母對照資料表[[#This Row],[台語音標]]))</f>
        <v>4</v>
      </c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</row>
    <row r="103" spans="2:34" ht="54" customHeight="1">
      <c r="B103" s="87">
        <v>100</v>
      </c>
      <c r="C103" s="98">
        <v>0</v>
      </c>
      <c r="D103" s="98">
        <v>0</v>
      </c>
      <c r="E103" s="97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116"/>
      <c r="O103" s="100">
        <f>IF(韻母對照資料表[[#This Row],[台語音標]]="", 0, LEN(韻母對照資料表[[#This Row],[台語音標]]))</f>
        <v>1</v>
      </c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topLeftCell="A26" zoomScale="80" zoomScaleNormal="80" workbookViewId="0"/>
    <sheetView workbookViewId="1"/>
  </sheetViews>
  <sheetFormatPr defaultColWidth="13.625" defaultRowHeight="39" outlineLevelCol="1"/>
  <cols>
    <col min="1" max="1" width="8" style="127" customWidth="1"/>
    <col min="2" max="2" width="8.5" style="127" customWidth="1"/>
    <col min="3" max="4" width="16.25" style="131" customWidth="1"/>
    <col min="5" max="5" width="14.5" style="132" bestFit="1" customWidth="1"/>
    <col min="6" max="6" width="16.25" style="131" customWidth="1"/>
    <col min="7" max="7" width="16.25" style="131" hidden="1" customWidth="1" outlineLevel="1"/>
    <col min="8" max="8" width="16.25" style="131" customWidth="1" collapsed="1"/>
    <col min="9" max="11" width="16.25" style="131" customWidth="1"/>
    <col min="12" max="12" width="16.25" style="128" customWidth="1"/>
    <col min="13" max="14" width="16.25" style="129" customWidth="1"/>
    <col min="15" max="15" width="8" style="127" customWidth="1"/>
    <col min="16" max="16" width="8.5" style="127" customWidth="1"/>
    <col min="17" max="17" width="15.875" style="128" customWidth="1"/>
    <col min="18" max="18" width="15.875" style="129" customWidth="1"/>
    <col min="19" max="20" width="15.875" style="130" customWidth="1"/>
    <col min="21" max="21" width="8" style="127" customWidth="1"/>
    <col min="22" max="22" width="8.5" style="127" customWidth="1"/>
    <col min="23" max="24" width="15.875" style="130" customWidth="1"/>
    <col min="25" max="25" width="15.875" style="129" customWidth="1"/>
    <col min="26" max="26" width="15.875" style="128" customWidth="1"/>
    <col min="27" max="27" width="9.5" style="127" customWidth="1"/>
    <col min="28" max="28" width="10.625" style="127" customWidth="1"/>
    <col min="29" max="29" width="33.75" style="127" customWidth="1"/>
    <col min="30" max="16384" width="13.625" style="127"/>
  </cols>
  <sheetData>
    <row r="1" spans="2:84">
      <c r="B1" s="166" t="s">
        <v>1915</v>
      </c>
      <c r="G1" s="212"/>
      <c r="P1" s="166" t="s">
        <v>1830</v>
      </c>
      <c r="V1" s="166" t="s">
        <v>1914</v>
      </c>
    </row>
    <row r="2" spans="2:84" s="201" customFormat="1" ht="30.75" thickBot="1">
      <c r="B2" s="265" t="s">
        <v>1274</v>
      </c>
      <c r="C2" s="209" t="s">
        <v>1904</v>
      </c>
      <c r="D2" s="209" t="s">
        <v>1906</v>
      </c>
      <c r="E2" s="209" t="s">
        <v>1913</v>
      </c>
      <c r="F2" s="210" t="s">
        <v>1578</v>
      </c>
      <c r="G2" s="211" t="s">
        <v>1912</v>
      </c>
      <c r="H2" s="210" t="s">
        <v>1911</v>
      </c>
      <c r="I2" s="210" t="s">
        <v>1910</v>
      </c>
      <c r="J2" s="210" t="s">
        <v>1909</v>
      </c>
      <c r="K2" s="210" t="s">
        <v>1908</v>
      </c>
      <c r="L2" s="209" t="s">
        <v>1907</v>
      </c>
      <c r="M2" s="208" t="s">
        <v>2084</v>
      </c>
      <c r="N2" s="207" t="s">
        <v>2085</v>
      </c>
      <c r="P2" s="164" t="s">
        <v>1274</v>
      </c>
      <c r="Q2" s="163" t="s">
        <v>1906</v>
      </c>
      <c r="R2" s="162" t="s">
        <v>1905</v>
      </c>
      <c r="S2" s="161" t="s">
        <v>1658</v>
      </c>
      <c r="T2" s="161" t="s">
        <v>1657</v>
      </c>
      <c r="V2" s="164" t="s">
        <v>1274</v>
      </c>
      <c r="W2" s="206" t="s">
        <v>1899</v>
      </c>
      <c r="X2" s="205" t="s">
        <v>1904</v>
      </c>
      <c r="Y2" s="162" t="s">
        <v>1659</v>
      </c>
      <c r="Z2" s="163" t="s">
        <v>1660</v>
      </c>
      <c r="AC2" s="204" t="s">
        <v>1274</v>
      </c>
      <c r="AD2" s="202">
        <v>1</v>
      </c>
      <c r="AE2" s="202">
        <f t="shared" ref="AE2:CF2" si="0">AD2+1</f>
        <v>2</v>
      </c>
      <c r="AF2" s="202">
        <f t="shared" si="0"/>
        <v>3</v>
      </c>
      <c r="AG2" s="202">
        <f t="shared" si="0"/>
        <v>4</v>
      </c>
      <c r="AH2" s="203">
        <f t="shared" si="0"/>
        <v>5</v>
      </c>
      <c r="AI2" s="203">
        <f t="shared" si="0"/>
        <v>6</v>
      </c>
      <c r="AJ2" s="203">
        <f t="shared" si="0"/>
        <v>7</v>
      </c>
      <c r="AK2" s="203">
        <f t="shared" si="0"/>
        <v>8</v>
      </c>
      <c r="AL2" s="202">
        <f t="shared" si="0"/>
        <v>9</v>
      </c>
      <c r="AM2" s="202">
        <f t="shared" si="0"/>
        <v>10</v>
      </c>
      <c r="AN2" s="202">
        <f t="shared" si="0"/>
        <v>11</v>
      </c>
      <c r="AO2" s="202">
        <f t="shared" si="0"/>
        <v>12</v>
      </c>
      <c r="AP2" s="203">
        <f t="shared" si="0"/>
        <v>13</v>
      </c>
      <c r="AQ2" s="203">
        <f t="shared" si="0"/>
        <v>14</v>
      </c>
      <c r="AR2" s="203">
        <f t="shared" si="0"/>
        <v>15</v>
      </c>
      <c r="AS2" s="203">
        <f t="shared" si="0"/>
        <v>16</v>
      </c>
      <c r="AT2" s="202">
        <f t="shared" si="0"/>
        <v>17</v>
      </c>
      <c r="AU2" s="202">
        <f t="shared" si="0"/>
        <v>18</v>
      </c>
      <c r="AV2" s="202">
        <f t="shared" si="0"/>
        <v>19</v>
      </c>
      <c r="AW2" s="202">
        <f t="shared" si="0"/>
        <v>20</v>
      </c>
      <c r="AX2" s="203">
        <f t="shared" si="0"/>
        <v>21</v>
      </c>
      <c r="AY2" s="202">
        <f t="shared" si="0"/>
        <v>22</v>
      </c>
      <c r="AZ2" s="202">
        <f t="shared" si="0"/>
        <v>23</v>
      </c>
      <c r="BA2" s="202">
        <f t="shared" si="0"/>
        <v>24</v>
      </c>
      <c r="BB2" s="202">
        <f t="shared" si="0"/>
        <v>25</v>
      </c>
      <c r="BC2" s="202">
        <f t="shared" si="0"/>
        <v>26</v>
      </c>
      <c r="BD2" s="202">
        <f t="shared" si="0"/>
        <v>27</v>
      </c>
      <c r="BE2" s="202">
        <f t="shared" si="0"/>
        <v>28</v>
      </c>
      <c r="BF2" s="202">
        <f t="shared" si="0"/>
        <v>29</v>
      </c>
      <c r="BG2" s="202">
        <f t="shared" si="0"/>
        <v>30</v>
      </c>
      <c r="BH2" s="202">
        <f t="shared" si="0"/>
        <v>31</v>
      </c>
      <c r="BI2" s="202">
        <f t="shared" si="0"/>
        <v>32</v>
      </c>
      <c r="BJ2" s="202">
        <f t="shared" si="0"/>
        <v>33</v>
      </c>
      <c r="BK2" s="202">
        <f t="shared" si="0"/>
        <v>34</v>
      </c>
      <c r="BL2" s="202">
        <f t="shared" si="0"/>
        <v>35</v>
      </c>
      <c r="BM2" s="202">
        <f t="shared" si="0"/>
        <v>36</v>
      </c>
      <c r="BN2" s="202">
        <f t="shared" si="0"/>
        <v>37</v>
      </c>
      <c r="BO2" s="202">
        <f t="shared" si="0"/>
        <v>38</v>
      </c>
      <c r="BP2" s="202">
        <f t="shared" si="0"/>
        <v>39</v>
      </c>
      <c r="BQ2" s="202">
        <f t="shared" si="0"/>
        <v>40</v>
      </c>
      <c r="BR2" s="202">
        <f t="shared" si="0"/>
        <v>41</v>
      </c>
      <c r="BS2" s="202">
        <f t="shared" si="0"/>
        <v>42</v>
      </c>
      <c r="BT2" s="202">
        <f t="shared" si="0"/>
        <v>43</v>
      </c>
      <c r="BU2" s="202">
        <f t="shared" si="0"/>
        <v>44</v>
      </c>
      <c r="BV2" s="202">
        <f t="shared" si="0"/>
        <v>45</v>
      </c>
      <c r="BW2" s="202">
        <f t="shared" si="0"/>
        <v>46</v>
      </c>
      <c r="BX2" s="202">
        <f t="shared" si="0"/>
        <v>47</v>
      </c>
      <c r="BY2" s="202">
        <f t="shared" si="0"/>
        <v>48</v>
      </c>
      <c r="BZ2" s="202">
        <f t="shared" si="0"/>
        <v>49</v>
      </c>
      <c r="CA2" s="202">
        <f t="shared" si="0"/>
        <v>50</v>
      </c>
      <c r="CB2" s="202">
        <f t="shared" si="0"/>
        <v>51</v>
      </c>
      <c r="CC2" s="202">
        <f t="shared" si="0"/>
        <v>52</v>
      </c>
      <c r="CD2" s="202">
        <f t="shared" si="0"/>
        <v>53</v>
      </c>
      <c r="CE2" s="202">
        <f t="shared" si="0"/>
        <v>54</v>
      </c>
      <c r="CF2" s="202">
        <f t="shared" si="0"/>
        <v>55</v>
      </c>
    </row>
    <row r="3" spans="2:84" ht="58.5" thickTop="1">
      <c r="B3" s="266" cm="1">
        <f t="array" ref="B3" xml:space="preserve"> ROW() - ROW($2:$2)</f>
        <v>1</v>
      </c>
      <c r="C3" s="160" t="s">
        <v>1850</v>
      </c>
      <c r="D3" s="160" t="s">
        <v>1850</v>
      </c>
      <c r="E3" s="144" t="s">
        <v>1903</v>
      </c>
      <c r="F3" s="159" t="s">
        <v>2086</v>
      </c>
      <c r="G3" s="172" t="str" cm="1">
        <f t="array" ref="G3" xml:space="preserve"> INDEX([3]!廣韻聲母對照資料表[廣韻], MATCH(TRUE, EXACT($D3, [3]!廣韻聲母對照資料表[台語音標]),0))</f>
        <v>明</v>
      </c>
      <c r="H3" s="158" t="str" cm="1">
        <f t="array" ref="H3" xml:space="preserve"> IFERROR( INDEX([3]!聲母對照資料表[十五音], MATCH(TRUE, EXACT($D3, 聲母碼),0)), "")</f>
        <v>門</v>
      </c>
      <c r="I3" s="142" t="str" cm="1">
        <f t="array" ref="I3" xml:space="preserve"> IFERROR( INDEX([3]!聲母對照資料表[白話字], MATCH(TRUE, EXACT($D3, 聲母碼),0)), "")</f>
        <v>b</v>
      </c>
      <c r="J3" s="142" t="str" cm="1">
        <f t="array" ref="J3" xml:space="preserve"> IFERROR( INDEX([3]!聲母對照資料表[台羅拼音], MATCH(TRUE, EXACT($D3, 聲母碼),0)), "")</f>
        <v>b</v>
      </c>
      <c r="K3" s="142" t="str" cm="1">
        <f t="array" ref="K3" xml:space="preserve"> IFERROR( INDEX([3]!聲母對照資料表[閩拼方案], MATCH(TRUE, EXACT($D3, 聲母碼),0)), "")</f>
        <v>bb</v>
      </c>
      <c r="L3" s="141" t="str" cm="1">
        <f t="array" ref="L3" xml:space="preserve"> IFERROR( INDEX([3]!聲母對照資料表[台語注音二式], MATCH(TRUE, EXACT($D3, 聲母碼),0)), "")</f>
        <v>bb</v>
      </c>
      <c r="M3" s="170" t="str" cm="1">
        <f t="array" ref="M3" xml:space="preserve"> IFERROR( INDEX([3]!韻母對照資料表[閩拼方案], MATCH(TRUE, EXACT($D3, [3]!韻母對照資料表[台語音標]),0)), "")</f>
        <v/>
      </c>
      <c r="N3" s="139" t="str" cm="1">
        <f t="array" ref="N3" xml:space="preserve"> IFERROR( INDEX([3]!韻母對照資料表[台語注音二式], MATCH(TRUE, EXACT($D3, [3]!韻母對照資料表[台語音標]),0)), "")</f>
        <v/>
      </c>
      <c r="P3" s="176">
        <v>1</v>
      </c>
      <c r="Q3" s="141" t="s">
        <v>260</v>
      </c>
      <c r="R3" s="140" t="s">
        <v>260</v>
      </c>
      <c r="S3" s="155" t="s">
        <v>261</v>
      </c>
      <c r="T3" s="155" t="s">
        <v>1900</v>
      </c>
      <c r="V3" s="145">
        <v>1</v>
      </c>
      <c r="W3" s="155" t="s">
        <v>1813</v>
      </c>
      <c r="X3" s="189" t="s">
        <v>18</v>
      </c>
      <c r="Y3" s="156" t="s">
        <v>18</v>
      </c>
      <c r="Z3" s="157" t="s">
        <v>18</v>
      </c>
      <c r="AC3" s="200" t="s">
        <v>1899</v>
      </c>
      <c r="AD3" s="199" t="str" cm="1">
        <f t="array" aca="1" ref="AD3" ca="1" xml:space="preserve"> INDIRECT( ADDRESS( ROW($E$2) + AD$2, COLUMN($E$2)) )</f>
        <v>ㆠ</v>
      </c>
      <c r="AE3" s="199" t="str" cm="1">
        <f t="array" aca="1" ref="AE3" ca="1" xml:space="preserve"> INDIRECT( ADDRESS( ROW($E$2) + AE$2, COLUMN($E$2)) )</f>
        <v>ㄅ</v>
      </c>
      <c r="AF3" s="199" t="str" cm="1">
        <f t="array" aca="1" ref="AF3" ca="1" xml:space="preserve"> INDIRECT( ADDRESS( ROW($E$2) + AF$2, COLUMN($E$2)) )</f>
        <v>ㄆ</v>
      </c>
      <c r="AG3" s="199" t="str" cm="1">
        <f t="array" aca="1" ref="AG3" ca="1" xml:space="preserve"> INDIRECT( ADDRESS( ROW($E$2) + AG$2, COLUMN($E$2)) )</f>
        <v>ㄇ</v>
      </c>
      <c r="AH3" s="199" t="str" cm="1">
        <f t="array" aca="1" ref="AH3" ca="1" xml:space="preserve"> INDIRECT( ADDRESS( ROW($E$2) + AH$2, COLUMN($E$2)) )</f>
        <v>ㄉ</v>
      </c>
      <c r="AI3" s="199" t="str" cm="1">
        <f t="array" aca="1" ref="AI3" ca="1" xml:space="preserve"> INDIRECT( ADDRESS( ROW($E$2) + AI$2, COLUMN($E$2)) )</f>
        <v>ㄊ</v>
      </c>
      <c r="AJ3" s="199" t="str" cm="1">
        <f t="array" aca="1" ref="AJ3" ca="1" xml:space="preserve"> INDIRECT( ADDRESS( ROW($E$2) + AJ$2, COLUMN($E$2)) )</f>
        <v>ㄋ</v>
      </c>
      <c r="AK3" s="199" t="str" cm="1">
        <f t="array" aca="1" ref="AK3" ca="1" xml:space="preserve"> INDIRECT( ADDRESS( ROW($E$2) + AK$2, COLUMN($E$2)) )</f>
        <v>ㄌ</v>
      </c>
      <c r="AL3" s="199" t="str" cm="1">
        <f t="array" aca="1" ref="AL3" ca="1" xml:space="preserve"> INDIRECT( ADDRESS( ROW($E$2) + AL$2, COLUMN($E$2)) )</f>
        <v>ㆣ</v>
      </c>
      <c r="AM3" s="199" t="str" cm="1">
        <f t="array" aca="1" ref="AM3" ca="1" xml:space="preserve"> INDIRECT( ADDRESS( ROW($E$2) + AM$2, COLUMN($E$2)) )</f>
        <v>ㄍ</v>
      </c>
      <c r="AN3" s="199" t="str" cm="1">
        <f t="array" aca="1" ref="AN3" ca="1" xml:space="preserve"> INDIRECT( ADDRESS( ROW($E$2) + AN$2, COLUMN($E$2)) )</f>
        <v>ㄎ</v>
      </c>
      <c r="AO3" s="199" t="str" cm="1">
        <f t="array" aca="1" ref="AO3" ca="1" xml:space="preserve"> INDIRECT( ADDRESS( ROW($E$2) + AO$2, COLUMN($E$2)) )</f>
        <v>ㄫ</v>
      </c>
      <c r="AP3" s="199" t="str" cm="1">
        <f t="array" aca="1" ref="AP3" ca="1" xml:space="preserve"> INDIRECT( ADDRESS( ROW($E$2) + AP$2, COLUMN($E$2)) )</f>
        <v>ㆡ</v>
      </c>
      <c r="AQ3" s="199" t="str" cm="1">
        <f t="array" aca="1" ref="AQ3" ca="1" xml:space="preserve"> INDIRECT( ADDRESS( ROW($E$2) + AQ$2, COLUMN($E$2)) )</f>
        <v>ㄗ</v>
      </c>
      <c r="AR3" s="199" t="str" cm="1">
        <f t="array" aca="1" ref="AR3" ca="1" xml:space="preserve"> INDIRECT( ADDRESS( ROW($E$2) + AR$2, COLUMN($E$2)) )</f>
        <v>ㄘ</v>
      </c>
      <c r="AS3" s="199" t="str" cm="1">
        <f t="array" aca="1" ref="AS3" ca="1" xml:space="preserve"> INDIRECT( ADDRESS( ROW($E$2) + AS$2, COLUMN($E$2)) )</f>
        <v>ㄙ</v>
      </c>
      <c r="AT3" s="199" t="str" cm="1">
        <f t="array" aca="1" ref="AT3" ca="1" xml:space="preserve"> INDIRECT( ADDRESS( ROW($E$2) + AT$2, COLUMN($E$2)) )</f>
        <v>ㆢ</v>
      </c>
      <c r="AU3" s="199" t="str" cm="1">
        <f t="array" aca="1" ref="AU3" ca="1" xml:space="preserve"> INDIRECT( ADDRESS( ROW($E$2) + AU$2, COLUMN($E$2)) )</f>
        <v>ㄐ</v>
      </c>
      <c r="AV3" s="199" t="str" cm="1">
        <f t="array" aca="1" ref="AV3" ca="1" xml:space="preserve"> INDIRECT( ADDRESS( ROW($E$2) + AV$2, COLUMN($E$2)) )</f>
        <v>ㄑ</v>
      </c>
      <c r="AW3" s="199" t="str" cm="1">
        <f t="array" aca="1" ref="AW3" ca="1" xml:space="preserve"> INDIRECT( ADDRESS( ROW($E$2) + AW$2, COLUMN($E$2)) )</f>
        <v>ㄒ</v>
      </c>
      <c r="AX3" s="199" t="str" cm="1">
        <f t="array" aca="1" ref="AX3" ca="1" xml:space="preserve"> INDIRECT( ADDRESS( ROW($E$2) + AX$2, COLUMN($E$2)) )</f>
        <v>ㄏ</v>
      </c>
      <c r="AY3" s="199" t="str" cm="1">
        <f t="array" aca="1" ref="AY3" ca="1" xml:space="preserve"> INDIRECT( ADDRESS( ROW($E$2) + AY$2, COLUMN($E$2)) )</f>
        <v>Ø</v>
      </c>
      <c r="AZ3" s="199" t="str" cm="1">
        <f t="array" aca="1" ref="AZ3" ca="1" xml:space="preserve"> INDIRECT( ADDRESS( ROW($E$2) + AZ$2, COLUMN($E$2)) )</f>
        <v>ㄚ</v>
      </c>
      <c r="BA3" s="199" t="str" cm="1">
        <f t="array" aca="1" ref="BA3" ca="1" xml:space="preserve"> INDIRECT( ADDRESS( ROW($E$2) + BA$2, COLUMN($E$2)) )</f>
        <v>ㆩ</v>
      </c>
      <c r="BB3" s="199" t="str" cm="1">
        <f t="array" aca="1" ref="BB3" ca="1" xml:space="preserve"> INDIRECT( ADDRESS( ROW($E$2) + BB$2, COLUMN($E$2)) )</f>
        <v>ㆰ</v>
      </c>
      <c r="BC3" s="199" t="str" cm="1">
        <f t="array" aca="1" ref="BC3" ca="1" xml:space="preserve"> INDIRECT( ADDRESS( ROW($E$2) + BC$2, COLUMN($E$2)) )</f>
        <v>ㄢ</v>
      </c>
      <c r="BD3" s="199" t="str" cm="1">
        <f t="array" aca="1" ref="BD3" ca="1" xml:space="preserve"> INDIRECT( ADDRESS( ROW($E$2) + BD$2, COLUMN($E$2)) )</f>
        <v>ㄤ</v>
      </c>
      <c r="BE3" s="199" t="str" cm="1">
        <f t="array" aca="1" ref="BE3" ca="1" xml:space="preserve"> INDIRECT( ADDRESS( ROW($E$2) + BE$2, COLUMN($E$2)) )</f>
        <v>ㄞ</v>
      </c>
      <c r="BF3" s="199" t="str" cm="1">
        <f t="array" aca="1" ref="BF3" ca="1" xml:space="preserve"> INDIRECT( ADDRESS( ROW($E$2) + BF$2, COLUMN($E$2)) )</f>
        <v>ㆮ</v>
      </c>
      <c r="BG3" s="199" t="str" cm="1">
        <f t="array" aca="1" ref="BG3" ca="1" xml:space="preserve"> INDIRECT( ADDRESS( ROW($E$2) + BG$2, COLUMN($E$2)) )</f>
        <v>ㄠ</v>
      </c>
      <c r="BH3" s="199" t="str" cm="1">
        <f t="array" aca="1" ref="BH3" ca="1" xml:space="preserve"> INDIRECT( ADDRESS( ROW($E$2) + BH$2, COLUMN($E$2)) )</f>
        <v>ㆯ</v>
      </c>
      <c r="BI3" s="199" t="str" cm="1">
        <f t="array" aca="1" ref="BI3" ca="1" xml:space="preserve"> INDIRECT( ADDRESS( ROW($E$2) + BI$2, COLUMN($E$2)) )</f>
        <v>ㆤ</v>
      </c>
      <c r="BJ3" s="199" t="str" cm="1">
        <f t="array" aca="1" ref="BJ3" ca="1" xml:space="preserve"> INDIRECT( ADDRESS( ROW($E$2) + BJ$2, COLUMN($E$2)) )</f>
        <v>ㆥ</v>
      </c>
      <c r="BK3" s="199" t="str" cm="1">
        <f t="array" aca="1" ref="BK3" ca="1" xml:space="preserve"> INDIRECT( ADDRESS( ROW($E$2) + BK$2, COLUMN($E$2)) )</f>
        <v>ㄧ</v>
      </c>
      <c r="BL3" s="199" t="str" cm="1">
        <f t="array" aca="1" ref="BL3" ca="1" xml:space="preserve"> INDIRECT( ADDRESS( ROW($E$2) + BL$2, COLUMN($E$2)) )</f>
        <v>ㆪ</v>
      </c>
      <c r="BM3" s="199" t="str" cm="1">
        <f t="array" aca="1" ref="BM3" ca="1" xml:space="preserve"> INDIRECT( ADDRESS( ROW($E$2) + BM$2, COLUMN($E$2)) )</f>
        <v>ㄧㆬ</v>
      </c>
      <c r="BN3" s="199" t="str" cm="1">
        <f t="array" aca="1" ref="BN3" ca="1" xml:space="preserve"> INDIRECT( ADDRESS( ROW($E$2) + BN$2, COLUMN($E$2)) )</f>
        <v>ㄧㄣ</v>
      </c>
      <c r="BO3" s="199" t="str" cm="1">
        <f t="array" aca="1" ref="BO3" ca="1" xml:space="preserve"> INDIRECT( ADDRESS( ROW($E$2) + BO$2, COLUMN($E$2)) )</f>
        <v>ㄧㄥ</v>
      </c>
      <c r="BP3" s="199" t="str" cm="1">
        <f t="array" aca="1" ref="BP3" ca="1" xml:space="preserve"> INDIRECT( ADDRESS( ROW($E$2) + BP$2, COLUMN($E$2)) )</f>
        <v>ㄧㆻ</v>
      </c>
      <c r="BQ3" s="199" t="str" cm="1">
        <f t="array" aca="1" ref="BQ3" ca="1" xml:space="preserve"> INDIRECT( ADDRESS( ROW($E$2) + BQ$2, COLUMN($E$2)) )</f>
        <v>ㄧㄥ</v>
      </c>
      <c r="BR3" s="199" t="str" cm="1">
        <f t="array" aca="1" ref="BR3" ca="1" xml:space="preserve"> INDIRECT( ADDRESS( ROW($E$2) + BR$2, COLUMN($E$2)) )</f>
        <v>ㄧㆤㆻ</v>
      </c>
      <c r="BS3" s="199" t="str" cm="1">
        <f t="array" aca="1" ref="BS3" ca="1" xml:space="preserve"> INDIRECT( ADDRESS( ROW($E$2) + BS$2, COLUMN($E$2)) )</f>
        <v>ㄧㄚ</v>
      </c>
      <c r="BT3" s="199" t="str" cm="1">
        <f t="array" aca="1" ref="BT3" ca="1" xml:space="preserve"> INDIRECT( ADDRESS( ROW($E$2) + BT$2, COLUMN($E$2)) )</f>
        <v>ㄧㆩ</v>
      </c>
      <c r="BU3" s="199" t="str" cm="1">
        <f t="array" aca="1" ref="BU3" ca="1" xml:space="preserve"> INDIRECT( ADDRESS( ROW($E$2) + BU$2, COLUMN($E$2)) )</f>
        <v>ㄧㆰ</v>
      </c>
      <c r="BV3" s="199" t="str" cm="1">
        <f t="array" aca="1" ref="BV3" ca="1" xml:space="preserve"> INDIRECT( ADDRESS( ROW($E$2) + BV$2, COLUMN($E$2)) )</f>
        <v>ㄧㄢ</v>
      </c>
      <c r="BW3" s="199" t="str" cm="1">
        <f t="array" aca="1" ref="BW3" ca="1" xml:space="preserve"> INDIRECT( ADDRESS( ROW($E$2) + BW$2, COLUMN($E$2)) )</f>
        <v>ㄧㄚㆵ</v>
      </c>
      <c r="BX3" s="199" t="str" cm="1">
        <f t="array" aca="1" ref="BX3" ca="1" xml:space="preserve"> INDIRECT( ADDRESS( ROW($E$2) + BX$2, COLUMN($E$2)) )</f>
        <v>ㄧㄤ</v>
      </c>
      <c r="BY3" s="199" t="str" cm="1">
        <f t="array" aca="1" ref="BY3" ca="1" xml:space="preserve"> INDIRECT( ADDRESS( ROW($E$2) + BY$2, COLUMN($E$2)) )</f>
        <v>ㄧㄠ</v>
      </c>
      <c r="BZ3" s="199" t="str" cm="1">
        <f t="array" aca="1" ref="BZ3" ca="1" xml:space="preserve"> INDIRECT( ADDRESS( ROW($E$2) + BZ$2, COLUMN($E$2)) )</f>
        <v>ㄧㆯ</v>
      </c>
      <c r="CA3" s="199" t="str" cm="1">
        <f t="array" aca="1" ref="CA3" ca="1" xml:space="preserve"> INDIRECT( ADDRESS( ROW($E$2) + CA$2, COLUMN($E$2)) )</f>
        <v>ㄧㄜ</v>
      </c>
      <c r="CB3" s="199" t="str" cm="1">
        <f t="array" aca="1" ref="CB3" ca="1" xml:space="preserve"> INDIRECT( ADDRESS( ROW($E$2) + CB$2, COLUMN($E$2)) )</f>
        <v>ㄧㆦ</v>
      </c>
      <c r="CC3" s="199" t="str" cm="1">
        <f t="array" aca="1" ref="CC3" ca="1" xml:space="preserve"> INDIRECT( ADDRESS( ROW($E$2) + CC$2, COLUMN($E$2)) )</f>
        <v>ㄧㆧ</v>
      </c>
      <c r="CD3" s="199" t="str" cm="1">
        <f t="array" aca="1" ref="CD3" ca="1" xml:space="preserve"> INDIRECT( ADDRESS( ROW($E$2) + CD$2, COLUMN($E$2)) )</f>
        <v>ㄧㆲ</v>
      </c>
      <c r="CE3" s="199" t="str" cm="1">
        <f t="array" aca="1" ref="CE3" ca="1" xml:space="preserve"> INDIRECT( ADDRESS( ROW($E$2) + CE$2, COLUMN($E$2)) )</f>
        <v>ㄧㄨ</v>
      </c>
      <c r="CF3" s="199" t="str" cm="1">
        <f t="array" aca="1" ref="CF3" ca="1" xml:space="preserve"> INDIRECT( ADDRESS( ROW($E$2) + CF$2, COLUMN($E$2)) )</f>
        <v>ㄧㆫ</v>
      </c>
    </row>
    <row r="4" spans="2:84" ht="57.75">
      <c r="B4" s="266" cm="1">
        <f t="array" ref="B4" xml:space="preserve"> ROW() - ROW($2:$2)</f>
        <v>2</v>
      </c>
      <c r="C4" s="160" t="s">
        <v>2</v>
      </c>
      <c r="D4" s="160" t="s">
        <v>2</v>
      </c>
      <c r="E4" s="144" t="s">
        <v>1018</v>
      </c>
      <c r="F4" s="159" t="s">
        <v>2087</v>
      </c>
      <c r="G4" s="172" t="str" cm="1">
        <f t="array" ref="G4" xml:space="preserve"> INDEX([3]!廣韻聲母對照資料表[廣韻], MATCH(TRUE, EXACT($D4, [3]!廣韻聲母對照資料表[台語音標]),0))</f>
        <v>幫</v>
      </c>
      <c r="H4" s="158" t="str" cm="1">
        <f t="array" ref="H4" xml:space="preserve"> IFERROR( INDEX([3]!聲母對照資料表[十五音], MATCH(TRUE, EXACT($D4, 聲母碼),0)), "")</f>
        <v>邊</v>
      </c>
      <c r="I4" s="142" t="str" cm="1">
        <f t="array" ref="I4" xml:space="preserve"> IFERROR( INDEX([3]!聲母對照資料表[白話字], MATCH(TRUE, EXACT($D4, 聲母碼),0)), "")</f>
        <v>p</v>
      </c>
      <c r="J4" s="142" t="str" cm="1">
        <f t="array" ref="J4" xml:space="preserve"> IFERROR( INDEX([3]!聲母對照資料表[台羅拼音], MATCH(TRUE, EXACT($D4, 聲母碼),0)), "")</f>
        <v>p</v>
      </c>
      <c r="K4" s="142" t="str" cm="1">
        <f t="array" ref="K4" xml:space="preserve"> IFERROR( INDEX([3]!聲母對照資料表[閩拼方案], MATCH(TRUE, EXACT($D4, 聲母碼),0)), "")</f>
        <v>b</v>
      </c>
      <c r="L4" s="141" t="str" cm="1">
        <f t="array" ref="L4" xml:space="preserve"> IFERROR( INDEX([3]!聲母對照資料表[台語注音二式], MATCH(TRUE, EXACT($D4, 聲母碼),0)), "")</f>
        <v>b</v>
      </c>
      <c r="M4" s="140" t="s">
        <v>4</v>
      </c>
      <c r="N4" s="139" t="s">
        <v>1898</v>
      </c>
      <c r="P4" s="176">
        <v>2</v>
      </c>
      <c r="Q4" s="141" t="s">
        <v>732</v>
      </c>
      <c r="R4" s="140" t="s">
        <v>732</v>
      </c>
      <c r="S4" s="155" t="s">
        <v>733</v>
      </c>
      <c r="T4" s="155" t="s">
        <v>1897</v>
      </c>
      <c r="V4" s="145">
        <f t="shared" ref="V4:V12" si="1">V3+1</f>
        <v>2</v>
      </c>
      <c r="W4" s="155" t="s">
        <v>1892</v>
      </c>
      <c r="X4" s="189" t="s">
        <v>1436</v>
      </c>
      <c r="Y4" s="156" t="s">
        <v>18</v>
      </c>
      <c r="Z4" s="157" t="s">
        <v>1157</v>
      </c>
      <c r="AC4" s="198" t="s">
        <v>1896</v>
      </c>
      <c r="AD4" s="197" t="str" cm="1">
        <f t="array" aca="1" ref="AD4" ca="1" xml:space="preserve"> INDIRECT( ADDRESS( ROW($D$2) + AD$2, COLUMN($D$2)) )</f>
        <v>b</v>
      </c>
      <c r="AE4" s="197" t="str" cm="1">
        <f t="array" aca="1" ref="AE4" ca="1" xml:space="preserve"> INDIRECT( ADDRESS( ROW($D$2) + AE$2, COLUMN($D$2)) )</f>
        <v>p</v>
      </c>
      <c r="AF4" s="197" t="str" cm="1">
        <f t="array" aca="1" ref="AF4" ca="1" xml:space="preserve"> INDIRECT( ADDRESS( ROW($D$2) + AF$2, COLUMN($D$2)) )</f>
        <v>ph</v>
      </c>
      <c r="AG4" s="197" t="str" cm="1">
        <f t="array" aca="1" ref="AG4" ca="1" xml:space="preserve"> INDIRECT( ADDRESS( ROW($D$2) + AG$2, COLUMN($D$2)) )</f>
        <v>m</v>
      </c>
      <c r="AH4" s="197" t="str" cm="1">
        <f t="array" aca="1" ref="AH4" ca="1" xml:space="preserve"> INDIRECT( ADDRESS( ROW($D$2) + AH$2, COLUMN($D$2)) )</f>
        <v>t</v>
      </c>
      <c r="AI4" s="197" t="str" cm="1">
        <f t="array" aca="1" ref="AI4" ca="1" xml:space="preserve"> INDIRECT( ADDRESS( ROW($D$2) + AI$2, COLUMN($D$2)) )</f>
        <v>th</v>
      </c>
      <c r="AJ4" s="197" t="str" cm="1">
        <f t="array" aca="1" ref="AJ4" ca="1" xml:space="preserve"> INDIRECT( ADDRESS( ROW($D$2) + AJ$2, COLUMN($D$2)) )</f>
        <v>n</v>
      </c>
      <c r="AK4" s="197" t="str" cm="1">
        <f t="array" aca="1" ref="AK4" ca="1" xml:space="preserve"> INDIRECT( ADDRESS( ROW($D$2) + AK$2, COLUMN($D$2)) )</f>
        <v>l</v>
      </c>
      <c r="AL4" s="197" t="str" cm="1">
        <f t="array" aca="1" ref="AL4" ca="1" xml:space="preserve"> INDIRECT( ADDRESS( ROW($D$2) + AL$2, COLUMN($D$2)) )</f>
        <v>g</v>
      </c>
      <c r="AM4" s="197" t="str" cm="1">
        <f t="array" aca="1" ref="AM4" ca="1" xml:space="preserve"> INDIRECT( ADDRESS( ROW($D$2) + AM$2, COLUMN($D$2)) )</f>
        <v>k</v>
      </c>
      <c r="AN4" s="197" t="str" cm="1">
        <f t="array" aca="1" ref="AN4" ca="1" xml:space="preserve"> INDIRECT( ADDRESS( ROW($D$2) + AN$2, COLUMN($D$2)) )</f>
        <v>kh</v>
      </c>
      <c r="AO4" s="197" t="str" cm="1">
        <f t="array" aca="1" ref="AO4" ca="1" xml:space="preserve"> INDIRECT( ADDRESS( ROW($D$2) + AO$2, COLUMN($D$2)) )</f>
        <v>ng</v>
      </c>
      <c r="AP4" s="197" t="str" cm="1">
        <f t="array" aca="1" ref="AP4" ca="1" xml:space="preserve"> INDIRECT( ADDRESS( ROW($D$2) + AP$2, COLUMN($D$2)) )</f>
        <v>j</v>
      </c>
      <c r="AQ4" s="197" t="str" cm="1">
        <f t="array" aca="1" ref="AQ4" ca="1" xml:space="preserve"> INDIRECT( ADDRESS( ROW($D$2) + AQ$2, COLUMN($D$2)) )</f>
        <v>z</v>
      </c>
      <c r="AR4" s="197" t="str" cm="1">
        <f t="array" aca="1" ref="AR4" ca="1" xml:space="preserve"> INDIRECT( ADDRESS( ROW($D$2) + AR$2, COLUMN($D$2)) )</f>
        <v>c</v>
      </c>
      <c r="AS4" s="197" t="str" cm="1">
        <f t="array" aca="1" ref="AS4" ca="1" xml:space="preserve"> INDIRECT( ADDRESS( ROW($D$2) + AS$2, COLUMN($D$2)) )</f>
        <v>s</v>
      </c>
      <c r="AT4" s="197" t="str" cm="1">
        <f t="array" aca="1" ref="AT4" ca="1" xml:space="preserve"> INDIRECT( ADDRESS( ROW($D$2) + AT$2, COLUMN($D$2)) )</f>
        <v>ji</v>
      </c>
      <c r="AU4" s="197" t="str" cm="1">
        <f t="array" aca="1" ref="AU4" ca="1" xml:space="preserve"> INDIRECT( ADDRESS( ROW($D$2) + AU$2, COLUMN($D$2)) )</f>
        <v>zi</v>
      </c>
      <c r="AV4" s="197" t="str" cm="1">
        <f t="array" aca="1" ref="AV4" ca="1" xml:space="preserve"> INDIRECT( ADDRESS( ROW($D$2) + AV$2, COLUMN($D$2)) )</f>
        <v>ci</v>
      </c>
      <c r="AW4" s="197" t="str" cm="1">
        <f t="array" aca="1" ref="AW4" ca="1" xml:space="preserve"> INDIRECT( ADDRESS( ROW($D$2) + AW$2, COLUMN($D$2)) )</f>
        <v>si</v>
      </c>
      <c r="AX4" s="197" t="str" cm="1">
        <f t="array" aca="1" ref="AX4" ca="1" xml:space="preserve"> INDIRECT( ADDRESS( ROW($D$2) + AX$2, COLUMN($D$2)) )</f>
        <v>h</v>
      </c>
      <c r="AY4" s="197" t="str" cm="1">
        <f t="array" aca="1" ref="AY4" ca="1" xml:space="preserve"> INDIRECT( ADDRESS( ROW($D$2) + AY$2, COLUMN($D$2)) )</f>
        <v>Ø</v>
      </c>
      <c r="AZ4" s="197" t="str" cm="1">
        <f t="array" aca="1" ref="AZ4" ca="1" xml:space="preserve"> INDIRECT( ADDRESS( ROW($D$2) + AZ$2, COLUMN($D$2)) )</f>
        <v>a</v>
      </c>
      <c r="BA4" s="197" t="str" cm="1">
        <f t="array" aca="1" ref="BA4" ca="1" xml:space="preserve"> INDIRECT( ADDRESS( ROW($D$2) + BA$2, COLUMN($D$2)) )</f>
        <v>ann</v>
      </c>
      <c r="BB4" s="197" t="str" cm="1">
        <f t="array" aca="1" ref="BB4" ca="1" xml:space="preserve"> INDIRECT( ADDRESS( ROW($D$2) + BB$2, COLUMN($D$2)) )</f>
        <v>am</v>
      </c>
      <c r="BC4" s="197" t="str" cm="1">
        <f t="array" aca="1" ref="BC4" ca="1" xml:space="preserve"> INDIRECT( ADDRESS( ROW($D$2) + BC$2, COLUMN($D$2)) )</f>
        <v>an</v>
      </c>
      <c r="BD4" s="197" t="str" cm="1">
        <f t="array" aca="1" ref="BD4" ca="1" xml:space="preserve"> INDIRECT( ADDRESS( ROW($D$2) + BD$2, COLUMN($D$2)) )</f>
        <v>ang</v>
      </c>
      <c r="BE4" s="197" t="str" cm="1">
        <f t="array" aca="1" ref="BE4" ca="1" xml:space="preserve"> INDIRECT( ADDRESS( ROW($D$2) + BE$2, COLUMN($D$2)) )</f>
        <v>ai</v>
      </c>
      <c r="BF4" s="197" t="str" cm="1">
        <f t="array" aca="1" ref="BF4" ca="1" xml:space="preserve"> INDIRECT( ADDRESS( ROW($D$2) + BF$2, COLUMN($D$2)) )</f>
        <v>ainn</v>
      </c>
      <c r="BG4" s="197" t="str" cm="1">
        <f t="array" aca="1" ref="BG4" ca="1" xml:space="preserve"> INDIRECT( ADDRESS( ROW($D$2) + BG$2, COLUMN($D$2)) )</f>
        <v>au</v>
      </c>
      <c r="BH4" s="197" t="str" cm="1">
        <f t="array" aca="1" ref="BH4" ca="1" xml:space="preserve"> INDIRECT( ADDRESS( ROW($D$2) + BH$2, COLUMN($D$2)) )</f>
        <v>aunn</v>
      </c>
      <c r="BI4" s="197" t="str" cm="1">
        <f t="array" aca="1" ref="BI4" ca="1" xml:space="preserve"> INDIRECT( ADDRESS( ROW($D$2) + BI$2, COLUMN($D$2)) )</f>
        <v>e</v>
      </c>
      <c r="BJ4" s="197" t="str" cm="1">
        <f t="array" aca="1" ref="BJ4" ca="1" xml:space="preserve"> INDIRECT( ADDRESS( ROW($D$2) + BJ$2, COLUMN($D$2)) )</f>
        <v>enn</v>
      </c>
      <c r="BK4" s="197" t="str" cm="1">
        <f t="array" aca="1" ref="BK4" ca="1" xml:space="preserve"> INDIRECT( ADDRESS( ROW($D$2) + BK$2, COLUMN($D$2)) )</f>
        <v>i</v>
      </c>
      <c r="BL4" s="197" t="str" cm="1">
        <f t="array" aca="1" ref="BL4" ca="1" xml:space="preserve"> INDIRECT( ADDRESS( ROW($D$2) + BL$2, COLUMN($D$2)) )</f>
        <v>inn</v>
      </c>
      <c r="BM4" s="197" t="str" cm="1">
        <f t="array" aca="1" ref="BM4" ca="1" xml:space="preserve"> INDIRECT( ADDRESS( ROW($D$2) + BM$2, COLUMN($D$2)) )</f>
        <v>im</v>
      </c>
      <c r="BN4" s="197" t="str" cm="1">
        <f t="array" aca="1" ref="BN4" ca="1" xml:space="preserve"> INDIRECT( ADDRESS( ROW($D$2) + BN$2, COLUMN($D$2)) )</f>
        <v>in</v>
      </c>
      <c r="BO4" s="197" t="str" cm="1">
        <f t="array" aca="1" ref="BO4" ca="1" xml:space="preserve"> INDIRECT( ADDRESS( ROW($D$2) + BO$2, COLUMN($D$2)) )</f>
        <v>ing</v>
      </c>
      <c r="BP4" s="197" t="str" cm="1">
        <f t="array" aca="1" ref="BP4" ca="1" xml:space="preserve"> INDIRECT( ADDRESS( ROW($D$2) + BP$2, COLUMN($D$2)) )</f>
        <v>ik</v>
      </c>
      <c r="BQ4" s="197" t="str" cm="1">
        <f t="array" aca="1" ref="BQ4" ca="1" xml:space="preserve"> INDIRECT( ADDRESS( ROW($D$2) + BQ$2, COLUMN($D$2)) )</f>
        <v>ing</v>
      </c>
      <c r="BR4" s="197" t="str" cm="1">
        <f t="array" aca="1" ref="BR4" ca="1" xml:space="preserve"> INDIRECT( ADDRESS( ROW($D$2) + BR$2, COLUMN($D$2)) )</f>
        <v>iek</v>
      </c>
      <c r="BS4" s="197" t="str" cm="1">
        <f t="array" aca="1" ref="BS4" ca="1" xml:space="preserve"> INDIRECT( ADDRESS( ROW($D$2) + BS$2, COLUMN($D$2)) )</f>
        <v>ia</v>
      </c>
      <c r="BT4" s="197" t="str" cm="1">
        <f t="array" aca="1" ref="BT4" ca="1" xml:space="preserve"> INDIRECT( ADDRESS( ROW($D$2) + BT$2, COLUMN($D$2)) )</f>
        <v>iann</v>
      </c>
      <c r="BU4" s="197" t="str" cm="1">
        <f t="array" aca="1" ref="BU4" ca="1" xml:space="preserve"> INDIRECT( ADDRESS( ROW($D$2) + BU$2, COLUMN($D$2)) )</f>
        <v>iam</v>
      </c>
      <c r="BV4" s="197" t="str" cm="1">
        <f t="array" aca="1" ref="BV4" ca="1" xml:space="preserve"> INDIRECT( ADDRESS( ROW($D$2) + BV$2, COLUMN($D$2)) )</f>
        <v>ian</v>
      </c>
      <c r="BW4" s="197" t="str" cm="1">
        <f t="array" aca="1" ref="BW4" ca="1" xml:space="preserve"> INDIRECT( ADDRESS( ROW($D$2) + BW$2, COLUMN($D$2)) )</f>
        <v>iat</v>
      </c>
      <c r="BX4" s="197" t="str" cm="1">
        <f t="array" aca="1" ref="BX4" ca="1" xml:space="preserve"> INDIRECT( ADDRESS( ROW($D$2) + BX$2, COLUMN($D$2)) )</f>
        <v>iang</v>
      </c>
      <c r="BY4" s="197" t="str" cm="1">
        <f t="array" aca="1" ref="BY4" ca="1" xml:space="preserve"> INDIRECT( ADDRESS( ROW($D$2) + BY$2, COLUMN($D$2)) )</f>
        <v>iau</v>
      </c>
      <c r="BZ4" s="197" t="str" cm="1">
        <f t="array" aca="1" ref="BZ4" ca="1" xml:space="preserve"> INDIRECT( ADDRESS( ROW($D$2) + BZ$2, COLUMN($D$2)) )</f>
        <v>iaunn</v>
      </c>
      <c r="CA4" s="197" t="str" cm="1">
        <f t="array" aca="1" ref="CA4" ca="1" xml:space="preserve"> INDIRECT( ADDRESS( ROW($D$2) + CA$2, COLUMN($D$2)) )</f>
        <v>io</v>
      </c>
      <c r="CB4" s="197" t="str" cm="1">
        <f t="array" aca="1" ref="CB4" ca="1" xml:space="preserve"> INDIRECT( ADDRESS( ROW($D$2) + CB$2, COLUMN($D$2)) )</f>
        <v>ioo</v>
      </c>
      <c r="CC4" s="197" t="str" cm="1">
        <f t="array" aca="1" ref="CC4" ca="1" xml:space="preserve"> INDIRECT( ADDRESS( ROW($D$2) + CC$2, COLUMN($D$2)) )</f>
        <v>ionn</v>
      </c>
      <c r="CD4" s="197" t="str" cm="1">
        <f t="array" aca="1" ref="CD4" ca="1" xml:space="preserve"> INDIRECT( ADDRESS( ROW($D$2) + CD$2, COLUMN($D$2)) )</f>
        <v>iong</v>
      </c>
      <c r="CE4" s="197" t="str" cm="1">
        <f t="array" aca="1" ref="CE4" ca="1" xml:space="preserve"> INDIRECT( ADDRESS( ROW($D$2) + CE$2, COLUMN($D$2)) )</f>
        <v>iu</v>
      </c>
      <c r="CF4" s="197" t="str" cm="1">
        <f t="array" aca="1" ref="CF4" ca="1" xml:space="preserve"> INDIRECT( ADDRESS( ROW($D$2) + CF$2, COLUMN($D$2)) )</f>
        <v>iunn</v>
      </c>
    </row>
    <row r="5" spans="2:84" ht="57.75">
      <c r="B5" s="266" cm="1">
        <f t="array" ref="B5" xml:space="preserve"> ROW() - ROW($2:$2)</f>
        <v>3</v>
      </c>
      <c r="C5" s="160" t="s">
        <v>1895</v>
      </c>
      <c r="D5" s="160" t="s">
        <v>1894</v>
      </c>
      <c r="E5" s="144" t="s">
        <v>1893</v>
      </c>
      <c r="F5" s="159" t="s">
        <v>2088</v>
      </c>
      <c r="G5" s="172" t="str" cm="1">
        <f t="array" ref="G5" xml:space="preserve"> INDEX([3]!廣韻聲母對照資料表[廣韻], MATCH(TRUE, EXACT($D5, [3]!廣韻聲母對照資料表[台語音標]),0))</f>
        <v>滂</v>
      </c>
      <c r="H5" s="158" t="str" cm="1">
        <f t="array" ref="H5" xml:space="preserve"> IFERROR( INDEX([3]!聲母對照資料表[十五音], MATCH(TRUE, EXACT($D5, 聲母碼),0)), "")</f>
        <v>頗</v>
      </c>
      <c r="I5" s="142" t="str" cm="1">
        <f t="array" ref="I5" xml:space="preserve"> IFERROR( INDEX([3]!聲母對照資料表[白話字], MATCH(TRUE, EXACT($D5, 聲母碼),0)), "")</f>
        <v>ph</v>
      </c>
      <c r="J5" s="142" t="str" cm="1">
        <f t="array" ref="J5" xml:space="preserve"> IFERROR( INDEX([3]!聲母對照資料表[台羅拼音], MATCH(TRUE, EXACT($D5, 聲母碼),0)), "")</f>
        <v>ph</v>
      </c>
      <c r="K5" s="142" t="str" cm="1">
        <f t="array" ref="K5" xml:space="preserve"> IFERROR( INDEX([3]!聲母對照資料表[閩拼方案], MATCH(TRUE, EXACT($D5, 聲母碼),0)), "")</f>
        <v>p</v>
      </c>
      <c r="L5" s="141" t="str" cm="1">
        <f t="array" ref="L5" xml:space="preserve"> IFERROR( INDEX([3]!聲母對照資料表[台語注音二式], MATCH(TRUE, EXACT($D5, 聲母碼),0)), "")</f>
        <v>p</v>
      </c>
      <c r="M5" s="196" t="s">
        <v>2</v>
      </c>
      <c r="N5" s="139" t="s">
        <v>18</v>
      </c>
      <c r="P5" s="176">
        <v>3</v>
      </c>
      <c r="Q5" s="141" t="s">
        <v>18</v>
      </c>
      <c r="R5" s="170" t="s">
        <v>18</v>
      </c>
      <c r="S5" s="155" t="s">
        <v>19</v>
      </c>
      <c r="T5" s="155" t="s">
        <v>1892</v>
      </c>
      <c r="V5" s="145">
        <f t="shared" si="1"/>
        <v>3</v>
      </c>
      <c r="W5" s="155" t="s">
        <v>1707</v>
      </c>
      <c r="X5" s="189" t="s">
        <v>1891</v>
      </c>
      <c r="Y5" s="168" t="s">
        <v>1810</v>
      </c>
      <c r="Z5" s="157" t="s">
        <v>1420</v>
      </c>
      <c r="AC5" s="195" t="s">
        <v>1890</v>
      </c>
      <c r="AD5" s="194" t="str" cm="1">
        <f t="array" aca="1" ref="AD5" ca="1" xml:space="preserve"> INDIRECT( ADDRESS( ROW($M$2) + AD$2, COLUMN($M$2)) )</f>
        <v/>
      </c>
      <c r="AE5" s="194" t="str" cm="1">
        <f t="array" aca="1" ref="AE5" ca="1" xml:space="preserve"> INDIRECT( ADDRESS( ROW($M$2) + AE$2, COLUMN($M$2)) )</f>
        <v>b</v>
      </c>
      <c r="AF5" s="194" t="str" cm="1">
        <f t="array" aca="1" ref="AF5" ca="1" xml:space="preserve"> INDIRECT( ADDRESS( ROW($M$2) + AF$2, COLUMN($M$2)) )</f>
        <v>p</v>
      </c>
      <c r="AG5" s="194" t="str" cm="1">
        <f t="array" aca="1" ref="AG5" ca="1" xml:space="preserve"> INDIRECT( ADDRESS( ROW($M$2) + AG$2, COLUMN($M$2)) )</f>
        <v>m</v>
      </c>
      <c r="AH5" s="194" t="str" cm="1">
        <f t="array" aca="1" ref="AH5" ca="1" xml:space="preserve"> INDIRECT( ADDRESS( ROW($M$2) + AH$2, COLUMN($M$2)) )</f>
        <v>d</v>
      </c>
      <c r="AI5" s="194" t="str" cm="1">
        <f t="array" aca="1" ref="AI5" ca="1" xml:space="preserve"> INDIRECT( ADDRESS( ROW($M$2) + AI$2, COLUMN($M$2)) )</f>
        <v>t</v>
      </c>
      <c r="AJ5" s="194" t="str" cm="1">
        <f t="array" aca="1" ref="AJ5" ca="1" xml:space="preserve"> INDIRECT( ADDRESS( ROW($M$2) + AJ$2, COLUMN($M$2)) )</f>
        <v>n</v>
      </c>
      <c r="AK5" s="194" t="str" cm="1">
        <f t="array" aca="1" ref="AK5" ca="1" xml:space="preserve"> INDIRECT( ADDRESS( ROW($M$2) + AK$2, COLUMN($M$2)) )</f>
        <v>l</v>
      </c>
      <c r="AL5" s="194" t="str" cm="1">
        <f t="array" aca="1" ref="AL5" ca="1" xml:space="preserve"> INDIRECT( ADDRESS( ROW($M$2) + AL$2, COLUMN($M$2)) )</f>
        <v>G</v>
      </c>
      <c r="AM5" s="194" t="str" cm="1">
        <f t="array" aca="1" ref="AM5" ca="1" xml:space="preserve"> INDIRECT( ADDRESS( ROW($M$2) + AM$2, COLUMN($M$2)) )</f>
        <v>g</v>
      </c>
      <c r="AN5" s="194" t="str" cm="1">
        <f t="array" aca="1" ref="AN5" ca="1" xml:space="preserve"> INDIRECT( ADDRESS( ROW($M$2) + AN$2, COLUMN($M$2)) )</f>
        <v>k</v>
      </c>
      <c r="AO5" s="194" t="str" cm="1">
        <f t="array" aca="1" ref="AO5" ca="1" xml:space="preserve"> INDIRECT( ADDRESS( ROW($M$2) + AO$2, COLUMN($M$2)) )</f>
        <v>w</v>
      </c>
      <c r="AP5" s="194" t="str" cm="1">
        <f t="array" aca="1" ref="AP5" ca="1" xml:space="preserve"> INDIRECT( ADDRESS( ROW($M$2) + AP$2, COLUMN($M$2)) )</f>
        <v>Z</v>
      </c>
      <c r="AQ5" s="194" t="str" cm="1">
        <f t="array" aca="1" ref="AQ5" ca="1" xml:space="preserve"> INDIRECT( ADDRESS( ROW($M$2) + AQ$2, COLUMN($M$2)) )</f>
        <v>z</v>
      </c>
      <c r="AR5" s="194" t="str" cm="1">
        <f t="array" aca="1" ref="AR5" ca="1" xml:space="preserve"> INDIRECT( ADDRESS( ROW($M$2) + AR$2, COLUMN($M$2)) )</f>
        <v>c</v>
      </c>
      <c r="AS5" s="194" t="str" cm="1">
        <f t="array" aca="1" ref="AS5" ca="1" xml:space="preserve"> INDIRECT( ADDRESS( ROW($M$2) + AS$2, COLUMN($M$2)) )</f>
        <v>s</v>
      </c>
      <c r="AT5" s="194" t="str" cm="1">
        <f t="array" aca="1" ref="AT5" ca="1" xml:space="preserve"> INDIRECT( ADDRESS( ROW($M$2) + AT$2, COLUMN($M$2)) )</f>
        <v>J</v>
      </c>
      <c r="AU5" s="194" t="str" cm="1">
        <f t="array" aca="1" ref="AU5" ca="1" xml:space="preserve"> INDIRECT( ADDRESS( ROW($M$2) + AU$2, COLUMN($M$2)) )</f>
        <v>j</v>
      </c>
      <c r="AV5" s="194" t="str" cm="1">
        <f t="array" aca="1" ref="AV5" ca="1" xml:space="preserve"> INDIRECT( ADDRESS( ROW($M$2) + AV$2, COLUMN($M$2)) )</f>
        <v>C</v>
      </c>
      <c r="AW5" s="194" t="str" cm="1">
        <f t="array" aca="1" ref="AW5" ca="1" xml:space="preserve"> INDIRECT( ADDRESS( ROW($M$2) + AW$2, COLUMN($M$2)) )</f>
        <v>S</v>
      </c>
      <c r="AX5" s="194" t="str" cm="1">
        <f t="array" aca="1" ref="AX5" ca="1" xml:space="preserve"> INDIRECT( ADDRESS( ROW($M$2) + AX$2, COLUMN($M$2)) )</f>
        <v>h</v>
      </c>
      <c r="AY5" s="194" t="str" cm="1">
        <f t="array" aca="1" ref="AY5" ca="1" xml:space="preserve"> INDIRECT( ADDRESS( ROW($M$2) + AY$2, COLUMN($M$2)) )</f>
        <v/>
      </c>
      <c r="AZ5" s="194" t="str" cm="1">
        <f t="array" aca="1" ref="AZ5" ca="1" xml:space="preserve"> INDIRECT( ADDRESS( ROW($M$2) + AZ$2, COLUMN($M$2)) )</f>
        <v>a</v>
      </c>
      <c r="BA5" s="194" t="str" cm="1">
        <f t="array" aca="1" ref="BA5" ca="1" xml:space="preserve"> INDIRECT( ADDRESS( ROW($M$2) + BA$2, COLUMN($M$2)) )</f>
        <v>A</v>
      </c>
      <c r="BB5" s="194" t="str" cm="1">
        <f t="array" aca="1" ref="BB5" ca="1" xml:space="preserve"> INDIRECT( ADDRESS( ROW($M$2) + BB$2, COLUMN($M$2)) )</f>
        <v>V</v>
      </c>
      <c r="BC5" s="194" t="str" cm="1">
        <f t="array" aca="1" ref="BC5" ca="1" xml:space="preserve"> INDIRECT( ADDRESS( ROW($M$2) + BC$2, COLUMN($M$2)) )</f>
        <v>@</v>
      </c>
      <c r="BD5" s="194" t="str" cm="1">
        <f t="array" aca="1" ref="BD5" ca="1" xml:space="preserve"> INDIRECT( ADDRESS( ROW($M$2) + BD$2, COLUMN($M$2)) )</f>
        <v>P</v>
      </c>
      <c r="BE5" s="194" t="str" cm="1">
        <f t="array" aca="1" ref="BE5" ca="1" xml:space="preserve"> INDIRECT( ADDRESS( ROW($M$2) + BE$2, COLUMN($M$2)) )</f>
        <v>x</v>
      </c>
      <c r="BF5" s="194" t="str" cm="1">
        <f t="array" aca="1" ref="BF5" ca="1" xml:space="preserve"> INDIRECT( ADDRESS( ROW($M$2) + BF$2, COLUMN($M$2)) )</f>
        <v>X</v>
      </c>
      <c r="BG5" s="194" t="str" cm="1">
        <f t="array" aca="1" ref="BG5" ca="1" xml:space="preserve"> INDIRECT( ADDRESS( ROW($M$2) + BG$2, COLUMN($M$2)) )</f>
        <v>y</v>
      </c>
      <c r="BH5" s="194" t="str" cm="1">
        <f t="array" aca="1" ref="BH5" ca="1" xml:space="preserve"> INDIRECT( ADDRESS( ROW($M$2) + BH$2, COLUMN($M$2)) )</f>
        <v>Y</v>
      </c>
      <c r="BI5" s="194" t="str" cm="1">
        <f t="array" aca="1" ref="BI5" ca="1" xml:space="preserve"> INDIRECT( ADDRESS( ROW($M$2) + BI$2, COLUMN($M$2)) )</f>
        <v>e</v>
      </c>
      <c r="BJ5" s="194" t="str" cm="1">
        <f t="array" aca="1" ref="BJ5" ca="1" xml:space="preserve"> INDIRECT( ADDRESS( ROW($M$2) + BJ$2, COLUMN($M$2)) )</f>
        <v>E</v>
      </c>
      <c r="BK5" s="194" t="str" cm="1">
        <f t="array" aca="1" ref="BK5" ca="1" xml:space="preserve"> INDIRECT( ADDRESS( ROW($M$2) + BK$2, COLUMN($M$2)) )</f>
        <v>i</v>
      </c>
      <c r="BL5" s="194" t="str" cm="1">
        <f t="array" aca="1" ref="BL5" ca="1" xml:space="preserve"> INDIRECT( ADDRESS( ROW($M$2) + BL$2, COLUMN($M$2)) )</f>
        <v>I</v>
      </c>
      <c r="BM5" s="194" cm="1">
        <f t="array" aca="1" ref="BM5" ca="1" xml:space="preserve"> INDIRECT( ADDRESS( ROW($M$2) + BM$2, COLUMN($M$2)) )</f>
        <v>0</v>
      </c>
      <c r="BN5" s="194" cm="1">
        <f t="array" aca="1" ref="BN5" ca="1" xml:space="preserve"> INDIRECT( ADDRESS( ROW($M$2) + BN$2, COLUMN($M$2)) )</f>
        <v>0</v>
      </c>
      <c r="BO5" s="194" t="str" cm="1">
        <f t="array" aca="1" ref="BO5" ca="1" xml:space="preserve"> INDIRECT( ADDRESS( ROW($M$2) + BO$2, COLUMN($M$2)) )</f>
        <v/>
      </c>
      <c r="BP5" s="194" t="str" cm="1">
        <f t="array" aca="1" ref="BP5" ca="1" xml:space="preserve"> INDIRECT( ADDRESS( ROW($M$2) + BP$2, COLUMN($M$2)) )</f>
        <v/>
      </c>
      <c r="BQ5" s="194" t="str" cm="1">
        <f t="array" aca="1" ref="BQ5" ca="1" xml:space="preserve"> INDIRECT( ADDRESS( ROW($M$2) + BQ$2, COLUMN($M$2)) )</f>
        <v/>
      </c>
      <c r="BR5" s="194" t="str" cm="1">
        <f t="array" aca="1" ref="BR5" ca="1" xml:space="preserve"> INDIRECT( ADDRESS( ROW($M$2) + BR$2, COLUMN($M$2)) )</f>
        <v/>
      </c>
      <c r="BS5" s="194" t="str" cm="1">
        <f t="array" aca="1" ref="BS5" ca="1" xml:space="preserve"> INDIRECT( ADDRESS( ROW($M$2) + BS$2, COLUMN($M$2)) )</f>
        <v/>
      </c>
      <c r="BT5" s="194" t="str" cm="1">
        <f t="array" aca="1" ref="BT5" ca="1" xml:space="preserve"> INDIRECT( ADDRESS( ROW($M$2) + BT$2, COLUMN($M$2)) )</f>
        <v/>
      </c>
      <c r="BU5" s="194" cm="1">
        <f t="array" aca="1" ref="BU5" ca="1" xml:space="preserve"> INDIRECT( ADDRESS( ROW($M$2) + BU$2, COLUMN($M$2)) )</f>
        <v>0</v>
      </c>
      <c r="BV5" s="194" t="str" cm="1">
        <f t="array" aca="1" ref="BV5" ca="1" xml:space="preserve"> INDIRECT( ADDRESS( ROW($M$2) + BV$2, COLUMN($M$2)) )</f>
        <v/>
      </c>
      <c r="BW5" s="194" t="str" cm="1">
        <f t="array" aca="1" ref="BW5" ca="1" xml:space="preserve"> INDIRECT( ADDRESS( ROW($M$2) + BW$2, COLUMN($M$2)) )</f>
        <v/>
      </c>
      <c r="BX5" s="194" cm="1">
        <f t="array" aca="1" ref="BX5" ca="1" xml:space="preserve"> INDIRECT( ADDRESS( ROW($M$2) + BX$2, COLUMN($M$2)) )</f>
        <v>0</v>
      </c>
      <c r="BY5" s="194" t="str" cm="1">
        <f t="array" aca="1" ref="BY5" ca="1" xml:space="preserve"> INDIRECT( ADDRESS( ROW($M$2) + BY$2, COLUMN($M$2)) )</f>
        <v/>
      </c>
      <c r="BZ5" s="194" t="str" cm="1">
        <f t="array" aca="1" ref="BZ5" ca="1" xml:space="preserve"> INDIRECT( ADDRESS( ROW($M$2) + BZ$2, COLUMN($M$2)) )</f>
        <v/>
      </c>
      <c r="CA5" s="194" t="str" cm="1">
        <f t="array" aca="1" ref="CA5" ca="1" xml:space="preserve"> INDIRECT( ADDRESS( ROW($M$2) + CA$2, COLUMN($M$2)) )</f>
        <v/>
      </c>
      <c r="CB5" s="194" t="str" cm="1">
        <f t="array" aca="1" ref="CB5" ca="1" xml:space="preserve"> INDIRECT( ADDRESS( ROW($M$2) + CB$2, COLUMN($M$2)) )</f>
        <v>O</v>
      </c>
      <c r="CC5" s="194" t="str" cm="1">
        <f t="array" aca="1" ref="CC5" ca="1" xml:space="preserve"> INDIRECT( ADDRESS( ROW($M$2) + CC$2, COLUMN($M$2)) )</f>
        <v>Q</v>
      </c>
      <c r="CD5" s="194" t="str" cm="1">
        <f t="array" aca="1" ref="CD5" ca="1" xml:space="preserve"> INDIRECT( ADDRESS( ROW($M$2) + CD$2, COLUMN($M$2)) )</f>
        <v/>
      </c>
      <c r="CE5" s="194" t="str" cm="1">
        <f t="array" aca="1" ref="CE5" ca="1" xml:space="preserve"> INDIRECT( ADDRESS( ROW($M$2) + CE$2, COLUMN($M$2)) )</f>
        <v/>
      </c>
      <c r="CF5" s="194" t="str" cm="1">
        <f t="array" aca="1" ref="CF5" ca="1" xml:space="preserve"> INDIRECT( ADDRESS( ROW($M$2) + CF$2, COLUMN($M$2)) )</f>
        <v/>
      </c>
    </row>
    <row r="6" spans="2:84" ht="57.75">
      <c r="B6" s="266" cm="1">
        <f t="array" ref="B6" xml:space="preserve"> ROW() - ROW($2:$2)</f>
        <v>4</v>
      </c>
      <c r="C6" s="160" t="s">
        <v>1655</v>
      </c>
      <c r="D6" s="160" t="s">
        <v>1655</v>
      </c>
      <c r="E6" s="144" t="s">
        <v>1889</v>
      </c>
      <c r="F6" s="167" t="s">
        <v>1902</v>
      </c>
      <c r="G6" s="172" t="e" cm="1">
        <f t="array" ref="G6" xml:space="preserve"> INDEX([3]!廣韻聲母對照資料表[廣韻], MATCH(TRUE, EXACT($D6, [3]!廣韻聲母對照資料表[台語音標]),0))</f>
        <v>#N/A</v>
      </c>
      <c r="H6" s="158" t="str" cm="1">
        <f t="array" ref="H6" xml:space="preserve"> IFERROR( INDEX([3]!聲母對照資料表[十五音], MATCH(TRUE, EXACT($D6, 聲母碼),0)), "")</f>
        <v>毛</v>
      </c>
      <c r="I6" s="142" t="str" cm="1">
        <f t="array" ref="I6" xml:space="preserve"> IFERROR( INDEX([3]!聲母對照資料表[白話字], MATCH(TRUE, EXACT($D6, 聲母碼),0)), "")</f>
        <v>m</v>
      </c>
      <c r="J6" s="142" t="str" cm="1">
        <f t="array" ref="J6" xml:space="preserve"> IFERROR( INDEX([3]!聲母對照資料表[台羅拼音], MATCH(TRUE, EXACT($D6, 聲母碼),0)), "")</f>
        <v>m</v>
      </c>
      <c r="K6" s="142" t="str" cm="1">
        <f t="array" ref="K6" xml:space="preserve"> IFERROR( INDEX([3]!聲母對照資料表[閩拼方案], MATCH(TRUE, EXACT($D6, 聲母碼),0)), "")</f>
        <v>bbn</v>
      </c>
      <c r="L6" s="141" t="str" cm="1">
        <f t="array" ref="L6" xml:space="preserve"> IFERROR( INDEX([3]!聲母對照資料表[台語注音二式], MATCH(TRUE, EXACT($D6, 聲母碼),0)), "")</f>
        <v>m</v>
      </c>
      <c r="M6" s="140" t="s">
        <v>5</v>
      </c>
      <c r="N6" s="139" t="s">
        <v>1888</v>
      </c>
      <c r="P6" s="176">
        <v>4</v>
      </c>
      <c r="Q6" s="141" t="s">
        <v>1380</v>
      </c>
      <c r="R6" s="140" t="s">
        <v>1392</v>
      </c>
      <c r="S6" s="155" t="s">
        <v>1792</v>
      </c>
      <c r="T6" s="155" t="s">
        <v>684</v>
      </c>
      <c r="V6" s="145">
        <f t="shared" si="1"/>
        <v>4</v>
      </c>
      <c r="W6" s="155" t="s">
        <v>1887</v>
      </c>
      <c r="X6" s="189" t="s">
        <v>1886</v>
      </c>
      <c r="Y6" s="168" t="s">
        <v>1810</v>
      </c>
      <c r="Z6" s="157" t="s">
        <v>1885</v>
      </c>
      <c r="AC6" s="193" t="s">
        <v>1884</v>
      </c>
      <c r="AD6" s="192" t="str" cm="1">
        <f t="array" aca="1" ref="AD6" ca="1" xml:space="preserve"> INDIRECT( ADDRESS( ROW($N$2) + AD$2, COLUMN($N$2)) )</f>
        <v/>
      </c>
      <c r="AE6" s="192" t="str" cm="1">
        <f t="array" aca="1" ref="AE6" ca="1" xml:space="preserve"> INDIRECT( ADDRESS( ROW($N$2) + AE$2, COLUMN($N$2)) )</f>
        <v>1</v>
      </c>
      <c r="AF6" s="192" t="str" cm="1">
        <f t="array" aca="1" ref="AF6" ca="1" xml:space="preserve"> INDIRECT( ADDRESS( ROW($N$2) + AF$2, COLUMN($N$2)) )</f>
        <v>a</v>
      </c>
      <c r="AG6" s="192" t="str" cm="1">
        <f t="array" aca="1" ref="AG6" ca="1" xml:space="preserve"> INDIRECT( ADDRESS( ROW($N$2) + AG$2, COLUMN($N$2)) )</f>
        <v>2</v>
      </c>
      <c r="AH6" s="192" t="str" cm="1">
        <f t="array" aca="1" ref="AH6" ca="1" xml:space="preserve"> INDIRECT( ADDRESS( ROW($N$2) + AH$2, COLUMN($N$2)) )</f>
        <v>w</v>
      </c>
      <c r="AI6" s="192" t="str" cm="1">
        <f t="array" aca="1" ref="AI6" ca="1" xml:space="preserve"> INDIRECT( ADDRESS( ROW($N$2) + AI$2, COLUMN($N$2)) )</f>
        <v>s</v>
      </c>
      <c r="AJ6" s="192" t="str" cm="1">
        <f t="array" aca="1" ref="AJ6" ca="1" xml:space="preserve"> INDIRECT( ADDRESS( ROW($N$2) + AJ$2, COLUMN($N$2)) )</f>
        <v>x</v>
      </c>
      <c r="AK6" s="192" t="str" cm="1">
        <f t="array" aca="1" ref="AK6" ca="1" xml:space="preserve"> INDIRECT( ADDRESS( ROW($N$2) + AK$2, COLUMN($N$2)) )</f>
        <v>e</v>
      </c>
      <c r="AL6" s="192" t="str" cm="1">
        <f t="array" aca="1" ref="AL6" ca="1" xml:space="preserve"> INDIRECT( ADDRESS( ROW($N$2) + AL$2, COLUMN($N$2)) )</f>
        <v>d</v>
      </c>
      <c r="AM6" s="192" t="str" cm="1">
        <f t="array" aca="1" ref="AM6" ca="1" xml:space="preserve"> INDIRECT( ADDRESS( ROW($N$2) + AM$2, COLUMN($N$2)) )</f>
        <v>E</v>
      </c>
      <c r="AN6" s="192" t="str" cm="1">
        <f t="array" aca="1" ref="AN6" ca="1" xml:space="preserve"> INDIRECT( ADDRESS( ROW($N$2) + AN$2, COLUMN($N$2)) )</f>
        <v>D</v>
      </c>
      <c r="AO6" s="192" t="str" cm="1">
        <f t="array" aca="1" ref="AO6" ca="1" xml:space="preserve"> INDIRECT( ADDRESS( ROW($N$2) + AO$2, COLUMN($N$2)) )</f>
        <v>c</v>
      </c>
      <c r="AP6" s="192" t="str" cm="1">
        <f t="array" aca="1" ref="AP6" ca="1" xml:space="preserve"> INDIRECT( ADDRESS( ROW($N$2) + AP$2, COLUMN($N$2)) )</f>
        <v>b</v>
      </c>
      <c r="AQ6" s="192" t="str" cm="1">
        <f t="array" aca="1" ref="AQ6" ca="1" xml:space="preserve"> INDIRECT( ADDRESS( ROW($N$2) + AQ$2, COLUMN($N$2)) )</f>
        <v>y</v>
      </c>
      <c r="AR6" s="192" t="str" cm="1">
        <f t="array" aca="1" ref="AR6" ca="1" xml:space="preserve"> INDIRECT( ADDRESS( ROW($N$2) + AR$2, COLUMN($N$2)) )</f>
        <v>h</v>
      </c>
      <c r="AS6" s="192" t="str" cm="1">
        <f t="array" aca="1" ref="AS6" ca="1" xml:space="preserve"> INDIRECT( ADDRESS( ROW($N$2) + AS$2, COLUMN($N$2)) )</f>
        <v>n</v>
      </c>
      <c r="AT6" s="192" t="str" cm="1">
        <f t="array" aca="1" ref="AT6" ca="1" xml:space="preserve"> INDIRECT( ADDRESS( ROW($N$2) + AT$2, COLUMN($N$2)) )</f>
        <v>B</v>
      </c>
      <c r="AU6" s="192" t="str" cm="1">
        <f t="array" aca="1" ref="AU6" ca="1" xml:space="preserve"> INDIRECT( ADDRESS( ROW($N$2) + AU$2, COLUMN($N$2)) )</f>
        <v>Y</v>
      </c>
      <c r="AV6" s="192" t="str" cm="1">
        <f t="array" aca="1" ref="AV6" ca="1" xml:space="preserve"> INDIRECT( ADDRESS( ROW($N$2) + AV$2, COLUMN($N$2)) )</f>
        <v>H</v>
      </c>
      <c r="AW6" s="192" t="str" cm="1">
        <f t="array" aca="1" ref="AW6" ca="1" xml:space="preserve"> INDIRECT( ADDRESS( ROW($N$2) + AW$2, COLUMN($N$2)) )</f>
        <v>N</v>
      </c>
      <c r="AX6" s="192" t="str" cm="1">
        <f t="array" aca="1" ref="AX6" ca="1" xml:space="preserve"> INDIRECT( ADDRESS( ROW($N$2) + AX$2, COLUMN($N$2)) )</f>
        <v>r</v>
      </c>
      <c r="AY6" s="192" cm="1">
        <f t="array" aca="1" ref="AY6" ca="1" xml:space="preserve"> INDIRECT( ADDRESS( ROW($N$2) + AY$2, COLUMN($N$2)) )</f>
        <v>0</v>
      </c>
      <c r="AZ6" s="192" t="str" cm="1">
        <f t="array" aca="1" ref="AZ6" ca="1" xml:space="preserve"> INDIRECT( ADDRESS( ROW($N$2) + AZ$2, COLUMN($N$2)) )</f>
        <v>*</v>
      </c>
      <c r="BA6" s="192" t="str" cm="1">
        <f t="array" aca="1" ref="BA6" ca="1" xml:space="preserve"> INDIRECT( ADDRESS( ROW($N$2) + BA$2, COLUMN($N$2)) )</f>
        <v>i</v>
      </c>
      <c r="BB6" s="192" t="str" cm="1">
        <f t="array" aca="1" ref="BB6" ca="1" xml:space="preserve"> INDIRECT( ADDRESS( ROW($N$2) + BB$2, COLUMN($N$2)) )</f>
        <v>&lt;</v>
      </c>
      <c r="BC6" s="192" t="str" cm="1">
        <f t="array" aca="1" ref="BC6" ca="1" xml:space="preserve"> INDIRECT( ADDRESS( ROW($N$2) + BC$2, COLUMN($N$2)) )</f>
        <v>p</v>
      </c>
      <c r="BD6" s="192" t="str" cm="1">
        <f t="array" aca="1" ref="BD6" ca="1" xml:space="preserve"> INDIRECT( ADDRESS( ROW($N$2) + BD$2, COLUMN($N$2)) )</f>
        <v>:</v>
      </c>
      <c r="BE6" s="192" t="str" cm="1">
        <f t="array" aca="1" ref="BE6" ca="1" xml:space="preserve"> INDIRECT( ADDRESS( ROW($N$2) + BE$2, COLUMN($N$2)) )</f>
        <v>(</v>
      </c>
      <c r="BF6" s="192" t="str" cm="1">
        <f t="array" aca="1" ref="BF6" ca="1" xml:space="preserve"> INDIRECT( ADDRESS( ROW($N$2) + BF$2, COLUMN($N$2)) )</f>
        <v>l</v>
      </c>
      <c r="BG6" s="192" t="str" cm="1">
        <f t="array" aca="1" ref="BG6" ca="1" xml:space="preserve"> INDIRECT( ADDRESS( ROW($N$2) + BG$2, COLUMN($N$2)) )</f>
        <v>L</v>
      </c>
      <c r="BH6" s="192" t="str" cm="1">
        <f t="array" aca="1" ref="BH6" ca="1" xml:space="preserve"> INDIRECT( ADDRESS( ROW($N$2) + BH$2, COLUMN($N$2)) )</f>
        <v>,</v>
      </c>
      <c r="BI6" s="192" t="str" cm="1">
        <f t="array" aca="1" ref="BI6" ca="1" xml:space="preserve"> INDIRECT( ADDRESS( ROW($N$2) + BI$2, COLUMN($N$2)) )</f>
        <v>O</v>
      </c>
      <c r="BJ6" s="192" t="str" cm="1">
        <f t="array" aca="1" ref="BJ6" ca="1" xml:space="preserve"> INDIRECT( ADDRESS( ROW($N$2) + BJ$2, COLUMN($N$2)) )</f>
        <v>9</v>
      </c>
      <c r="BK6" s="192" t="str" cm="1">
        <f t="array" aca="1" ref="BK6" ca="1" xml:space="preserve"> INDIRECT( ADDRESS( ROW($N$2) + BK$2, COLUMN($N$2)) )</f>
        <v>U</v>
      </c>
      <c r="BL6" s="192" t="str" cm="1">
        <f t="array" aca="1" ref="BL6" ca="1" xml:space="preserve"> INDIRECT( ADDRESS( ROW($N$2) + BL$2, COLUMN($N$2)) )</f>
        <v>j</v>
      </c>
      <c r="BM6" s="192" cm="1">
        <f t="array" aca="1" ref="BM6" ca="1" xml:space="preserve"> INDIRECT( ADDRESS( ROW($N$2) + BM$2, COLUMN($N$2)) )</f>
        <v>0</v>
      </c>
      <c r="BN6" s="192" cm="1">
        <f t="array" aca="1" ref="BN6" ca="1" xml:space="preserve"> INDIRECT( ADDRESS( ROW($N$2) + BN$2, COLUMN($N$2)) )</f>
        <v>0</v>
      </c>
      <c r="BO6" s="192" cm="1">
        <f t="array" aca="1" ref="BO6" ca="1" xml:space="preserve"> INDIRECT( ADDRESS( ROW($N$2) + BO$2, COLUMN($N$2)) )</f>
        <v>0</v>
      </c>
      <c r="BP6" s="192" t="str" cm="1">
        <f t="array" aca="1" ref="BP6" ca="1" xml:space="preserve"> INDIRECT( ADDRESS( ROW($N$2) + BP$2, COLUMN($N$2)) )</f>
        <v>-</v>
      </c>
      <c r="BQ6" s="192" cm="1">
        <f t="array" aca="1" ref="BQ6" ca="1" xml:space="preserve"> INDIRECT( ADDRESS( ROW($N$2) + BQ$2, COLUMN($N$2)) )</f>
        <v>0</v>
      </c>
      <c r="BR6" s="192" cm="1">
        <f t="array" aca="1" ref="BR6" ca="1" xml:space="preserve"> INDIRECT( ADDRESS( ROW($N$2) + BR$2, COLUMN($N$2)) )</f>
        <v>0</v>
      </c>
      <c r="BS6" s="192" cm="1">
        <f t="array" aca="1" ref="BS6" ca="1" xml:space="preserve"> INDIRECT( ADDRESS( ROW($N$2) + BS$2, COLUMN($N$2)) )</f>
        <v>0</v>
      </c>
      <c r="BT6" s="192" cm="1">
        <f t="array" aca="1" ref="BT6" ca="1" xml:space="preserve"> INDIRECT( ADDRESS( ROW($N$2) + BT$2, COLUMN($N$2)) )</f>
        <v>0</v>
      </c>
      <c r="BU6" s="192" cm="1">
        <f t="array" aca="1" ref="BU6" ca="1" xml:space="preserve"> INDIRECT( ADDRESS( ROW($N$2) + BU$2, COLUMN($N$2)) )</f>
        <v>0</v>
      </c>
      <c r="BV6" s="192" cm="1">
        <f t="array" aca="1" ref="BV6" ca="1" xml:space="preserve"> INDIRECT( ADDRESS( ROW($N$2) + BV$2, COLUMN($N$2)) )</f>
        <v>0</v>
      </c>
      <c r="BW6" s="192" cm="1">
        <f t="array" aca="1" ref="BW6" ca="1" xml:space="preserve"> INDIRECT( ADDRESS( ROW($N$2) + BW$2, COLUMN($N$2)) )</f>
        <v>0</v>
      </c>
      <c r="BX6" s="192" cm="1">
        <f t="array" aca="1" ref="BX6" ca="1" xml:space="preserve"> INDIRECT( ADDRESS( ROW($N$2) + BX$2, COLUMN($N$2)) )</f>
        <v>0</v>
      </c>
      <c r="BY6" s="192" cm="1">
        <f t="array" aca="1" ref="BY6" ca="1" xml:space="preserve"> INDIRECT( ADDRESS( ROW($N$2) + BY$2, COLUMN($N$2)) )</f>
        <v>0</v>
      </c>
      <c r="BZ6" s="192" cm="1">
        <f t="array" aca="1" ref="BZ6" ca="1" xml:space="preserve"> INDIRECT( ADDRESS( ROW($N$2) + BZ$2, COLUMN($N$2)) )</f>
        <v>0</v>
      </c>
      <c r="CA6" s="192" cm="1">
        <f t="array" aca="1" ref="CA6" ca="1" xml:space="preserve"> INDIRECT( ADDRESS( ROW($N$2) + CA$2, COLUMN($N$2)) )</f>
        <v>0</v>
      </c>
      <c r="CB6" s="192" t="str" cm="1">
        <f t="array" aca="1" ref="CB6" ca="1" xml:space="preserve"> INDIRECT( ADDRESS( ROW($N$2) + CB$2, COLUMN($N$2)) )</f>
        <v>I</v>
      </c>
      <c r="CC6" s="192" t="str" cm="1">
        <f t="array" aca="1" ref="CC6" ca="1" xml:space="preserve"> INDIRECT( ADDRESS( ROW($N$2) + CC$2, COLUMN($N$2)) )</f>
        <v>k</v>
      </c>
      <c r="CD6" s="192" cm="1">
        <f t="array" aca="1" ref="CD6" ca="1" xml:space="preserve"> INDIRECT( ADDRESS( ROW($N$2) + CD$2, COLUMN($N$2)) )</f>
        <v>0</v>
      </c>
      <c r="CE6" s="192" cm="1">
        <f t="array" aca="1" ref="CE6" ca="1" xml:space="preserve"> INDIRECT( ADDRESS( ROW($N$2) + CE$2, COLUMN($N$2)) )</f>
        <v>0</v>
      </c>
      <c r="CF6" s="192" t="str" cm="1">
        <f t="array" aca="1" ref="CF6" ca="1" xml:space="preserve"> INDIRECT( ADDRESS( ROW($N$2) + CF$2, COLUMN($N$2)) )</f>
        <v xml:space="preserve"> </v>
      </c>
    </row>
    <row r="7" spans="2:84" ht="57.75">
      <c r="B7" s="267" cm="1">
        <f t="array" ref="B7" xml:space="preserve"> ROW() - ROW($2:$2)</f>
        <v>5</v>
      </c>
      <c r="C7" s="188" t="s">
        <v>6</v>
      </c>
      <c r="D7" s="188" t="s">
        <v>6</v>
      </c>
      <c r="E7" s="151" t="s">
        <v>1023</v>
      </c>
      <c r="F7" s="187" t="s">
        <v>1883</v>
      </c>
      <c r="G7" s="191" t="str" cm="1">
        <f t="array" ref="G7" xml:space="preserve"> INDEX([3]!廣韻聲母對照資料表[廣韻], MATCH(TRUE, EXACT($D7, [3]!廣韻聲母對照資料表[台語音標]),0))</f>
        <v>端</v>
      </c>
      <c r="H7" s="186" t="str" cm="1">
        <f t="array" ref="H7" xml:space="preserve"> IFERROR( INDEX([3]!聲母對照資料表[十五音], MATCH(TRUE, EXACT($D7, 聲母碼),0)), "")</f>
        <v>地</v>
      </c>
      <c r="I7" s="149" t="str" cm="1">
        <f t="array" ref="I7" xml:space="preserve"> IFERROR( INDEX([3]!聲母對照資料表[白話字], MATCH(TRUE, EXACT($D7, 聲母碼),0)), "")</f>
        <v>t</v>
      </c>
      <c r="J7" s="149" t="str" cm="1">
        <f t="array" ref="J7" xml:space="preserve"> IFERROR( INDEX([3]!聲母對照資料表[台羅拼音], MATCH(TRUE, EXACT($D7, 聲母碼),0)), "")</f>
        <v>t</v>
      </c>
      <c r="K7" s="149" t="str" cm="1">
        <f t="array" ref="K7" xml:space="preserve"> IFERROR( INDEX([3]!聲母對照資料表[閩拼方案], MATCH(TRUE, EXACT($D7, 聲母碼),0)), "")</f>
        <v>d</v>
      </c>
      <c r="L7" s="148" t="str" cm="1">
        <f t="array" ref="L7" xml:space="preserve"> IFERROR( INDEX([3]!聲母對照資料表[台語注音二式], MATCH(TRUE, EXACT($D7, 聲母碼),0)), "")</f>
        <v>d</v>
      </c>
      <c r="M7" s="147" t="s">
        <v>1265</v>
      </c>
      <c r="N7" s="146" t="s">
        <v>1882</v>
      </c>
      <c r="P7" s="176">
        <v>5</v>
      </c>
      <c r="Q7" s="141" t="s">
        <v>1392</v>
      </c>
      <c r="R7" s="140" t="s">
        <v>1392</v>
      </c>
      <c r="S7" s="155" t="s">
        <v>209</v>
      </c>
      <c r="T7" s="155" t="s">
        <v>239</v>
      </c>
      <c r="V7" s="145">
        <f t="shared" si="1"/>
        <v>5</v>
      </c>
      <c r="W7" s="155" t="s">
        <v>68</v>
      </c>
      <c r="X7" s="189" t="s">
        <v>1778</v>
      </c>
      <c r="Y7" s="168" t="s">
        <v>1777</v>
      </c>
      <c r="Z7" s="157" t="s">
        <v>1778</v>
      </c>
    </row>
    <row r="8" spans="2:84" ht="57.75">
      <c r="B8" s="266" cm="1">
        <f t="array" ref="B8" xml:space="preserve"> ROW() - ROW($2:$2)</f>
        <v>6</v>
      </c>
      <c r="C8" s="160" t="s">
        <v>7</v>
      </c>
      <c r="D8" s="160" t="s">
        <v>1273</v>
      </c>
      <c r="E8" s="144" t="s">
        <v>1024</v>
      </c>
      <c r="F8" s="159" t="s">
        <v>1881</v>
      </c>
      <c r="G8" s="172" t="str" cm="1">
        <f t="array" ref="G8" xml:space="preserve"> INDEX([3]!廣韻聲母對照資料表[廣韻], MATCH(TRUE, EXACT($D8, [3]!廣韻聲母對照資料表[台語音標]),0))</f>
        <v>透</v>
      </c>
      <c r="H8" s="158" t="str" cm="1">
        <f t="array" ref="H8" xml:space="preserve"> IFERROR( INDEX([3]!聲母對照資料表[十五音], MATCH(TRUE, EXACT($D8, 聲母碼),0)), "")</f>
        <v>他</v>
      </c>
      <c r="I8" s="142" t="str" cm="1">
        <f t="array" ref="I8" xml:space="preserve"> IFERROR( INDEX([3]!聲母對照資料表[白話字], MATCH(TRUE, EXACT($D8, 聲母碼),0)), "")</f>
        <v>th</v>
      </c>
      <c r="J8" s="142" t="str" cm="1">
        <f t="array" ref="J8" xml:space="preserve"> IFERROR( INDEX([3]!聲母對照資料表[台羅拼音], MATCH(TRUE, EXACT($D8, 聲母碼),0)), "")</f>
        <v>th</v>
      </c>
      <c r="K8" s="142" t="str" cm="1">
        <f t="array" ref="K8" xml:space="preserve"> IFERROR( INDEX([3]!聲母對照資料表[閩拼方案], MATCH(TRUE, EXACT($D8, 聲母碼),0)), "")</f>
        <v>t</v>
      </c>
      <c r="L8" s="141" t="str" cm="1">
        <f t="array" ref="L8" xml:space="preserve"> IFERROR( INDEX([3]!聲母對照資料表[台語注音二式], MATCH(TRUE, EXACT($D8, 聲母碼),0)), "")</f>
        <v>t</v>
      </c>
      <c r="M8" s="140" t="s">
        <v>6</v>
      </c>
      <c r="N8" s="139" t="s">
        <v>1302</v>
      </c>
      <c r="P8" s="176">
        <v>6</v>
      </c>
      <c r="Q8" s="141" t="s">
        <v>208</v>
      </c>
      <c r="R8" s="140" t="s">
        <v>208</v>
      </c>
      <c r="S8" s="155" t="s">
        <v>1792</v>
      </c>
      <c r="T8" s="155" t="s">
        <v>684</v>
      </c>
      <c r="V8" s="145">
        <f t="shared" si="1"/>
        <v>6</v>
      </c>
      <c r="W8" s="155" t="s">
        <v>1876</v>
      </c>
      <c r="X8" s="189" t="s">
        <v>1880</v>
      </c>
      <c r="Y8" s="168" t="s">
        <v>1741</v>
      </c>
      <c r="Z8" s="157" t="s">
        <v>1402</v>
      </c>
    </row>
    <row r="9" spans="2:84" ht="57.75">
      <c r="B9" s="266" cm="1">
        <f t="array" ref="B9" xml:space="preserve"> ROW() - ROW($2:$2)</f>
        <v>7</v>
      </c>
      <c r="C9" s="160" t="s">
        <v>8</v>
      </c>
      <c r="D9" s="160" t="s">
        <v>8</v>
      </c>
      <c r="E9" s="144" t="s">
        <v>1025</v>
      </c>
      <c r="F9" s="159" t="s">
        <v>1879</v>
      </c>
      <c r="G9" s="172" t="e" cm="1">
        <f t="array" ref="G9" xml:space="preserve"> INDEX([3]!廣韻聲母對照資料表[廣韻], MATCH(TRUE, EXACT($D9, [3]!廣韻聲母對照資料表[台語音標]),0))</f>
        <v>#N/A</v>
      </c>
      <c r="H9" s="158" t="str" cm="1">
        <f t="array" ref="H9" xml:space="preserve"> IFERROR( INDEX([3]!聲母對照資料表[十五音], MATCH(TRUE, EXACT($D9, 聲母碼),0)), "")</f>
        <v>耐</v>
      </c>
      <c r="I9" s="142" t="str" cm="1">
        <f t="array" ref="I9" xml:space="preserve"> IFERROR( INDEX([3]!聲母對照資料表[白話字], MATCH(TRUE, EXACT($D9, 聲母碼),0)), "")</f>
        <v>n</v>
      </c>
      <c r="J9" s="142" t="str" cm="1">
        <f t="array" ref="J9" xml:space="preserve"> IFERROR( INDEX([3]!聲母對照資料表[台羅拼音], MATCH(TRUE, EXACT($D9, 聲母碼),0)), "")</f>
        <v>n</v>
      </c>
      <c r="K9" s="142" t="str" cm="1">
        <f t="array" ref="K9" xml:space="preserve"> IFERROR( INDEX([3]!聲母對照資料表[閩拼方案], MATCH(TRUE, EXACT($D9, 聲母碼),0)), "")</f>
        <v>ln</v>
      </c>
      <c r="L9" s="141" t="str" cm="1">
        <f t="array" ref="L9" xml:space="preserve"> IFERROR( INDEX([3]!聲母對照資料表[台語注音二式], MATCH(TRUE, EXACT($D9, 聲母碼),0)), "")</f>
        <v>n</v>
      </c>
      <c r="M9" s="140" t="s">
        <v>8</v>
      </c>
      <c r="N9" s="139" t="s">
        <v>1878</v>
      </c>
      <c r="P9" s="176">
        <v>7</v>
      </c>
      <c r="Q9" s="141" t="s">
        <v>1397</v>
      </c>
      <c r="R9" s="140" t="s">
        <v>1791</v>
      </c>
      <c r="S9" s="155" t="s">
        <v>150</v>
      </c>
      <c r="T9" s="155" t="s">
        <v>176</v>
      </c>
      <c r="V9" s="145">
        <f t="shared" si="1"/>
        <v>7</v>
      </c>
      <c r="W9" s="155" t="s">
        <v>80</v>
      </c>
      <c r="X9" s="189" t="s">
        <v>79</v>
      </c>
      <c r="Y9" s="168" t="s">
        <v>1721</v>
      </c>
      <c r="Z9" s="157" t="s">
        <v>79</v>
      </c>
    </row>
    <row r="10" spans="2:84" ht="57.75">
      <c r="B10" s="268" cm="1">
        <f t="array" ref="B10" xml:space="preserve"> ROW() - ROW($2:$2)</f>
        <v>8</v>
      </c>
      <c r="C10" s="154" t="s">
        <v>9</v>
      </c>
      <c r="D10" s="154" t="s">
        <v>9</v>
      </c>
      <c r="E10" s="138" t="s">
        <v>1026</v>
      </c>
      <c r="F10" s="190" t="s">
        <v>1877</v>
      </c>
      <c r="G10" s="190" t="str" cm="1">
        <f t="array" ref="G10" xml:space="preserve"> INDEX([3]!廣韻聲母對照資料表[廣韻], MATCH(TRUE, EXACT($D10, [3]!廣韻聲母對照資料表[台語音標]),0))</f>
        <v>泥</v>
      </c>
      <c r="H10" s="152" t="str" cm="1">
        <f t="array" ref="H10" xml:space="preserve"> IFERROR( INDEX([3]!聲母對照資料表[十五音], MATCH(TRUE, EXACT($D10, 聲母碼),0)), "")</f>
        <v>柳</v>
      </c>
      <c r="I10" s="136" t="str" cm="1">
        <f t="array" ref="I10" xml:space="preserve"> IFERROR( INDEX([3]!聲母對照資料表[白話字], MATCH(TRUE, EXACT($D10, 聲母碼),0)), "")</f>
        <v>l</v>
      </c>
      <c r="J10" s="136" t="str" cm="1">
        <f t="array" ref="J10" xml:space="preserve"> IFERROR( INDEX([3]!聲母對照資料表[台羅拼音], MATCH(TRUE, EXACT($D10, 聲母碼),0)), "")</f>
        <v>l</v>
      </c>
      <c r="K10" s="136" t="str" cm="1">
        <f t="array" ref="K10" xml:space="preserve"> IFERROR( INDEX([3]!聲母對照資料表[閩拼方案], MATCH(TRUE, EXACT($D10, 聲母碼),0)), "")</f>
        <v>l</v>
      </c>
      <c r="L10" s="135" t="str" cm="1">
        <f t="array" ref="L10" xml:space="preserve"> IFERROR( INDEX([3]!聲母對照資料表[台語注音二式], MATCH(TRUE, EXACT($D10, 聲母碼),0)), "")</f>
        <v>l</v>
      </c>
      <c r="M10" s="134" t="s">
        <v>9</v>
      </c>
      <c r="N10" s="133" t="s">
        <v>208</v>
      </c>
      <c r="P10" s="176">
        <v>8</v>
      </c>
      <c r="Q10" s="141" t="s">
        <v>180</v>
      </c>
      <c r="R10" s="140" t="s">
        <v>1807</v>
      </c>
      <c r="S10" s="155" t="s">
        <v>181</v>
      </c>
      <c r="T10" s="155" t="s">
        <v>199</v>
      </c>
      <c r="V10" s="145">
        <f t="shared" si="1"/>
        <v>8</v>
      </c>
      <c r="W10" s="155" t="s">
        <v>1876</v>
      </c>
      <c r="X10" s="189" t="s">
        <v>1875</v>
      </c>
      <c r="Y10" s="168" t="s">
        <v>1721</v>
      </c>
      <c r="Z10" s="157" t="s">
        <v>1362</v>
      </c>
    </row>
    <row r="11" spans="2:84" ht="57.75">
      <c r="B11" s="266" cm="1">
        <f t="array" ref="B11" xml:space="preserve"> ROW() - ROW($2:$2)</f>
        <v>9</v>
      </c>
      <c r="C11" s="160" t="s">
        <v>1874</v>
      </c>
      <c r="D11" s="160" t="s">
        <v>1872</v>
      </c>
      <c r="E11" s="144" t="s">
        <v>1873</v>
      </c>
      <c r="F11" s="159" t="s">
        <v>2089</v>
      </c>
      <c r="G11" s="159" t="str" cm="1">
        <f t="array" ref="G11" xml:space="preserve"> INDEX([3]!廣韻聲母對照資料表[廣韻], MATCH(TRUE, EXACT($D11, [3]!廣韻聲母對照資料表[台語音標]),0))</f>
        <v>疑</v>
      </c>
      <c r="H11" s="158" t="str" cm="1">
        <f t="array" ref="H11" xml:space="preserve"> IFERROR( INDEX([3]!聲母對照資料表[十五音], MATCH(TRUE, EXACT($D11, 聲母碼),0)), "")</f>
        <v>語</v>
      </c>
      <c r="I11" s="142" t="str" cm="1">
        <f t="array" ref="I11" xml:space="preserve"> IFERROR( INDEX([3]!聲母對照資料表[白話字], MATCH(TRUE, EXACT($D11, 聲母碼),0)), "")</f>
        <v>g</v>
      </c>
      <c r="J11" s="142" t="str" cm="1">
        <f t="array" ref="J11" xml:space="preserve"> IFERROR( INDEX([3]!聲母對照資料表[台羅拼音], MATCH(TRUE, EXACT($D11, 聲母碼),0)), "")</f>
        <v>g</v>
      </c>
      <c r="K11" s="142" t="str" cm="1">
        <f t="array" ref="K11" xml:space="preserve"> IFERROR( INDEX([3]!聲母對照資料表[閩拼方案], MATCH(TRUE, EXACT($D11, 聲母碼),0)), "")</f>
        <v>gg</v>
      </c>
      <c r="L11" s="141" t="str" cm="1">
        <f t="array" ref="L11" xml:space="preserve"> IFERROR( INDEX([3]!聲母對照資料表[台語注音二式], MATCH(TRUE, EXACT($D11, 聲母碼),0)), "")</f>
        <v>gg</v>
      </c>
      <c r="M11" s="140" t="s">
        <v>1647</v>
      </c>
      <c r="N11" s="139" t="s">
        <v>1265</v>
      </c>
      <c r="P11" s="176">
        <v>9</v>
      </c>
      <c r="Q11" s="141" t="s">
        <v>604</v>
      </c>
      <c r="R11" s="140" t="s">
        <v>604</v>
      </c>
      <c r="S11" s="155" t="s">
        <v>605</v>
      </c>
      <c r="T11" s="155" t="s">
        <v>1871</v>
      </c>
      <c r="V11" s="145">
        <f t="shared" si="1"/>
        <v>9</v>
      </c>
      <c r="W11" s="155" t="s">
        <v>95</v>
      </c>
      <c r="X11" s="189" t="s">
        <v>1870</v>
      </c>
      <c r="Y11" s="168" t="s">
        <v>1699</v>
      </c>
      <c r="Z11" s="157" t="s">
        <v>1405</v>
      </c>
    </row>
    <row r="12" spans="2:84" ht="57.75">
      <c r="B12" s="266" cm="1">
        <f t="array" ref="B12" xml:space="preserve"> ROW() - ROW($2:$2)</f>
        <v>10</v>
      </c>
      <c r="C12" s="160" t="s">
        <v>14</v>
      </c>
      <c r="D12" s="160" t="s">
        <v>14</v>
      </c>
      <c r="E12" s="144" t="s">
        <v>1034</v>
      </c>
      <c r="F12" s="159" t="s">
        <v>2090</v>
      </c>
      <c r="G12" s="159" t="str" cm="1">
        <f t="array" ref="G12" xml:space="preserve"> INDEX([3]!廣韻聲母對照資料表[廣韻], MATCH(TRUE, EXACT($D12, [3]!廣韻聲母對照資料表[台語音標]),0))</f>
        <v>見</v>
      </c>
      <c r="H12" s="158" t="str" cm="1">
        <f t="array" ref="H12" xml:space="preserve"> IFERROR( INDEX([3]!聲母對照資料表[十五音], MATCH(TRUE, EXACT($D12, 聲母碼),0)), "")</f>
        <v>求</v>
      </c>
      <c r="I12" s="142" t="str" cm="1">
        <f t="array" ref="I12" xml:space="preserve"> IFERROR( INDEX([3]!聲母對照資料表[白話字], MATCH(TRUE, EXACT($D12, 聲母碼),0)), "")</f>
        <v>k</v>
      </c>
      <c r="J12" s="142" t="str" cm="1">
        <f t="array" ref="J12" xml:space="preserve"> IFERROR( INDEX([3]!聲母對照資料表[台羅拼音], MATCH(TRUE, EXACT($D12, 聲母碼),0)), "")</f>
        <v>k</v>
      </c>
      <c r="K12" s="142" t="str" cm="1">
        <f t="array" ref="K12" xml:space="preserve"> IFERROR( INDEX([3]!聲母對照資料表[閩拼方案], MATCH(TRUE, EXACT($D12, 聲母碼),0)), "")</f>
        <v>g</v>
      </c>
      <c r="L12" s="141" t="str" cm="1">
        <f t="array" ref="L12" xml:space="preserve"> IFERROR( INDEX([3]!聲母對照資料表[台語注音二式], MATCH(TRUE, EXACT($D12, 聲母碼),0)), "")</f>
        <v>g</v>
      </c>
      <c r="M12" s="140" t="s">
        <v>16</v>
      </c>
      <c r="N12" s="139" t="s">
        <v>1869</v>
      </c>
      <c r="P12" s="176">
        <v>10</v>
      </c>
      <c r="Q12" s="141" t="s">
        <v>1415</v>
      </c>
      <c r="R12" s="140" t="s">
        <v>1415</v>
      </c>
      <c r="S12" s="155" t="s">
        <v>392</v>
      </c>
      <c r="T12" s="155" t="s">
        <v>419</v>
      </c>
      <c r="V12" s="145">
        <f t="shared" si="1"/>
        <v>10</v>
      </c>
      <c r="W12" s="155" t="s">
        <v>1868</v>
      </c>
      <c r="X12" s="189" t="s">
        <v>1867</v>
      </c>
      <c r="Y12" s="168" t="s">
        <v>1699</v>
      </c>
      <c r="Z12" s="157" t="s">
        <v>1866</v>
      </c>
    </row>
    <row r="13" spans="2:84" ht="57.75">
      <c r="B13" s="266" cm="1">
        <f t="array" ref="B13" xml:space="preserve"> ROW() - ROW($2:$2)</f>
        <v>11</v>
      </c>
      <c r="C13" s="160" t="s">
        <v>1865</v>
      </c>
      <c r="D13" s="160" t="s">
        <v>1864</v>
      </c>
      <c r="E13" s="144" t="s">
        <v>1863</v>
      </c>
      <c r="F13" s="159" t="s">
        <v>2091</v>
      </c>
      <c r="G13" s="159" t="str" cm="1">
        <f t="array" ref="G13" xml:space="preserve"> INDEX([3]!廣韻聲母對照資料表[廣韻], MATCH(TRUE, EXACT($D13, [3]!廣韻聲母對照資料表[台語音標]),0))</f>
        <v>溪</v>
      </c>
      <c r="H13" s="158" t="str" cm="1">
        <f t="array" ref="H13" xml:space="preserve"> IFERROR( INDEX([3]!聲母對照資料表[十五音], MATCH(TRUE, EXACT($D13, 聲母碼),0)), "")</f>
        <v>去</v>
      </c>
      <c r="I13" s="142" t="str" cm="1">
        <f t="array" ref="I13" xml:space="preserve"> IFERROR( INDEX([3]!聲母對照資料表[白話字], MATCH(TRUE, EXACT($D13, 聲母碼),0)), "")</f>
        <v>kh</v>
      </c>
      <c r="J13" s="142" t="str" cm="1">
        <f t="array" ref="J13" xml:space="preserve"> IFERROR( INDEX([3]!聲母對照資料表[台羅拼音], MATCH(TRUE, EXACT($D13, 聲母碼),0)), "")</f>
        <v>kh</v>
      </c>
      <c r="K13" s="142" t="str" cm="1">
        <f t="array" ref="K13" xml:space="preserve"> IFERROR( INDEX([3]!聲母對照資料表[閩拼方案], MATCH(TRUE, EXACT($D13, 聲母碼),0)), "")</f>
        <v>k</v>
      </c>
      <c r="L13" s="141" t="str" cm="1">
        <f t="array" ref="L13" xml:space="preserve"> IFERROR( INDEX([3]!聲母對照資料表[台語注音二式], MATCH(TRUE, EXACT($D13, 聲母碼),0)), "")</f>
        <v>k</v>
      </c>
      <c r="M13" s="140" t="s">
        <v>14</v>
      </c>
      <c r="N13" s="139" t="s">
        <v>1731</v>
      </c>
      <c r="P13" s="176">
        <v>11</v>
      </c>
      <c r="Q13" s="141" t="s">
        <v>1171</v>
      </c>
      <c r="R13" s="140" t="s">
        <v>1171</v>
      </c>
      <c r="S13" s="155" t="s">
        <v>543</v>
      </c>
      <c r="T13" s="155" t="s">
        <v>568</v>
      </c>
      <c r="W13" s="127"/>
      <c r="X13" s="127"/>
      <c r="Y13" s="127"/>
      <c r="Z13" s="127"/>
    </row>
    <row r="14" spans="2:84" ht="57.75">
      <c r="B14" s="268" cm="1">
        <f t="array" ref="B14" xml:space="preserve"> ROW() - ROW($2:$2)</f>
        <v>12</v>
      </c>
      <c r="C14" s="154" t="s">
        <v>1862</v>
      </c>
      <c r="D14" s="154" t="s">
        <v>1646</v>
      </c>
      <c r="E14" s="138" t="s">
        <v>1861</v>
      </c>
      <c r="F14" s="269" t="s">
        <v>1860</v>
      </c>
      <c r="G14" s="153" t="e" cm="1">
        <f t="array" ref="G14" xml:space="preserve"> INDEX([3]!廣韻聲母對照資料表[廣韻], MATCH(TRUE, EXACT($D14, [3]!廣韻聲母對照資料表[台語音標]),0))</f>
        <v>#N/A</v>
      </c>
      <c r="H14" s="152" t="str" cm="1">
        <f t="array" ref="H14" xml:space="preserve"> IFERROR( INDEX([3]!聲母對照資料表[十五音], MATCH(TRUE, EXACT($D14, 聲母碼),0)), "")</f>
        <v>雅</v>
      </c>
      <c r="I14" s="136" t="str" cm="1">
        <f t="array" ref="I14" xml:space="preserve"> IFERROR( INDEX([3]!聲母對照資料表[白話字], MATCH(TRUE, EXACT($D14, 聲母碼),0)), "")</f>
        <v>ng</v>
      </c>
      <c r="J14" s="136" t="str" cm="1">
        <f t="array" ref="J14" xml:space="preserve"> IFERROR( INDEX([3]!聲母對照資料表[台羅拼音], MATCH(TRUE, EXACT($D14, 聲母碼),0)), "")</f>
        <v>ng</v>
      </c>
      <c r="K14" s="136" t="str" cm="1">
        <f t="array" ref="K14" xml:space="preserve"> IFERROR( INDEX([3]!聲母對照資料表[閩拼方案], MATCH(TRUE, EXACT($D14, 聲母碼),0)), "")</f>
        <v>ggn</v>
      </c>
      <c r="L14" s="135" t="str" cm="1">
        <f t="array" ref="L14" xml:space="preserve"> IFERROR( INDEX([3]!聲母對照資料表[台語注音二式], MATCH(TRUE, EXACT($D14, 聲母碼),0)), "")</f>
        <v>ng</v>
      </c>
      <c r="M14" s="270" t="s">
        <v>1882</v>
      </c>
      <c r="N14" s="133" t="s">
        <v>1323</v>
      </c>
      <c r="P14" s="176">
        <v>12</v>
      </c>
      <c r="Q14" s="141" t="s">
        <v>1382</v>
      </c>
      <c r="R14" s="170" t="s">
        <v>1859</v>
      </c>
      <c r="S14" s="155" t="s">
        <v>517</v>
      </c>
      <c r="T14" s="155" t="s">
        <v>538</v>
      </c>
      <c r="W14" s="127"/>
      <c r="X14" s="127"/>
      <c r="Y14" s="127"/>
      <c r="Z14" s="127"/>
    </row>
    <row r="15" spans="2:84" ht="57.75">
      <c r="B15" s="266" cm="1">
        <f t="array" ref="B15" xml:space="preserve"> ROW() - ROW($2:$2)</f>
        <v>13</v>
      </c>
      <c r="C15" s="160" t="s">
        <v>1853</v>
      </c>
      <c r="D15" s="160" t="s">
        <v>1851</v>
      </c>
      <c r="E15" s="144" t="s">
        <v>1852</v>
      </c>
      <c r="F15" s="271" t="s">
        <v>1598</v>
      </c>
      <c r="G15" s="175" t="str" cm="1">
        <f t="array" ref="G15" xml:space="preserve"> INDEX([3]!廣韻聲母對照資料表[廣韻], MATCH(TRUE, EXACT($D15, [3]!廣韻聲母對照資料表[台語音標]),0))</f>
        <v>日</v>
      </c>
      <c r="H15" s="158" t="str" cm="1">
        <f t="array" ref="H15" xml:space="preserve"> IFERROR( INDEX([3]!聲母對照資料表[十五音], MATCH(TRUE, EXACT($D15, 聲母碼),0)), "")</f>
        <v>入</v>
      </c>
      <c r="I15" s="142" t="str" cm="1">
        <f t="array" ref="I15" xml:space="preserve"> IFERROR( INDEX([3]!聲母對照資料表[白話字], MATCH(TRUE, EXACT($D15, 聲母碼),0)), "")</f>
        <v>j</v>
      </c>
      <c r="J15" s="142" t="str" cm="1">
        <f t="array" ref="J15" xml:space="preserve"> IFERROR( INDEX([3]!聲母對照資料表[台羅拼音], MATCH(TRUE, EXACT($D15, 聲母碼),0)), "")</f>
        <v>j</v>
      </c>
      <c r="K15" s="142" t="str" cm="1">
        <f t="array" ref="K15" xml:space="preserve"> IFERROR( INDEX([3]!聲母對照資料表[閩拼方案], MATCH(TRUE, EXACT($D15, 聲母碼),0)), "")</f>
        <v>zz</v>
      </c>
      <c r="L15" s="141" t="str" cm="1">
        <f t="array" ref="L15" xml:space="preserve"> IFERROR( INDEX([3]!聲母對照資料表[台語注音二式], MATCH(TRUE, EXACT($D15, 聲母碼),0)), "")</f>
        <v>zz</v>
      </c>
      <c r="M15" s="140" t="s">
        <v>2092</v>
      </c>
      <c r="N15" s="139" t="s">
        <v>1850</v>
      </c>
      <c r="P15" s="176">
        <v>13</v>
      </c>
      <c r="Q15" s="141" t="s">
        <v>921</v>
      </c>
      <c r="R15" s="140" t="s">
        <v>921</v>
      </c>
      <c r="S15" s="155" t="s">
        <v>922</v>
      </c>
      <c r="T15" s="155" t="s">
        <v>946</v>
      </c>
      <c r="W15" s="127"/>
      <c r="X15" s="127"/>
      <c r="Y15" s="127"/>
      <c r="Z15" s="127"/>
    </row>
    <row r="16" spans="2:84" ht="57.75">
      <c r="B16" s="266" cm="1">
        <f t="array" ref="B16" xml:space="preserve"> ROW() - ROW($2:$2)</f>
        <v>14</v>
      </c>
      <c r="C16" s="160" t="s">
        <v>1858</v>
      </c>
      <c r="D16" s="160" t="s">
        <v>1572</v>
      </c>
      <c r="E16" s="144" t="s">
        <v>1027</v>
      </c>
      <c r="F16" s="159" t="s">
        <v>2093</v>
      </c>
      <c r="G16" s="159" t="str" cm="1">
        <f t="array" ref="G16" xml:space="preserve"> INDEX([3]!廣韻聲母對照資料表[廣韻], MATCH(TRUE, EXACT($D16, [3]!廣韻聲母對照資料表[台語音標]),0))</f>
        <v>精</v>
      </c>
      <c r="H16" s="158" t="str" cm="1">
        <f t="array" ref="H16" xml:space="preserve"> IFERROR( INDEX([3]!聲母對照資料表[十五音], MATCH(TRUE, EXACT($D16, 聲母碼),0)), "")</f>
        <v>曾</v>
      </c>
      <c r="I16" s="142" t="str" cm="1">
        <f t="array" ref="I16" xml:space="preserve"> IFERROR( INDEX([3]!聲母對照資料表[白話字], MATCH(TRUE, EXACT($D16, 聲母碼),0)), "")</f>
        <v>ch</v>
      </c>
      <c r="J16" s="142" t="str" cm="1">
        <f t="array" ref="J16" xml:space="preserve"> IFERROR( INDEX([3]!聲母對照資料表[台羅拼音], MATCH(TRUE, EXACT($D16, 聲母碼),0)), "")</f>
        <v>ts</v>
      </c>
      <c r="K16" s="142" t="str" cm="1">
        <f t="array" ref="K16" xml:space="preserve"> IFERROR( INDEX([3]!聲母對照資料表[閩拼方案], MATCH(TRUE, EXACT($D16, 聲母碼),0)), "")</f>
        <v>z</v>
      </c>
      <c r="L16" s="141" t="str" cm="1">
        <f t="array" ref="L16" xml:space="preserve"> IFERROR( INDEX([3]!聲母對照資料表[台語注音二式], MATCH(TRUE, EXACT($D16, 聲母碼),0)), "")</f>
        <v>z</v>
      </c>
      <c r="M16" s="140" t="s">
        <v>1280</v>
      </c>
      <c r="N16" s="139" t="s">
        <v>1857</v>
      </c>
      <c r="P16" s="176">
        <v>14</v>
      </c>
      <c r="Q16" s="141" t="s">
        <v>790</v>
      </c>
      <c r="R16" s="140" t="s">
        <v>790</v>
      </c>
      <c r="S16" s="155" t="s">
        <v>791</v>
      </c>
      <c r="T16" s="155" t="s">
        <v>821</v>
      </c>
      <c r="W16" s="127"/>
      <c r="X16" s="127"/>
      <c r="Y16" s="127"/>
      <c r="Z16" s="127"/>
    </row>
    <row r="17" spans="2:26" ht="57.75">
      <c r="B17" s="266" cm="1">
        <f t="array" ref="B17" xml:space="preserve"> ROW() - ROW($2:$2)</f>
        <v>15</v>
      </c>
      <c r="C17" s="160" t="s">
        <v>1856</v>
      </c>
      <c r="D17" s="160" t="s">
        <v>1854</v>
      </c>
      <c r="E17" s="144" t="s">
        <v>1855</v>
      </c>
      <c r="F17" s="159" t="s">
        <v>2094</v>
      </c>
      <c r="G17" s="159" t="str" cm="1">
        <f t="array" ref="G17" xml:space="preserve"> INDEX([3]!廣韻聲母對照資料表[廣韻], MATCH(TRUE, EXACT($D17, [3]!廣韻聲母對照資料表[台語音標]),0))</f>
        <v>清</v>
      </c>
      <c r="H17" s="158" t="str" cm="1">
        <f t="array" ref="H17" xml:space="preserve"> IFERROR( INDEX([3]!聲母對照資料表[十五音], MATCH(TRUE, EXACT($D17, 聲母碼),0)), "")</f>
        <v>出</v>
      </c>
      <c r="I17" s="142" t="str" cm="1">
        <f t="array" ref="I17" xml:space="preserve"> IFERROR( INDEX([3]!聲母對照資料表[白話字], MATCH(TRUE, EXACT($D17, 聲母碼),0)), "")</f>
        <v>chh</v>
      </c>
      <c r="J17" s="142" t="str" cm="1">
        <f t="array" ref="J17" xml:space="preserve"> IFERROR( INDEX([3]!聲母對照資料表[台羅拼音], MATCH(TRUE, EXACT($D17, 聲母碼),0)), "")</f>
        <v>tsh</v>
      </c>
      <c r="K17" s="142" t="str" cm="1">
        <f t="array" ref="K17" xml:space="preserve"> IFERROR( INDEX([3]!聲母對照資料表[閩拼方案], MATCH(TRUE, EXACT($D17, 聲母碼),0)), "")</f>
        <v>c</v>
      </c>
      <c r="L17" s="141" t="str" cm="1">
        <f t="array" ref="L17" xml:space="preserve"> IFERROR( INDEX([3]!聲母對照資料表[台語注音二式], MATCH(TRUE, EXACT($D17, 聲母碼),0)), "")</f>
        <v>c</v>
      </c>
      <c r="M17" s="140" t="s">
        <v>1323</v>
      </c>
      <c r="N17" s="139" t="s">
        <v>1822</v>
      </c>
      <c r="P17" s="176">
        <v>15</v>
      </c>
      <c r="Q17" s="141" t="s">
        <v>889</v>
      </c>
      <c r="R17" s="140" t="s">
        <v>889</v>
      </c>
      <c r="S17" s="155" t="s">
        <v>1767</v>
      </c>
      <c r="T17" s="155" t="s">
        <v>1849</v>
      </c>
      <c r="W17" s="127"/>
      <c r="X17" s="127"/>
      <c r="Y17" s="127"/>
      <c r="Z17" s="127"/>
    </row>
    <row r="18" spans="2:26" ht="57.75">
      <c r="B18" s="268" cm="1">
        <f t="array" ref="B18" xml:space="preserve"> ROW() - ROW($2:$2)</f>
        <v>16</v>
      </c>
      <c r="C18" s="154" t="s">
        <v>1846</v>
      </c>
      <c r="D18" s="154" t="s">
        <v>1846</v>
      </c>
      <c r="E18" s="138" t="s">
        <v>1848</v>
      </c>
      <c r="F18" s="153" t="s">
        <v>2095</v>
      </c>
      <c r="G18" s="153" t="str" cm="1">
        <f t="array" ref="G18" xml:space="preserve"> INDEX([3]!廣韻聲母對照資料表[廣韻], MATCH(TRUE, EXACT($D18, [3]!廣韻聲母對照資料表[台語音標]),0))</f>
        <v>心</v>
      </c>
      <c r="H18" s="152" t="str" cm="1">
        <f t="array" ref="H18" xml:space="preserve"> IFERROR( INDEX([3]!聲母對照資料表[十五音], MATCH(TRUE, EXACT($D18, 聲母碼),0)), "")</f>
        <v>時</v>
      </c>
      <c r="I18" s="136" t="str" cm="1">
        <f t="array" ref="I18" xml:space="preserve"> IFERROR( INDEX([3]!聲母對照資料表[白話字], MATCH(TRUE, EXACT($D18, 聲母碼),0)), "")</f>
        <v>s</v>
      </c>
      <c r="J18" s="136" t="str" cm="1">
        <f t="array" ref="J18" xml:space="preserve"> IFERROR( INDEX([3]!聲母對照資料表[台羅拼音], MATCH(TRUE, EXACT($D18, 聲母碼),0)), "")</f>
        <v>s</v>
      </c>
      <c r="K18" s="136" t="str" cm="1">
        <f t="array" ref="K18" xml:space="preserve"> IFERROR( INDEX([3]!聲母對照資料表[閩拼方案], MATCH(TRUE, EXACT($D18, 聲母碼),0)), "")</f>
        <v>s</v>
      </c>
      <c r="L18" s="135" t="str" cm="1">
        <f t="array" ref="L18" xml:space="preserve"> IFERROR( INDEX([3]!聲母對照資料表[台語注音二式], MATCH(TRUE, EXACT($D18, 聲母碼),0)), "")</f>
        <v>s</v>
      </c>
      <c r="M18" s="134" t="s">
        <v>1302</v>
      </c>
      <c r="N18" s="133" t="s">
        <v>1650</v>
      </c>
      <c r="P18" s="176">
        <v>16</v>
      </c>
      <c r="Q18" s="141" t="s">
        <v>868</v>
      </c>
      <c r="R18" s="140" t="s">
        <v>1845</v>
      </c>
      <c r="S18" s="155" t="s">
        <v>869</v>
      </c>
      <c r="T18" s="155" t="s">
        <v>881</v>
      </c>
      <c r="W18" s="127"/>
      <c r="X18" s="127"/>
      <c r="Y18" s="127"/>
      <c r="Z18" s="127"/>
    </row>
    <row r="19" spans="2:26" ht="57.75">
      <c r="B19" s="266" cm="1">
        <f t="array" ref="B19" xml:space="preserve"> ROW() - ROW($2:$2)</f>
        <v>17</v>
      </c>
      <c r="C19" s="160" t="s">
        <v>1844</v>
      </c>
      <c r="D19" s="160" t="s">
        <v>1843</v>
      </c>
      <c r="E19" s="144" t="s">
        <v>1842</v>
      </c>
      <c r="F19" s="175" t="s">
        <v>1841</v>
      </c>
      <c r="G19" s="175" t="str" cm="1">
        <f t="array" ref="G19" xml:space="preserve"> INDEX([3]!廣韻聲母對照資料表[廣韻], MATCH(TRUE, EXACT($D19, [3]!廣韻聲母對照資料表[台語音標]),0))</f>
        <v>日</v>
      </c>
      <c r="H19" s="158" t="str" cm="1">
        <f t="array" ref="H19" xml:space="preserve"> IFERROR( INDEX([3]!聲母對照資料表[十五音], MATCH(TRUE, EXACT($D19, 聲母碼),0)), "")</f>
        <v>入</v>
      </c>
      <c r="I19" s="142" t="str" cm="1">
        <f t="array" ref="I19" xml:space="preserve"> IFERROR( INDEX([3]!聲母對照資料表[白話字], MATCH(TRUE, EXACT($D19, 聲母碼),0)), "")</f>
        <v>ji</v>
      </c>
      <c r="J19" s="142" t="str" cm="1">
        <f t="array" ref="J19" xml:space="preserve"> IFERROR( INDEX([3]!聲母對照資料表[台羅拼音], MATCH(TRUE, EXACT($D19, 聲母碼),0)), "")</f>
        <v>ji</v>
      </c>
      <c r="K19" s="142" t="str" cm="1">
        <f t="array" ref="K19" xml:space="preserve"> IFERROR( INDEX([3]!聲母對照資料表[閩拼方案], MATCH(TRUE, EXACT($D19, 聲母碼),0)), "")</f>
        <v>zzi</v>
      </c>
      <c r="L19" s="141" t="str" cm="1">
        <f t="array" ref="L19" xml:space="preserve"> IFERROR( INDEX([3]!聲母對照資料表[台語注音二式], MATCH(TRUE, EXACT($D19, 聲母碼),0)), "")</f>
        <v>jji</v>
      </c>
      <c r="M19" s="140" t="s">
        <v>1803</v>
      </c>
      <c r="N19" s="139" t="s">
        <v>1653</v>
      </c>
      <c r="Q19" s="127"/>
      <c r="R19" s="127"/>
      <c r="S19" s="127"/>
      <c r="T19" s="127"/>
      <c r="W19" s="127"/>
      <c r="X19" s="127"/>
      <c r="Y19" s="127"/>
      <c r="Z19" s="127"/>
    </row>
    <row r="20" spans="2:26" ht="57.75">
      <c r="B20" s="266" cm="1">
        <f t="array" ref="B20" xml:space="preserve"> ROW() - ROW($2:$2)</f>
        <v>18</v>
      </c>
      <c r="C20" s="160" t="s">
        <v>1840</v>
      </c>
      <c r="D20" s="160" t="s">
        <v>1839</v>
      </c>
      <c r="E20" s="144" t="s">
        <v>1838</v>
      </c>
      <c r="F20" s="159" t="s">
        <v>1837</v>
      </c>
      <c r="G20" s="159" t="str" cm="1">
        <f t="array" ref="G20" xml:space="preserve"> INDEX([3]!廣韻聲母對照資料表[廣韻], MATCH(TRUE, EXACT($D20, [3]!廣韻聲母對照資料表[台語音標]),0))</f>
        <v>清</v>
      </c>
      <c r="H20" s="158" t="str" cm="1">
        <f t="array" ref="H20" xml:space="preserve"> IFERROR( INDEX([3]!聲母對照資料表[十五音], MATCH(TRUE, EXACT($D20, 聲母碼),0)), "")</f>
        <v>曾</v>
      </c>
      <c r="I20" s="142" t="str" cm="1">
        <f t="array" ref="I20" xml:space="preserve"> IFERROR( INDEX([3]!聲母對照資料表[白話字], MATCH(TRUE, EXACT($D20, 聲母碼),0)), "")</f>
        <v>chi</v>
      </c>
      <c r="J20" s="142" t="str" cm="1">
        <f t="array" ref="J20" xml:space="preserve"> IFERROR( INDEX([3]!聲母對照資料表[台羅拼音], MATCH(TRUE, EXACT($D20, 聲母碼),0)), "")</f>
        <v>tsi</v>
      </c>
      <c r="K20" s="142" t="str" cm="1">
        <f t="array" ref="K20" xml:space="preserve"> IFERROR( INDEX([3]!聲母對照資料表[閩拼方案], MATCH(TRUE, EXACT($D20, 聲母碼),0)), "")</f>
        <v>zi</v>
      </c>
      <c r="L20" s="141" t="str" cm="1">
        <f t="array" ref="L20" xml:space="preserve"> IFERROR( INDEX([3]!聲母對照資料表[台語注音二式], MATCH(TRUE, EXACT($D20, 聲母碼),0)), "")</f>
        <v>ji</v>
      </c>
      <c r="M20" s="140" t="s">
        <v>1295</v>
      </c>
      <c r="N20" s="139" t="s">
        <v>1836</v>
      </c>
      <c r="Q20" s="127"/>
      <c r="R20" s="127"/>
      <c r="S20" s="127"/>
      <c r="T20" s="127"/>
      <c r="W20" s="127"/>
      <c r="X20" s="127"/>
      <c r="Y20" s="127"/>
      <c r="Z20" s="127"/>
    </row>
    <row r="21" spans="2:26" ht="57.75">
      <c r="B21" s="266" cm="1">
        <f t="array" ref="B21" xml:space="preserve"> ROW() - ROW($2:$2)</f>
        <v>19</v>
      </c>
      <c r="C21" s="160" t="s">
        <v>1835</v>
      </c>
      <c r="D21" s="160" t="s">
        <v>1834</v>
      </c>
      <c r="E21" s="144" t="s">
        <v>1833</v>
      </c>
      <c r="F21" s="159" t="s">
        <v>2096</v>
      </c>
      <c r="G21" s="159" t="str" cm="1">
        <f t="array" ref="G21" xml:space="preserve"> INDEX([3]!廣韻聲母對照資料表[廣韻], MATCH(TRUE, EXACT($D21, [3]!廣韻聲母對照資料表[台語音標]),0))</f>
        <v>昌</v>
      </c>
      <c r="H21" s="158" t="str" cm="1">
        <f t="array" ref="H21" xml:space="preserve"> IFERROR( INDEX([3]!聲母對照資料表[十五音], MATCH(TRUE, EXACT($D21, 聲母碼),0)), "")</f>
        <v>出</v>
      </c>
      <c r="I21" s="142" t="str" cm="1">
        <f t="array" ref="I21" xml:space="preserve"> IFERROR( INDEX([3]!聲母對照資料表[白話字], MATCH(TRUE, EXACT($D21, 聲母碼),0)), "")</f>
        <v>chhi</v>
      </c>
      <c r="J21" s="142" t="str" cm="1">
        <f t="array" ref="J21" xml:space="preserve"> IFERROR( INDEX([3]!聲母對照資料表[台羅拼音], MATCH(TRUE, EXACT($D21, 聲母碼),0)), "")</f>
        <v>tshi</v>
      </c>
      <c r="K21" s="142" t="str" cm="1">
        <f t="array" ref="K21" xml:space="preserve"> IFERROR( INDEX([3]!聲母對照資料表[閩拼方案], MATCH(TRUE, EXACT($D21, 聲母碼),0)), "")</f>
        <v>ci</v>
      </c>
      <c r="L21" s="141" t="str" cm="1">
        <f t="array" ref="L21" xml:space="preserve"> IFERROR( INDEX([3]!聲母對照資料表[台語注音二式], MATCH(TRUE, EXACT($D21, 聲母碼),0)), "")</f>
        <v>chi</v>
      </c>
      <c r="M21" s="140" t="s">
        <v>2097</v>
      </c>
      <c r="N21" s="139" t="s">
        <v>1831</v>
      </c>
      <c r="P21" s="166" t="s">
        <v>1830</v>
      </c>
      <c r="W21" s="127"/>
      <c r="X21" s="127"/>
      <c r="Y21" s="127"/>
      <c r="Z21" s="127"/>
    </row>
    <row r="22" spans="2:26" ht="58.5" thickBot="1">
      <c r="B22" s="268" cm="1">
        <f t="array" ref="B22" xml:space="preserve"> ROW() - ROW($2:$2)</f>
        <v>20</v>
      </c>
      <c r="C22" s="154" t="s">
        <v>1829</v>
      </c>
      <c r="D22" s="154" t="s">
        <v>1828</v>
      </c>
      <c r="E22" s="138" t="s">
        <v>1827</v>
      </c>
      <c r="F22" s="153" t="s">
        <v>1826</v>
      </c>
      <c r="G22" s="153" t="str" cm="1">
        <f t="array" ref="G22" xml:space="preserve"> INDEX([3]!廣韻聲母對照資料表[廣韻], MATCH(TRUE, EXACT($D22, [3]!廣韻聲母對照資料表[台語音標]),0))</f>
        <v>心</v>
      </c>
      <c r="H22" s="152" t="str" cm="1">
        <f t="array" ref="H22" xml:space="preserve"> IFERROR( INDEX([3]!聲母對照資料表[十五音], MATCH(TRUE, EXACT($D22, 聲母碼),0)), "")</f>
        <v>時</v>
      </c>
      <c r="I22" s="136" t="str" cm="1">
        <f t="array" ref="I22" xml:space="preserve"> IFERROR( INDEX([3]!聲母對照資料表[白話字], MATCH(TRUE, EXACT($D22, 聲母碼),0)), "")</f>
        <v>si</v>
      </c>
      <c r="J22" s="136" t="str" cm="1">
        <f t="array" ref="J22" xml:space="preserve"> IFERROR( INDEX([3]!聲母對照資料表[台羅拼音], MATCH(TRUE, EXACT($D22, 聲母碼),0)), "")</f>
        <v>si</v>
      </c>
      <c r="K22" s="136" t="str" cm="1">
        <f t="array" ref="K22" xml:space="preserve"> IFERROR( INDEX([3]!聲母對照資料表[閩拼方案], MATCH(TRUE, EXACT($D22, 聲母碼),0)), "")</f>
        <v>si</v>
      </c>
      <c r="L22" s="135" t="str" cm="1">
        <f t="array" ref="L22" xml:space="preserve"> IFERROR( INDEX([3]!聲母對照資料表[台語注音二式], MATCH(TRUE, EXACT($D22, 聲母碼),0)), "")</f>
        <v>shi</v>
      </c>
      <c r="M22" s="134" t="s">
        <v>2098</v>
      </c>
      <c r="N22" s="133" t="s">
        <v>1825</v>
      </c>
      <c r="P22" s="164" t="s">
        <v>1274</v>
      </c>
      <c r="Q22" s="163" t="s">
        <v>1660</v>
      </c>
      <c r="R22" s="162" t="s">
        <v>1659</v>
      </c>
      <c r="S22" s="161" t="s">
        <v>1658</v>
      </c>
      <c r="T22" s="161" t="s">
        <v>1657</v>
      </c>
      <c r="W22" s="127"/>
      <c r="X22" s="127"/>
      <c r="Y22" s="127"/>
      <c r="Z22" s="127"/>
    </row>
    <row r="23" spans="2:26" ht="58.5" thickTop="1">
      <c r="B23" s="266" cm="1">
        <f t="array" ref="B23" xml:space="preserve"> ROW() - ROW($2:$2)</f>
        <v>21</v>
      </c>
      <c r="C23" s="160" t="s">
        <v>1822</v>
      </c>
      <c r="D23" s="160" t="s">
        <v>1822</v>
      </c>
      <c r="E23" s="144" t="s">
        <v>1824</v>
      </c>
      <c r="F23" s="159" t="s">
        <v>1823</v>
      </c>
      <c r="G23" s="159" t="str" cm="1">
        <f t="array" ref="G23" xml:space="preserve"> INDEX([3]!廣韻聲母對照資料表[廣韻], MATCH(TRUE, EXACT($D23, [3]!廣韻聲母對照資料表[台語音標]),0))</f>
        <v>非</v>
      </c>
      <c r="H23" s="158" t="str" cm="1">
        <f t="array" ref="H23" xml:space="preserve"> IFERROR( INDEX([3]!聲母對照資料表[十五音], MATCH(TRUE, EXACT($D23, 聲母碼),0)), "")</f>
        <v>喜</v>
      </c>
      <c r="I23" s="142" t="str" cm="1">
        <f t="array" ref="I23" xml:space="preserve"> IFERROR( INDEX([3]!聲母對照資料表[白話字], MATCH(TRUE, EXACT($D23, 聲母碼),0)), "")</f>
        <v>h</v>
      </c>
      <c r="J23" s="142" t="str" cm="1">
        <f t="array" ref="J23" xml:space="preserve"> IFERROR( INDEX([3]!聲母對照資料表[台羅拼音], MATCH(TRUE, EXACT($D23, 聲母碼),0)), "")</f>
        <v>h</v>
      </c>
      <c r="K23" s="142" t="str" cm="1">
        <f t="array" ref="K23" xml:space="preserve"> IFERROR( INDEX([3]!聲母對照資料表[閩拼方案], MATCH(TRUE, EXACT($D23, 聲母碼),0)), "")</f>
        <v>h</v>
      </c>
      <c r="L23" s="141" t="str" cm="1">
        <f t="array" ref="L23" xml:space="preserve"> IFERROR( INDEX([3]!聲母對照資料表[台語注音二式], MATCH(TRUE, EXACT($D23, 聲母碼),0)), "")</f>
        <v>h</v>
      </c>
      <c r="M23" s="140" t="s">
        <v>1</v>
      </c>
      <c r="N23" s="139" t="s">
        <v>1821</v>
      </c>
      <c r="P23" s="176">
        <v>1</v>
      </c>
      <c r="Q23" s="157" t="s">
        <v>1704</v>
      </c>
      <c r="R23" s="156" t="s">
        <v>1820</v>
      </c>
      <c r="S23" s="155" t="s">
        <v>280</v>
      </c>
      <c r="T23" s="155"/>
      <c r="W23" s="127"/>
      <c r="X23" s="127"/>
      <c r="Y23" s="127"/>
      <c r="Z23" s="127"/>
    </row>
    <row r="24" spans="2:26" ht="57.75">
      <c r="B24" s="268" cm="1">
        <f t="array" ref="B24" xml:space="preserve"> ROW() - ROW($2:$2)</f>
        <v>22</v>
      </c>
      <c r="C24" s="154" t="s">
        <v>1819</v>
      </c>
      <c r="D24" s="154" t="s">
        <v>1818</v>
      </c>
      <c r="E24" s="272" t="s">
        <v>0</v>
      </c>
      <c r="F24" s="153" t="s">
        <v>1817</v>
      </c>
      <c r="G24" s="153" t="str" cm="1">
        <f t="array" ref="G24" xml:space="preserve"> INDEX([3]!廣韻聲母對照資料表[廣韻], MATCH(TRUE, EXACT($D24, [3]!廣韻聲母對照資料表[台語音標]),0))</f>
        <v>影</v>
      </c>
      <c r="H24" s="152" t="str" cm="1">
        <f t="array" ref="H24" xml:space="preserve"> IFERROR( INDEX([3]!聲母對照資料表[十五音], MATCH(TRUE, EXACT($D24, 聲母碼),0)), "")</f>
        <v>英</v>
      </c>
      <c r="I24" s="273" t="str" cm="1">
        <f t="array" ref="I24" xml:space="preserve"> IFERROR( INDEX([3]!聲母對照資料表[白話字], MATCH(TRUE, EXACT($D24, 聲母碼),0)), "")</f>
        <v>Ø</v>
      </c>
      <c r="J24" s="273" t="str" cm="1">
        <f t="array" ref="J24" xml:space="preserve"> IFERROR( INDEX([3]!聲母對照資料表[台羅拼音], MATCH(TRUE, EXACT($D24, 聲母碼),0)), "")</f>
        <v>Ø</v>
      </c>
      <c r="K24" s="273" t="str" cm="1">
        <f t="array" ref="K24" xml:space="preserve"> IFERROR( INDEX([3]!聲母對照資料表[閩拼方案], MATCH(TRUE, EXACT($D24, 聲母碼),0)), "")</f>
        <v>Ø</v>
      </c>
      <c r="L24" s="274" t="str" cm="1">
        <f t="array" ref="L24" xml:space="preserve"> IFERROR( INDEX([3]!聲母對照資料表[台語注音二式], MATCH(TRUE, EXACT($D24, 聲母碼),0)), "")</f>
        <v>Ø</v>
      </c>
      <c r="M24" s="134" t="s">
        <v>1022</v>
      </c>
      <c r="N24" s="133"/>
      <c r="P24" s="176">
        <v>2</v>
      </c>
      <c r="Q24" s="157" t="s">
        <v>1816</v>
      </c>
      <c r="R24" s="156" t="s">
        <v>1815</v>
      </c>
      <c r="S24" s="155" t="s">
        <v>1814</v>
      </c>
      <c r="T24" s="155"/>
      <c r="W24" s="127"/>
      <c r="X24" s="127"/>
      <c r="Y24" s="127"/>
      <c r="Z24" s="127"/>
    </row>
    <row r="25" spans="2:26" ht="57.75">
      <c r="B25" s="266" cm="1">
        <f t="array" ref="B25" xml:space="preserve"> ROW() - ROW($2:$2)</f>
        <v>23</v>
      </c>
      <c r="C25" s="160" t="s">
        <v>1812</v>
      </c>
      <c r="D25" s="160" t="s">
        <v>1812</v>
      </c>
      <c r="E25" s="144" t="s">
        <v>1813</v>
      </c>
      <c r="F25" s="159" t="str" cm="1">
        <f t="array" ref="F25" xml:space="preserve"> IFERROR( INDEX([3]!韻母對照資料表[漢字例], MATCH(TRUE, EXACT($D25, [3]!韻母對照資料表[台語音標]),0)), "")</f>
        <v>些</v>
      </c>
      <c r="G25" s="159"/>
      <c r="H25" s="158" t="str" cm="1">
        <f t="array" ref="H25">IFERROR( INDEX([3]!韻母對照資料表[十五音], MATCH(TRUE, EXACT($D25, [3]!韻母對照資料表[台語音標]),0)), "")</f>
        <v>膠</v>
      </c>
      <c r="I25" s="142" t="str" cm="1">
        <f t="array" ref="I25" xml:space="preserve"> IFERROR( INDEX([3]!韻母對照資料表[白話字], MATCH(TRUE, EXACT($D25, [3]!韻母對照資料表[台語音標]),0)), "")</f>
        <v>a</v>
      </c>
      <c r="J25" s="142" t="str" cm="1">
        <f t="array" ref="J25" xml:space="preserve"> IFERROR( INDEX([3]!韻母對照資料表[台羅拼音], MATCH(TRUE, EXACT($D25, [3]!韻母對照資料表[台語音標]),0)), "")</f>
        <v>a</v>
      </c>
      <c r="K25" s="142" t="str" cm="1">
        <f t="array" ref="K25">IFERROR( INDEX([3]!韻母對照資料表[閩拼方案], MATCH(TRUE, EXACT($D25, [3]!韻母對照資料表[台語音標]),0)), "")</f>
        <v>a</v>
      </c>
      <c r="L25" s="141" t="str" cm="1">
        <f t="array" ref="L25" xml:space="preserve"> IFERROR( INDEX([3]!韻母對照資料表[台語注音二式], MATCH(TRUE, EXACT($D25, [3]!韻母對照資料表[台語音標]),0)), "")</f>
        <v>a</v>
      </c>
      <c r="M25" s="140" t="s">
        <v>18</v>
      </c>
      <c r="N25" s="139" t="s">
        <v>1811</v>
      </c>
      <c r="P25" s="176">
        <v>3</v>
      </c>
      <c r="Q25" s="157" t="s">
        <v>1420</v>
      </c>
      <c r="R25" s="168" t="s">
        <v>1810</v>
      </c>
      <c r="S25" s="155" t="s">
        <v>37</v>
      </c>
      <c r="T25" s="155" t="str">
        <f xml:space="preserve"> LEFT(S25, IF(LEN(S25)=1, 1, LEN(S25)-1)) &amp; "ㆷ"</f>
        <v>ㆩㆷ</v>
      </c>
      <c r="W25" s="127"/>
      <c r="X25" s="127"/>
      <c r="Y25" s="127"/>
      <c r="Z25" s="127"/>
    </row>
    <row r="26" spans="2:26" ht="57.75">
      <c r="B26" s="266" cm="1">
        <f t="array" ref="B26" xml:space="preserve"> ROW() - ROW($2:$2)</f>
        <v>24</v>
      </c>
      <c r="C26" s="160" t="s">
        <v>1709</v>
      </c>
      <c r="D26" s="160" t="s">
        <v>1708</v>
      </c>
      <c r="E26" s="144" t="s">
        <v>1707</v>
      </c>
      <c r="F26" s="159" t="str" cm="1">
        <f t="array" ref="F26" xml:space="preserve"> IFERROR( INDEX([3]!韻母對照資料表[漢字例], MATCH(TRUE, EXACT($D26, [3]!韻母對照資料表[台語音標]),0)), "")</f>
        <v>聽</v>
      </c>
      <c r="G26" s="159"/>
      <c r="H26" s="158" t="str" cm="1">
        <f t="array" ref="H26">IFERROR( INDEX([3]!韻母對照資料表[十五音], MATCH(TRUE, EXACT($D26, [3]!韻母對照資料表[台語音標]),0)), "")</f>
        <v>監</v>
      </c>
      <c r="I26" s="142" t="str" cm="1">
        <f t="array" ref="I26" xml:space="preserve"> IFERROR( INDEX([3]!韻母對照資料表[白話字], MATCH(TRUE, EXACT($D26, [3]!韻母對照資料表[台語音標]),0)), "")</f>
        <v>aⁿ</v>
      </c>
      <c r="J26" s="142" t="str" cm="1">
        <f t="array" ref="J26" xml:space="preserve"> IFERROR( INDEX([3]!韻母對照資料表[台羅拼音], MATCH(TRUE, EXACT($D26, [3]!韻母對照資料表[台語音標]),0)), "")</f>
        <v>ann</v>
      </c>
      <c r="K26" s="142" t="str" cm="1">
        <f t="array" ref="K26">IFERROR( INDEX([3]!韻母對照資料表[閩拼方案], MATCH(TRUE, EXACT($D26, [3]!韻母對照資料表[台語音標]),0)), "")</f>
        <v>na</v>
      </c>
      <c r="L26" s="141" t="str" cm="1">
        <f t="array" ref="L26" xml:space="preserve"> IFERROR( INDEX([3]!韻母對照資料表[台語注音二式], MATCH(TRUE, EXACT($D26, [3]!韻母對照資料表[台語音標]),0)), "")</f>
        <v>ann</v>
      </c>
      <c r="M26" s="140" t="s">
        <v>2099</v>
      </c>
      <c r="N26" s="139" t="s">
        <v>260</v>
      </c>
      <c r="P26" s="176">
        <v>4</v>
      </c>
      <c r="Q26" s="157" t="s">
        <v>1495</v>
      </c>
      <c r="R26" s="156" t="s">
        <v>1806</v>
      </c>
      <c r="S26" s="155" t="s">
        <v>667</v>
      </c>
      <c r="T26" s="155" t="str">
        <f xml:space="preserve"> LEFT(S26, IF(LEN(S26)=1, 1, LEN(S26)-1)) &amp; "ㆷ"</f>
        <v>ㆧㆷ</v>
      </c>
      <c r="W26" s="127"/>
      <c r="X26" s="127"/>
      <c r="Y26" s="127"/>
      <c r="Z26" s="127"/>
    </row>
    <row r="27" spans="2:26" ht="57.75">
      <c r="B27" s="266" cm="1">
        <f t="array" ref="B27" xml:space="preserve"> ROW() - ROW($2:$2)</f>
        <v>25</v>
      </c>
      <c r="C27" s="160" t="s">
        <v>1778</v>
      </c>
      <c r="D27" s="160" t="s">
        <v>1778</v>
      </c>
      <c r="E27" s="144" t="s">
        <v>1740</v>
      </c>
      <c r="F27" s="159" t="str" cm="1">
        <f t="array" ref="F27" xml:space="preserve"> IFERROR( INDEX([3]!韻母對照資料表[漢字例], MATCH(TRUE, EXACT($D27, [3]!韻母對照資料表[台語音標]),0)), "")</f>
        <v>堪</v>
      </c>
      <c r="G27" s="159"/>
      <c r="H27" s="158" t="str" cm="1">
        <f t="array" ref="H27">IFERROR( INDEX([3]!韻母對照資料表[十五音], MATCH(TRUE, EXACT($D27, [3]!韻母對照資料表[台語音標]),0)), "")</f>
        <v>甘</v>
      </c>
      <c r="I27" s="142" t="str" cm="1">
        <f t="array" ref="I27" xml:space="preserve"> IFERROR( INDEX([3]!韻母對照資料表[白話字], MATCH(TRUE, EXACT($D27, [3]!韻母對照資料表[台語音標]),0)), "")</f>
        <v>am</v>
      </c>
      <c r="J27" s="142" t="str" cm="1">
        <f t="array" ref="J27" xml:space="preserve"> IFERROR( INDEX([3]!韻母對照資料表[台羅拼音], MATCH(TRUE, EXACT($D27, [3]!韻母對照資料表[台語音標]),0)), "")</f>
        <v>am</v>
      </c>
      <c r="K27" s="142" t="str" cm="1">
        <f t="array" ref="K27">IFERROR( INDEX([3]!韻母對照資料表[閩拼方案], MATCH(TRUE, EXACT($D27, [3]!韻母對照資料表[台語音標]),0)), "")</f>
        <v>am</v>
      </c>
      <c r="L27" s="141" t="str" cm="1">
        <f t="array" ref="L27" xml:space="preserve"> IFERROR( INDEX([3]!韻母對照資料表[台語注音二式], MATCH(TRUE, EXACT($D27, [3]!韻母對照資料表[台語音標]),0)), "")</f>
        <v>am</v>
      </c>
      <c r="M27" s="140" t="s">
        <v>2100</v>
      </c>
      <c r="N27" s="139" t="s">
        <v>1776</v>
      </c>
      <c r="P27" s="176">
        <v>5</v>
      </c>
      <c r="Q27" s="157" t="s">
        <v>1439</v>
      </c>
      <c r="R27" s="156" t="s">
        <v>1802</v>
      </c>
      <c r="S27" s="155" t="s">
        <v>227</v>
      </c>
      <c r="T27" s="155" t="str">
        <f xml:space="preserve"> LEFT(S27, IF(LEN(S27)=1, 1, LEN(S27)-1)) &amp; "ㆷ"</f>
        <v>ㆥㆷ</v>
      </c>
      <c r="W27" s="127"/>
      <c r="X27" s="127"/>
      <c r="Y27" s="127"/>
      <c r="Z27" s="127"/>
    </row>
    <row r="28" spans="2:26" ht="57.75">
      <c r="B28" s="266" cm="1">
        <f t="array" ref="B28" xml:space="preserve"> ROW() - ROW($2:$2)</f>
        <v>26</v>
      </c>
      <c r="C28" s="160" t="s">
        <v>1781</v>
      </c>
      <c r="D28" s="160" t="s">
        <v>1781</v>
      </c>
      <c r="E28" s="144" t="s">
        <v>1780</v>
      </c>
      <c r="F28" s="159" t="str" cm="1">
        <f t="array" ref="F28" xml:space="preserve"> IFERROR( INDEX([3]!韻母對照資料表[漢字例], MATCH(TRUE, EXACT($D28, [3]!韻母對照資料表[台語音標]),0)), "")</f>
        <v>蘭</v>
      </c>
      <c r="G28" s="159"/>
      <c r="H28" s="158" t="str" cm="1">
        <f t="array" ref="H28">IFERROR( INDEX([3]!韻母對照資料表[十五音], MATCH(TRUE, EXACT($D28, [3]!韻母對照資料表[台語音標]),0)), "")</f>
        <v>干</v>
      </c>
      <c r="I28" s="142" t="str" cm="1">
        <f t="array" ref="I28" xml:space="preserve"> IFERROR( INDEX([3]!韻母對照資料表[白話字], MATCH(TRUE, EXACT($D28, [3]!韻母對照資料表[台語音標]),0)), "")</f>
        <v>an</v>
      </c>
      <c r="J28" s="142" t="str" cm="1">
        <f t="array" ref="J28" xml:space="preserve"> IFERROR( INDEX([3]!韻母對照資料表[台羅拼音], MATCH(TRUE, EXACT($D28, [3]!韻母對照資料表[台語音標]),0)), "")</f>
        <v>an</v>
      </c>
      <c r="K28" s="142" t="str" cm="1">
        <f t="array" ref="K28">IFERROR( INDEX([3]!韻母對照資料表[閩拼方案], MATCH(TRUE, EXACT($D28, [3]!韻母對照資料表[台語音標]),0)), "")</f>
        <v>an</v>
      </c>
      <c r="L28" s="141" t="str" cm="1">
        <f t="array" ref="L28" xml:space="preserve"> IFERROR( INDEX([3]!韻母對照資料表[台語注音二式], MATCH(TRUE, EXACT($D28, [3]!韻母對照資料表[台語音標]),0)), "")</f>
        <v>an</v>
      </c>
      <c r="M28" s="140" t="s">
        <v>2101</v>
      </c>
      <c r="N28" s="139" t="s">
        <v>2</v>
      </c>
      <c r="P28" s="176">
        <v>6</v>
      </c>
      <c r="Q28" s="157" t="s">
        <v>1468</v>
      </c>
      <c r="R28" s="156" t="s">
        <v>1797</v>
      </c>
      <c r="S28" s="155" t="s">
        <v>168</v>
      </c>
      <c r="T28" s="155"/>
      <c r="W28" s="127"/>
      <c r="X28" s="127"/>
      <c r="Y28" s="127"/>
      <c r="Z28" s="127"/>
    </row>
    <row r="29" spans="2:26" ht="57.75">
      <c r="B29" s="268" cm="1">
        <f t="array" ref="B29" xml:space="preserve"> ROW() - ROW($2:$2)</f>
        <v>27</v>
      </c>
      <c r="C29" s="154" t="s">
        <v>94</v>
      </c>
      <c r="D29" s="154" t="s">
        <v>1773</v>
      </c>
      <c r="E29" s="138" t="s">
        <v>1772</v>
      </c>
      <c r="F29" s="153" t="str" cm="1">
        <f t="array" ref="F29" xml:space="preserve"> IFERROR( INDEX([3]!韻母對照資料表[漢字例], MATCH(TRUE, EXACT($D29, [3]!韻母對照資料表[台語音標]),0)), "")</f>
        <v>邦</v>
      </c>
      <c r="G29" s="153"/>
      <c r="H29" s="152" t="str" cm="1">
        <f t="array" ref="H29">IFERROR( INDEX([3]!韻母對照資料表[十五音], MATCH(TRUE, EXACT($D29, [3]!韻母對照資料表[台語音標]),0)), "")</f>
        <v>江</v>
      </c>
      <c r="I29" s="136" t="str" cm="1">
        <f t="array" ref="I29" xml:space="preserve"> IFERROR( INDEX([3]!韻母對照資料表[白話字], MATCH(TRUE, EXACT($D29, [3]!韻母對照資料表[台語音標]),0)), "")</f>
        <v>ang</v>
      </c>
      <c r="J29" s="136" t="str" cm="1">
        <f t="array" ref="J29" xml:space="preserve"> IFERROR( INDEX([3]!韻母對照資料表[台羅拼音], MATCH(TRUE, EXACT($D29, [3]!韻母對照資料表[台語音標]),0)), "")</f>
        <v>ang</v>
      </c>
      <c r="K29" s="136" t="str" cm="1">
        <f t="array" ref="K29">IFERROR( INDEX([3]!韻母對照資料表[閩拼方案], MATCH(TRUE, EXACT($D29, [3]!韻母對照資料表[台語音標]),0)), "")</f>
        <v>ang</v>
      </c>
      <c r="L29" s="135" t="str" cm="1">
        <f t="array" ref="L29" xml:space="preserve"> IFERROR( INDEX([3]!韻母對照資料表[台語注音二式], MATCH(TRUE, EXACT($D29, [3]!韻母對照資料表[台語音標]),0)), "")</f>
        <v>ang</v>
      </c>
      <c r="M29" s="134" t="s">
        <v>2102</v>
      </c>
      <c r="N29" s="133" t="s">
        <v>1771</v>
      </c>
      <c r="P29" s="176">
        <v>7</v>
      </c>
      <c r="Q29" s="157" t="s">
        <v>1494</v>
      </c>
      <c r="R29" s="156" t="s">
        <v>1795</v>
      </c>
      <c r="S29" s="155" t="s">
        <v>1524</v>
      </c>
      <c r="T29" s="155" t="str">
        <f xml:space="preserve"> LEFT(S29, IF(LEN(S29)=1, 1, LEN(S29)-1)) &amp; "ㆷ"</f>
        <v>ㆯㆷ</v>
      </c>
      <c r="W29" s="127"/>
      <c r="X29" s="127"/>
      <c r="Y29" s="127"/>
      <c r="Z29" s="127"/>
    </row>
    <row r="30" spans="2:26" ht="57.75">
      <c r="B30" s="266" cm="1">
        <f t="array" ref="B30" xml:space="preserve"> ROW() - ROW($2:$2)</f>
        <v>28</v>
      </c>
      <c r="C30" s="160" t="s">
        <v>1789</v>
      </c>
      <c r="D30" s="160" t="s">
        <v>1789</v>
      </c>
      <c r="E30" s="144" t="s">
        <v>1788</v>
      </c>
      <c r="F30" s="159" t="str" cm="1">
        <f t="array" ref="F30" xml:space="preserve"> IFERROR( INDEX([3]!韻母對照資料表[漢字例], MATCH(TRUE, EXACT($D30, [3]!韻母對照資料表[台語音標]),0)), "")</f>
        <v>埃</v>
      </c>
      <c r="G30" s="159"/>
      <c r="H30" s="158" t="str" cm="1">
        <f t="array" ref="H30">IFERROR( INDEX([3]!韻母對照資料表[十五音], MATCH(TRUE, EXACT($D30, [3]!韻母對照資料表[台語音標]),0)), "")</f>
        <v>皆</v>
      </c>
      <c r="I30" s="142" t="str" cm="1">
        <f t="array" ref="I30" xml:space="preserve"> IFERROR( INDEX([3]!韻母對照資料表[白話字], MATCH(TRUE, EXACT($D30, [3]!韻母對照資料表[台語音標]),0)), "")</f>
        <v>ai</v>
      </c>
      <c r="J30" s="142" t="str" cm="1">
        <f t="array" ref="J30" xml:space="preserve"> IFERROR( INDEX([3]!韻母對照資料表[台羅拼音], MATCH(TRUE, EXACT($D30, [3]!韻母對照資料表[台語音標]),0)), "")</f>
        <v>ai</v>
      </c>
      <c r="K30" s="142" t="str" cm="1">
        <f t="array" ref="K30">IFERROR( INDEX([3]!韻母對照資料表[閩拼方案], MATCH(TRUE, EXACT($D30, [3]!韻母對照資料表[台語音標]),0)), "")</f>
        <v>ai</v>
      </c>
      <c r="L30" s="141" t="str" cm="1">
        <f t="array" ref="L30" xml:space="preserve"> IFERROR( INDEX([3]!韻母對照資料表[台語注音二式], MATCH(TRUE, EXACT($D30, [3]!韻母對照資料表[台語音標]),0)), "")</f>
        <v>ai</v>
      </c>
      <c r="M30" s="140" t="s">
        <v>1878</v>
      </c>
      <c r="N30" s="139" t="s">
        <v>1787</v>
      </c>
      <c r="P30" s="176">
        <v>8</v>
      </c>
      <c r="Q30" s="157" t="s">
        <v>1440</v>
      </c>
      <c r="R30" s="168" t="s">
        <v>1790</v>
      </c>
      <c r="S30" s="155" t="s">
        <v>938</v>
      </c>
      <c r="T30" s="155"/>
      <c r="W30" s="127"/>
      <c r="X30" s="127"/>
      <c r="Y30" s="127"/>
      <c r="Z30" s="127"/>
    </row>
    <row r="31" spans="2:26" ht="57.75">
      <c r="B31" s="268" cm="1">
        <f t="array" ref="B31" xml:space="preserve"> ROW() - ROW($2:$2)</f>
        <v>29</v>
      </c>
      <c r="C31" s="154" t="s">
        <v>1689</v>
      </c>
      <c r="D31" s="154" t="s">
        <v>1688</v>
      </c>
      <c r="E31" s="138" t="s">
        <v>1687</v>
      </c>
      <c r="F31" s="153" t="str" cm="1">
        <f t="array" ref="F31" xml:space="preserve"> IFERROR( INDEX([3]!韻母對照資料表[漢字例], MATCH(TRUE, EXACT($D31, [3]!韻母對照資料表[台語音標]),0)), "")</f>
        <v>挨</v>
      </c>
      <c r="G31" s="153"/>
      <c r="H31" s="152" t="str" cm="1">
        <f t="array" ref="H31">IFERROR( INDEX([3]!韻母對照資料表[十五音], MATCH(TRUE, EXACT($D31, [3]!韻母對照資料表[台語音標]),0)), "")</f>
        <v>閒</v>
      </c>
      <c r="I31" s="136" t="str" cm="1">
        <f t="array" ref="I31" xml:space="preserve"> IFERROR( INDEX([3]!韻母對照資料表[白話字], MATCH(TRUE, EXACT($D31, [3]!韻母對照資料表[台語音標]),0)), "")</f>
        <v>aiⁿ</v>
      </c>
      <c r="J31" s="136" t="str" cm="1">
        <f t="array" ref="J31" xml:space="preserve"> IFERROR( INDEX([3]!韻母對照資料表[台羅拼音], MATCH(TRUE, EXACT($D31, [3]!韻母對照資料表[台語音標]),0)), "")</f>
        <v>ainn</v>
      </c>
      <c r="K31" s="136" t="str" cm="1">
        <f t="array" ref="K31">IFERROR( INDEX([3]!韻母對照資料表[閩拼方案], MATCH(TRUE, EXACT($D31, [3]!韻母對照資料表[台語音標]),0)), "")</f>
        <v>nai</v>
      </c>
      <c r="L31" s="135" t="str" cm="1">
        <f t="array" ref="L31" xml:space="preserve"> IFERROR( INDEX([3]!韻母對照資料表[台語注音二式], MATCH(TRUE, EXACT($D31, [3]!韻母對照資料表[台語音標]),0)), "")</f>
        <v>ainn</v>
      </c>
      <c r="M31" s="134" t="s">
        <v>2103</v>
      </c>
      <c r="N31" s="133" t="s">
        <v>9</v>
      </c>
      <c r="P31" s="176">
        <v>9</v>
      </c>
      <c r="Q31" s="157" t="s">
        <v>1483</v>
      </c>
      <c r="R31" s="156" t="s">
        <v>1786</v>
      </c>
      <c r="S31" s="182" t="s">
        <v>1509</v>
      </c>
      <c r="T31" s="182"/>
      <c r="W31" s="127"/>
      <c r="X31" s="127"/>
      <c r="Y31" s="127"/>
      <c r="Z31" s="127"/>
    </row>
    <row r="32" spans="2:26" ht="57.75">
      <c r="B32" s="266" cm="1">
        <f t="array" ref="B32" xml:space="preserve"> ROW() - ROW($2:$2)</f>
        <v>30</v>
      </c>
      <c r="C32" s="160" t="s">
        <v>1785</v>
      </c>
      <c r="D32" s="160" t="s">
        <v>1785</v>
      </c>
      <c r="E32" s="144" t="s">
        <v>1784</v>
      </c>
      <c r="F32" s="159" t="str" cm="1">
        <f t="array" ref="F32" xml:space="preserve"> IFERROR( INDEX([3]!韻母對照資料表[漢字例], MATCH(TRUE, EXACT($D32, [3]!韻母對照資料表[台語音標]),0)), "")</f>
        <v>鬧</v>
      </c>
      <c r="G32" s="159"/>
      <c r="H32" s="158" t="str" cm="1">
        <f t="array" ref="H32">IFERROR( INDEX([3]!韻母對照資料表[十五音], MATCH(TRUE, EXACT($D32, [3]!韻母對照資料表[台語音標]),0)), "")</f>
        <v>交</v>
      </c>
      <c r="I32" s="142" t="str" cm="1">
        <f t="array" ref="I32" xml:space="preserve"> IFERROR( INDEX([3]!韻母對照資料表[白話字], MATCH(TRUE, EXACT($D32, [3]!韻母對照資料表[台語音標]),0)), "")</f>
        <v>au</v>
      </c>
      <c r="J32" s="142" t="str" cm="1">
        <f t="array" ref="J32" xml:space="preserve"> IFERROR( INDEX([3]!韻母對照資料表[台羅拼音], MATCH(TRUE, EXACT($D32, [3]!韻母對照資料表[台語音標]),0)), "")</f>
        <v>au</v>
      </c>
      <c r="K32" s="142" t="str" cm="1">
        <f t="array" ref="K32">IFERROR( INDEX([3]!韻母對照資料表[閩拼方案], MATCH(TRUE, EXACT($D32, [3]!韻母對照資料表[台語音標]),0)), "")</f>
        <v>ao</v>
      </c>
      <c r="L32" s="141" t="str" cm="1">
        <f t="array" ref="L32" xml:space="preserve"> IFERROR( INDEX([3]!韻母對照資料表[台語注音二式], MATCH(TRUE, EXACT($D32, [3]!韻母對照資料表[台語音標]),0)), "")</f>
        <v>au</v>
      </c>
      <c r="M32" s="140" t="s">
        <v>2104</v>
      </c>
      <c r="N32" s="139" t="s">
        <v>1783</v>
      </c>
      <c r="P32" s="176">
        <v>10</v>
      </c>
      <c r="Q32" s="157" t="s">
        <v>1498</v>
      </c>
      <c r="R32" s="156" t="s">
        <v>1782</v>
      </c>
      <c r="S32" s="155" t="s">
        <v>622</v>
      </c>
      <c r="T32" s="155"/>
      <c r="W32" s="127"/>
      <c r="X32" s="127"/>
      <c r="Y32" s="127"/>
      <c r="Z32" s="127"/>
    </row>
    <row r="33" spans="2:26" ht="57.75">
      <c r="B33" s="268" cm="1">
        <f t="array" ref="B33" xml:space="preserve"> ROW() - ROW($2:$2)</f>
        <v>31</v>
      </c>
      <c r="C33" s="154" t="s">
        <v>1685</v>
      </c>
      <c r="D33" s="154" t="s">
        <v>1684</v>
      </c>
      <c r="E33" s="138" t="s">
        <v>1683</v>
      </c>
      <c r="F33" s="153" t="str" cm="1">
        <f t="array" ref="F33" xml:space="preserve"> IFERROR( INDEX([3]!韻母對照資料表[漢字例], MATCH(TRUE, EXACT($D33, [3]!韻母對照資料表[台語音標]),0)), "")</f>
        <v>懸</v>
      </c>
      <c r="G33" s="153"/>
      <c r="H33" s="152" t="str" cm="1">
        <f t="array" ref="H33">IFERROR( INDEX([3]!韻母對照資料表[十五音], MATCH(TRUE, EXACT($D33, [3]!韻母對照資料表[台語音標]),0)), "")</f>
        <v>爻</v>
      </c>
      <c r="I33" s="136" t="str" cm="1">
        <f t="array" ref="I33" xml:space="preserve"> IFERROR( INDEX([3]!韻母對照資料表[白話字], MATCH(TRUE, EXACT($D33, [3]!韻母對照資料表[台語音標]),0)), "")</f>
        <v>auⁿ</v>
      </c>
      <c r="J33" s="136" t="str" cm="1">
        <f t="array" ref="J33" xml:space="preserve"> IFERROR( INDEX([3]!韻母對照資料表[台羅拼音], MATCH(TRUE, EXACT($D33, [3]!韻母對照資料表[台語音標]),0)), "")</f>
        <v>aunn</v>
      </c>
      <c r="K33" s="136" t="str" cm="1">
        <f t="array" ref="K33">IFERROR( INDEX([3]!韻母對照資料表[閩拼方案], MATCH(TRUE, EXACT($D33, [3]!韻母對照資料表[台語音標]),0)), "")</f>
        <v>nao</v>
      </c>
      <c r="L33" s="135" t="str" cm="1">
        <f t="array" ref="L33" xml:space="preserve"> IFERROR( INDEX([3]!韻母對照資料表[台語注音二式], MATCH(TRUE, EXACT($D33, [3]!韻母對照資料表[台語音標]),0)), "")</f>
        <v>aunn</v>
      </c>
      <c r="M33" s="134" t="s">
        <v>2105</v>
      </c>
      <c r="N33" s="133" t="s">
        <v>1682</v>
      </c>
      <c r="P33" s="176">
        <v>11</v>
      </c>
      <c r="Q33" s="157" t="s">
        <v>1488</v>
      </c>
      <c r="R33" s="168" t="s">
        <v>1779</v>
      </c>
      <c r="S33" s="155" t="s">
        <v>694</v>
      </c>
      <c r="T33" s="155" t="str">
        <f xml:space="preserve"> LEFT(S33, IF(LEN(S33)=1, 1, LEN(S33)-1)) &amp; "ㆴ"</f>
        <v>ㆱㆴ</v>
      </c>
      <c r="W33" s="127"/>
      <c r="X33" s="127"/>
      <c r="Y33" s="127"/>
      <c r="Z33" s="127"/>
    </row>
    <row r="34" spans="2:26" ht="57.75">
      <c r="B34" s="266" cm="1">
        <f t="array" ref="B34" xml:space="preserve"> ROW() - ROW($2:$2)</f>
        <v>32</v>
      </c>
      <c r="C34" s="160" t="s">
        <v>1801</v>
      </c>
      <c r="D34" s="160" t="s">
        <v>1799</v>
      </c>
      <c r="E34" s="144" t="s">
        <v>1800</v>
      </c>
      <c r="F34" s="175" t="str" cm="1">
        <f t="array" ref="F34" xml:space="preserve"> IFERROR( INDEX([3]!韻母對照資料表[漢字例], MATCH(TRUE, EXACT($D34, [3]!韻母對照資料表[台語音標]),0)), "")</f>
        <v>會</v>
      </c>
      <c r="G34" s="175"/>
      <c r="H34" s="158" t="str" cm="1">
        <f t="array" ref="H34">IFERROR( INDEX([3]!韻母對照資料表[十五音], MATCH(TRUE, EXACT($D34, [3]!韻母對照資料表[台語音標]),0)), "")</f>
        <v>伽</v>
      </c>
      <c r="I34" s="142" t="str" cm="1">
        <f t="array" ref="I34" xml:space="preserve"> IFERROR( INDEX([3]!韻母對照資料表[白話字], MATCH(TRUE, EXACT($D34, [3]!韻母對照資料表[台語音標]),0)), "")</f>
        <v>e</v>
      </c>
      <c r="J34" s="142" t="str" cm="1">
        <f t="array" ref="J34" xml:space="preserve"> IFERROR( INDEX([3]!韻母對照資料表[台羅拼音], MATCH(TRUE, EXACT($D34, [3]!韻母對照資料表[台語音標]),0)), "")</f>
        <v>e</v>
      </c>
      <c r="K34" s="142" t="str" cm="1">
        <f t="array" ref="K34">IFERROR( INDEX([3]!韻母對照資料表[閩拼方案], MATCH(TRUE, EXACT($D34, [3]!韻母對照資料表[台語音標]),0)), "")</f>
        <v>e</v>
      </c>
      <c r="L34" s="141" t="str" cm="1">
        <f t="array" ref="L34" xml:space="preserve"> IFERROR( INDEX([3]!韻母對照資料表[台語注音二式], MATCH(TRUE, EXACT($D34, [3]!韻母對照資料表[台語音標]),0)), "")</f>
        <v>e</v>
      </c>
      <c r="M34" s="140" t="s">
        <v>208</v>
      </c>
      <c r="N34" s="139" t="s">
        <v>1798</v>
      </c>
      <c r="P34" s="176">
        <v>12</v>
      </c>
      <c r="Q34" s="157" t="s">
        <v>1407</v>
      </c>
      <c r="R34" s="156" t="s">
        <v>1775</v>
      </c>
      <c r="S34" s="155" t="s">
        <v>1774</v>
      </c>
      <c r="T34" s="155" t="str">
        <f xml:space="preserve"> LEFT(S34, IF(LEN(S34)=1, 1, LEN(S34)-1)) &amp; "ㆴ"</f>
        <v>ㄧㆴ</v>
      </c>
      <c r="W34" s="127"/>
      <c r="X34" s="127"/>
      <c r="Y34" s="127"/>
      <c r="Z34" s="127"/>
    </row>
    <row r="35" spans="2:26" ht="57.75">
      <c r="B35" s="268" cm="1">
        <f t="array" ref="B35" xml:space="preserve"> ROW() - ROW($2:$2)</f>
        <v>33</v>
      </c>
      <c r="C35" s="154" t="s">
        <v>1165</v>
      </c>
      <c r="D35" s="154" t="s">
        <v>1698</v>
      </c>
      <c r="E35" s="138" t="s">
        <v>1697</v>
      </c>
      <c r="F35" s="153" t="str" cm="1">
        <f t="array" ref="F35" xml:space="preserve"> IFERROR( INDEX([3]!韻母對照資料表[漢字例], MATCH(TRUE, EXACT($D35, [3]!韻母對照資料表[台語音標]),0)), "")</f>
        <v>爭</v>
      </c>
      <c r="G35" s="153"/>
      <c r="H35" s="152" t="str" cm="1">
        <f t="array" ref="H35">IFERROR( INDEX([3]!韻母對照資料表[十五音], MATCH(TRUE, EXACT($D35, [3]!韻母對照資料表[台語音標]),0)), "")</f>
        <v>更</v>
      </c>
      <c r="I35" s="136" t="str" cm="1">
        <f t="array" ref="I35" xml:space="preserve"> IFERROR( INDEX([3]!韻母對照資料表[白話字], MATCH(TRUE, EXACT($D35, [3]!韻母對照資料表[台語音標]),0)), "")</f>
        <v>eⁿ</v>
      </c>
      <c r="J35" s="136" t="str" cm="1">
        <f t="array" ref="J35" xml:space="preserve"> IFERROR( INDEX([3]!韻母對照資料表[台羅拼音], MATCH(TRUE, EXACT($D35, [3]!韻母對照資料表[台語音標]),0)), "")</f>
        <v>enn</v>
      </c>
      <c r="K35" s="136" t="str" cm="1">
        <f t="array" ref="K35">IFERROR( INDEX([3]!韻母對照資料表[閩拼方案], MATCH(TRUE, EXACT($D35, [3]!韻母對照資料表[台語音標]),0)), "")</f>
        <v>ne</v>
      </c>
      <c r="L35" s="135" t="str" cm="1">
        <f t="array" ref="L35" xml:space="preserve"> IFERROR( INDEX([3]!韻母對照資料表[台語注音二式], MATCH(TRUE, EXACT($D35, [3]!韻母對照資料表[台語音標]),0)), "")</f>
        <v>enn</v>
      </c>
      <c r="M35" s="134" t="s">
        <v>1869</v>
      </c>
      <c r="N35" s="133" t="s">
        <v>1696</v>
      </c>
      <c r="Q35" s="127"/>
      <c r="R35" s="127"/>
      <c r="S35" s="127"/>
      <c r="T35" s="127"/>
      <c r="W35" s="127"/>
      <c r="X35" s="127"/>
      <c r="Y35" s="127"/>
      <c r="Z35" s="127"/>
    </row>
    <row r="36" spans="2:26" ht="58.5" thickBot="1">
      <c r="B36" s="266" cm="1">
        <f t="array" ref="B36" xml:space="preserve"> ROW() - ROW($2:$2)</f>
        <v>34</v>
      </c>
      <c r="C36" s="160" t="s">
        <v>1808</v>
      </c>
      <c r="D36" s="160" t="s">
        <v>1808</v>
      </c>
      <c r="E36" s="144" t="s">
        <v>1809</v>
      </c>
      <c r="F36" s="159" t="str" cm="1">
        <f t="array" ref="F36" xml:space="preserve"> IFERROR( INDEX([3]!韻母對照資料表[漢字例], MATCH(TRUE, EXACT($D36, [3]!韻母對照資料表[台語音標]),0)), "")</f>
        <v>爾</v>
      </c>
      <c r="G36" s="159"/>
      <c r="H36" s="158" t="str" cm="1">
        <f t="array" ref="H36">IFERROR( INDEX([3]!韻母對照資料表[十五音], MATCH(TRUE, EXACT($D36, [3]!韻母對照資料表[台語音標]),0)), "")</f>
        <v>居</v>
      </c>
      <c r="I36" s="142" t="str" cm="1">
        <f t="array" ref="I36" xml:space="preserve"> IFERROR( INDEX([3]!韻母對照資料表[白話字], MATCH(TRUE, EXACT($D36, [3]!韻母對照資料表[台語音標]),0)), "")</f>
        <v>i</v>
      </c>
      <c r="J36" s="142" t="str" cm="1">
        <f t="array" ref="J36" xml:space="preserve"> IFERROR( INDEX([3]!韻母對照資料表[台羅拼音], MATCH(TRUE, EXACT($D36, [3]!韻母對照資料表[台語音標]),0)), "")</f>
        <v>i</v>
      </c>
      <c r="K36" s="142" t="str" cm="1">
        <f t="array" ref="K36">IFERROR( INDEX([3]!韻母對照資料表[閩拼方案], MATCH(TRUE, EXACT($D36, [3]!韻母對照資料表[台語音標]),0)), "")</f>
        <v>i</v>
      </c>
      <c r="L36" s="141" t="str" cm="1">
        <f t="array" ref="L36" xml:space="preserve"> IFERROR( INDEX([3]!韻母對照資料表[台語注音二式], MATCH(TRUE, EXACT($D36, [3]!韻母對照資料表[台語音標]),0)), "")</f>
        <v>i</v>
      </c>
      <c r="M36" s="140" t="s">
        <v>260</v>
      </c>
      <c r="N36" s="139" t="s">
        <v>1807</v>
      </c>
      <c r="P36" s="164" t="s">
        <v>1274</v>
      </c>
      <c r="Q36" s="163" t="s">
        <v>1660</v>
      </c>
      <c r="R36" s="162" t="s">
        <v>1659</v>
      </c>
      <c r="S36" s="161" t="s">
        <v>1658</v>
      </c>
      <c r="T36" s="161" t="s">
        <v>1657</v>
      </c>
      <c r="W36" s="127"/>
      <c r="X36" s="127"/>
      <c r="Y36" s="127"/>
      <c r="Z36" s="127"/>
    </row>
    <row r="37" spans="2:26" ht="58.5" thickTop="1">
      <c r="B37" s="266" cm="1">
        <f t="array" ref="B37" xml:space="preserve"> ROW() - ROW($2:$2)</f>
        <v>35</v>
      </c>
      <c r="C37" s="160" t="s">
        <v>1705</v>
      </c>
      <c r="D37" s="160" t="s">
        <v>1704</v>
      </c>
      <c r="E37" s="144" t="s">
        <v>1703</v>
      </c>
      <c r="F37" s="159" t="str" cm="1">
        <f t="array" ref="F37" xml:space="preserve"> IFERROR( INDEX([3]!韻母對照資料表[漢字例], MATCH(TRUE, EXACT($D37, [3]!韻母對照資料表[台語音標]),0)), "")</f>
        <v>庚</v>
      </c>
      <c r="G37" s="159"/>
      <c r="H37" s="158" t="str" cm="1">
        <f t="array" ref="H37">IFERROR( INDEX([3]!韻母對照資料表[十五音], MATCH(TRUE, EXACT($D37, [3]!韻母對照資料表[台語音標]),0)), "")</f>
        <v>梔</v>
      </c>
      <c r="I37" s="142" t="str" cm="1">
        <f t="array" ref="I37" xml:space="preserve"> IFERROR( INDEX([3]!韻母對照資料表[白話字], MATCH(TRUE, EXACT($D37, [3]!韻母對照資料表[台語音標]),0)), "")</f>
        <v>iⁿ</v>
      </c>
      <c r="J37" s="142" t="str" cm="1">
        <f t="array" ref="J37" xml:space="preserve"> IFERROR( INDEX([3]!韻母對照資料表[台羅拼音], MATCH(TRUE, EXACT($D37, [3]!韻母對照資料表[台語音標]),0)), "")</f>
        <v>inn</v>
      </c>
      <c r="K37" s="142" t="str" cm="1">
        <f t="array" ref="K37">IFERROR( INDEX([3]!韻母對照資料表[閩拼方案], MATCH(TRUE, EXACT($D37, [3]!韻母對照資料表[台語音標]),0)), "")</f>
        <v>ni</v>
      </c>
      <c r="L37" s="141" t="str" cm="1">
        <f t="array" ref="L37" xml:space="preserve"> IFERROR( INDEX([3]!韻母對照資料表[台語注音二式], MATCH(TRUE, EXACT($D37, [3]!韻母對照資料表[台語音標]),0)), "")</f>
        <v>inn</v>
      </c>
      <c r="M37" s="140" t="s">
        <v>1791</v>
      </c>
      <c r="N37" s="139" t="s">
        <v>1295</v>
      </c>
      <c r="P37" s="176">
        <v>1</v>
      </c>
      <c r="Q37" s="157" t="s">
        <v>1456</v>
      </c>
      <c r="R37" s="156" t="s">
        <v>1766</v>
      </c>
      <c r="S37" s="155" t="s">
        <v>407</v>
      </c>
      <c r="T37" s="155" t="s">
        <v>434</v>
      </c>
      <c r="W37" s="127"/>
      <c r="X37" s="127"/>
      <c r="Y37" s="127"/>
      <c r="Z37" s="127"/>
    </row>
    <row r="38" spans="2:26" ht="57.75">
      <c r="B38" s="266" cm="1">
        <f t="array" ref="B38" xml:space="preserve"> ROW() - ROW($2:$2)</f>
        <v>36</v>
      </c>
      <c r="C38" s="160" t="s">
        <v>1081</v>
      </c>
      <c r="D38" s="160" t="s">
        <v>1081</v>
      </c>
      <c r="E38" s="144" t="s">
        <v>1579</v>
      </c>
      <c r="F38" s="159" t="str" cm="1">
        <f t="array" ref="F38" xml:space="preserve"> IFERROR( INDEX([3]!韻母對照資料表[漢字例], MATCH(TRUE, EXACT($D38, [3]!韻母對照資料表[台語音標]),0)), "")</f>
        <v>深</v>
      </c>
      <c r="G38" s="159"/>
      <c r="H38" s="158" t="str" cm="1">
        <f t="array" ref="H38">IFERROR( INDEX([3]!韻母對照資料表[十五音], MATCH(TRUE, EXACT($D38, [3]!韻母對照資料表[台語音標]),0)), "")</f>
        <v>金</v>
      </c>
      <c r="I38" s="142" t="str" cm="1">
        <f t="array" ref="I38" xml:space="preserve"> IFERROR( INDEX([3]!韻母對照資料表[白話字], MATCH(TRUE, EXACT($D38, [3]!韻母對照資料表[台語音標]),0)), "")</f>
        <v>im</v>
      </c>
      <c r="J38" s="142" t="str" cm="1">
        <f t="array" ref="J38" xml:space="preserve"> IFERROR( INDEX([3]!韻母對照資料表[台羅拼音], MATCH(TRUE, EXACT($D38, [3]!韻母對照資料表[台語音標]),0)), "")</f>
        <v>im</v>
      </c>
      <c r="K38" s="142" t="str" cm="1">
        <f t="array" ref="K38">IFERROR( INDEX([3]!韻母對照資料表[閩拼方案], MATCH(TRUE, EXACT($D38, [3]!韻母對照資料表[台語音標]),0)), "")</f>
        <v>im</v>
      </c>
      <c r="L38" s="141" t="str" cm="1">
        <f t="array" ref="L38" xml:space="preserve"> IFERROR( INDEX([3]!韻母對照資料表[台語注音二式], MATCH(TRUE, EXACT($D38, [3]!韻母對照資料表[台語音標]),0)), "")</f>
        <v>im</v>
      </c>
      <c r="M38" s="140"/>
      <c r="N38" s="139"/>
      <c r="P38" s="176">
        <v>2</v>
      </c>
      <c r="Q38" s="157" t="s">
        <v>1676</v>
      </c>
      <c r="R38" s="156" t="s">
        <v>1765</v>
      </c>
      <c r="S38" s="155" t="s">
        <v>536</v>
      </c>
      <c r="T38" s="155"/>
      <c r="W38" s="127"/>
      <c r="X38" s="127"/>
      <c r="Y38" s="127"/>
      <c r="Z38" s="127"/>
    </row>
    <row r="39" spans="2:26" ht="57.75">
      <c r="B39" s="266" cm="1">
        <f t="array" ref="B39" xml:space="preserve"> ROW() - ROW($2:$2)</f>
        <v>37</v>
      </c>
      <c r="C39" s="160" t="s">
        <v>1125</v>
      </c>
      <c r="D39" s="160" t="s">
        <v>1125</v>
      </c>
      <c r="E39" s="144" t="s">
        <v>1580</v>
      </c>
      <c r="F39" s="159" t="str" cm="1">
        <f t="array" ref="F39" xml:space="preserve"> IFERROR( INDEX([3]!韻母對照資料表[漢字例], MATCH(TRUE, EXACT($D39, [3]!韻母對照資料表[台語音標]),0)), "")</f>
        <v>恩</v>
      </c>
      <c r="G39" s="159"/>
      <c r="H39" s="158" t="str" cm="1">
        <f t="array" ref="H39">IFERROR( INDEX([3]!韻母對照資料表[十五音], MATCH(TRUE, EXACT($D39, [3]!韻母對照資料表[台語音標]),0)), "")</f>
        <v>巾</v>
      </c>
      <c r="I39" s="142" t="str" cm="1">
        <f t="array" ref="I39" xml:space="preserve"> IFERROR( INDEX([3]!韻母對照資料表[白話字], MATCH(TRUE, EXACT($D39, [3]!韻母對照資料表[台語音標]),0)), "")</f>
        <v>in</v>
      </c>
      <c r="J39" s="142" t="str" cm="1">
        <f t="array" ref="J39" xml:space="preserve"> IFERROR( INDEX([3]!韻母對照資料表[台羅拼音], MATCH(TRUE, EXACT($D39, [3]!韻母對照資料表[台語音標]),0)), "")</f>
        <v>in</v>
      </c>
      <c r="K39" s="142" t="str" cm="1">
        <f t="array" ref="K39">IFERROR( INDEX([3]!韻母對照資料表[閩拼方案], MATCH(TRUE, EXACT($D39, [3]!韻母對照資料表[台語音標]),0)), "")</f>
        <v>in</v>
      </c>
      <c r="L39" s="141" t="str" cm="1">
        <f t="array" ref="L39" xml:space="preserve"> IFERROR( INDEX([3]!韻母對照資料表[台語注音二式], MATCH(TRUE, EXACT($D39, [3]!韻母對照資料表[台語音標]),0)), "")</f>
        <v>in</v>
      </c>
      <c r="M39" s="140"/>
      <c r="N39" s="139"/>
      <c r="P39" s="176">
        <v>3</v>
      </c>
      <c r="Q39" s="157" t="s">
        <v>1454</v>
      </c>
      <c r="R39" s="156" t="s">
        <v>1763</v>
      </c>
      <c r="S39" s="182" t="s">
        <v>809</v>
      </c>
      <c r="T39" s="182"/>
      <c r="W39" s="127"/>
      <c r="X39" s="127"/>
      <c r="Y39" s="127"/>
      <c r="Z39" s="127"/>
    </row>
    <row r="40" spans="2:26" ht="57.75">
      <c r="B40" s="266" cm="1">
        <f t="array" ref="B40" xml:space="preserve"> ROW() - ROW($2:$2)</f>
        <v>38</v>
      </c>
      <c r="C40" s="160" t="s">
        <v>1762</v>
      </c>
      <c r="D40" s="160" t="s">
        <v>1761</v>
      </c>
      <c r="E40" s="144" t="s">
        <v>1760</v>
      </c>
      <c r="F40" s="159" t="str" cm="1">
        <f t="array" ref="F40" xml:space="preserve"> IFERROR( INDEX([3]!韻母對照資料表[漢字例], MATCH(TRUE, EXACT($D40, [3]!韻母對照資料表[台語音標]),0)), "")</f>
        <v>情</v>
      </c>
      <c r="G40" s="159"/>
      <c r="H40" s="158" t="str" cm="1">
        <f t="array" ref="H40">IFERROR( INDEX([3]!韻母對照資料表[十五音], MATCH(TRUE, EXACT($D40, [3]!韻母對照資料表[台語音標]),0)), "")</f>
        <v>經</v>
      </c>
      <c r="I40" s="142" t="str" cm="1">
        <f t="array" ref="I40" xml:space="preserve"> IFERROR( INDEX([3]!韻母對照資料表[白話字], MATCH(TRUE, EXACT($D40, [3]!韻母對照資料表[台語音標]),0)), "")</f>
        <v>eng</v>
      </c>
      <c r="J40" s="142" t="str" cm="1">
        <f t="array" ref="J40" xml:space="preserve"> IFERROR( INDEX([3]!韻母對照資料表[台羅拼音], MATCH(TRUE, EXACT($D40, [3]!韻母對照資料表[台語音標]),0)), "")</f>
        <v>ing</v>
      </c>
      <c r="K40" s="142" t="str" cm="1">
        <f t="array" ref="K40">IFERROR( INDEX([3]!韻母對照資料表[閩拼方案], MATCH(TRUE, EXACT($D40, [3]!韻母對照資料表[台語音標]),0)), "")</f>
        <v>ing</v>
      </c>
      <c r="L40" s="275" t="str" cm="1">
        <f t="array" ref="L40" xml:space="preserve"> IFERROR( INDEX([3]!韻母對照資料表[台語注音二式], MATCH(TRUE, EXACT($D40, [3]!韻母對照資料表[台語音標]),0)), "")</f>
        <v>ing</v>
      </c>
      <c r="M40" s="140" t="s">
        <v>1022</v>
      </c>
      <c r="N40" s="139"/>
      <c r="P40" s="176">
        <v>4</v>
      </c>
      <c r="Q40" s="157" t="s">
        <v>1452</v>
      </c>
      <c r="R40" s="156" t="s">
        <v>1759</v>
      </c>
      <c r="S40" s="155" t="s">
        <v>559</v>
      </c>
      <c r="T40" s="155"/>
      <c r="W40" s="127"/>
      <c r="X40" s="127"/>
      <c r="Y40" s="127"/>
      <c r="Z40" s="127"/>
    </row>
    <row r="41" spans="2:26" ht="57.75">
      <c r="B41" s="266" cm="1">
        <f t="array" ref="B41" xml:space="preserve"> ROW() - ROW($2:$2)</f>
        <v>39</v>
      </c>
      <c r="C41" s="184" t="s">
        <v>1104</v>
      </c>
      <c r="D41" s="184" t="s">
        <v>1758</v>
      </c>
      <c r="E41" s="180" t="s">
        <v>1757</v>
      </c>
      <c r="F41" s="183" t="str" cm="1">
        <f t="array" ref="F41" xml:space="preserve"> IFERROR( INDEX([3]!韻母對照資料表[漢字例], MATCH(TRUE, EXACT($D41, [3]!韻母對照資料表[台語音標]),0)), "")</f>
        <v>益</v>
      </c>
      <c r="G41" s="183"/>
      <c r="H41" s="158" t="str" cm="1">
        <f t="array" ref="H41">IFERROR( INDEX([3]!韻母對照資料表[十五音], MATCH(TRUE, EXACT($D41, [3]!韻母對照資料表[台語音標]),0)), "")</f>
        <v>經</v>
      </c>
      <c r="I41" s="142" t="str" cm="1">
        <f t="array" ref="I41" xml:space="preserve"> IFERROR( INDEX([3]!韻母對照資料表[白話字], MATCH(TRUE, EXACT($D41, [3]!韻母對照資料表[台語音標]),0)), "")</f>
        <v>ek</v>
      </c>
      <c r="J41" s="142" t="str" cm="1">
        <f t="array" ref="J41" xml:space="preserve"> IFERROR( INDEX([3]!韻母對照資料表[台羅拼音], MATCH(TRUE, EXACT($D41, [3]!韻母對照資料表[台語音標]),0)), "")</f>
        <v>ik</v>
      </c>
      <c r="K41" s="142" t="str" cm="1">
        <f t="array" ref="K41">IFERROR( INDEX([3]!韻母對照資料表[閩拼方案], MATCH(TRUE, EXACT($D41, [3]!韻母對照資料表[台語音標]),0)), "")</f>
        <v>ik</v>
      </c>
      <c r="L41" s="276" t="str" cm="1">
        <f t="array" ref="L41" xml:space="preserve"> IFERROR( INDEX([3]!韻母對照資料表[台語注音二式], MATCH(TRUE, EXACT($D41, [3]!韻母對照資料表[台語音標]),0)), "")</f>
        <v>ik</v>
      </c>
      <c r="M41" s="140" t="s">
        <v>1022</v>
      </c>
      <c r="N41" s="139" t="s">
        <v>1756</v>
      </c>
      <c r="P41" s="176">
        <v>5</v>
      </c>
      <c r="Q41" s="157" t="s">
        <v>1755</v>
      </c>
      <c r="R41" s="156" t="s">
        <v>1754</v>
      </c>
      <c r="S41" s="182" t="s">
        <v>875</v>
      </c>
      <c r="T41" s="182" t="s">
        <v>887</v>
      </c>
      <c r="W41" s="127"/>
      <c r="X41" s="127"/>
      <c r="Y41" s="127"/>
      <c r="Z41" s="127"/>
    </row>
    <row r="42" spans="2:26" ht="57.75">
      <c r="B42" s="266" cm="1">
        <f t="array" ref="B42" xml:space="preserve"> ROW() - ROW($2:$2)</f>
        <v>40</v>
      </c>
      <c r="C42" s="181" t="s">
        <v>1753</v>
      </c>
      <c r="D42" s="181" t="s">
        <v>1372</v>
      </c>
      <c r="E42" s="180" t="s">
        <v>336</v>
      </c>
      <c r="F42" s="159" t="str" cm="1">
        <f t="array" ref="F42" xml:space="preserve"> IFERROR( INDEX([3]!韻母對照資料表[漢字例], MATCH(TRUE, EXACT($D42, [3]!韻母對照資料表[台語音標]),0)), "")</f>
        <v>情</v>
      </c>
      <c r="G42" s="159"/>
      <c r="H42" s="158" t="str" cm="1">
        <f t="array" ref="H42">IFERROR( INDEX([3]!韻母對照資料表[十五音], MATCH(TRUE, EXACT($D42, [3]!韻母對照資料表[台語音標]),0)), "")</f>
        <v>經</v>
      </c>
      <c r="I42" s="277" t="str" cm="1">
        <f t="array" ref="I42" xml:space="preserve"> IFERROR( INDEX([3]!韻母對照資料表[白話字], MATCH(TRUE, EXACT($D42, [3]!韻母對照資料表[台語音標]),0)), "")</f>
        <v>eng</v>
      </c>
      <c r="J42" s="277" t="str" cm="1">
        <f t="array" ref="J42" xml:space="preserve"> IFERROR( INDEX([3]!韻母對照資料表[台羅拼音], MATCH(TRUE, EXACT($D42, [3]!韻母對照資料表[台語音標]),0)), "")</f>
        <v>ing</v>
      </c>
      <c r="K42" s="277" t="str" cm="1">
        <f t="array" ref="K42">IFERROR( INDEX([3]!韻母對照資料表[閩拼方案], MATCH(TRUE, EXACT($D42, [3]!韻母對照資料表[台語音標]),0)), "")</f>
        <v>ing</v>
      </c>
      <c r="L42" s="179" t="str" cm="1">
        <f t="array" ref="L42" xml:space="preserve"> IFERROR( INDEX([3]!韻母對照資料表[台語注音二式], MATCH(TRUE, EXACT($D42, [3]!韻母對照資料表[台語音標]),0)), "")</f>
        <v>ing</v>
      </c>
      <c r="M42" s="140" t="s">
        <v>1022</v>
      </c>
      <c r="N42" s="139"/>
      <c r="Q42" s="127"/>
      <c r="R42" s="127"/>
      <c r="S42" s="127"/>
      <c r="T42" s="127"/>
      <c r="W42" s="127"/>
      <c r="X42" s="127"/>
      <c r="Y42" s="127"/>
      <c r="Z42" s="127"/>
    </row>
    <row r="43" spans="2:26" ht="58.5" thickBot="1">
      <c r="B43" s="268" cm="1">
        <f t="array" ref="B43" xml:space="preserve"> ROW() - ROW($2:$2)</f>
        <v>41</v>
      </c>
      <c r="C43" s="178" t="s">
        <v>1752</v>
      </c>
      <c r="D43" s="178" t="s">
        <v>1751</v>
      </c>
      <c r="E43" s="138" t="s">
        <v>1750</v>
      </c>
      <c r="F43" s="153" t="s">
        <v>1749</v>
      </c>
      <c r="G43" s="153"/>
      <c r="H43" s="152" t="s">
        <v>1101</v>
      </c>
      <c r="I43" s="273" t="str" cm="1">
        <f t="array" ref="I43" xml:space="preserve"> IFERROR( INDEX([3]!韻母對照資料表[白話字], MATCH(TRUE, EXACT($D43, [3]!韻母對照資料表[台語音標]),0)), "")</f>
        <v/>
      </c>
      <c r="J43" s="273" t="str" cm="1">
        <f t="array" ref="J43" xml:space="preserve"> IFERROR( INDEX([3]!韻母對照資料表[台羅拼音], MATCH(TRUE, EXACT($D43, [3]!韻母對照資料表[台語音標]),0)), "")</f>
        <v/>
      </c>
      <c r="K43" s="273" t="str" cm="1">
        <f t="array" ref="K43">IFERROR( INDEX([3]!韻母對照資料表[閩拼方案], MATCH(TRUE, EXACT($D43, [3]!韻母對照資料表[台語音標]),0)), "")</f>
        <v/>
      </c>
      <c r="L43" s="177" t="s">
        <v>1748</v>
      </c>
      <c r="M43" s="134" t="s">
        <v>1022</v>
      </c>
      <c r="N43" s="133"/>
      <c r="P43" s="164" t="s">
        <v>1274</v>
      </c>
      <c r="Q43" s="163" t="s">
        <v>1660</v>
      </c>
      <c r="R43" s="162" t="s">
        <v>1659</v>
      </c>
      <c r="S43" s="161" t="s">
        <v>1658</v>
      </c>
      <c r="T43" s="161" t="s">
        <v>1657</v>
      </c>
      <c r="W43" s="127"/>
      <c r="X43" s="127"/>
      <c r="Y43" s="127"/>
      <c r="Z43" s="127"/>
    </row>
    <row r="44" spans="2:26" ht="58.5" thickTop="1">
      <c r="B44" s="266" cm="1">
        <f t="array" ref="B44" xml:space="preserve"> ROW() - ROW($2:$2)</f>
        <v>42</v>
      </c>
      <c r="C44" s="160" t="s">
        <v>1726</v>
      </c>
      <c r="D44" s="160" t="s">
        <v>1726</v>
      </c>
      <c r="E44" s="144" t="s">
        <v>1725</v>
      </c>
      <c r="F44" s="159" t="str" cm="1">
        <f t="array" ref="F44" xml:space="preserve"> IFERROR( INDEX([3]!韻母對照資料表[漢字例], MATCH(TRUE, EXACT($D44, [3]!韻母對照資料表[台語音標]),0)), "")</f>
        <v>名</v>
      </c>
      <c r="G44" s="159"/>
      <c r="H44" s="158" t="str" cm="1">
        <f t="array" ref="H44">IFERROR( INDEX([3]!韻母對照資料表[十五音], MATCH(TRUE, EXACT($D44, [3]!韻母對照資料表[台語音標]),0)), "")</f>
        <v>迦</v>
      </c>
      <c r="I44" s="142" t="str" cm="1">
        <f t="array" ref="I44" xml:space="preserve"> IFERROR( INDEX([3]!韻母對照資料表[白話字], MATCH(TRUE, EXACT($D44, [3]!韻母對照資料表[台語音標]),0)), "")</f>
        <v>ia</v>
      </c>
      <c r="J44" s="142" t="str" cm="1">
        <f t="array" ref="J44" xml:space="preserve"> IFERROR( INDEX([3]!韻母對照資料表[台羅拼音], MATCH(TRUE, EXACT($D44, [3]!韻母對照資料表[台語音標]),0)), "")</f>
        <v>ia</v>
      </c>
      <c r="K44" s="142" t="str" cm="1">
        <f t="array" ref="K44">IFERROR( INDEX([3]!韻母對照資料表[閩拼方案], MATCH(TRUE, EXACT($D44, [3]!韻母對照資料表[台語音標]),0)), "")</f>
        <v>ia</v>
      </c>
      <c r="L44" s="141" t="str" cm="1">
        <f t="array" ref="L44" xml:space="preserve"> IFERROR( INDEX([3]!韻母對照資料表[台語注音二式], MATCH(TRUE, EXACT($D44, [3]!韻母對照資料表[台語音標]),0)), "")</f>
        <v>ia</v>
      </c>
      <c r="M44" s="140" t="s">
        <v>1022</v>
      </c>
      <c r="N44" s="139"/>
      <c r="P44" s="176">
        <v>1</v>
      </c>
      <c r="Q44" s="157" t="s">
        <v>306</v>
      </c>
      <c r="R44" s="156" t="s">
        <v>1745</v>
      </c>
      <c r="S44" s="155" t="s">
        <v>1744</v>
      </c>
      <c r="T44" s="155" t="str">
        <f xml:space="preserve"> LEFT(S44, IF(LEN(S44)=1, 1, LEN(S44)-1)) &amp; "ㆴ"</f>
        <v>ㄧㆴ</v>
      </c>
      <c r="W44" s="127"/>
      <c r="X44" s="127"/>
      <c r="Y44" s="127"/>
      <c r="Z44" s="127"/>
    </row>
    <row r="45" spans="2:26" ht="57.75">
      <c r="B45" s="266" cm="1">
        <f t="array" ref="B45" xml:space="preserve"> ROW() - ROW($2:$2)</f>
        <v>43</v>
      </c>
      <c r="C45" s="160" t="s">
        <v>1681</v>
      </c>
      <c r="D45" s="160" t="s">
        <v>1680</v>
      </c>
      <c r="E45" s="144" t="s">
        <v>1679</v>
      </c>
      <c r="F45" s="159" t="str" cm="1">
        <f t="array" ref="F45" xml:space="preserve"> IFERROR( INDEX([3]!韻母對照資料表[漢字例], MATCH(TRUE, EXACT($D45, [3]!韻母對照資料表[台語音標]),0)), "")</f>
        <v>且</v>
      </c>
      <c r="G45" s="159"/>
      <c r="H45" s="158" t="str" cm="1">
        <f t="array" ref="H45">IFERROR( INDEX([3]!韻母對照資料表[十五音], MATCH(TRUE, EXACT($D45, [3]!韻母對照資料表[台語音標]),0)), "")</f>
        <v>驚</v>
      </c>
      <c r="I45" s="142" t="str" cm="1">
        <f t="array" ref="I45" xml:space="preserve"> IFERROR( INDEX([3]!韻母對照資料表[白話字], MATCH(TRUE, EXACT($D45, [3]!韻母對照資料表[台語音標]),0)), "")</f>
        <v>iaⁿ</v>
      </c>
      <c r="J45" s="142" t="str" cm="1">
        <f t="array" ref="J45" xml:space="preserve"> IFERROR( INDEX([3]!韻母對照資料表[台羅拼音], MATCH(TRUE, EXACT($D45, [3]!韻母對照資料表[台語音標]),0)), "")</f>
        <v>iannh</v>
      </c>
      <c r="K45" s="142" t="str" cm="1">
        <f t="array" ref="K45">IFERROR( INDEX([3]!韻母對照資料表[閩拼方案], MATCH(TRUE, EXACT($D45, [3]!韻母對照資料表[台語音標]),0)), "")</f>
        <v>nia</v>
      </c>
      <c r="L45" s="141" t="str" cm="1">
        <f t="array" ref="L45" xml:space="preserve"> IFERROR( INDEX([3]!韻母對照資料表[台語注音二式], MATCH(TRUE, EXACT($D45, [3]!韻母對照資料表[台語音標]),0)), "")</f>
        <v>iann</v>
      </c>
      <c r="M45" s="140" t="s">
        <v>1022</v>
      </c>
      <c r="N45" s="139"/>
      <c r="P45" s="176">
        <f>P44+1</f>
        <v>2</v>
      </c>
      <c r="Q45" s="157" t="s">
        <v>67</v>
      </c>
      <c r="R45" s="156" t="s">
        <v>1741</v>
      </c>
      <c r="S45" s="155" t="s">
        <v>1740</v>
      </c>
      <c r="T45" s="155" t="str">
        <f xml:space="preserve"> LEFT(S45, IF(LEN(S45)=1, 1, LEN(S45)-1)) &amp; "ㆴ"</f>
        <v>ㆰㆴ</v>
      </c>
      <c r="W45" s="127"/>
      <c r="X45" s="127"/>
      <c r="Y45" s="127"/>
      <c r="Z45" s="127"/>
    </row>
    <row r="46" spans="2:26" ht="57.75">
      <c r="B46" s="266" cm="1">
        <f t="array" ref="B46" xml:space="preserve"> ROW() - ROW($2:$2)</f>
        <v>44</v>
      </c>
      <c r="C46" s="160" t="s">
        <v>1140</v>
      </c>
      <c r="D46" s="160" t="s">
        <v>1140</v>
      </c>
      <c r="E46" s="144" t="s">
        <v>1581</v>
      </c>
      <c r="F46" s="159" t="str" cm="1">
        <f t="array" ref="F46" xml:space="preserve"> IFERROR( INDEX([3]!韻母對照資料表[漢字例], MATCH(TRUE, EXACT($D46, [3]!韻母對照資料表[台語音標]),0)), "")</f>
        <v>尖</v>
      </c>
      <c r="G46" s="159"/>
      <c r="H46" s="158" t="str" cm="1">
        <f t="array" ref="H46">IFERROR( INDEX([3]!韻母對照資料表[十五音], MATCH(TRUE, EXACT($D46, [3]!韻母對照資料表[台語音標]),0)), "")</f>
        <v>兼</v>
      </c>
      <c r="I46" s="142" t="str" cm="1">
        <f t="array" ref="I46" xml:space="preserve"> IFERROR( INDEX([3]!韻母對照資料表[白話字], MATCH(TRUE, EXACT($D46, [3]!韻母對照資料表[台語音標]),0)), "")</f>
        <v>iam</v>
      </c>
      <c r="J46" s="142" t="str" cm="1">
        <f t="array" ref="J46" xml:space="preserve"> IFERROR( INDEX([3]!韻母對照資料表[台羅拼音], MATCH(TRUE, EXACT($D46, [3]!韻母對照資料表[台語音標]),0)), "")</f>
        <v>iam</v>
      </c>
      <c r="K46" s="142" t="str" cm="1">
        <f t="array" ref="K46">IFERROR( INDEX([3]!韻母對照資料表[閩拼方案], MATCH(TRUE, EXACT($D46, [3]!韻母對照資料表[台語音標]),0)), "")</f>
        <v>iam</v>
      </c>
      <c r="L46" s="141" t="str" cm="1">
        <f t="array" ref="L46" xml:space="preserve"> IFERROR( INDEX([3]!韻母對照資料表[台語注音二式], MATCH(TRUE, EXACT($D46, [3]!韻母對照資料表[台語音標]),0)), "")</f>
        <v>iam</v>
      </c>
      <c r="M46" s="140"/>
      <c r="N46" s="139"/>
      <c r="Q46" s="127"/>
      <c r="R46" s="127"/>
      <c r="S46" s="127"/>
      <c r="T46" s="127"/>
      <c r="W46" s="127"/>
      <c r="X46" s="127"/>
      <c r="Y46" s="127"/>
      <c r="Z46" s="127"/>
    </row>
    <row r="47" spans="2:26" ht="57.75">
      <c r="B47" s="266" cm="1">
        <f t="array" ref="B47" xml:space="preserve"> ROW() - ROW($2:$2)</f>
        <v>45</v>
      </c>
      <c r="C47" s="160" t="s">
        <v>1078</v>
      </c>
      <c r="D47" s="160" t="s">
        <v>1747</v>
      </c>
      <c r="E47" s="144" t="s">
        <v>1746</v>
      </c>
      <c r="F47" s="172" t="str" cm="1">
        <f t="array" ref="F47" xml:space="preserve"> IFERROR( INDEX([3]!韻母對照資料表[漢字例], MATCH(TRUE, EXACT($D47, [3]!韻母對照資料表[台語音標]),0)), "")</f>
        <v>掀</v>
      </c>
      <c r="G47" s="172"/>
      <c r="H47" s="158" t="str" cm="1">
        <f t="array" ref="H47">IFERROR( INDEX([3]!韻母對照資料表[十五音], MATCH(TRUE, EXACT($D47, [3]!韻母對照資料表[台語音標]),0)), "")</f>
        <v>堅</v>
      </c>
      <c r="I47" s="142" t="str" cm="1">
        <f t="array" ref="I47" xml:space="preserve"> IFERROR( INDEX([3]!韻母對照資料表[白話字], MATCH(TRUE, EXACT($D47, [3]!韻母對照資料表[台語音標]),0)), "")</f>
        <v>ian</v>
      </c>
      <c r="J47" s="142" t="str" cm="1">
        <f t="array" ref="J47" xml:space="preserve"> IFERROR( INDEX([3]!韻母對照資料表[台羅拼音], MATCH(TRUE, EXACT($D47, [3]!韻母對照資料表[台語音標]),0)), "")</f>
        <v>ian</v>
      </c>
      <c r="K47" s="142" t="str" cm="1">
        <f t="array" ref="K47">IFERROR( INDEX([3]!韻母對照資料表[閩拼方案], MATCH(TRUE, EXACT($D47, [3]!韻母對照資料表[台語音標]),0)), "")</f>
        <v>ian</v>
      </c>
      <c r="L47" s="141" t="str" cm="1">
        <f t="array" ref="L47" xml:space="preserve"> IFERROR( INDEX([3]!韻母對照資料表[台語注音二式], MATCH(TRUE, EXACT($D47, [3]!韻母對照資料表[台語音標]),0)), "")</f>
        <v>ian</v>
      </c>
      <c r="M47" s="140" t="s">
        <v>1022</v>
      </c>
      <c r="N47" s="139"/>
      <c r="P47" s="166" t="s">
        <v>1734</v>
      </c>
      <c r="W47" s="127"/>
      <c r="X47" s="127"/>
      <c r="Y47" s="127"/>
      <c r="Z47" s="127"/>
    </row>
    <row r="48" spans="2:26" ht="57.75">
      <c r="B48" s="266" cm="1">
        <f t="array" ref="B48" xml:space="preserve"> ROW() - ROW($2:$2)</f>
        <v>46</v>
      </c>
      <c r="C48" s="160" t="s">
        <v>1079</v>
      </c>
      <c r="D48" s="160" t="s">
        <v>1743</v>
      </c>
      <c r="E48" s="144" t="s">
        <v>1742</v>
      </c>
      <c r="F48" s="172" t="str" cm="1">
        <f t="array" ref="F48" xml:space="preserve"> IFERROR( INDEX([3]!韻母對照資料表[漢字例], MATCH(TRUE, EXACT($D48, [3]!韻母對照資料表[台語音標]),0)), "")</f>
        <v>別</v>
      </c>
      <c r="G48" s="172"/>
      <c r="H48" s="158" t="str" cm="1">
        <f t="array" ref="H48">IFERROR( INDEX([3]!韻母對照資料表[十五音], MATCH(TRUE, EXACT($D48, [3]!韻母對照資料表[台語音標]),0)), "")</f>
        <v>堅</v>
      </c>
      <c r="I48" s="171" t="str" cm="1">
        <f t="array" ref="I48" xml:space="preserve"> IFERROR( INDEX([3]!韻母對照資料表[白話字], MATCH(TRUE, EXACT($D48, [3]!韻母對照資料表[台語音標]),0)), "")</f>
        <v>iat</v>
      </c>
      <c r="J48" s="171" t="str" cm="1">
        <f t="array" ref="J48" xml:space="preserve"> IFERROR( INDEX([3]!韻母對照資料表[台羅拼音], MATCH(TRUE, EXACT($D48, [3]!韻母對照資料表[台語音標]),0)), "")</f>
        <v>iat</v>
      </c>
      <c r="K48" s="171" t="str" cm="1">
        <f t="array" ref="K48">IFERROR( INDEX([3]!韻母對照資料表[閩拼方案], MATCH(TRUE, EXACT($D48, [3]!韻母對照資料表[台語音標]),0)), "")</f>
        <v>iat</v>
      </c>
      <c r="L48" s="141" t="str" cm="1">
        <f t="array" ref="L48" xml:space="preserve"> IFERROR( INDEX([3]!韻母對照資料表[台語注音二式], MATCH(TRUE, EXACT($D48, [3]!韻母對照資料表[台語音標]),0)), "")</f>
        <v>iat</v>
      </c>
      <c r="M48" s="140" t="s">
        <v>1022</v>
      </c>
      <c r="N48" s="139"/>
      <c r="P48" s="176">
        <v>1</v>
      </c>
      <c r="Q48" s="157" t="s">
        <v>1731</v>
      </c>
      <c r="R48" s="156" t="s">
        <v>8</v>
      </c>
      <c r="S48" s="155" t="s">
        <v>1730</v>
      </c>
      <c r="T48" s="155" t="str">
        <f t="shared" ref="T48:T53" si="2" xml:space="preserve"> LEFT(S48, IF(LEN(S48)=1, 1, LEN(S48)-1)) &amp; "ㆵ"</f>
        <v>ㄣㆵ</v>
      </c>
      <c r="W48" s="127"/>
      <c r="X48" s="127"/>
      <c r="Y48" s="127"/>
      <c r="Z48" s="127"/>
    </row>
    <row r="49" spans="2:26" ht="57.75">
      <c r="B49" s="268" cm="1">
        <f t="array" ref="B49" xml:space="preserve"> ROW() - ROW($2:$2)</f>
        <v>47</v>
      </c>
      <c r="C49" s="154" t="s">
        <v>1128</v>
      </c>
      <c r="D49" s="154" t="s">
        <v>1128</v>
      </c>
      <c r="E49" s="138" t="s">
        <v>1582</v>
      </c>
      <c r="F49" s="278" t="str" cm="1">
        <f t="array" ref="F49" xml:space="preserve"> IFERROR( INDEX([3]!韻母對照資料表[漢字例], MATCH(TRUE, EXACT($D49, [3]!韻母對照資料表[台語音標]),0)), "")</f>
        <v>將</v>
      </c>
      <c r="G49" s="269"/>
      <c r="H49" s="152" t="str" cm="1">
        <f t="array" ref="H49">IFERROR( INDEX([3]!韻母對照資料表[十五音], MATCH(TRUE, EXACT($D49, [3]!韻母對照資料表[台語音標]),0)), "")</f>
        <v>姜</v>
      </c>
      <c r="I49" s="136" t="str" cm="1">
        <f t="array" ref="I49" xml:space="preserve"> IFERROR( INDEX([3]!韻母對照資料表[白話字], MATCH(TRUE, EXACT($D49, [3]!韻母對照資料表[台語音標]),0)), "")</f>
        <v>iang</v>
      </c>
      <c r="J49" s="136" t="str" cm="1">
        <f t="array" ref="J49" xml:space="preserve"> IFERROR( INDEX([3]!韻母對照資料表[台羅拼音], MATCH(TRUE, EXACT($D49, [3]!韻母對照資料表[台語音標]),0)), "")</f>
        <v>iang</v>
      </c>
      <c r="K49" s="136" t="str" cm="1">
        <f t="array" ref="K49">IFERROR( INDEX([3]!韻母對照資料表[閩拼方案], MATCH(TRUE, EXACT($D49, [3]!韻母對照資料表[台語音標]),0)), "")</f>
        <v>iang</v>
      </c>
      <c r="L49" s="135" t="str" cm="1">
        <f t="array" ref="L49" xml:space="preserve"> IFERROR( INDEX([3]!韻母對照資料表[台語注音二式], MATCH(TRUE, EXACT($D49, [3]!韻母對照資料表[台語音標]),0)), "")</f>
        <v>iang</v>
      </c>
      <c r="M49" s="134"/>
      <c r="N49" s="133"/>
      <c r="P49" s="176">
        <v>2</v>
      </c>
      <c r="Q49" s="157" t="s">
        <v>1727</v>
      </c>
      <c r="R49" s="156" t="s">
        <v>319</v>
      </c>
      <c r="S49" s="155" t="s">
        <v>320</v>
      </c>
      <c r="T49" s="155" t="str">
        <f t="shared" si="2"/>
        <v>ㄧㆵ</v>
      </c>
      <c r="W49" s="127"/>
      <c r="X49" s="127"/>
      <c r="Y49" s="127"/>
      <c r="Z49" s="127"/>
    </row>
    <row r="50" spans="2:26" ht="57.75">
      <c r="B50" s="266" cm="1">
        <f t="array" ref="B50" xml:space="preserve"> ROW() - ROW($2:$2)</f>
        <v>48</v>
      </c>
      <c r="C50" s="160" t="s">
        <v>1723</v>
      </c>
      <c r="D50" s="160" t="s">
        <v>1723</v>
      </c>
      <c r="E50" s="144" t="s">
        <v>1722</v>
      </c>
      <c r="F50" s="159" t="str" cm="1">
        <f t="array" ref="F50" xml:space="preserve"> IFERROR( INDEX([3]!韻母對照資料表[漢字例], MATCH(TRUE, EXACT($D50, [3]!韻母對照資料表[台語音標]),0)), "")</f>
        <v>遙</v>
      </c>
      <c r="G50" s="159"/>
      <c r="H50" s="158" t="str" cm="1">
        <f t="array" ref="H50">IFERROR( INDEX([3]!韻母對照資料表[十五音], MATCH(TRUE, EXACT($D50, [3]!韻母對照資料表[台語音標]),0)), "")</f>
        <v>嬌</v>
      </c>
      <c r="I50" s="142" t="str" cm="1">
        <f t="array" ref="I50" xml:space="preserve"> IFERROR( INDEX([3]!韻母對照資料表[白話字], MATCH(TRUE, EXACT($D50, [3]!韻母對照資料表[台語音標]),0)), "")</f>
        <v>iau</v>
      </c>
      <c r="J50" s="142" t="str" cm="1">
        <f t="array" ref="J50" xml:space="preserve"> IFERROR( INDEX([3]!韻母對照資料表[台羅拼音], MATCH(TRUE, EXACT($D50, [3]!韻母對照資料表[台語音標]),0)), "")</f>
        <v>iau</v>
      </c>
      <c r="K50" s="142" t="str" cm="1">
        <f t="array" ref="K50">IFERROR( INDEX([3]!韻母對照資料表[閩拼方案], MATCH(TRUE, EXACT($D50, [3]!韻母對照資料表[台語音標]),0)), "")</f>
        <v>iao</v>
      </c>
      <c r="L50" s="141" t="str" cm="1">
        <f t="array" ref="L50" xml:space="preserve"> IFERROR( INDEX([3]!韻母對照資料表[台語注音二式], MATCH(TRUE, EXACT($D50, [3]!韻母對照資料表[台語音標]),0)), "")</f>
        <v>iau</v>
      </c>
      <c r="M50" s="140" t="s">
        <v>1022</v>
      </c>
      <c r="N50" s="139"/>
      <c r="P50" s="176">
        <v>3</v>
      </c>
      <c r="Q50" s="157" t="s">
        <v>1724</v>
      </c>
      <c r="R50" s="168" t="s">
        <v>760</v>
      </c>
      <c r="S50" s="155" t="s">
        <v>761</v>
      </c>
      <c r="T50" s="155" t="str">
        <f t="shared" si="2"/>
        <v>ㄨㆵ</v>
      </c>
      <c r="W50" s="127"/>
      <c r="X50" s="127"/>
      <c r="Y50" s="127"/>
      <c r="Z50" s="127"/>
    </row>
    <row r="51" spans="2:26" ht="57.75">
      <c r="B51" s="268" cm="1">
        <f t="array" ref="B51" xml:space="preserve"> ROW() - ROW($2:$2)</f>
        <v>49</v>
      </c>
      <c r="C51" s="154" t="s">
        <v>1677</v>
      </c>
      <c r="D51" s="154" t="s">
        <v>1676</v>
      </c>
      <c r="E51" s="138" t="s">
        <v>1675</v>
      </c>
      <c r="F51" s="165" t="str" cm="1">
        <f t="array" ref="F51" xml:space="preserve"> IFERROR( INDEX([3]!韻母對照資料表[漢字例], MATCH(TRUE, EXACT($D51, [3]!韻母對照資料表[台語音標]),0)), "")</f>
        <v>鳥</v>
      </c>
      <c r="G51" s="165"/>
      <c r="H51" s="152" t="str" cm="1">
        <f t="array" ref="H51">IFERROR( INDEX([3]!韻母對照資料表[十五音], MATCH(TRUE, EXACT($D51, [3]!韻母對照資料表[台語音標]),0)), "")</f>
        <v>嘄</v>
      </c>
      <c r="I51" s="136" t="str" cm="1">
        <f t="array" ref="I51" xml:space="preserve"> IFERROR( INDEX([3]!韻母對照資料表[白話字], MATCH(TRUE, EXACT($D51, [3]!韻母對照資料表[台語音標]),0)), "")</f>
        <v>iauⁿ</v>
      </c>
      <c r="J51" s="136" t="str" cm="1">
        <f t="array" ref="J51" xml:space="preserve"> IFERROR( INDEX([3]!韻母對照資料表[台羅拼音], MATCH(TRUE, EXACT($D51, [3]!韻母對照資料表[台語音標]),0)), "")</f>
        <v>iaunn</v>
      </c>
      <c r="K51" s="136" t="str" cm="1">
        <f t="array" ref="K51">IFERROR( INDEX([3]!韻母對照資料表[閩拼方案], MATCH(TRUE, EXACT($D51, [3]!韻母對照資料表[台語音標]),0)), "")</f>
        <v>niao</v>
      </c>
      <c r="L51" s="135" t="str" cm="1">
        <f t="array" ref="L51" xml:space="preserve"> IFERROR( INDEX([3]!韻母對照資料表[台語注音二式], MATCH(TRUE, EXACT($D51, [3]!韻母對照資料表[台語音標]),0)), "")</f>
        <v>iaunn</v>
      </c>
      <c r="M51" s="134" t="s">
        <v>1022</v>
      </c>
      <c r="N51" s="133"/>
      <c r="P51" s="176">
        <v>4</v>
      </c>
      <c r="Q51" s="157" t="s">
        <v>1721</v>
      </c>
      <c r="R51" s="156" t="s">
        <v>79</v>
      </c>
      <c r="S51" s="155" t="s">
        <v>80</v>
      </c>
      <c r="T51" s="155" t="str">
        <f t="shared" si="2"/>
        <v>ㄢㆵ</v>
      </c>
      <c r="W51" s="127"/>
      <c r="X51" s="127"/>
      <c r="Y51" s="127"/>
      <c r="Z51" s="127"/>
    </row>
    <row r="52" spans="2:26" ht="57.75">
      <c r="B52" s="279" cm="1">
        <f t="array" ref="B52" xml:space="preserve"> ROW() - ROW($2:$2)</f>
        <v>50</v>
      </c>
      <c r="C52" s="280" t="s">
        <v>1717</v>
      </c>
      <c r="D52" s="280" t="s">
        <v>1716</v>
      </c>
      <c r="E52" s="281" t="s">
        <v>1715</v>
      </c>
      <c r="F52" s="282" t="str" cm="1">
        <f t="array" ref="F52" xml:space="preserve"> IFERROR( INDEX([3]!韻母對照資料表[漢字例], MATCH(TRUE, EXACT($D52, [3]!韻母對照資料表[台語音標]),0)), "")</f>
        <v>少</v>
      </c>
      <c r="G52" s="282"/>
      <c r="H52" s="283" t="str" cm="1">
        <f t="array" ref="H52">IFERROR( INDEX([3]!韻母對照資料表[十五音], MATCH(TRUE, EXACT($D52, [3]!韻母對照資料表[台語音標]),0)), "")</f>
        <v>茄</v>
      </c>
      <c r="I52" s="284" t="str" cm="1">
        <f t="array" ref="I52" xml:space="preserve"> IFERROR( INDEX([3]!韻母對照資料表[白話字], MATCH(TRUE, EXACT($D52, [3]!韻母對照資料表[台語音標]),0)), "")</f>
        <v>io</v>
      </c>
      <c r="J52" s="284" t="str" cm="1">
        <f t="array" ref="J52" xml:space="preserve"> IFERROR( INDEX([3]!韻母對照資料表[台羅拼音], MATCH(TRUE, EXACT($D52, [3]!韻母對照資料表[台語音標]),0)), "")</f>
        <v>io</v>
      </c>
      <c r="K52" s="284" t="str" cm="1">
        <f t="array" ref="K52">IFERROR( INDEX([3]!韻母對照資料表[閩拼方案], MATCH(TRUE, EXACT($D52, [3]!韻母對照資料表[台語音標]),0)), "")</f>
        <v>io</v>
      </c>
      <c r="L52" s="285" t="str" cm="1">
        <f t="array" ref="L52" xml:space="preserve"> IFERROR( INDEX([3]!韻母對照資料表[台語注音二式], MATCH(TRUE, EXACT($D52, [3]!韻母對照資料表[台語音標]),0)), "")</f>
        <v>ior</v>
      </c>
      <c r="M52" s="286" t="s">
        <v>1022</v>
      </c>
      <c r="N52" s="287"/>
      <c r="P52" s="176">
        <v>5</v>
      </c>
      <c r="Q52" s="157" t="s">
        <v>1718</v>
      </c>
      <c r="R52" s="156" t="s">
        <v>1350</v>
      </c>
      <c r="S52" s="155" t="s">
        <v>451</v>
      </c>
      <c r="T52" s="155" t="str">
        <f t="shared" si="2"/>
        <v>ㄧㆵ</v>
      </c>
      <c r="W52" s="127"/>
      <c r="X52" s="127"/>
      <c r="Y52" s="127"/>
      <c r="Z52" s="127"/>
    </row>
    <row r="53" spans="2:26" ht="57.75">
      <c r="B53" s="266" cm="1">
        <f t="array" ref="B53" xml:space="preserve"> ROW() - ROW($2:$2)</f>
        <v>51</v>
      </c>
      <c r="C53" s="160" t="s">
        <v>2106</v>
      </c>
      <c r="D53" s="160" t="s">
        <v>2028</v>
      </c>
      <c r="E53" s="144" t="s">
        <v>2107</v>
      </c>
      <c r="F53" s="288" t="s">
        <v>1179</v>
      </c>
      <c r="G53" s="159"/>
      <c r="H53" s="289" t="str" cm="1">
        <f t="array" ref="H53">IFERROR( INDEX([3]!韻母對照資料表[十五音], MATCH(TRUE, EXACT($D53, [3]!韻母對照資料表[台語音標]),0)), "")</f>
        <v/>
      </c>
      <c r="I53" s="142" t="s">
        <v>2108</v>
      </c>
      <c r="J53" s="142" t="s">
        <v>2028</v>
      </c>
      <c r="K53" s="142" t="s">
        <v>1380</v>
      </c>
      <c r="L53" s="141" t="s">
        <v>1380</v>
      </c>
      <c r="M53" s="140" t="s">
        <v>1798</v>
      </c>
      <c r="N53" s="139" t="s">
        <v>1791</v>
      </c>
      <c r="P53" s="176">
        <v>6</v>
      </c>
      <c r="Q53" s="157" t="s">
        <v>1714</v>
      </c>
      <c r="R53" s="156" t="s">
        <v>835</v>
      </c>
      <c r="S53" s="155" t="s">
        <v>836</v>
      </c>
      <c r="T53" s="155" t="str">
        <f t="shared" si="2"/>
        <v>ㄨㆵ</v>
      </c>
      <c r="W53" s="127"/>
      <c r="X53" s="127"/>
      <c r="Y53" s="127"/>
      <c r="Z53" s="127"/>
    </row>
    <row r="54" spans="2:26" ht="57.75">
      <c r="B54" s="266" cm="1">
        <f t="array" ref="B54" xml:space="preserve"> ROW() - ROW($2:$2)</f>
        <v>52</v>
      </c>
      <c r="C54" s="160" t="s">
        <v>1180</v>
      </c>
      <c r="D54" s="160" t="s">
        <v>2109</v>
      </c>
      <c r="E54" s="144" t="s">
        <v>2110</v>
      </c>
      <c r="F54" s="290" t="str" cm="1">
        <f t="array" ref="F54" xml:space="preserve"> IFERROR( INDEX([3]!韻母對照資料表[漢字例], MATCH(TRUE, EXACT($D54, [3]!韻母對照資料表[台語音標]),0)), "")</f>
        <v>腔</v>
      </c>
      <c r="G54" s="159"/>
      <c r="H54" s="158" t="str" cm="1">
        <f t="array" ref="H54">IFERROR( INDEX([3]!韻母對照資料表[十五音], MATCH(TRUE, EXACT($D54, [3]!韻母對照資料表[台語音標]),0)), "")</f>
        <v>薑</v>
      </c>
      <c r="I54" s="142" t="str" cm="1">
        <f t="array" ref="I54" xml:space="preserve"> IFERROR( INDEX([3]!韻母對照資料表[白話字], MATCH(TRUE, EXACT($D54, [3]!韻母對照資料表[台語音標]),0)), "")</f>
        <v>ioⁿ</v>
      </c>
      <c r="J54" s="142" t="str" cm="1">
        <f t="array" ref="J54" xml:space="preserve"> IFERROR( INDEX([3]!韻母對照資料表[台羅拼音], MATCH(TRUE, EXACT($D54, [3]!韻母對照資料表[台語音標]),0)), "")</f>
        <v>ionn</v>
      </c>
      <c r="K54" s="142" t="str" cm="1">
        <f t="array" ref="K54">IFERROR( INDEX([3]!韻母對照資料表[閩拼方案], MATCH(TRUE, EXACT($D54, [3]!韻母對照資料表[台語音標]),0)), "")</f>
        <v>nioo</v>
      </c>
      <c r="L54" s="141" t="str" cm="1">
        <f t="array" ref="L54" xml:space="preserve"> IFERROR( INDEX([3]!韻母對照資料表[台語注音二式], MATCH(TRUE, EXACT($D54, [3]!韻母對照資料表[台語音標]),0)), "")</f>
        <v>ioonn</v>
      </c>
      <c r="M54" s="140" t="s">
        <v>2111</v>
      </c>
      <c r="N54" s="139" t="s">
        <v>14</v>
      </c>
      <c r="Q54" s="127"/>
      <c r="R54" s="127"/>
      <c r="S54" s="127"/>
      <c r="T54" s="127"/>
      <c r="W54" s="127"/>
      <c r="X54" s="127"/>
      <c r="Y54" s="127"/>
      <c r="Z54" s="127"/>
    </row>
    <row r="55" spans="2:26" ht="57.75">
      <c r="B55" s="268" cm="1">
        <f t="array" ref="B55" xml:space="preserve"> ROW() - ROW($2:$2)</f>
        <v>53</v>
      </c>
      <c r="C55" s="154" t="s">
        <v>1115</v>
      </c>
      <c r="D55" s="154" t="s">
        <v>1713</v>
      </c>
      <c r="E55" s="138" t="s">
        <v>1712</v>
      </c>
      <c r="F55" s="190" t="str" cm="1">
        <f t="array" ref="F55" xml:space="preserve"> IFERROR( INDEX([3]!韻母對照資料表[漢字例], MATCH(TRUE, EXACT($D55, [3]!韻母對照資料表[台語音標]),0)), "")</f>
        <v>中</v>
      </c>
      <c r="G55" s="190"/>
      <c r="H55" s="152" t="str" cm="1">
        <f t="array" ref="H55">IFERROR( INDEX([3]!韻母對照資料表[十五音], MATCH(TRUE, EXACT($D55, [3]!韻母對照資料表[台語音標]),0)), "")</f>
        <v>恭</v>
      </c>
      <c r="I55" s="136" t="str" cm="1">
        <f t="array" ref="I55" xml:space="preserve"> IFERROR( INDEX([3]!韻母對照資料表[白話字], MATCH(TRUE, EXACT($D55, [3]!韻母對照資料表[台語音標]),0)), "")</f>
        <v>iong</v>
      </c>
      <c r="J55" s="136" t="str" cm="1">
        <f t="array" ref="J55" xml:space="preserve"> IFERROR( INDEX([3]!韻母對照資料表[台羅拼音], MATCH(TRUE, EXACT($D55, [3]!韻母對照資料表[台語音標]),0)), "")</f>
        <v>iong</v>
      </c>
      <c r="K55" s="136" t="str" cm="1">
        <f t="array" ref="K55">IFERROR( INDEX([3]!韻母對照資料表[閩拼方案], MATCH(TRUE, EXACT($D55, [3]!韻母對照資料表[台語音標]),0)), "")</f>
        <v>iong</v>
      </c>
      <c r="L55" s="135" t="str" cm="1">
        <f t="array" ref="L55" xml:space="preserve"> IFERROR( INDEX([3]!韻母對照資料表[台語注音二式], MATCH(TRUE, EXACT($D55, [3]!韻母對照資料表[台語音標]),0)), "")</f>
        <v>iong</v>
      </c>
      <c r="M55" s="134" t="s">
        <v>1022</v>
      </c>
      <c r="N55" s="133"/>
      <c r="Q55" s="127"/>
      <c r="R55" s="127"/>
      <c r="S55" s="127"/>
      <c r="T55" s="127"/>
      <c r="W55" s="127"/>
      <c r="X55" s="127"/>
      <c r="Y55" s="127"/>
      <c r="Z55" s="127"/>
    </row>
    <row r="56" spans="2:26" ht="57.75">
      <c r="B56" s="266" cm="1">
        <f t="array" ref="B56" xml:space="preserve"> ROW() - ROW($2:$2)</f>
        <v>54</v>
      </c>
      <c r="C56" s="160" t="s">
        <v>1720</v>
      </c>
      <c r="D56" s="160" t="s">
        <v>1720</v>
      </c>
      <c r="E56" s="144" t="s">
        <v>1719</v>
      </c>
      <c r="F56" s="159" t="str" cm="1">
        <f t="array" ref="F56" xml:space="preserve"> IFERROR( INDEX([3]!韻母對照資料表[漢字例], MATCH(TRUE, EXACT($D56, [3]!韻母對照資料表[台語音標]),0)), "")</f>
        <v>油</v>
      </c>
      <c r="G56" s="159"/>
      <c r="H56" s="158" t="str" cm="1">
        <f t="array" ref="H56">IFERROR( INDEX([3]!韻母對照資料表[十五音], MATCH(TRUE, EXACT($D56, [3]!韻母對照資料表[台語音標]),0)), "")</f>
        <v>丩</v>
      </c>
      <c r="I56" s="142" t="str" cm="1">
        <f t="array" ref="I56" xml:space="preserve"> IFERROR( INDEX([3]!韻母對照資料表[白話字], MATCH(TRUE, EXACT($D56, [3]!韻母對照資料表[台語音標]),0)), "")</f>
        <v>iu</v>
      </c>
      <c r="J56" s="142" t="str" cm="1">
        <f t="array" ref="J56" xml:space="preserve"> IFERROR( INDEX([3]!韻母對照資料表[台羅拼音], MATCH(TRUE, EXACT($D56, [3]!韻母對照資料表[台語音標]),0)), "")</f>
        <v>iu</v>
      </c>
      <c r="K56" s="142" t="str" cm="1">
        <f t="array" ref="K56">IFERROR( INDEX([3]!韻母對照資料表[閩拼方案], MATCH(TRUE, EXACT($D56, [3]!韻母對照資料表[台語音標]),0)), "")</f>
        <v>iu</v>
      </c>
      <c r="L56" s="141" t="str" cm="1">
        <f t="array" ref="L56" xml:space="preserve"> IFERROR( INDEX([3]!韻母對照資料表[台語注音二式], MATCH(TRUE, EXACT($D56, [3]!韻母對照資料表[台語音標]),0)), "")</f>
        <v>iu</v>
      </c>
      <c r="M56" s="140" t="s">
        <v>1022</v>
      </c>
      <c r="N56" s="139"/>
      <c r="P56" s="166" t="s">
        <v>1706</v>
      </c>
      <c r="W56" s="127"/>
      <c r="X56" s="127"/>
      <c r="Y56" s="127"/>
      <c r="Z56" s="127"/>
    </row>
    <row r="57" spans="2:26" ht="58.5" thickBot="1">
      <c r="B57" s="268" cm="1">
        <f t="array" ref="B57" xml:space="preserve"> ROW() - ROW($2:$2)</f>
        <v>55</v>
      </c>
      <c r="C57" s="154" t="s">
        <v>1673</v>
      </c>
      <c r="D57" s="154" t="s">
        <v>1672</v>
      </c>
      <c r="E57" s="138" t="s">
        <v>1671</v>
      </c>
      <c r="F57" s="153" t="str" cm="1">
        <f t="array" ref="F57" xml:space="preserve"> IFERROR( INDEX([3]!韻母對照資料表[漢字例], MATCH(TRUE, EXACT($D57, [3]!韻母對照資料表[台語音標]),0)), "")</f>
        <v>香</v>
      </c>
      <c r="G57" s="153"/>
      <c r="H57" s="152" t="str" cm="1">
        <f t="array" ref="H57">IFERROR( INDEX([3]!韻母對照資料表[十五音], MATCH(TRUE, EXACT($D57, [3]!韻母對照資料表[台語音標]),0)), "")</f>
        <v>牛</v>
      </c>
      <c r="I57" s="136" t="str" cm="1">
        <f t="array" ref="I57" xml:space="preserve"> IFERROR( INDEX([3]!韻母對照資料表[白話字], MATCH(TRUE, EXACT($D57, [3]!韻母對照資料表[台語音標]),0)), "")</f>
        <v>iuⁿ</v>
      </c>
      <c r="J57" s="136" t="str" cm="1">
        <f t="array" ref="J57" xml:space="preserve"> IFERROR( INDEX([3]!韻母對照資料表[台羅拼音], MATCH(TRUE, EXACT($D57, [3]!韻母對照資料表[台語音標]),0)), "")</f>
        <v>iunn</v>
      </c>
      <c r="K57" s="136" t="str" cm="1">
        <f t="array" ref="K57">IFERROR( INDEX([3]!韻母對照資料表[閩拼方案], MATCH(TRUE, EXACT($D57, [3]!韻母對照資料表[台語音標]),0)), "")</f>
        <v>niu</v>
      </c>
      <c r="L57" s="135" t="str" cm="1">
        <f t="array" ref="L57" xml:space="preserve"> IFERROR( INDEX([3]!韻母對照資料表[台語注音二式], MATCH(TRUE, EXACT($D57, [3]!韻母對照資料表[台語音標]),0)), "")</f>
        <v>iunn</v>
      </c>
      <c r="M57" s="134" t="s">
        <v>1022</v>
      </c>
      <c r="N57" s="133" t="s">
        <v>1644</v>
      </c>
      <c r="P57" s="164" t="s">
        <v>1274</v>
      </c>
      <c r="Q57" s="163" t="s">
        <v>1660</v>
      </c>
      <c r="R57" s="162" t="s">
        <v>1659</v>
      </c>
      <c r="S57" s="161" t="s">
        <v>1658</v>
      </c>
      <c r="T57" s="161" t="s">
        <v>1657</v>
      </c>
      <c r="W57" s="127"/>
      <c r="X57" s="127"/>
      <c r="Y57" s="127"/>
      <c r="Z57" s="127"/>
    </row>
    <row r="58" spans="2:26" ht="58.5" thickTop="1">
      <c r="B58" s="279" cm="1">
        <f t="array" ref="B58" xml:space="preserve"> ROW() - ROW($2:$2)</f>
        <v>56</v>
      </c>
      <c r="C58" s="280" t="s">
        <v>1392</v>
      </c>
      <c r="D58" s="280" t="s">
        <v>1392</v>
      </c>
      <c r="E58" s="281" t="s">
        <v>1796</v>
      </c>
      <c r="F58" s="282" t="str" cm="1">
        <f t="array" ref="F58" xml:space="preserve"> IFERROR( INDEX([3]!韻母對照資料表[漢字例], MATCH(TRUE, EXACT($D58, [3]!韻母對照資料表[台語音標]),0)), "")</f>
        <v>果</v>
      </c>
      <c r="G58" s="282"/>
      <c r="H58" s="283" t="str" cm="1">
        <f t="array" ref="H58">IFERROR( INDEX([3]!韻母對照資料表[十五音], MATCH(TRUE, EXACT($D58, [3]!韻母對照資料表[台語音標]),0)), "")</f>
        <v>高</v>
      </c>
      <c r="I58" s="284" t="str" cm="1">
        <f t="array" ref="I58" xml:space="preserve"> IFERROR( INDEX([3]!韻母對照資料表[白話字], MATCH(TRUE, EXACT($D58, [3]!韻母對照資料表[台語音標]),0)), "")</f>
        <v>o</v>
      </c>
      <c r="J58" s="284" t="str" cm="1">
        <f t="array" ref="J58" xml:space="preserve"> IFERROR( INDEX([3]!韻母對照資料表[台羅拼音], MATCH(TRUE, EXACT($D58, [3]!韻母對照資料表[台語音標]),0)), "")</f>
        <v>o</v>
      </c>
      <c r="K58" s="284" t="str" cm="1">
        <f t="array" ref="K58">IFERROR( INDEX([3]!韻母對照資料表[閩拼方案], MATCH(TRUE, EXACT($D58, [3]!韻母對照資料表[台語音標]),0)), "")</f>
        <v>o</v>
      </c>
      <c r="L58" s="285" t="str" cm="1">
        <f t="array" ref="L58" xml:space="preserve"> IFERROR( INDEX([3]!韻母對照資料表[台語注音二式], MATCH(TRUE, EXACT($D58, [3]!韻母對照資料表[台語音標]),0)), "")</f>
        <v>or</v>
      </c>
      <c r="M58" s="286" t="s">
        <v>1392</v>
      </c>
      <c r="N58" s="287" t="s">
        <v>1392</v>
      </c>
      <c r="P58" s="145">
        <v>1</v>
      </c>
      <c r="Q58" s="157" t="s">
        <v>1405</v>
      </c>
      <c r="R58" s="156" t="s">
        <v>1699</v>
      </c>
      <c r="S58" s="155" t="s">
        <v>95</v>
      </c>
      <c r="T58" s="155" t="str">
        <f t="shared" ref="T58:T64" si="3" xml:space="preserve"> LEFT(S58, IF(LEN(S58)=1, 1, LEN(S58)-1)) &amp; "ㆻ"</f>
        <v>ㄤㆻ</v>
      </c>
      <c r="W58" s="127"/>
      <c r="X58" s="127"/>
      <c r="Y58" s="127"/>
      <c r="Z58" s="127"/>
    </row>
    <row r="59" spans="2:26" ht="57.75">
      <c r="B59" s="266" cm="1">
        <f t="array" ref="B59" xml:space="preserve"> ROW() - ROW($2:$2)</f>
        <v>57</v>
      </c>
      <c r="C59" s="160" t="s">
        <v>1794</v>
      </c>
      <c r="D59" s="160" t="s">
        <v>1793</v>
      </c>
      <c r="E59" s="144" t="s">
        <v>1792</v>
      </c>
      <c r="F59" s="159" t="str" cm="1">
        <f t="array" ref="F59" xml:space="preserve"> IFERROR( INDEX([3]!韻母對照資料表[漢字例], MATCH(TRUE, EXACT($D59, [3]!韻母對照資料表[台語音標]),0)), "")</f>
        <v>捕</v>
      </c>
      <c r="G59" s="159"/>
      <c r="H59" s="158" t="str" cm="1">
        <f t="array" ref="H59">IFERROR( INDEX([3]!韻母對照資料表[十五音], MATCH(TRUE, EXACT($D59, [3]!韻母對照資料表[台語音標]),0)), "")</f>
        <v>沽</v>
      </c>
      <c r="I59" s="142" t="str" cm="1">
        <f t="array" ref="I59" xml:space="preserve"> IFERROR( INDEX([3]!韻母對照資料表[白話字], MATCH(TRUE, EXACT($D59, [3]!韻母對照資料表[台語音標]),0)), "")</f>
        <v>o͘</v>
      </c>
      <c r="J59" s="142" t="str" cm="1">
        <f t="array" ref="J59" xml:space="preserve"> IFERROR( INDEX([3]!韻母對照資料表[台羅拼音], MATCH(TRUE, EXACT($D59, [3]!韻母對照資料表[台語音標]),0)), "")</f>
        <v>oo</v>
      </c>
      <c r="K59" s="142" t="str" cm="1">
        <f t="array" ref="K59">IFERROR( INDEX([3]!韻母對照資料表[閩拼方案], MATCH(TRUE, EXACT($D59, [3]!韻母對照資料表[台語音標]),0)), "")</f>
        <v>oo</v>
      </c>
      <c r="L59" s="141" t="str" cm="1">
        <f t="array" ref="L59" xml:space="preserve"> IFERROR( INDEX([3]!韻母對照資料表[台語注音二式], MATCH(TRUE, EXACT($D59, [3]!韻母對照資料表[台語音標]),0)), "")</f>
        <v>oo</v>
      </c>
      <c r="M59" s="140" t="s">
        <v>1798</v>
      </c>
      <c r="N59" s="139" t="s">
        <v>1791</v>
      </c>
      <c r="P59" s="145">
        <f>P58+1</f>
        <v>2</v>
      </c>
      <c r="Q59" s="157"/>
      <c r="R59" s="156" t="s">
        <v>1695</v>
      </c>
      <c r="S59" s="155" t="s">
        <v>1694</v>
      </c>
      <c r="T59" s="155" t="str">
        <f t="shared" si="3"/>
        <v>ㄥㆻ</v>
      </c>
      <c r="W59" s="127"/>
      <c r="X59" s="127"/>
      <c r="Y59" s="127"/>
      <c r="Z59" s="127"/>
    </row>
    <row r="60" spans="2:26" ht="57.75">
      <c r="B60" s="266" cm="1">
        <f t="array" ref="B60" xml:space="preserve"> ROW() - ROW($2:$2)</f>
        <v>58</v>
      </c>
      <c r="C60" s="160" t="s">
        <v>1693</v>
      </c>
      <c r="D60" s="160" t="s">
        <v>1692</v>
      </c>
      <c r="E60" s="144" t="s">
        <v>1691</v>
      </c>
      <c r="F60" s="185" t="str" cm="1">
        <f t="array" ref="F60" xml:space="preserve"> IFERROR( INDEX([3]!韻母對照資料表[漢字例], MATCH(TRUE, EXACT($D60, [3]!韻母對照資料表[台語音標]),0)), "")</f>
        <v>呼</v>
      </c>
      <c r="G60" s="185"/>
      <c r="H60" s="158" t="str" cm="1">
        <f t="array" ref="H60">IFERROR( INDEX([3]!韻母對照資料表[十五音], MATCH(TRUE, EXACT($D60, [3]!韻母對照資料表[台語音標]),0)), "")</f>
        <v>扛</v>
      </c>
      <c r="I60" s="142" t="str" cm="1">
        <f t="array" ref="I60" xml:space="preserve"> IFERROR( INDEX([3]!韻母對照資料表[白話字], MATCH(TRUE, EXACT($D60, [3]!韻母對照資料表[台語音標]),0)), "")</f>
        <v>on</v>
      </c>
      <c r="J60" s="142" t="str" cm="1">
        <f t="array" ref="J60" xml:space="preserve"> IFERROR( INDEX([3]!韻母對照資料表[台羅拼音], MATCH(TRUE, EXACT($D60, [3]!韻母對照資料表[台語音標]),0)), "")</f>
        <v>onn</v>
      </c>
      <c r="K60" s="142" t="str" cm="1">
        <f t="array" ref="K60">IFERROR( INDEX([3]!韻母對照資料表[閩拼方案], MATCH(TRUE, EXACT($D60, [3]!韻母對照資料表[台語音標]),0)), "")</f>
        <v>noo</v>
      </c>
      <c r="L60" s="141" t="str" cm="1">
        <f t="array" ref="L60" xml:space="preserve"> IFERROR( INDEX([3]!韻母對照資料表[台語注音二式], MATCH(TRUE, EXACT($D60, [3]!韻母對照資料表[台語音標]),0)), "")</f>
        <v>ornn</v>
      </c>
      <c r="M60" s="140" t="s">
        <v>2111</v>
      </c>
      <c r="N60" s="139" t="s">
        <v>14</v>
      </c>
      <c r="P60" s="145">
        <f>P59+1</f>
        <v>3</v>
      </c>
      <c r="Q60" s="157" t="s">
        <v>1364</v>
      </c>
      <c r="R60" s="168" t="s">
        <v>1690</v>
      </c>
      <c r="S60" s="155" t="s">
        <v>698</v>
      </c>
      <c r="T60" s="155" t="str">
        <f t="shared" si="3"/>
        <v>ㆲㆻ</v>
      </c>
      <c r="W60" s="127"/>
      <c r="X60" s="127"/>
      <c r="Y60" s="127"/>
      <c r="Z60" s="127"/>
    </row>
    <row r="61" spans="2:26" ht="57.75">
      <c r="B61" s="266" cm="1">
        <f t="array" ref="B61" xml:space="preserve"> ROW() - ROW($2:$2)</f>
        <v>59</v>
      </c>
      <c r="C61" s="160" t="s">
        <v>693</v>
      </c>
      <c r="D61" s="160" t="s">
        <v>1733</v>
      </c>
      <c r="E61" s="144" t="s">
        <v>1732</v>
      </c>
      <c r="F61" s="288" t="str" cm="1">
        <f t="array" ref="F61" xml:space="preserve"> IFERROR( INDEX([3]!韻母對照資料表[漢字例], MATCH(TRUE, EXACT($D61, [3]!韻母對照資料表[台語音標]),0)), "")</f>
        <v>丼</v>
      </c>
      <c r="G61" s="159"/>
      <c r="H61" s="158" t="str" cm="1">
        <f t="array" ref="H61">IFERROR( INDEX([3]!韻母對照資料表[十五音], MATCH(TRUE, EXACT($D61, [3]!韻母對照資料表[台語音標]),0)), "")</f>
        <v>箴</v>
      </c>
      <c r="I61" s="142" t="str" cm="1">
        <f t="array" ref="I61" xml:space="preserve"> IFERROR( INDEX([3]!韻母對照資料表[白話字], MATCH(TRUE, EXACT($D61, [3]!韻母對照資料表[台語音標]),0)), "")</f>
        <v>om</v>
      </c>
      <c r="J61" s="142" t="str" cm="1">
        <f t="array" ref="J61" xml:space="preserve"> IFERROR( INDEX([3]!韻母對照資料表[台羅拼音], MATCH(TRUE, EXACT($D61, [3]!韻母對照資料表[台語音標]),0)), "")</f>
        <v>om</v>
      </c>
      <c r="K61" s="142" t="str" cm="1">
        <f t="array" ref="K61">IFERROR( INDEX([3]!韻母對照資料表[閩拼方案], MATCH(TRUE, EXACT($D61, [3]!韻母對照資料表[台語音標]),0)), "")</f>
        <v>om</v>
      </c>
      <c r="L61" s="141" t="str" cm="1">
        <f t="array" ref="L61" xml:space="preserve"> IFERROR( INDEX([3]!韻母對照資料表[台語注音二式], MATCH(TRUE, EXACT($D61, [3]!韻母對照資料表[台語音標]),0)), "")</f>
        <v>oom</v>
      </c>
      <c r="M61" s="140" t="s">
        <v>1731</v>
      </c>
      <c r="N61" s="139" t="s">
        <v>5</v>
      </c>
      <c r="P61" s="145">
        <f>P60+1</f>
        <v>4</v>
      </c>
      <c r="Q61" s="157" t="s">
        <v>1399</v>
      </c>
      <c r="R61" s="156" t="s">
        <v>1686</v>
      </c>
      <c r="S61" s="155" t="s">
        <v>467</v>
      </c>
      <c r="T61" s="155" t="str">
        <f t="shared" si="3"/>
        <v>ㄧㆻ</v>
      </c>
      <c r="W61" s="127"/>
      <c r="X61" s="127"/>
      <c r="Y61" s="127"/>
      <c r="Z61" s="127"/>
    </row>
    <row r="62" spans="2:26" ht="57.75">
      <c r="B62" s="266" cm="1">
        <f t="array" ref="B62" xml:space="preserve"> ROW() - ROW($2:$2)</f>
        <v>60</v>
      </c>
      <c r="C62" s="160" t="s">
        <v>1207</v>
      </c>
      <c r="D62" s="160" t="s">
        <v>1729</v>
      </c>
      <c r="E62" s="144" t="s">
        <v>1728</v>
      </c>
      <c r="F62" s="159" t="str" cm="1">
        <f t="array" ref="F62" xml:space="preserve"> IFERROR( INDEX([3]!韻母對照資料表[漢字例], MATCH(TRUE, EXACT($D62, [3]!韻母對照資料表[台語音標]),0)), "")</f>
        <v>吷</v>
      </c>
      <c r="G62" s="159"/>
      <c r="H62" s="158" t="str" cm="1">
        <f t="array" ref="H62">IFERROR( INDEX([3]!韻母對照資料表[十五音], MATCH(TRUE, EXACT($D62, [3]!韻母對照資料表[台語音標]),0)), "")</f>
        <v>箴</v>
      </c>
      <c r="I62" s="142" t="str" cm="1">
        <f t="array" ref="I62" xml:space="preserve"> IFERROR( INDEX([3]!韻母對照資料表[白話字], MATCH(TRUE, EXACT($D62, [3]!韻母對照資料表[台語音標]),0)), "")</f>
        <v>op</v>
      </c>
      <c r="J62" s="142" t="str" cm="1">
        <f t="array" ref="J62" xml:space="preserve"> IFERROR( INDEX([3]!韻母對照資料表[台羅拼音], MATCH(TRUE, EXACT($D62, [3]!韻母對照資料表[台語音標]),0)), "")</f>
        <v>op</v>
      </c>
      <c r="K62" s="142" t="str" cm="1">
        <f t="array" ref="K62">IFERROR( INDEX([3]!韻母對照資料表[閩拼方案], MATCH(TRUE, EXACT($D62, [3]!韻母對照資料表[台語音標]),0)), "")</f>
        <v>op</v>
      </c>
      <c r="L62" s="141" t="str" cm="1">
        <f t="array" ref="L62" xml:space="preserve"> IFERROR( INDEX([3]!韻母對照資料表[台語注音二式], MATCH(TRUE, EXACT($D62, [3]!韻母對照資料表[台語音標]),0)), "")</f>
        <v>oop</v>
      </c>
      <c r="M62" s="140" t="s">
        <v>1022</v>
      </c>
      <c r="N62" s="139"/>
      <c r="P62" s="145">
        <f>P61+1</f>
        <v>5</v>
      </c>
      <c r="Q62" s="157" t="s">
        <v>1372</v>
      </c>
      <c r="R62" s="156" t="s">
        <v>1678</v>
      </c>
      <c r="S62" s="155" t="s">
        <v>336</v>
      </c>
      <c r="T62" s="155" t="str">
        <f t="shared" si="3"/>
        <v>ㄧㆻ</v>
      </c>
      <c r="W62" s="127"/>
      <c r="X62" s="127"/>
      <c r="Y62" s="127"/>
      <c r="Z62" s="127"/>
    </row>
    <row r="63" spans="2:26" ht="57.75">
      <c r="B63" s="266" cm="1">
        <f t="array" ref="B63" xml:space="preserve"> ROW() - ROW($2:$2)</f>
        <v>61</v>
      </c>
      <c r="C63" s="160" t="s">
        <v>697</v>
      </c>
      <c r="D63" s="160" t="s">
        <v>1739</v>
      </c>
      <c r="E63" s="144" t="s">
        <v>1738</v>
      </c>
      <c r="F63" s="159" t="str" cm="1">
        <f t="array" ref="F63" xml:space="preserve"> IFERROR( INDEX([3]!韻母對照資料表[漢字例], MATCH(TRUE, EXACT($D63, [3]!韻母對照資料表[台語音標]),0)), "")</f>
        <v>風</v>
      </c>
      <c r="G63" s="159"/>
      <c r="H63" s="158" t="str" cm="1">
        <f t="array" ref="H63">IFERROR( INDEX([3]!韻母對照資料表[十五音], MATCH(TRUE, EXACT($D63, [3]!韻母對照資料表[台語音標]),0)), "")</f>
        <v>公</v>
      </c>
      <c r="I63" s="142" t="str" cm="1">
        <f t="array" ref="I63" xml:space="preserve"> IFERROR( INDEX([3]!韻母對照資料表[白話字], MATCH(TRUE, EXACT($D63, [3]!韻母對照資料表[台語音標]),0)), "")</f>
        <v>ong</v>
      </c>
      <c r="J63" s="142" t="str" cm="1">
        <f t="array" ref="J63" xml:space="preserve"> IFERROR( INDEX([3]!韻母對照資料表[台羅拼音], MATCH(TRUE, EXACT($D63, [3]!韻母對照資料表[台語音標]),0)), "")</f>
        <v>ong</v>
      </c>
      <c r="K63" s="142" t="str" cm="1">
        <f t="array" ref="K63">IFERROR( INDEX([3]!韻母對照資料表[閩拼方案], MATCH(TRUE, EXACT($D63, [3]!韻母對照資料表[台語音標]),0)), "")</f>
        <v>ong</v>
      </c>
      <c r="L63" s="141" t="str" cm="1">
        <f t="array" ref="L63" xml:space="preserve"> IFERROR( INDEX([3]!韻母對照資料表[台語注音二式], MATCH(TRUE, EXACT($D63, [3]!韻母對照資料表[台語音標]),0)), "")</f>
        <v>ong</v>
      </c>
      <c r="M63" s="140" t="s">
        <v>2112</v>
      </c>
      <c r="N63" s="139" t="s">
        <v>1737</v>
      </c>
      <c r="P63" s="145">
        <f>P62+1</f>
        <v>6</v>
      </c>
      <c r="Q63" s="157" t="s">
        <v>1389</v>
      </c>
      <c r="R63" s="156" t="s">
        <v>1678</v>
      </c>
      <c r="S63" s="155" t="s">
        <v>579</v>
      </c>
      <c r="T63" s="155" t="str">
        <f t="shared" si="3"/>
        <v>ㄧㆻ</v>
      </c>
      <c r="W63" s="127"/>
      <c r="X63" s="127"/>
      <c r="Y63" s="127"/>
      <c r="Z63" s="127"/>
    </row>
    <row r="64" spans="2:26" ht="57.75">
      <c r="B64" s="268" cm="1">
        <f t="array" ref="B64" xml:space="preserve"> ROW() - ROW($2:$2)</f>
        <v>62</v>
      </c>
      <c r="C64" s="154" t="s">
        <v>1094</v>
      </c>
      <c r="D64" s="154" t="s">
        <v>1736</v>
      </c>
      <c r="E64" s="138" t="s">
        <v>1735</v>
      </c>
      <c r="F64" s="153" t="str" cm="1">
        <f t="array" ref="F64" xml:space="preserve"> IFERROR( INDEX([3]!韻母對照資料表[漢字例], MATCH(TRUE, EXACT($D64, [3]!韻母對照資料表[台語音標]),0)), "")</f>
        <v>福</v>
      </c>
      <c r="G64" s="153"/>
      <c r="H64" s="152" t="str" cm="1">
        <f t="array" ref="H64">IFERROR( INDEX([3]!韻母對照資料表[十五音], MATCH(TRUE, EXACT($D64, [3]!韻母對照資料表[台語音標]),0)), "")</f>
        <v>公</v>
      </c>
      <c r="I64" s="136" t="str" cm="1">
        <f t="array" ref="I64" xml:space="preserve"> IFERROR( INDEX([3]!韻母對照資料表[白話字], MATCH(TRUE, EXACT($D64, [3]!韻母對照資料表[台語音標]),0)), "")</f>
        <v>ok</v>
      </c>
      <c r="J64" s="136" t="str" cm="1">
        <f t="array" ref="J64" xml:space="preserve"> IFERROR( INDEX([3]!韻母對照資料表[台羅拼音], MATCH(TRUE, EXACT($D64, [3]!韻母對照資料表[台語音標]),0)), "")</f>
        <v>ok</v>
      </c>
      <c r="K64" s="136" t="str" cm="1">
        <f t="array" ref="K64">IFERROR( INDEX([3]!韻母對照資料表[閩拼方案], MATCH(TRUE, EXACT($D64, [3]!韻母對照資料表[台語音標]),0)), "")</f>
        <v>ok</v>
      </c>
      <c r="L64" s="135" t="str" cm="1">
        <f t="array" ref="L64" xml:space="preserve"> IFERROR( INDEX([3]!韻母對照資料表[台語注音二式], MATCH(TRUE, EXACT($D64, [3]!韻母對照資料表[台語音標]),0)), "")</f>
        <v>ok</v>
      </c>
      <c r="M64" s="134" t="s">
        <v>1022</v>
      </c>
      <c r="N64" s="133"/>
      <c r="P64" s="145">
        <v>7</v>
      </c>
      <c r="Q64" s="157" t="s">
        <v>1476</v>
      </c>
      <c r="R64" s="156" t="s">
        <v>1674</v>
      </c>
      <c r="S64" s="155" t="s">
        <v>851</v>
      </c>
      <c r="T64" s="155" t="str">
        <f t="shared" si="3"/>
        <v>ㄨㆻ</v>
      </c>
      <c r="W64" s="127"/>
      <c r="X64" s="127"/>
      <c r="Y64" s="127"/>
      <c r="Z64" s="127"/>
    </row>
    <row r="65" spans="2:26" ht="57.75">
      <c r="B65" s="266" cm="1">
        <f t="array" ref="B65" xml:space="preserve"> ROW() - ROW($2:$2)</f>
        <v>63</v>
      </c>
      <c r="C65" s="160" t="s">
        <v>1804</v>
      </c>
      <c r="D65" s="160" t="s">
        <v>1804</v>
      </c>
      <c r="E65" s="144" t="s">
        <v>1805</v>
      </c>
      <c r="F65" s="159" t="str" cm="1">
        <f t="array" ref="F65" xml:space="preserve"> IFERROR( INDEX([3]!韻母對照資料表[漢字例], MATCH(TRUE, EXACT($D65, [3]!韻母對照資料表[台語音標]),0)), "")</f>
        <v>夫</v>
      </c>
      <c r="G65" s="159"/>
      <c r="H65" s="158" t="str" cm="1">
        <f t="array" ref="H65">IFERROR( INDEX([3]!韻母對照資料表[十五音], MATCH(TRUE, EXACT($D65, [3]!韻母對照資料表[台語音標]),0)), "")</f>
        <v>艍</v>
      </c>
      <c r="I65" s="142" t="str" cm="1">
        <f t="array" ref="I65" xml:space="preserve"> IFERROR( INDEX([3]!韻母對照資料表[白話字], MATCH(TRUE, EXACT($D65, [3]!韻母對照資料表[台語音標]),0)), "")</f>
        <v>u</v>
      </c>
      <c r="J65" s="142" t="str" cm="1">
        <f t="array" ref="J65" xml:space="preserve"> IFERROR( INDEX([3]!韻母對照資料表[台羅拼音], MATCH(TRUE, EXACT($D65, [3]!韻母對照資料表[台語音標]),0)), "")</f>
        <v>u</v>
      </c>
      <c r="K65" s="142" t="str" cm="1">
        <f t="array" ref="K65">IFERROR( INDEX([3]!韻母對照資料表[閩拼方案], MATCH(TRUE, EXACT($D65, [3]!韻母對照資料表[台語音標]),0)), "")</f>
        <v>u</v>
      </c>
      <c r="L65" s="141" t="str" cm="1">
        <f t="array" ref="L65" xml:space="preserve"> IFERROR( INDEX([3]!韻母對照資料表[台語注音二式], MATCH(TRUE, EXACT($D65, [3]!韻母對照資料表[台語音標]),0)), "")</f>
        <v>u</v>
      </c>
      <c r="M65" s="140" t="s">
        <v>732</v>
      </c>
      <c r="N65" s="139" t="s">
        <v>2053</v>
      </c>
      <c r="W65" s="127"/>
      <c r="X65" s="127"/>
      <c r="Y65" s="127"/>
      <c r="Z65" s="127"/>
    </row>
    <row r="66" spans="2:26" ht="57.75">
      <c r="B66" s="266" cm="1">
        <f t="array" ref="B66" xml:space="preserve"> ROW() - ROW($2:$2)</f>
        <v>64</v>
      </c>
      <c r="C66" s="174" t="s">
        <v>1702</v>
      </c>
      <c r="D66" s="174" t="s">
        <v>1701</v>
      </c>
      <c r="E66" s="173" t="s">
        <v>1700</v>
      </c>
      <c r="F66" s="291" t="str" cm="1">
        <f t="array" ref="F66" xml:space="preserve"> IFERROR( INDEX([3]!韻母對照資料表[漢字例], MATCH(TRUE, EXACT($D66, [3]!韻母對照資料表[台語音標]),0)), "")</f>
        <v/>
      </c>
      <c r="G66" s="291"/>
      <c r="H66" s="292" t="str" cm="1">
        <f t="array" ref="H66">IFERROR( INDEX([3]!韻母對照資料表[十五音], MATCH(TRUE, EXACT($D66, [3]!韻母對照資料表[台語音標]),0)), "")</f>
        <v/>
      </c>
      <c r="I66" s="293" t="str" cm="1">
        <f t="array" ref="I66" xml:space="preserve"> IFERROR( INDEX([3]!韻母對照資料表[白話字], MATCH(TRUE, EXACT($D66, [3]!韻母對照資料表[台語音標]),0)), "")</f>
        <v/>
      </c>
      <c r="J66" s="293" t="str" cm="1">
        <f t="array" ref="J66" xml:space="preserve"> IFERROR( INDEX([3]!韻母對照資料表[台羅拼音], MATCH(TRUE, EXACT($D66, [3]!韻母對照資料表[台語音標]),0)), "")</f>
        <v/>
      </c>
      <c r="K66" s="293" t="str" cm="1">
        <f t="array" ref="K66">IFERROR( INDEX([3]!韻母對照資料表[閩拼方案], MATCH(TRUE, EXACT($D66, [3]!韻母對照資料表[台語音標]),0)), "")</f>
        <v/>
      </c>
      <c r="L66" s="294" t="str" cm="1">
        <f t="array" ref="L66" xml:space="preserve"> IFERROR( INDEX([3]!韻母對照資料表[台語注音二式], MATCH(TRUE, EXACT($D66, [3]!韻母對照資料表[台語音標]),0)), "")</f>
        <v/>
      </c>
      <c r="M66" s="170" t="s">
        <v>1807</v>
      </c>
      <c r="N66" s="169" t="s">
        <v>2113</v>
      </c>
      <c r="W66" s="127"/>
      <c r="X66" s="127"/>
      <c r="Y66" s="127"/>
      <c r="Z66" s="127"/>
    </row>
    <row r="67" spans="2:26" ht="57.75">
      <c r="B67" s="268" cm="1">
        <f t="array" ref="B67" xml:space="preserve"> ROW() - ROW($2:$2)</f>
        <v>65</v>
      </c>
      <c r="C67" s="154" t="s">
        <v>1075</v>
      </c>
      <c r="D67" s="154" t="s">
        <v>1075</v>
      </c>
      <c r="E67" s="138" t="s">
        <v>2114</v>
      </c>
      <c r="F67" s="153" t="str" cm="1">
        <f t="array" ref="F67" xml:space="preserve"> IFERROR( INDEX([3]!韻母對照資料表[漢字例], MATCH(TRUE, EXACT($D67, [3]!韻母對照資料表[台語音標]),0)), "")</f>
        <v>汾</v>
      </c>
      <c r="G67" s="153"/>
      <c r="H67" s="152" t="str" cm="1">
        <f t="array" ref="H67">IFERROR( INDEX([3]!韻母對照資料表[十五音], MATCH(TRUE, EXACT($D67, [3]!韻母對照資料表[台語音標]),0)), "")</f>
        <v>君</v>
      </c>
      <c r="I67" s="136" t="str" cm="1">
        <f t="array" ref="I67" xml:space="preserve"> IFERROR( INDEX([3]!韻母對照資料表[白話字], MATCH(TRUE, EXACT($D67, [3]!韻母對照資料表[台語音標]),0)), "")</f>
        <v>un</v>
      </c>
      <c r="J67" s="136" t="str" cm="1">
        <f t="array" ref="J67" xml:space="preserve"> IFERROR( INDEX([3]!韻母對照資料表[台羅拼音], MATCH(TRUE, EXACT($D67, [3]!韻母對照資料表[台語音標]),0)), "")</f>
        <v>un</v>
      </c>
      <c r="K67" s="136" t="str" cm="1">
        <f t="array" ref="K67">IFERROR( INDEX([3]!韻母對照資料表[閩拼方案], MATCH(TRUE, EXACT($D67, [3]!韻母對照資料表[台語音標]),0)), "")</f>
        <v>un</v>
      </c>
      <c r="L67" s="135" t="str" cm="1">
        <f t="array" ref="L67" xml:space="preserve"> IFERROR( INDEX([3]!韻母對照資料表[台語注音二式], MATCH(TRUE, EXACT($D67, [3]!韻母對照資料表[台語音標]),0)), "")</f>
        <v>un</v>
      </c>
      <c r="M67" s="134"/>
      <c r="N67" s="133"/>
      <c r="P67" s="166" t="s">
        <v>1664</v>
      </c>
      <c r="W67" s="127"/>
      <c r="X67" s="127"/>
      <c r="Y67" s="127"/>
      <c r="Z67" s="127"/>
    </row>
    <row r="68" spans="2:26" ht="58.5" thickBot="1">
      <c r="B68" s="266" cm="1">
        <f t="array" ref="B68" xml:space="preserve"> ROW() - ROW($2:$2)</f>
        <v>66</v>
      </c>
      <c r="C68" s="160" t="s">
        <v>1770</v>
      </c>
      <c r="D68" s="160" t="s">
        <v>1770</v>
      </c>
      <c r="E68" s="144" t="s">
        <v>1769</v>
      </c>
      <c r="F68" s="159" t="str" cm="1">
        <f t="array" ref="F68" xml:space="preserve"> IFERROR( INDEX([3]!韻母對照資料表[漢字例], MATCH(TRUE, EXACT($D68, [3]!韻母對照資料表[台語音標]),0)), "")</f>
        <v>花</v>
      </c>
      <c r="G68" s="159"/>
      <c r="H68" s="158" t="str" cm="1">
        <f t="array" ref="H68">IFERROR( INDEX([3]!韻母對照資料表[十五音], MATCH(TRUE, EXACT($D68, [3]!韻母對照資料表[台語音標]),0)), "")</f>
        <v>瓜</v>
      </c>
      <c r="I68" s="142" t="str" cm="1">
        <f t="array" ref="I68" xml:space="preserve"> IFERROR( INDEX([3]!韻母對照資料表[白話字], MATCH(TRUE, EXACT($D68, [3]!韻母對照資料表[台語音標]),0)), "")</f>
        <v>oa</v>
      </c>
      <c r="J68" s="142" t="str" cm="1">
        <f t="array" ref="J68" xml:space="preserve"> IFERROR( INDEX([3]!韻母對照資料表[台羅拼音], MATCH(TRUE, EXACT($D68, [3]!韻母對照資料表[台語音標]),0)), "")</f>
        <v>ua</v>
      </c>
      <c r="K68" s="142" t="str" cm="1">
        <f t="array" ref="K68">IFERROR( INDEX([3]!韻母對照資料表[閩拼方案], MATCH(TRUE, EXACT($D68, [3]!韻母對照資料表[台語音標]),0)), "")</f>
        <v>ua</v>
      </c>
      <c r="L68" s="141" t="str" cm="1">
        <f t="array" ref="L68" xml:space="preserve"> IFERROR( INDEX([3]!韻母對照資料表[台語注音二式], MATCH(TRUE, EXACT($D68, [3]!韻母對照資料表[台語音標]),0)), "")</f>
        <v>ua</v>
      </c>
      <c r="M68" s="140" t="s">
        <v>1022</v>
      </c>
      <c r="N68" s="139"/>
      <c r="P68" s="164" t="s">
        <v>1274</v>
      </c>
      <c r="Q68" s="163" t="s">
        <v>1660</v>
      </c>
      <c r="R68" s="162" t="s">
        <v>1659</v>
      </c>
      <c r="S68" s="161" t="s">
        <v>1658</v>
      </c>
      <c r="T68" s="161" t="s">
        <v>1657</v>
      </c>
      <c r="W68" s="127"/>
      <c r="X68" s="127"/>
      <c r="Y68" s="127"/>
      <c r="Z68" s="127"/>
    </row>
    <row r="69" spans="2:26" ht="58.5" thickTop="1">
      <c r="B69" s="266" cm="1">
        <f t="array" ref="B69" xml:space="preserve"> ROW() - ROW($2:$2)</f>
        <v>67</v>
      </c>
      <c r="C69" s="160" t="s">
        <v>1670</v>
      </c>
      <c r="D69" s="160" t="s">
        <v>1669</v>
      </c>
      <c r="E69" s="144" t="s">
        <v>1668</v>
      </c>
      <c r="F69" s="159" t="str" cm="1">
        <f t="array" ref="F69" xml:space="preserve"> IFERROR( INDEX([3]!韻母對照資料表[漢字例], MATCH(TRUE, EXACT($D69, [3]!韻母對照資料表[台語音標]),0)), "")</f>
        <v>肝</v>
      </c>
      <c r="G69" s="159"/>
      <c r="H69" s="158" t="str" cm="1">
        <f t="array" ref="H69">IFERROR( INDEX([3]!韻母對照資料表[十五音], MATCH(TRUE, EXACT($D69, [3]!韻母對照資料表[台語音標]),0)), "")</f>
        <v>官</v>
      </c>
      <c r="I69" s="142" t="str" cm="1">
        <f t="array" ref="I69" xml:space="preserve"> IFERROR( INDEX([3]!韻母對照資料表[白話字], MATCH(TRUE, EXACT($D69, [3]!韻母對照資料表[台語音標]),0)), "")</f>
        <v>oaⁿ</v>
      </c>
      <c r="J69" s="142" t="str" cm="1">
        <f t="array" ref="J69" xml:space="preserve"> IFERROR( INDEX([3]!韻母對照資料表[台羅拼音], MATCH(TRUE, EXACT($D69, [3]!韻母對照資料表[台語音標]),0)), "")</f>
        <v>uann</v>
      </c>
      <c r="K69" s="142" t="str" cm="1">
        <f t="array" ref="K69">IFERROR( INDEX([3]!韻母對照資料表[閩拼方案], MATCH(TRUE, EXACT($D69, [3]!韻母對照資料表[台語音標]),0)), "")</f>
        <v>nua</v>
      </c>
      <c r="L69" s="141" t="str" cm="1">
        <f t="array" ref="L69" xml:space="preserve"> IFERROR( INDEX([3]!韻母對照資料表[台語注音二式], MATCH(TRUE, EXACT($D69, [3]!韻母對照資料表[台語音標]),0)), "")</f>
        <v>uann</v>
      </c>
      <c r="M69" s="140" t="s">
        <v>1022</v>
      </c>
      <c r="N69" s="139"/>
      <c r="P69" s="145">
        <v>1</v>
      </c>
      <c r="Q69" s="157" t="s">
        <v>5</v>
      </c>
      <c r="R69" s="156" t="s">
        <v>1651</v>
      </c>
      <c r="S69" s="155" t="s">
        <v>950</v>
      </c>
      <c r="T69" s="155" t="str">
        <f xml:space="preserve"> LEFT(S69, IF(LEN(S69)=1, 1, LEN(S69)-1)) &amp; "ㆷ"</f>
        <v>ㆬㆷ</v>
      </c>
      <c r="W69" s="127"/>
      <c r="X69" s="127"/>
      <c r="Y69" s="127"/>
      <c r="Z69" s="127"/>
    </row>
    <row r="70" spans="2:26" ht="57.75">
      <c r="B70" s="268" cm="1">
        <f t="array" ref="B70" xml:space="preserve"> ROW() - ROW($2:$2)</f>
        <v>68</v>
      </c>
      <c r="C70" s="154" t="s">
        <v>1106</v>
      </c>
      <c r="D70" s="154" t="s">
        <v>1106</v>
      </c>
      <c r="E70" s="138" t="s">
        <v>1610</v>
      </c>
      <c r="F70" s="153" t="str" cm="1">
        <f t="array" ref="F70" xml:space="preserve"> IFERROR( INDEX([3]!韻母對照資料表[漢字例], MATCH(TRUE, EXACT($D70, [3]!韻母對照資料表[台語音標]),0)), "")</f>
        <v>猿</v>
      </c>
      <c r="G70" s="153"/>
      <c r="H70" s="152" t="str" cm="1">
        <f t="array" ref="H70">IFERROR( INDEX([3]!韻母對照資料表[十五音], MATCH(TRUE, EXACT($D70, [3]!韻母對照資料表[台語音標]),0)), "")</f>
        <v>觀</v>
      </c>
      <c r="I70" s="136" t="str" cm="1">
        <f t="array" ref="I70" xml:space="preserve"> IFERROR( INDEX([3]!韻母對照資料表[白話字], MATCH(TRUE, EXACT($D70, [3]!韻母對照資料表[台語音標]),0)), "")</f>
        <v>oan</v>
      </c>
      <c r="J70" s="136" t="str" cm="1">
        <f t="array" ref="J70" xml:space="preserve"> IFERROR( INDEX([3]!韻母對照資料表[台羅拼音], MATCH(TRUE, EXACT($D70, [3]!韻母對照資料表[台語音標]),0)), "")</f>
        <v>uan</v>
      </c>
      <c r="K70" s="136" t="str" cm="1">
        <f t="array" ref="K70">IFERROR( INDEX([3]!韻母對照資料表[閩拼方案], MATCH(TRUE, EXACT($D70, [3]!韻母對照資料表[台語音標]),0)), "")</f>
        <v>uan</v>
      </c>
      <c r="L70" s="135" t="str" cm="1">
        <f t="array" ref="L70" xml:space="preserve"> IFERROR( INDEX([3]!韻母對照資料表[台語注音二式], MATCH(TRUE, EXACT($D70, [3]!韻母對照資料表[台語音標]),0)), "")</f>
        <v>uan</v>
      </c>
      <c r="M70" s="134"/>
      <c r="N70" s="133"/>
      <c r="P70" s="145">
        <f>P69+1</f>
        <v>2</v>
      </c>
      <c r="Q70" s="157" t="s">
        <v>1464</v>
      </c>
      <c r="R70" s="156" t="s">
        <v>1647</v>
      </c>
      <c r="S70" s="155" t="s">
        <v>1645</v>
      </c>
      <c r="T70" s="155" t="str">
        <f xml:space="preserve"> LEFT(S70, IF(LEN(S70)=1, 1, LEN(S70)-1)) &amp; "ㆷ"</f>
        <v>ㆭㆷ</v>
      </c>
      <c r="W70" s="127"/>
      <c r="X70" s="127"/>
      <c r="Y70" s="127"/>
      <c r="Z70" s="127"/>
    </row>
    <row r="71" spans="2:26" ht="57.75">
      <c r="B71" s="266" cm="1">
        <f t="array" ref="B71" xml:space="preserve"> ROW() - ROW($2:$2)</f>
        <v>69</v>
      </c>
      <c r="C71" s="160" t="s">
        <v>2115</v>
      </c>
      <c r="D71" s="160" t="s">
        <v>2115</v>
      </c>
      <c r="E71" s="144" t="s">
        <v>1764</v>
      </c>
      <c r="F71" s="159" t="str" cm="1">
        <f t="array" ref="F71" xml:space="preserve"> IFERROR( INDEX([3]!韻母對照資料表[漢字例], MATCH(TRUE, EXACT($D71, [3]!韻母對照資料表[台語音標]),0)), "")</f>
        <v>怪</v>
      </c>
      <c r="G71" s="159"/>
      <c r="H71" s="158" t="str" cm="1">
        <f t="array" ref="H71">IFERROR( INDEX([3]!韻母對照資料表[十五音], MATCH(TRUE, EXACT($D71, [3]!韻母對照資料表[台語音標]),0)), "")</f>
        <v>乖</v>
      </c>
      <c r="I71" s="142" t="str" cm="1">
        <f t="array" ref="I71" xml:space="preserve"> IFERROR( INDEX([3]!韻母對照資料表[白話字], MATCH(TRUE, EXACT($D71, [3]!韻母對照資料表[台語音標]),0)), "")</f>
        <v>oai</v>
      </c>
      <c r="J71" s="142" t="str" cm="1">
        <f t="array" ref="J71" xml:space="preserve"> IFERROR( INDEX([3]!韻母對照資料表[台羅拼音], MATCH(TRUE, EXACT($D71, [3]!韻母對照資料表[台語音標]),0)), "")</f>
        <v>uai</v>
      </c>
      <c r="K71" s="142" t="str" cm="1">
        <f t="array" ref="K71">IFERROR( INDEX([3]!韻母對照資料表[閩拼方案], MATCH(TRUE, EXACT($D71, [3]!韻母對照資料表[台語音標]),0)), "")</f>
        <v>uai</v>
      </c>
      <c r="L71" s="141" t="str" cm="1">
        <f t="array" ref="L71" xml:space="preserve"> IFERROR( INDEX([3]!韻母對照資料表[台語注音二式], MATCH(TRUE, EXACT($D71, [3]!韻母對照資料表[台語音標]),0)), "")</f>
        <v>uai</v>
      </c>
      <c r="M71" s="140" t="s">
        <v>1022</v>
      </c>
      <c r="N71" s="139"/>
      <c r="W71" s="127"/>
      <c r="X71" s="127"/>
      <c r="Y71" s="127"/>
      <c r="Z71" s="127"/>
    </row>
    <row r="72" spans="2:26" ht="57.75">
      <c r="B72" s="268" cm="1">
        <f t="array" ref="B72" xml:space="preserve"> ROW() - ROW($2:$2)</f>
        <v>70</v>
      </c>
      <c r="C72" s="154" t="s">
        <v>1667</v>
      </c>
      <c r="D72" s="154" t="s">
        <v>1666</v>
      </c>
      <c r="E72" s="138" t="s">
        <v>1665</v>
      </c>
      <c r="F72" s="153" t="str" cm="1">
        <f t="array" ref="F72" xml:space="preserve"> IFERROR( INDEX([3]!韻母對照資料表[漢字例], MATCH(TRUE, EXACT($D72, [3]!韻母對照資料表[台語音標]),0)), "")</f>
        <v>檨</v>
      </c>
      <c r="G72" s="153"/>
      <c r="H72" s="152" t="str" cm="1">
        <f t="array" ref="H72">IFERROR( INDEX([3]!韻母對照資料表[十五音], MATCH(TRUE, EXACT($D72, [3]!韻母對照資料表[台語音標]),0)), "")</f>
        <v>閂</v>
      </c>
      <c r="I72" s="136" t="str" cm="1">
        <f t="array" ref="I72" xml:space="preserve"> IFERROR( INDEX([3]!韻母對照資料表[白話字], MATCH(TRUE, EXACT($D72, [3]!韻母對照資料表[台語音標]),0)), "")</f>
        <v>oaiⁿ</v>
      </c>
      <c r="J72" s="136" t="str" cm="1">
        <f t="array" ref="J72" xml:space="preserve"> IFERROR( INDEX([3]!韻母對照資料表[台羅拼音], MATCH(TRUE, EXACT($D72, [3]!韻母對照資料表[台語音標]),0)), "")</f>
        <v>uainn</v>
      </c>
      <c r="K72" s="136" t="str" cm="1">
        <f t="array" ref="K72">IFERROR( INDEX([3]!韻母對照資料表[閩拼方案], MATCH(TRUE, EXACT($D72, [3]!韻母對照資料表[台語音標]),0)), "")</f>
        <v>nuai</v>
      </c>
      <c r="L72" s="135" t="str" cm="1">
        <f t="array" ref="L72" xml:space="preserve"> IFERROR( INDEX([3]!韻母對照資料表[台語注音二式], MATCH(TRUE, EXACT($D72, [3]!韻母對照資料表[台語音標]),0)), "")</f>
        <v>uainn</v>
      </c>
      <c r="M72" s="134" t="s">
        <v>1022</v>
      </c>
      <c r="N72" s="133"/>
      <c r="W72" s="127"/>
      <c r="X72" s="127"/>
      <c r="Y72" s="127"/>
      <c r="Z72" s="127"/>
    </row>
    <row r="73" spans="2:26" ht="57.75">
      <c r="B73" s="279" cm="1">
        <f t="array" ref="B73" xml:space="preserve"> ROW() - ROW($2:$2)</f>
        <v>71</v>
      </c>
      <c r="C73" s="280" t="s">
        <v>1768</v>
      </c>
      <c r="D73" s="280" t="s">
        <v>1768</v>
      </c>
      <c r="E73" s="281" t="s">
        <v>1767</v>
      </c>
      <c r="F73" s="282" t="str" cm="1">
        <f t="array" ref="F73" xml:space="preserve"> IFERROR( INDEX([3]!韻母對照資料表[漢字例], MATCH(TRUE, EXACT($D73, [3]!韻母對照資料表[台語音標]),0)), "")</f>
        <v>話</v>
      </c>
      <c r="G73" s="282"/>
      <c r="H73" s="283" t="str" cm="1">
        <f t="array" ref="H73">IFERROR( INDEX([3]!韻母對照資料表[十五音], MATCH(TRUE, EXACT($D73, [3]!韻母對照資料表[台語音標]),0)), "")</f>
        <v>檜</v>
      </c>
      <c r="I73" s="284" t="str" cm="1">
        <f t="array" ref="I73" xml:space="preserve"> IFERROR( INDEX([3]!韻母對照資料表[白話字], MATCH(TRUE, EXACT($D73, [3]!韻母對照資料表[台語音標]),0)), "")</f>
        <v>oe</v>
      </c>
      <c r="J73" s="284" t="str" cm="1">
        <f t="array" ref="J73" xml:space="preserve"> IFERROR( INDEX([3]!韻母對照資料表[台羅拼音], MATCH(TRUE, EXACT($D73, [3]!韻母對照資料表[台語音標]),0)), "")</f>
        <v>ue</v>
      </c>
      <c r="K73" s="284" t="str" cm="1">
        <f t="array" ref="K73">IFERROR( INDEX([3]!韻母對照資料表[閩拼方案], MATCH(TRUE, EXACT($D73, [3]!韻母對照資料表[台語音標]),0)), "")</f>
        <v>ue</v>
      </c>
      <c r="L73" s="285" t="str" cm="1">
        <f t="array" ref="L73" xml:space="preserve"> IFERROR( INDEX([3]!韻母對照資料表[台語注音二式], MATCH(TRUE, EXACT($D73, [3]!韻母對照資料表[台語音標]),0)), "")</f>
        <v>ue</v>
      </c>
      <c r="M73" s="286" t="s">
        <v>1022</v>
      </c>
      <c r="N73" s="287"/>
      <c r="W73" s="127"/>
      <c r="X73" s="127"/>
      <c r="Y73" s="127"/>
      <c r="Z73" s="127"/>
    </row>
    <row r="74" spans="2:26" ht="57.75">
      <c r="B74" s="266" cm="1">
        <f t="array" ref="B74" xml:space="preserve"> ROW() - ROW($2:$2)</f>
        <v>72</v>
      </c>
      <c r="C74" s="160" t="s">
        <v>1711</v>
      </c>
      <c r="D74" s="160" t="s">
        <v>1711</v>
      </c>
      <c r="E74" s="144" t="s">
        <v>1710</v>
      </c>
      <c r="F74" s="159" t="str" cm="1">
        <f t="array" ref="F74" xml:space="preserve"> IFERROR( INDEX([3]!韻母對照資料表[漢字例], MATCH(TRUE, EXACT($D74, [3]!韻母對照資料表[台語音標]),0)), "")</f>
        <v>歸</v>
      </c>
      <c r="G74" s="159"/>
      <c r="H74" s="158" t="str" cm="1">
        <f t="array" ref="H74">IFERROR( INDEX([3]!韻母對照資料表[十五音], MATCH(TRUE, EXACT($D74, [3]!韻母對照資料表[台語音標]),0)), "")</f>
        <v>規</v>
      </c>
      <c r="I74" s="142" t="str" cm="1">
        <f t="array" ref="I74" xml:space="preserve"> IFERROR( INDEX([3]!韻母對照資料表[白話字], MATCH(TRUE, EXACT($D74, [3]!韻母對照資料表[台語音標]),0)), "")</f>
        <v>ui</v>
      </c>
      <c r="J74" s="142" t="str" cm="1">
        <f t="array" ref="J74" xml:space="preserve"> IFERROR( INDEX([3]!韻母對照資料表[台羅拼音], MATCH(TRUE, EXACT($D74, [3]!韻母對照資料表[台語音標]),0)), "")</f>
        <v>ui</v>
      </c>
      <c r="K74" s="142" t="str" cm="1">
        <f t="array" ref="K74">IFERROR( INDEX([3]!韻母對照資料表[閩拼方案], MATCH(TRUE, EXACT($D74, [3]!韻母對照資料表[台語音標]),0)), "")</f>
        <v>ui</v>
      </c>
      <c r="L74" s="141" t="str" cm="1">
        <f t="array" ref="L74" xml:space="preserve"> IFERROR( INDEX([3]!韻母對照資料表[台語注音二式], MATCH(TRUE, EXACT($D74, [3]!韻母對照資料表[台語音標]),0)), "")</f>
        <v>ui</v>
      </c>
      <c r="M74" s="140" t="s">
        <v>1022</v>
      </c>
      <c r="N74" s="139"/>
      <c r="W74" s="127"/>
      <c r="X74" s="127"/>
      <c r="Y74" s="127"/>
      <c r="Z74" s="127"/>
    </row>
    <row r="75" spans="2:26" ht="57.75">
      <c r="B75" s="268" cm="1">
        <f t="array" ref="B75" xml:space="preserve"> ROW() - ROW($2:$2)</f>
        <v>73</v>
      </c>
      <c r="C75" s="154" t="s">
        <v>1663</v>
      </c>
      <c r="D75" s="154" t="s">
        <v>1662</v>
      </c>
      <c r="E75" s="138" t="s">
        <v>1661</v>
      </c>
      <c r="F75" s="165" t="str" cm="1">
        <f t="array" ref="F75" xml:space="preserve"> IFERROR( INDEX([3]!韻母對照資料表[漢字例], MATCH(TRUE, EXACT($D75, [3]!韻母對照資料表[台語音標]),0)), "")</f>
        <v>荒</v>
      </c>
      <c r="G75" s="165"/>
      <c r="H75" s="152" t="str" cm="1">
        <f t="array" ref="H75">IFERROR( INDEX([3]!韻母對照資料表[十五音], MATCH(TRUE, EXACT($D75, [3]!韻母對照資料表[台語音標]),0)), "")</f>
        <v>褌</v>
      </c>
      <c r="I75" s="136" t="str" cm="1">
        <f t="array" ref="I75" xml:space="preserve"> IFERROR( INDEX([3]!韻母對照資料表[白話字], MATCH(TRUE, EXACT($D75, [3]!韻母對照資料表[台語音標]),0)), "")</f>
        <v>uiⁿ</v>
      </c>
      <c r="J75" s="136" t="str" cm="1">
        <f t="array" ref="J75" xml:space="preserve"> IFERROR( INDEX([3]!韻母對照資料表[台羅拼音], MATCH(TRUE, EXACT($D75, [3]!韻母對照資料表[台語音標]),0)), "")</f>
        <v>uinn</v>
      </c>
      <c r="K75" s="136" t="str" cm="1">
        <f t="array" ref="K75">IFERROR( INDEX([3]!韻母對照資料表[閩拼方案], MATCH(TRUE, EXACT($D75, [3]!韻母對照資料表[台語音標]),0)), "")</f>
        <v>nui</v>
      </c>
      <c r="L75" s="135" t="str" cm="1">
        <f t="array" ref="L75" xml:space="preserve"> IFERROR( INDEX([3]!韻母對照資料表[台語注音二式], MATCH(TRUE, EXACT($D75, [3]!韻母對照資料表[台語音標]),0)), "")</f>
        <v>uinn</v>
      </c>
      <c r="M75" s="134" t="s">
        <v>1022</v>
      </c>
      <c r="N75" s="133"/>
      <c r="W75" s="127"/>
      <c r="X75" s="127"/>
      <c r="Y75" s="127"/>
      <c r="Z75" s="127"/>
    </row>
    <row r="76" spans="2:26" ht="57.75">
      <c r="B76" s="266" cm="1">
        <f t="array" ref="B76" xml:space="preserve"> ROW() - ROW($2:$2)</f>
        <v>74</v>
      </c>
      <c r="C76" s="160" t="s">
        <v>1656</v>
      </c>
      <c r="D76" s="160" t="s">
        <v>1655</v>
      </c>
      <c r="E76" s="144" t="s">
        <v>1654</v>
      </c>
      <c r="F76" s="159" t="str" cm="1">
        <f t="array" ref="F76" xml:space="preserve"> IFERROR( INDEX([3]!韻母對照資料表[漢字例], MATCH(TRUE, EXACT($D76, [3]!韻母對照資料表[台語音標]),0)), "")</f>
        <v>姆</v>
      </c>
      <c r="G76" s="159"/>
      <c r="H76" s="158" t="str" cm="1">
        <f t="array" ref="H76">IFERROR( INDEX([3]!韻母對照資料表[十五音], MATCH(TRUE, EXACT($D76, [3]!韻母對照資料表[台語音標]),0)), "")</f>
        <v>姆</v>
      </c>
      <c r="I76" s="142" t="str" cm="1">
        <f t="array" ref="I76" xml:space="preserve"> IFERROR( INDEX([3]!韻母對照資料表[白話字], MATCH(TRUE, EXACT($D76, [3]!韻母對照資料表[台語音標]),0)), "")</f>
        <v>m</v>
      </c>
      <c r="J76" s="142" t="str" cm="1">
        <f t="array" ref="J76" xml:space="preserve"> IFERROR( INDEX([3]!韻母對照資料表[台羅拼音], MATCH(TRUE, EXACT($D76, [3]!韻母對照資料表[台語音標]),0)), "")</f>
        <v>m</v>
      </c>
      <c r="K76" s="142" t="str" cm="1">
        <f t="array" ref="K76">IFERROR( INDEX([3]!韻母對照資料表[閩拼方案], MATCH(TRUE, EXACT($D76, [3]!韻母對照資料表[台語音標]),0)), "")</f>
        <v>m</v>
      </c>
      <c r="L76" s="141" t="str" cm="1">
        <f t="array" ref="L76" xml:space="preserve"> IFERROR( INDEX([3]!韻母對照資料表[台語注音二式], MATCH(TRUE, EXACT($D76, [3]!韻母對照資料表[台語音標]),0)), "")</f>
        <v>m</v>
      </c>
      <c r="M76" s="140" t="s">
        <v>5</v>
      </c>
      <c r="N76" s="139" t="s">
        <v>1652</v>
      </c>
      <c r="W76" s="127"/>
      <c r="X76" s="127"/>
      <c r="Y76" s="127"/>
      <c r="Z76" s="127"/>
    </row>
    <row r="77" spans="2:26" ht="57.75">
      <c r="B77" s="266" cm="1">
        <f t="array" ref="B77" xml:space="preserve"> ROW() - ROW($2:$2)</f>
        <v>75</v>
      </c>
      <c r="C77" s="160" t="s">
        <v>1650</v>
      </c>
      <c r="D77" s="160" t="s">
        <v>1650</v>
      </c>
      <c r="E77" s="144" t="s">
        <v>1649</v>
      </c>
      <c r="F77" s="172" t="s">
        <v>1124</v>
      </c>
      <c r="G77" s="159"/>
      <c r="H77" s="289" t="str" cm="1">
        <f t="array" ref="H77">IFERROR( INDEX([3]!韻母對照資料表[十五音], MATCH(TRUE, EXACT($D77, [3]!韻母對照資料表[台語音標]),0)), "")</f>
        <v/>
      </c>
      <c r="I77" s="142" t="s">
        <v>1576</v>
      </c>
      <c r="J77" s="142" t="s">
        <v>1576</v>
      </c>
      <c r="K77" s="142" t="s">
        <v>1576</v>
      </c>
      <c r="L77" s="295" t="s">
        <v>1576</v>
      </c>
      <c r="M77" s="296" t="s">
        <v>1576</v>
      </c>
      <c r="N77" s="139" t="s">
        <v>1648</v>
      </c>
      <c r="W77" s="127"/>
      <c r="X77" s="127"/>
      <c r="Y77" s="127"/>
      <c r="Z77" s="127"/>
    </row>
    <row r="78" spans="2:26" ht="57.75">
      <c r="B78" s="268" cm="1">
        <f t="array" ref="B78" xml:space="preserve"> ROW() - ROW($2:$2)</f>
        <v>76</v>
      </c>
      <c r="C78" s="154" t="s">
        <v>955</v>
      </c>
      <c r="D78" s="154" t="s">
        <v>1646</v>
      </c>
      <c r="E78" s="138" t="s">
        <v>1645</v>
      </c>
      <c r="F78" s="153" t="str" cm="1">
        <f t="array" ref="F78" xml:space="preserve"> IFERROR( INDEX([3]!韻母對照資料表[漢字例], MATCH(TRUE, EXACT($D78, [3]!韻母對照資料表[台語音標]),0)), "")</f>
        <v>床</v>
      </c>
      <c r="G78" s="153"/>
      <c r="H78" s="152" t="str" cm="1">
        <f t="array" ref="H78">IFERROR( INDEX([3]!韻母對照資料表[十五音], MATCH(TRUE, EXACT($D78, [3]!韻母對照資料表[台語音標]),0)), "")</f>
        <v>鋼</v>
      </c>
      <c r="I78" s="136" t="str" cm="1">
        <f t="array" ref="I78" xml:space="preserve"> IFERROR( INDEX([3]!韻母對照資料表[白話字], MATCH(TRUE, EXACT($D78, [3]!韻母對照資料表[台語音標]),0)), "")</f>
        <v>ng</v>
      </c>
      <c r="J78" s="136" t="str" cm="1">
        <f t="array" ref="J78" xml:space="preserve"> IFERROR( INDEX([3]!韻母對照資料表[台羅拼音], MATCH(TRUE, EXACT($D78, [3]!韻母對照資料表[台語音標]),0)), "")</f>
        <v>ng</v>
      </c>
      <c r="K78" s="136" t="str" cm="1">
        <f t="array" ref="K78">IFERROR( INDEX([3]!韻母對照資料表[閩拼方案], MATCH(TRUE, EXACT($D78, [3]!韻母對照資料表[台語音標]),0)), "")</f>
        <v>ng</v>
      </c>
      <c r="L78" s="135" t="str" cm="1">
        <f t="array" ref="L78" xml:space="preserve"> IFERROR( INDEX([3]!韻母對照資料表[台語注音二式], MATCH(TRUE, EXACT($D78, [3]!韻母對照資料表[台語音標]),0)), "")</f>
        <v>ng</v>
      </c>
      <c r="M78" s="134" t="s">
        <v>1882</v>
      </c>
      <c r="N78" s="133" t="s">
        <v>732</v>
      </c>
      <c r="W78" s="127"/>
      <c r="X78" s="127"/>
      <c r="Y78" s="127"/>
      <c r="Z78" s="127"/>
    </row>
    <row r="79" spans="2:26">
      <c r="B79" s="266" cm="1">
        <f t="array" ref="B79" xml:space="preserve"> ROW() - ROW($2:$2)</f>
        <v>77</v>
      </c>
      <c r="C79" s="141" t="s">
        <v>2116</v>
      </c>
      <c r="D79" s="141" t="s">
        <v>2117</v>
      </c>
      <c r="E79" s="144" t="s">
        <v>1641</v>
      </c>
      <c r="F79" s="143" t="s">
        <v>2118</v>
      </c>
      <c r="G79" s="143"/>
      <c r="H79" s="143"/>
      <c r="I79" s="142"/>
      <c r="J79" s="142"/>
      <c r="K79" s="142"/>
      <c r="L79" s="141"/>
      <c r="M79" s="140" t="s">
        <v>1821</v>
      </c>
      <c r="N79" s="139" t="s">
        <v>6</v>
      </c>
      <c r="W79" s="127"/>
      <c r="X79" s="127"/>
      <c r="Y79" s="127"/>
      <c r="Z79" s="127"/>
    </row>
    <row r="80" spans="2:26">
      <c r="B80" s="266" cm="1">
        <f t="array" ref="B80" xml:space="preserve"> ROW() - ROW($2:$2)</f>
        <v>78</v>
      </c>
      <c r="C80" s="141" t="s">
        <v>2119</v>
      </c>
      <c r="D80" s="141" t="s">
        <v>2120</v>
      </c>
      <c r="E80" s="144" t="s">
        <v>1640</v>
      </c>
      <c r="F80" s="143" t="s">
        <v>2121</v>
      </c>
      <c r="G80" s="143"/>
      <c r="H80" s="143"/>
      <c r="I80" s="142"/>
      <c r="J80" s="142"/>
      <c r="K80" s="142"/>
      <c r="L80" s="141"/>
      <c r="M80" s="140" t="s">
        <v>2122</v>
      </c>
      <c r="N80" s="139" t="s">
        <v>16</v>
      </c>
      <c r="W80" s="127"/>
      <c r="X80" s="127"/>
      <c r="Y80" s="127"/>
      <c r="Z80" s="127"/>
    </row>
    <row r="81" spans="2:26">
      <c r="B81" s="266" cm="1">
        <f t="array" ref="B81" xml:space="preserve"> ROW() - ROW($2:$2)</f>
        <v>79</v>
      </c>
      <c r="C81" s="141" t="s">
        <v>2123</v>
      </c>
      <c r="D81" s="141" t="s">
        <v>2124</v>
      </c>
      <c r="E81" s="144" t="s">
        <v>1639</v>
      </c>
      <c r="F81" s="143" t="s">
        <v>2125</v>
      </c>
      <c r="G81" s="143"/>
      <c r="H81" s="143"/>
      <c r="I81" s="142"/>
      <c r="J81" s="142"/>
      <c r="K81" s="142"/>
      <c r="L81" s="141"/>
      <c r="M81" s="140" t="s">
        <v>1901</v>
      </c>
      <c r="N81" s="139" t="s">
        <v>1280</v>
      </c>
      <c r="W81" s="127"/>
      <c r="X81" s="127"/>
      <c r="Y81" s="127"/>
      <c r="Z81" s="127"/>
    </row>
    <row r="82" spans="2:26">
      <c r="B82" s="266" cm="1">
        <f t="array" ref="B82" xml:space="preserve"> ROW() - ROW($2:$2)</f>
        <v>80</v>
      </c>
      <c r="C82" s="141" t="s">
        <v>1920</v>
      </c>
      <c r="D82" s="141" t="s">
        <v>2126</v>
      </c>
      <c r="E82" s="144" t="s">
        <v>1638</v>
      </c>
      <c r="F82" s="143" t="s">
        <v>2127</v>
      </c>
      <c r="G82" s="143"/>
      <c r="H82" s="143"/>
      <c r="I82" s="142"/>
      <c r="J82" s="142"/>
      <c r="K82" s="142"/>
      <c r="L82" s="141"/>
      <c r="M82" s="140" t="s">
        <v>2128</v>
      </c>
      <c r="N82" s="139" t="s">
        <v>1637</v>
      </c>
      <c r="W82" s="127"/>
      <c r="X82" s="127"/>
      <c r="Y82" s="127"/>
      <c r="Z82" s="127"/>
    </row>
    <row r="83" spans="2:26" ht="43.5">
      <c r="B83" s="267" cm="1">
        <f t="array" ref="B83" xml:space="preserve"> ROW() - ROW($2:$2)</f>
        <v>81</v>
      </c>
      <c r="C83" s="148" t="s">
        <v>2129</v>
      </c>
      <c r="D83" s="148">
        <v>1</v>
      </c>
      <c r="E83" s="151" t="s">
        <v>1644</v>
      </c>
      <c r="F83" s="187" t="s">
        <v>1946</v>
      </c>
      <c r="G83" s="150"/>
      <c r="H83" s="297" t="s">
        <v>1559</v>
      </c>
      <c r="I83" s="149">
        <v>1</v>
      </c>
      <c r="J83" s="149">
        <v>1</v>
      </c>
      <c r="K83" s="149">
        <v>1</v>
      </c>
      <c r="L83" s="148">
        <v>1</v>
      </c>
      <c r="M83" s="147">
        <v>1</v>
      </c>
      <c r="N83" s="146" t="s">
        <v>1643</v>
      </c>
      <c r="W83" s="127"/>
      <c r="X83" s="127"/>
      <c r="Y83" s="127"/>
      <c r="Z83" s="127"/>
    </row>
    <row r="84" spans="2:26" ht="43.5">
      <c r="B84" s="266" cm="1">
        <f t="array" ref="B84" xml:space="preserve"> ROW() - ROW($2:$2)</f>
        <v>82</v>
      </c>
      <c r="C84" s="141" t="s">
        <v>2130</v>
      </c>
      <c r="D84" s="141">
        <v>2</v>
      </c>
      <c r="E84" s="144" t="s">
        <v>1013</v>
      </c>
      <c r="F84" s="159" t="s">
        <v>2131</v>
      </c>
      <c r="G84" s="143"/>
      <c r="H84" s="298" t="s">
        <v>2132</v>
      </c>
      <c r="I84" s="142">
        <v>2</v>
      </c>
      <c r="J84" s="142">
        <v>2</v>
      </c>
      <c r="K84" s="142">
        <v>3</v>
      </c>
      <c r="L84" s="141">
        <v>2</v>
      </c>
      <c r="M84" s="140">
        <v>2</v>
      </c>
      <c r="N84" s="139" t="s">
        <v>1642</v>
      </c>
      <c r="W84" s="127"/>
      <c r="X84" s="127"/>
      <c r="Y84" s="127"/>
      <c r="Z84" s="127"/>
    </row>
    <row r="85" spans="2:26" ht="43.5">
      <c r="B85" s="266" cm="1">
        <f t="array" ref="B85" xml:space="preserve"> ROW() - ROW($2:$2)</f>
        <v>83</v>
      </c>
      <c r="C85" s="141" t="s">
        <v>2133</v>
      </c>
      <c r="D85" s="141">
        <v>3</v>
      </c>
      <c r="E85" s="144" t="s">
        <v>1014</v>
      </c>
      <c r="F85" s="159" t="s">
        <v>2134</v>
      </c>
      <c r="G85" s="143"/>
      <c r="H85" s="298" t="s">
        <v>1847</v>
      </c>
      <c r="I85" s="142">
        <v>3</v>
      </c>
      <c r="J85" s="142">
        <v>3</v>
      </c>
      <c r="K85" s="142">
        <v>5</v>
      </c>
      <c r="L85" s="141">
        <v>3</v>
      </c>
      <c r="M85" s="140">
        <v>3</v>
      </c>
      <c r="N85" s="139" t="s">
        <v>4</v>
      </c>
      <c r="W85" s="127"/>
      <c r="X85" s="127"/>
      <c r="Y85" s="127"/>
      <c r="Z85" s="127"/>
    </row>
    <row r="86" spans="2:26" ht="43.5">
      <c r="B86" s="266" cm="1">
        <f t="array" ref="B86" xml:space="preserve"> ROW() - ROW($2:$2)</f>
        <v>84</v>
      </c>
      <c r="C86" s="299" t="s">
        <v>1629</v>
      </c>
      <c r="D86" s="141">
        <v>4</v>
      </c>
      <c r="E86" s="144"/>
      <c r="F86" s="159" t="s">
        <v>2135</v>
      </c>
      <c r="G86" s="143"/>
      <c r="H86" s="298" t="s">
        <v>2136</v>
      </c>
      <c r="I86" s="142">
        <v>4</v>
      </c>
      <c r="J86" s="142">
        <v>4</v>
      </c>
      <c r="K86" s="142">
        <v>7</v>
      </c>
      <c r="L86" s="141">
        <v>4</v>
      </c>
      <c r="M86" s="140">
        <v>4</v>
      </c>
      <c r="N86" s="139"/>
      <c r="W86" s="127"/>
      <c r="X86" s="127"/>
      <c r="Y86" s="127"/>
      <c r="Z86" s="127"/>
    </row>
    <row r="87" spans="2:26" ht="43.5">
      <c r="B87" s="266" cm="1">
        <f t="array" ref="B87" xml:space="preserve"> ROW() - ROW($2:$2)</f>
        <v>85</v>
      </c>
      <c r="C87" s="141" t="s">
        <v>2137</v>
      </c>
      <c r="D87" s="141">
        <v>5</v>
      </c>
      <c r="E87" s="144" t="s">
        <v>1015</v>
      </c>
      <c r="F87" s="159" t="s">
        <v>2138</v>
      </c>
      <c r="G87" s="143"/>
      <c r="H87" s="298" t="s">
        <v>2139</v>
      </c>
      <c r="I87" s="142">
        <v>5</v>
      </c>
      <c r="J87" s="142">
        <v>5</v>
      </c>
      <c r="K87" s="142">
        <v>2</v>
      </c>
      <c r="L87" s="141">
        <v>5</v>
      </c>
      <c r="M87" s="140">
        <v>5</v>
      </c>
      <c r="N87" s="139" t="s">
        <v>1636</v>
      </c>
      <c r="W87" s="127"/>
      <c r="X87" s="127"/>
      <c r="Y87" s="127"/>
      <c r="Z87" s="127"/>
    </row>
    <row r="88" spans="2:26" ht="43.5">
      <c r="B88" s="266" cm="1">
        <f t="array" ref="B88" xml:space="preserve"> ROW() - ROW($2:$2)</f>
        <v>86</v>
      </c>
      <c r="C88" s="141" t="s">
        <v>2140</v>
      </c>
      <c r="D88" s="141">
        <v>7</v>
      </c>
      <c r="E88" s="144" t="s">
        <v>1016</v>
      </c>
      <c r="F88" s="159" t="s">
        <v>2141</v>
      </c>
      <c r="G88" s="143"/>
      <c r="H88" s="298" t="s">
        <v>1832</v>
      </c>
      <c r="I88" s="142">
        <v>7</v>
      </c>
      <c r="J88" s="142">
        <v>7</v>
      </c>
      <c r="K88" s="142">
        <v>6</v>
      </c>
      <c r="L88" s="141">
        <v>7</v>
      </c>
      <c r="M88" s="140">
        <v>7</v>
      </c>
      <c r="N88" s="139" t="s">
        <v>1635</v>
      </c>
      <c r="W88" s="127"/>
      <c r="X88" s="127"/>
      <c r="Y88" s="127"/>
      <c r="Z88" s="127"/>
    </row>
    <row r="89" spans="2:26" ht="43.5">
      <c r="B89" s="268" cm="1">
        <f t="array" ref="B89" xml:space="preserve"> ROW() - ROW($2:$2)</f>
        <v>87</v>
      </c>
      <c r="C89" s="300" t="s">
        <v>1632</v>
      </c>
      <c r="D89" s="135">
        <v>8</v>
      </c>
      <c r="E89" s="138" t="s">
        <v>1071</v>
      </c>
      <c r="F89" s="153" t="s">
        <v>1537</v>
      </c>
      <c r="G89" s="137"/>
      <c r="H89" s="301" t="s">
        <v>1949</v>
      </c>
      <c r="I89" s="136">
        <v>8</v>
      </c>
      <c r="J89" s="136">
        <v>8</v>
      </c>
      <c r="K89" s="136">
        <v>8</v>
      </c>
      <c r="L89" s="135">
        <v>8</v>
      </c>
      <c r="M89" s="134">
        <v>8</v>
      </c>
      <c r="N89" s="133"/>
      <c r="W89" s="127"/>
      <c r="X89" s="127"/>
      <c r="Y89" s="127"/>
      <c r="Z89" s="127"/>
    </row>
    <row r="90" spans="2:26">
      <c r="W90" s="127"/>
      <c r="X90" s="127"/>
      <c r="Y90" s="127"/>
      <c r="Z90" s="127"/>
    </row>
    <row r="91" spans="2:26">
      <c r="W91" s="127"/>
      <c r="X91" s="127"/>
      <c r="Y91" s="127"/>
      <c r="Z91" s="127"/>
    </row>
    <row r="92" spans="2:26">
      <c r="W92" s="127"/>
      <c r="X92" s="127"/>
      <c r="Y92" s="127"/>
      <c r="Z92" s="12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</vt:i4>
      </vt:variant>
    </vt:vector>
  </HeadingPairs>
  <TitlesOfParts>
    <vt:vector size="12" baseType="lpstr">
      <vt:lpstr>聲母</vt:lpstr>
      <vt:lpstr>韻母</vt:lpstr>
      <vt:lpstr>台羅音節表</vt:lpstr>
      <vt:lpstr>TLPA韻母</vt:lpstr>
      <vt:lpstr>台語音標韻母列表</vt:lpstr>
      <vt:lpstr>聲調對照表</vt:lpstr>
      <vt:lpstr>台語音標音節表</vt:lpstr>
      <vt:lpstr>方音符號音節表</vt:lpstr>
      <vt:lpstr>十五音聲母對照表</vt:lpstr>
      <vt:lpstr>十五音韻母對照表</vt:lpstr>
      <vt:lpstr>台語音標編碼表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2025-10-11T11:32:20Z</dcterms:modified>
</cp:coreProperties>
</file>