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E3CBE0B6-BD87-4ECD-AA28-2F6A6AB12680}" xr6:coauthVersionLast="47" xr6:coauthVersionMax="47" xr10:uidLastSave="{00000000-0000-0000-0000-000000000000}"/>
  <bookViews>
    <workbookView xWindow="-28920" yWindow="-120" windowWidth="29040" windowHeight="15720" activeTab="1" xr2:uid="{E87E5C8B-EACA-42E9-8621-62DDB8F02212}"/>
  </bookViews>
  <sheets>
    <sheet name="使用按鍵解析" sheetId="9" r:id="rId1"/>
    <sheet name="RIME設定解析" sheetId="10" r:id="rId2"/>
    <sheet name="方音符號V2" sheetId="8" r:id="rId3"/>
    <sheet name="方音符號" sheetId="7" r:id="rId4"/>
    <sheet name="鍵盤設計" sheetId="5" r:id="rId5"/>
    <sheet name="注音符號、電腦鍵盤與音標編碼" sheetId="4" r:id="rId6"/>
    <sheet name="台語方音字典編碼" sheetId="3" r:id="rId7"/>
    <sheet name="RIME對映編碼 (台語方音)" sheetId="1" r:id="rId8"/>
    <sheet name="參考鍵盤" sheetId="2" r:id="rId9"/>
  </sheets>
  <externalReferences>
    <externalReference r:id="rId10"/>
    <externalReference r:id="rId11"/>
  </externalReferences>
  <definedNames>
    <definedName name="_xlnm._FilterDatabase" localSheetId="3" hidden="1">方音符號!$P$2:$T$54</definedName>
    <definedName name="_xlnm._FilterDatabase" localSheetId="5" hidden="1">'注音符號、電腦鍵盤與音標編碼'!$B$2:$K$56</definedName>
    <definedName name="方音符號" localSheetId="1">RIME設定解析!$V$3:$V$54</definedName>
    <definedName name="方音符號" localSheetId="7">'RIME對映編碼 (台語方音)'!$U$3:$U$44</definedName>
    <definedName name="方音符號" localSheetId="3">#REF!</definedName>
    <definedName name="方音符號" localSheetId="5">#REF!</definedName>
    <definedName name="方音符號" localSheetId="4">#REF!</definedName>
    <definedName name="方音符號">[1]RIME編碼!$AA$3:$AA$45</definedName>
    <definedName name="字典編碼" localSheetId="3">#REF!</definedName>
    <definedName name="字典編碼" localSheetId="5">#REF!</definedName>
    <definedName name="字典編碼" localSheetId="4">#REF!</definedName>
    <definedName name="字典編碼">[1]RIME編碼!$AB$3:$AB$45</definedName>
    <definedName name="注音符號" localSheetId="1">RIME設定解析!$V$3:$V$54</definedName>
    <definedName name="注音符號" localSheetId="3">#REF!</definedName>
    <definedName name="注音符號">#REF!</definedName>
    <definedName name="注音編碼" localSheetId="1">RIME設定解析!$W$3:$W$54</definedName>
    <definedName name="注音編碼" localSheetId="0">[2]RIME設定解析!$W$3:$W$54</definedName>
    <definedName name="注音編碼">方音符號V2!$V$2:$V$53</definedName>
    <definedName name="拼音字母" localSheetId="1">RIME設定解析!$X$3:$X$54</definedName>
    <definedName name="拼音字母" localSheetId="7">'RIME對映編碼 (台語方音)'!#REF!</definedName>
    <definedName name="拼音字母" localSheetId="3">#REF!</definedName>
    <definedName name="拼音字母" localSheetId="5">#REF!</definedName>
    <definedName name="拼音字母" localSheetId="4">#REF!</definedName>
    <definedName name="拼音字母">[1]RIME編碼!$AC$3:$AC$45</definedName>
    <definedName name="按鍵編碼" localSheetId="1">RIME設定解析!$W$3:$W$54</definedName>
    <definedName name="按鍵編碼" localSheetId="7">'RIME對映編碼 (台語方音)'!$T$3:$T$44</definedName>
    <definedName name="國際音標" localSheetId="7">'RIME對映編碼 (台語方音)'!#REF!</definedName>
    <definedName name="鍵盤位置" localSheetId="1">RIME設定解析!$U$3:$U$54</definedName>
    <definedName name="鍵盤位置" localSheetId="7">'RIME對映編碼 (台語方音)'!$S$3:$S$44</definedName>
    <definedName name="鍵盤位置" localSheetId="3">#REF!</definedName>
    <definedName name="鍵盤位置" localSheetId="5">#REF!</definedName>
    <definedName name="鍵盤位置" localSheetId="4">#REF!</definedName>
    <definedName name="鍵盤位置">[1]RIME編碼!$W$3:$W$40</definedName>
    <definedName name="鍵盤按鍵" localSheetId="1">RIME設定解析!$U$3:$U$54</definedName>
    <definedName name="鍵盤按鍵" localSheetId="0">[2]RIME設定解析!$U$3:$U$54</definedName>
    <definedName name="鍵盤按鍵">方音符號V2!$T$2:$T$53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5" i="10" l="1"/>
  <c r="AH14" i="10"/>
  <c r="AH17" i="10"/>
  <c r="AH8" i="10"/>
  <c r="AF3" i="10"/>
  <c r="AF49" i="10"/>
  <c r="B3" i="10"/>
  <c r="B4" i="10" s="1"/>
  <c r="Z46" i="10"/>
  <c r="Z47" i="10"/>
  <c r="AF4" i="10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BB8" i="10" a="1"/>
  <c r="BB8" i="10" s="1"/>
  <c r="BA8" i="10" a="1"/>
  <c r="BA8" i="10" s="1"/>
  <c r="AZ8" i="10" a="1"/>
  <c r="AZ8" i="10" s="1"/>
  <c r="AY8" i="10" a="1"/>
  <c r="AY8" i="10" s="1"/>
  <c r="CW13" i="10" a="1"/>
  <c r="CW13" i="10" s="1"/>
  <c r="CX13" i="10" a="1"/>
  <c r="CX13" i="10" s="1"/>
  <c r="CS13" i="10" a="1"/>
  <c r="CS13" i="10" s="1"/>
  <c r="CT13" i="10" a="1"/>
  <c r="CT13" i="10" s="1"/>
  <c r="CU13" i="10" a="1"/>
  <c r="CU13" i="10" s="1"/>
  <c r="CV13" i="10" a="1"/>
  <c r="CV13" i="10" s="1"/>
  <c r="AZ13" i="10" a="1"/>
  <c r="AZ13" i="10" s="1"/>
  <c r="BA13" i="10" a="1"/>
  <c r="BA13" i="10" s="1"/>
  <c r="BB13" i="10" a="1"/>
  <c r="BB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AY13" i="10" a="1"/>
  <c r="AY13" i="10" s="1"/>
  <c r="AF5" i="10"/>
  <c r="AH19" i="10"/>
  <c r="AH18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6" i="10"/>
  <c r="D56" i="10"/>
  <c r="Z55" i="10"/>
  <c r="D55" i="10"/>
  <c r="Z54" i="10"/>
  <c r="H54" i="10"/>
  <c r="D54" i="10"/>
  <c r="Z53" i="10"/>
  <c r="H53" i="10"/>
  <c r="D53" i="10"/>
  <c r="Z52" i="10"/>
  <c r="H52" i="10"/>
  <c r="D52" i="10"/>
  <c r="Z51" i="10"/>
  <c r="H51" i="10"/>
  <c r="D51" i="10"/>
  <c r="Z50" i="10"/>
  <c r="H50" i="10"/>
  <c r="D50" i="10"/>
  <c r="AH10" i="10"/>
  <c r="BI10" i="10" s="1"/>
  <c r="Z49" i="10"/>
  <c r="H49" i="10"/>
  <c r="D49" i="10"/>
  <c r="Z45" i="10"/>
  <c r="H48" i="10"/>
  <c r="D48" i="10"/>
  <c r="Z44" i="10"/>
  <c r="H47" i="10"/>
  <c r="D47" i="10"/>
  <c r="Z43" i="10"/>
  <c r="H46" i="10"/>
  <c r="Z42" i="10"/>
  <c r="H45" i="10"/>
  <c r="H44" i="10"/>
  <c r="H43" i="10"/>
  <c r="Z41" i="10"/>
  <c r="H42" i="10"/>
  <c r="Z40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8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V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AH13" i="10" l="1"/>
  <c r="CR10" i="10"/>
  <c r="CF10" i="10"/>
  <c r="BT10" i="10"/>
  <c r="BH10" i="10"/>
  <c r="CX15" i="10"/>
  <c r="CQ10" i="10"/>
  <c r="CE10" i="10"/>
  <c r="BS10" i="10"/>
  <c r="BG10" i="10"/>
  <c r="CP10" i="10"/>
  <c r="CD10" i="10"/>
  <c r="BR10" i="10"/>
  <c r="BF10" i="10"/>
  <c r="CO10" i="10"/>
  <c r="CC10" i="10"/>
  <c r="BQ10" i="10"/>
  <c r="BE10" i="10"/>
  <c r="CN10" i="10"/>
  <c r="CB10" i="10"/>
  <c r="BP10" i="10"/>
  <c r="BD10" i="10"/>
  <c r="AY10" i="10"/>
  <c r="CM10" i="10"/>
  <c r="CA10" i="10"/>
  <c r="BO10" i="10"/>
  <c r="BC10" i="10"/>
  <c r="CX10" i="10"/>
  <c r="CL10" i="10"/>
  <c r="BZ10" i="10"/>
  <c r="BN10" i="10"/>
  <c r="BB10" i="10"/>
  <c r="CW10" i="10"/>
  <c r="CK10" i="10"/>
  <c r="BY10" i="10"/>
  <c r="BM10" i="10"/>
  <c r="BA10" i="10"/>
  <c r="CV10" i="10"/>
  <c r="CJ10" i="10"/>
  <c r="BX10" i="10"/>
  <c r="BL10" i="10"/>
  <c r="AZ10" i="10"/>
  <c r="CU10" i="10"/>
  <c r="CI10" i="10"/>
  <c r="BW10" i="10"/>
  <c r="BK10" i="10"/>
  <c r="CT10" i="10"/>
  <c r="CH10" i="10"/>
  <c r="BV10" i="10"/>
  <c r="BJ10" i="10"/>
  <c r="CS10" i="10"/>
  <c r="CG10" i="10"/>
  <c r="BU10" i="10"/>
  <c r="CM15" i="10"/>
  <c r="CO14" i="10"/>
  <c r="CC15" i="10"/>
  <c r="BQ15" i="10"/>
  <c r="BE15" i="10"/>
  <c r="BG15" i="10"/>
  <c r="BD15" i="10"/>
  <c r="AY14" i="10"/>
  <c r="BI15" i="10"/>
  <c r="BO15" i="10"/>
  <c r="BC15" i="10"/>
  <c r="AY15" i="10"/>
  <c r="BP15" i="10"/>
  <c r="BI14" i="10"/>
  <c r="BR15" i="10"/>
  <c r="CI14" i="10"/>
  <c r="BJ14" i="10"/>
  <c r="BS15" i="10"/>
  <c r="BW14" i="10"/>
  <c r="BK14" i="10"/>
  <c r="BT15" i="10"/>
  <c r="CG15" i="10"/>
  <c r="BV14" i="10"/>
  <c r="BU14" i="10"/>
  <c r="CA15" i="10"/>
  <c r="CF15" i="10"/>
  <c r="BU15" i="10"/>
  <c r="CG14" i="10"/>
  <c r="CB15" i="10"/>
  <c r="CE15" i="10"/>
  <c r="CU14" i="10"/>
  <c r="CH14" i="10"/>
  <c r="CD15" i="10"/>
  <c r="CO15" i="10"/>
  <c r="BH15" i="10"/>
  <c r="CS14" i="10"/>
  <c r="CP15" i="10"/>
  <c r="CS15" i="10"/>
  <c r="CT14" i="10"/>
  <c r="CQ15" i="10"/>
  <c r="CN15" i="10"/>
  <c r="BF15" i="10"/>
  <c r="CR15" i="10"/>
  <c r="BF14" i="10"/>
  <c r="BR14" i="10"/>
  <c r="CD14" i="10"/>
  <c r="CP14" i="10"/>
  <c r="BG14" i="10"/>
  <c r="BS14" i="10"/>
  <c r="CE14" i="10"/>
  <c r="CQ14" i="10"/>
  <c r="BH14" i="10"/>
  <c r="BT14" i="10"/>
  <c r="CF14" i="10"/>
  <c r="CR14" i="10"/>
  <c r="BX14" i="10"/>
  <c r="BA14" i="10"/>
  <c r="BM14" i="10"/>
  <c r="BY14" i="10"/>
  <c r="CK14" i="10"/>
  <c r="CW14" i="10"/>
  <c r="BJ15" i="10"/>
  <c r="BV15" i="10"/>
  <c r="CH15" i="10"/>
  <c r="CT15" i="10"/>
  <c r="BB14" i="10"/>
  <c r="BN14" i="10"/>
  <c r="BZ14" i="10"/>
  <c r="CL14" i="10"/>
  <c r="CX14" i="10"/>
  <c r="BK15" i="10"/>
  <c r="BW15" i="10"/>
  <c r="CI15" i="10"/>
  <c r="CU15" i="10"/>
  <c r="BC14" i="10"/>
  <c r="BO14" i="10"/>
  <c r="CA14" i="10"/>
  <c r="CM14" i="10"/>
  <c r="AZ15" i="10"/>
  <c r="BL15" i="10"/>
  <c r="BX15" i="10"/>
  <c r="CJ15" i="10"/>
  <c r="CV15" i="10"/>
  <c r="AZ14" i="10"/>
  <c r="CJ14" i="10"/>
  <c r="BD14" i="10"/>
  <c r="BP14" i="10"/>
  <c r="CB14" i="10"/>
  <c r="CN14" i="10"/>
  <c r="BA15" i="10"/>
  <c r="BM15" i="10"/>
  <c r="BY15" i="10"/>
  <c r="CK15" i="10"/>
  <c r="CW15" i="10"/>
  <c r="BL14" i="10"/>
  <c r="CV14" i="10"/>
  <c r="BE14" i="10"/>
  <c r="BQ14" i="10"/>
  <c r="CC14" i="10"/>
  <c r="BB15" i="10"/>
  <c r="BN15" i="10"/>
  <c r="BZ15" i="10"/>
  <c r="CL15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AG10" i="10"/>
  <c r="Q38" i="10"/>
  <c r="AG14" i="10"/>
  <c r="C7" i="9"/>
  <c r="J53" i="10" l="1"/>
  <c r="J51" i="10"/>
  <c r="J22" i="10"/>
  <c r="M22" i="10" s="1"/>
  <c r="J38" i="10"/>
  <c r="J35" i="10"/>
  <c r="J32" i="10"/>
  <c r="J29" i="10"/>
  <c r="J26" i="10"/>
  <c r="J10" i="10"/>
  <c r="J9" i="10"/>
  <c r="J41" i="10"/>
  <c r="J46" i="10"/>
  <c r="J20" i="10"/>
  <c r="M20" i="10" s="1"/>
  <c r="J44" i="10"/>
  <c r="J19" i="10"/>
  <c r="J6" i="10"/>
  <c r="J3" i="10"/>
  <c r="J36" i="10"/>
  <c r="J33" i="10"/>
  <c r="J30" i="10"/>
  <c r="J27" i="10"/>
  <c r="J18" i="10"/>
  <c r="J15" i="10"/>
  <c r="J12" i="10"/>
  <c r="J54" i="10"/>
  <c r="J52" i="10"/>
  <c r="J50" i="10"/>
  <c r="J47" i="10"/>
  <c r="J39" i="10"/>
  <c r="J17" i="10"/>
  <c r="J14" i="10"/>
  <c r="J7" i="10"/>
  <c r="J5" i="10"/>
  <c r="J4" i="10"/>
  <c r="J42" i="10"/>
  <c r="J16" i="10"/>
  <c r="J13" i="10"/>
  <c r="J48" i="10"/>
  <c r="J24" i="10"/>
  <c r="J45" i="10"/>
  <c r="J37" i="10"/>
  <c r="J34" i="10"/>
  <c r="J31" i="10"/>
  <c r="J28" i="10"/>
  <c r="C7" i="10"/>
  <c r="J40" i="10"/>
  <c r="J23" i="10"/>
  <c r="J11" i="10"/>
  <c r="J25" i="10"/>
  <c r="J21" i="10"/>
  <c r="M21" i="10" s="1"/>
  <c r="J8" i="10"/>
  <c r="J49" i="10"/>
  <c r="J43" i="10"/>
  <c r="I49" i="10"/>
  <c r="I43" i="10"/>
  <c r="I53" i="10"/>
  <c r="I51" i="10"/>
  <c r="I22" i="10"/>
  <c r="I38" i="10"/>
  <c r="I35" i="10"/>
  <c r="I32" i="10"/>
  <c r="I29" i="10"/>
  <c r="I26" i="10"/>
  <c r="I41" i="10"/>
  <c r="I21" i="10"/>
  <c r="I11" i="10"/>
  <c r="I46" i="10"/>
  <c r="I20" i="10"/>
  <c r="I3" i="10"/>
  <c r="I44" i="10"/>
  <c r="I19" i="10"/>
  <c r="I6" i="10"/>
  <c r="I36" i="10"/>
  <c r="I33" i="10"/>
  <c r="I30" i="10"/>
  <c r="I27" i="10"/>
  <c r="I18" i="10"/>
  <c r="I15" i="10"/>
  <c r="I12" i="10"/>
  <c r="I54" i="10"/>
  <c r="I52" i="10"/>
  <c r="I50" i="10"/>
  <c r="I47" i="10"/>
  <c r="I39" i="10"/>
  <c r="I17" i="10"/>
  <c r="I14" i="10"/>
  <c r="I7" i="10"/>
  <c r="C6" i="10"/>
  <c r="I5" i="10"/>
  <c r="I4" i="10"/>
  <c r="I42" i="10"/>
  <c r="I16" i="10"/>
  <c r="I13" i="10"/>
  <c r="I48" i="10"/>
  <c r="I24" i="10"/>
  <c r="I10" i="10"/>
  <c r="I40" i="10"/>
  <c r="I28" i="10"/>
  <c r="I23" i="10"/>
  <c r="I9" i="10"/>
  <c r="I34" i="10"/>
  <c r="I31" i="10"/>
  <c r="I25" i="10"/>
  <c r="I8" i="10"/>
  <c r="I37" i="10"/>
  <c r="I45" i="10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2" i="9"/>
  <c r="U54" i="10" s="1"/>
  <c r="C56" i="9"/>
  <c r="U48" i="10" s="1"/>
  <c r="C50" i="9"/>
  <c r="U42" i="10" s="1"/>
  <c r="C44" i="9"/>
  <c r="U36" i="10" s="1"/>
  <c r="C38" i="9"/>
  <c r="U30" i="10" s="1"/>
  <c r="C32" i="9"/>
  <c r="U24" i="10" s="1"/>
  <c r="C26" i="9"/>
  <c r="U18" i="10" s="1"/>
  <c r="C20" i="9"/>
  <c r="U12" i="10" s="1"/>
  <c r="C14" i="9"/>
  <c r="U6" i="10" s="1"/>
  <c r="C15" i="9"/>
  <c r="U7" i="10" s="1"/>
  <c r="C61" i="9"/>
  <c r="U53" i="10" s="1"/>
  <c r="C55" i="9"/>
  <c r="U47" i="10" s="1"/>
  <c r="C49" i="9"/>
  <c r="U41" i="10" s="1"/>
  <c r="C43" i="9"/>
  <c r="U35" i="10" s="1"/>
  <c r="C37" i="9"/>
  <c r="U29" i="10" s="1"/>
  <c r="C31" i="9"/>
  <c r="U23" i="10" s="1"/>
  <c r="C25" i="9"/>
  <c r="U17" i="10" s="1"/>
  <c r="C19" i="9"/>
  <c r="U11" i="10" s="1"/>
  <c r="C13" i="9"/>
  <c r="U5" i="10" s="1"/>
  <c r="C27" i="9"/>
  <c r="U19" i="10" s="1"/>
  <c r="C60" i="9"/>
  <c r="U52" i="10" s="1"/>
  <c r="C54" i="9"/>
  <c r="U46" i="10" s="1"/>
  <c r="C48" i="9"/>
  <c r="U40" i="10" s="1"/>
  <c r="C42" i="9"/>
  <c r="U34" i="10" s="1"/>
  <c r="C36" i="9"/>
  <c r="U28" i="10" s="1"/>
  <c r="C30" i="9"/>
  <c r="U22" i="10" s="1"/>
  <c r="C24" i="9"/>
  <c r="U16" i="10" s="1"/>
  <c r="C18" i="9"/>
  <c r="U10" i="10" s="1"/>
  <c r="C12" i="9"/>
  <c r="U4" i="10" s="1"/>
  <c r="C21" i="9"/>
  <c r="U13" i="10" s="1"/>
  <c r="C33" i="9"/>
  <c r="U25" i="10" s="1"/>
  <c r="C59" i="9"/>
  <c r="U51" i="10" s="1"/>
  <c r="C53" i="9"/>
  <c r="U45" i="10" s="1"/>
  <c r="C47" i="9"/>
  <c r="U39" i="10" s="1"/>
  <c r="C41" i="9"/>
  <c r="U33" i="10" s="1"/>
  <c r="C35" i="9"/>
  <c r="U27" i="10" s="1"/>
  <c r="C29" i="9"/>
  <c r="U21" i="10" s="1"/>
  <c r="C23" i="9"/>
  <c r="U15" i="10" s="1"/>
  <c r="C17" i="9"/>
  <c r="U9" i="10" s="1"/>
  <c r="C11" i="9"/>
  <c r="U3" i="10" s="1"/>
  <c r="C39" i="9"/>
  <c r="U31" i="10" s="1"/>
  <c r="C57" i="9"/>
  <c r="U49" i="10" s="1"/>
  <c r="C58" i="9"/>
  <c r="U50" i="10" s="1"/>
  <c r="C52" i="9"/>
  <c r="U44" i="10" s="1"/>
  <c r="C46" i="9"/>
  <c r="U38" i="10" s="1"/>
  <c r="C40" i="9"/>
  <c r="U32" i="10" s="1"/>
  <c r="C34" i="9"/>
  <c r="U26" i="10" s="1"/>
  <c r="C28" i="9"/>
  <c r="U20" i="10" s="1"/>
  <c r="C22" i="9"/>
  <c r="U14" i="10" s="1"/>
  <c r="C16" i="9"/>
  <c r="U8" i="10" s="1"/>
  <c r="C8" i="9"/>
  <c r="C45" i="9"/>
  <c r="U37" i="10" s="1"/>
  <c r="C51" i="9"/>
  <c r="U43" i="10" s="1"/>
  <c r="B48" i="10" l="1"/>
  <c r="V54" i="10" a="1"/>
  <c r="V54" i="10" s="1"/>
  <c r="V52" i="10" a="1"/>
  <c r="V52" i="10" s="1"/>
  <c r="V47" i="10" a="1"/>
  <c r="V47" i="10" s="1"/>
  <c r="V24" i="10" a="1"/>
  <c r="V24" i="10" s="1"/>
  <c r="E49" i="10"/>
  <c r="V37" i="10" a="1"/>
  <c r="V37" i="10" s="1"/>
  <c r="V34" i="10" a="1"/>
  <c r="V34" i="10" s="1"/>
  <c r="V31" i="10" a="1"/>
  <c r="V31" i="10" s="1"/>
  <c r="V28" i="10" a="1"/>
  <c r="V28" i="10" s="1"/>
  <c r="V45" i="10" a="1"/>
  <c r="V45" i="10" s="1"/>
  <c r="V43" i="10" a="1"/>
  <c r="V43" i="10" s="1"/>
  <c r="V11" i="10" a="1"/>
  <c r="V11" i="10" s="1"/>
  <c r="V53" i="10" a="1"/>
  <c r="V53" i="10" s="1"/>
  <c r="V51" i="10" a="1"/>
  <c r="V51" i="10" s="1"/>
  <c r="V41" i="10" a="1"/>
  <c r="V41" i="10" s="1"/>
  <c r="V21" i="10" a="1"/>
  <c r="V21" i="10" s="1"/>
  <c r="E54" i="10"/>
  <c r="E52" i="10"/>
  <c r="V46" i="10" a="1"/>
  <c r="V46" i="10" s="1"/>
  <c r="V36" i="10" a="1"/>
  <c r="V36" i="10" s="1"/>
  <c r="V27" i="10" a="1"/>
  <c r="V27" i="10" s="1"/>
  <c r="V15" i="10" a="1"/>
  <c r="V15" i="10" s="1"/>
  <c r="E58" i="10"/>
  <c r="V33" i="10" a="1"/>
  <c r="V33" i="10" s="1"/>
  <c r="V12" i="10" a="1"/>
  <c r="V12" i="10" s="1"/>
  <c r="V19" i="10" a="1"/>
  <c r="V19" i="10" s="1"/>
  <c r="V18" i="10" a="1"/>
  <c r="V18" i="10" s="1"/>
  <c r="E61" i="10"/>
  <c r="V30" i="10" a="1"/>
  <c r="V30" i="10" s="1"/>
  <c r="V13" i="10" a="1"/>
  <c r="V13" i="10" s="1"/>
  <c r="V14" i="10" a="1"/>
  <c r="V14" i="10" s="1"/>
  <c r="E56" i="10"/>
  <c r="V16" i="10" a="1"/>
  <c r="V16" i="10" s="1"/>
  <c r="V49" i="10" a="1"/>
  <c r="V49" i="10" s="1"/>
  <c r="E63" i="10"/>
  <c r="E76" i="10"/>
  <c r="V10" i="10" a="1"/>
  <c r="V10" i="10" s="1"/>
  <c r="E68" i="10"/>
  <c r="E47" i="10"/>
  <c r="V6" i="10" a="1"/>
  <c r="V6" i="10" s="1"/>
  <c r="V42" i="10" a="1"/>
  <c r="V42" i="10" s="1"/>
  <c r="E62" i="10"/>
  <c r="E67" i="10"/>
  <c r="E80" i="10"/>
  <c r="E73" i="10"/>
  <c r="E70" i="10"/>
  <c r="E75" i="10"/>
  <c r="E79" i="10"/>
  <c r="E82" i="10"/>
  <c r="E87" i="10"/>
  <c r="V50" i="10" a="1"/>
  <c r="V50" i="10" s="1"/>
  <c r="V40" i="10" a="1"/>
  <c r="V40" i="10" s="1"/>
  <c r="E50" i="10"/>
  <c r="E72" i="10"/>
  <c r="E81" i="10"/>
  <c r="V3" i="10" a="1"/>
  <c r="V3" i="10" s="1"/>
  <c r="V25" i="10" a="1"/>
  <c r="V25" i="10" s="1"/>
  <c r="E66" i="10"/>
  <c r="E71" i="10"/>
  <c r="E84" i="10"/>
  <c r="V7" i="10" a="1"/>
  <c r="V7" i="10" s="1"/>
  <c r="E88" i="10"/>
  <c r="E57" i="10"/>
  <c r="E59" i="10"/>
  <c r="E86" i="10"/>
  <c r="V4" i="10" a="1"/>
  <c r="V4" i="10" s="1"/>
  <c r="E77" i="10"/>
  <c r="V20" i="10" a="1"/>
  <c r="V20" i="10" s="1"/>
  <c r="V9" i="10" a="1"/>
  <c r="V9" i="10" s="1"/>
  <c r="E74" i="10"/>
  <c r="E48" i="10"/>
  <c r="V38" i="10" a="1"/>
  <c r="V38" i="10" s="1"/>
  <c r="V5" i="10" a="1"/>
  <c r="V5" i="10" s="1"/>
  <c r="E85" i="10"/>
  <c r="V17" i="10" a="1"/>
  <c r="V17" i="10" s="1"/>
  <c r="E78" i="10"/>
  <c r="E83" i="10"/>
  <c r="V8" i="10" a="1"/>
  <c r="V8" i="10" s="1"/>
  <c r="E53" i="10"/>
  <c r="E55" i="10"/>
  <c r="V35" i="10" a="1"/>
  <c r="V35" i="10" s="1"/>
  <c r="E69" i="10"/>
  <c r="V39" i="10" a="1"/>
  <c r="V39" i="10" s="1"/>
  <c r="V23" i="10" a="1"/>
  <c r="V23" i="10" s="1"/>
  <c r="V26" i="10" a="1"/>
  <c r="V26" i="10" s="1"/>
  <c r="E64" i="10"/>
  <c r="V44" i="10" a="1"/>
  <c r="V44" i="10" s="1"/>
  <c r="E51" i="10"/>
  <c r="E65" i="10"/>
  <c r="V29" i="10" a="1"/>
  <c r="V29" i="10" s="1"/>
  <c r="V22" i="10" a="1"/>
  <c r="V22" i="10" s="1"/>
  <c r="E60" i="10"/>
  <c r="V32" i="10" a="1"/>
  <c r="V32" i="10" s="1"/>
  <c r="V48" i="10" a="1"/>
  <c r="V48" i="10" s="1"/>
  <c r="W54" i="10" a="1"/>
  <c r="W54" i="10" s="1"/>
  <c r="W23" i="10" a="1"/>
  <c r="W23" i="10" s="1"/>
  <c r="W37" i="10" a="1"/>
  <c r="W37" i="10" s="1"/>
  <c r="W34" i="10" a="1"/>
  <c r="W34" i="10" s="1"/>
  <c r="W31" i="10" a="1"/>
  <c r="W31" i="10" s="1"/>
  <c r="W28" i="10" a="1"/>
  <c r="W28" i="10" s="1"/>
  <c r="F49" i="10"/>
  <c r="W48" i="10" a="1"/>
  <c r="W48" i="10" s="1"/>
  <c r="W40" i="10" a="1"/>
  <c r="W40" i="10" s="1"/>
  <c r="W25" i="10" a="1"/>
  <c r="W25" i="10" s="1"/>
  <c r="F53" i="10"/>
  <c r="F51" i="10"/>
  <c r="W45" i="10" a="1"/>
  <c r="W45" i="10" s="1"/>
  <c r="W43" i="10" a="1"/>
  <c r="W43" i="10" s="1"/>
  <c r="W21" i="10" a="1"/>
  <c r="W21" i="10" s="1"/>
  <c r="W11" i="10" a="1"/>
  <c r="W11" i="10" s="1"/>
  <c r="W46" i="10" a="1"/>
  <c r="W46" i="10" s="1"/>
  <c r="W36" i="10" a="1"/>
  <c r="W36" i="10" s="1"/>
  <c r="W33" i="10" a="1"/>
  <c r="W33" i="10" s="1"/>
  <c r="W30" i="10" a="1"/>
  <c r="W30" i="10" s="1"/>
  <c r="W27" i="10" a="1"/>
  <c r="W27" i="10" s="1"/>
  <c r="W18" i="10" a="1"/>
  <c r="W18" i="10" s="1"/>
  <c r="W15" i="10" a="1"/>
  <c r="W15" i="10" s="1"/>
  <c r="W12" i="10" a="1"/>
  <c r="W12" i="10" s="1"/>
  <c r="W4" i="10" a="1"/>
  <c r="W4" i="10" s="1"/>
  <c r="W7" i="10" a="1"/>
  <c r="W7" i="10" s="1"/>
  <c r="W42" i="10" a="1"/>
  <c r="W42" i="10" s="1"/>
  <c r="F48" i="10"/>
  <c r="W8" i="10" a="1"/>
  <c r="W8" i="10" s="1"/>
  <c r="W5" i="10" a="1"/>
  <c r="W5" i="10" s="1"/>
  <c r="W39" i="10" a="1"/>
  <c r="W39" i="10" s="1"/>
  <c r="W17" i="10" a="1"/>
  <c r="W17" i="10" s="1"/>
  <c r="W14" i="10" a="1"/>
  <c r="W14" i="10" s="1"/>
  <c r="F70" i="10"/>
  <c r="W51" i="10" a="1"/>
  <c r="W51" i="10" s="1"/>
  <c r="F58" i="10"/>
  <c r="W29" i="10" a="1"/>
  <c r="W29" i="10" s="1"/>
  <c r="F65" i="10"/>
  <c r="W35" i="10" a="1"/>
  <c r="W35" i="10" s="1"/>
  <c r="F71" i="10"/>
  <c r="F87" i="10"/>
  <c r="W6" i="10" a="1"/>
  <c r="W6" i="10" s="1"/>
  <c r="W24" i="10" a="1"/>
  <c r="W24" i="10" s="1"/>
  <c r="F81" i="10"/>
  <c r="F78" i="10"/>
  <c r="F63" i="10"/>
  <c r="W53" i="10" a="1"/>
  <c r="W53" i="10" s="1"/>
  <c r="F66" i="10"/>
  <c r="F88" i="10"/>
  <c r="F52" i="10"/>
  <c r="W41" i="10" a="1"/>
  <c r="W41" i="10" s="1"/>
  <c r="W9" i="10" a="1"/>
  <c r="W9" i="10" s="1"/>
  <c r="W3" i="10" a="1"/>
  <c r="W3" i="10" s="1"/>
  <c r="F73" i="10"/>
  <c r="F64" i="10"/>
  <c r="F76" i="10"/>
  <c r="W38" i="10" a="1"/>
  <c r="W38" i="10" s="1"/>
  <c r="W47" i="10" a="1"/>
  <c r="W47" i="10" s="1"/>
  <c r="F59" i="10"/>
  <c r="F79" i="10"/>
  <c r="W16" i="10" a="1"/>
  <c r="W16" i="10" s="1"/>
  <c r="F77" i="10"/>
  <c r="F56" i="10"/>
  <c r="W20" i="10" a="1"/>
  <c r="W20" i="10" s="1"/>
  <c r="F84" i="10"/>
  <c r="F82" i="10"/>
  <c r="F62" i="10"/>
  <c r="F67" i="10"/>
  <c r="F85" i="10"/>
  <c r="W19" i="10" a="1"/>
  <c r="W19" i="10" s="1"/>
  <c r="F47" i="10"/>
  <c r="F68" i="10"/>
  <c r="W50" i="10" a="1"/>
  <c r="W50" i="10" s="1"/>
  <c r="W44" i="10" a="1"/>
  <c r="W44" i="10" s="1"/>
  <c r="F60" i="10"/>
  <c r="W13" i="10" a="1"/>
  <c r="W13" i="10" s="1"/>
  <c r="W22" i="10" a="1"/>
  <c r="W22" i="10" s="1"/>
  <c r="F72" i="10"/>
  <c r="W52" i="10" a="1"/>
  <c r="W52" i="10" s="1"/>
  <c r="F57" i="10"/>
  <c r="F50" i="10"/>
  <c r="F75" i="10"/>
  <c r="F69" i="10"/>
  <c r="W49" i="10" a="1"/>
  <c r="W49" i="10" s="1"/>
  <c r="F83" i="10"/>
  <c r="W10" i="10" a="1"/>
  <c r="W10" i="10" s="1"/>
  <c r="F80" i="10"/>
  <c r="W26" i="10" a="1"/>
  <c r="W26" i="10" s="1"/>
  <c r="F74" i="10"/>
  <c r="F54" i="10"/>
  <c r="F55" i="10"/>
  <c r="F86" i="10"/>
  <c r="W32" i="10" a="1"/>
  <c r="W32" i="10" s="1"/>
  <c r="F61" i="10"/>
  <c r="AH9" i="10" l="1"/>
  <c r="AC55" i="10"/>
  <c r="AC56" i="10"/>
  <c r="AC57" i="10"/>
  <c r="AC58" i="10"/>
  <c r="AA57" i="10"/>
  <c r="AA55" i="10"/>
  <c r="AA58" i="10"/>
  <c r="AA56" i="10"/>
  <c r="AZ9" i="10" l="1"/>
  <c r="BL9" i="10"/>
  <c r="BX9" i="10"/>
  <c r="CJ9" i="10"/>
  <c r="CV9" i="10"/>
  <c r="BA9" i="10"/>
  <c r="BM9" i="10"/>
  <c r="BY9" i="10"/>
  <c r="CK9" i="10"/>
  <c r="CW9" i="10"/>
  <c r="CU9" i="10"/>
  <c r="BB9" i="10"/>
  <c r="BN9" i="10"/>
  <c r="BZ9" i="10"/>
  <c r="CL9" i="10"/>
  <c r="CX9" i="10"/>
  <c r="BW9" i="10"/>
  <c r="BC9" i="10"/>
  <c r="BO9" i="10"/>
  <c r="CA9" i="10"/>
  <c r="CM9" i="10"/>
  <c r="BD9" i="10"/>
  <c r="BP9" i="10"/>
  <c r="CB9" i="10"/>
  <c r="CN9" i="10"/>
  <c r="CI9" i="10"/>
  <c r="BE9" i="10"/>
  <c r="BQ9" i="10"/>
  <c r="CC9" i="10"/>
  <c r="CO9" i="10"/>
  <c r="BK9" i="10"/>
  <c r="BF9" i="10"/>
  <c r="BR9" i="10"/>
  <c r="CD9" i="10"/>
  <c r="CP9" i="10"/>
  <c r="BG9" i="10"/>
  <c r="BS9" i="10"/>
  <c r="CE9" i="10"/>
  <c r="CQ9" i="10"/>
  <c r="AY9" i="10"/>
  <c r="BH9" i="10"/>
  <c r="BT9" i="10"/>
  <c r="CF9" i="10"/>
  <c r="CR9" i="10"/>
  <c r="BI9" i="10"/>
  <c r="BU9" i="10"/>
  <c r="CG9" i="10"/>
  <c r="CS9" i="10"/>
  <c r="BJ9" i="10"/>
  <c r="BV9" i="10"/>
  <c r="CH9" i="10"/>
  <c r="CT9" i="10"/>
  <c r="AG18" i="10"/>
  <c r="AG9" i="10"/>
  <c r="AQ10" i="10" s="1"/>
  <c r="AW9" i="10"/>
  <c r="AV10" i="10" s="1"/>
  <c r="AV14" i="10" s="1"/>
  <c r="AW14" i="10" s="1"/>
  <c r="AW18" i="10" l="1"/>
  <c r="AV19" i="10" s="1"/>
  <c r="AG19" i="10"/>
  <c r="AV15" i="10"/>
  <c r="AG15" i="10"/>
  <c r="K50" i="8" l="1"/>
  <c r="H16" i="8"/>
  <c r="H12" i="8"/>
  <c r="H8" i="8"/>
  <c r="H4" i="8"/>
  <c r="H3" i="8"/>
  <c r="H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3" i="8"/>
  <c r="T3" i="7" l="1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51" i="7" a="1"/>
  <c r="K45" i="7" a="1"/>
  <c r="K38" i="7" a="1"/>
  <c r="K35" i="7" a="1"/>
  <c r="K48" i="7" a="1"/>
  <c r="K32" i="7" a="1"/>
  <c r="K19" i="7" a="1"/>
  <c r="K8" i="7" a="1"/>
  <c r="K15" i="7" a="1"/>
  <c r="K6" i="7" a="1"/>
  <c r="K16" i="7" a="1"/>
  <c r="K12" i="7" a="1"/>
  <c r="K26" i="7" a="1"/>
  <c r="K52" i="7" a="1"/>
  <c r="K50" i="7" a="1"/>
  <c r="K34" i="7" a="1"/>
  <c r="K44" i="7" a="1"/>
  <c r="K42" i="7" a="1"/>
  <c r="K18" i="7" a="1"/>
  <c r="K31" i="7" a="1"/>
  <c r="K30" i="7" a="1"/>
  <c r="K3" i="7" a="1"/>
  <c r="K27" i="7" a="1"/>
  <c r="K54" i="7" a="1"/>
  <c r="K11" i="7" a="1"/>
  <c r="K4" i="7" a="1"/>
  <c r="K17" i="7" a="1"/>
  <c r="K33" i="7" a="1"/>
  <c r="K14" i="7" a="1"/>
  <c r="K24" i="7" a="1"/>
  <c r="K28" i="7" a="1"/>
  <c r="K13" i="7" a="1"/>
  <c r="K37" i="7" a="1"/>
  <c r="K20" i="7" a="1"/>
  <c r="K25" i="7" a="1"/>
  <c r="K36" i="7" a="1"/>
  <c r="K41" i="7" a="1"/>
  <c r="K7" i="7" a="1"/>
  <c r="K49" i="7" a="1"/>
  <c r="K22" i="7" a="1"/>
  <c r="K39" i="7" a="1"/>
  <c r="K29" i="7" a="1"/>
  <c r="K53" i="7" a="1"/>
  <c r="K40" i="7" a="1"/>
  <c r="K10" i="7" a="1"/>
  <c r="K9" i="7" a="1"/>
  <c r="K21" i="7" a="1"/>
  <c r="K23" i="7" a="1"/>
  <c r="K43" i="7" a="1"/>
  <c r="K46" i="7" a="1"/>
  <c r="K47" i="7" a="1"/>
  <c r="K5" i="7" a="1"/>
  <c r="K27" i="7" l="1"/>
  <c r="K20" i="7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K13" i="7"/>
  <c r="K7" i="7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K18" i="7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K10" i="7"/>
  <c r="Q10" i="7" s="1"/>
  <c r="K4" i="7"/>
  <c r="Q4" i="7" s="1"/>
  <c r="Q27" i="7"/>
  <c r="Q13" i="7"/>
  <c r="Q24" i="7"/>
  <c r="Q18" i="7"/>
  <c r="Q7" i="7"/>
  <c r="Q23" i="7"/>
  <c r="Q20" i="7"/>
  <c r="Q19" i="7"/>
  <c r="Q16" i="7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M5" i="5"/>
  <c r="BN5" i="5"/>
  <c r="BO5" i="5"/>
  <c r="BK6" i="5"/>
  <c r="BL6" i="5"/>
  <c r="BM6" i="5"/>
  <c r="BN6" i="5"/>
  <c r="BO6" i="5"/>
  <c r="BK7" i="5"/>
  <c r="BL7" i="5"/>
  <c r="BM7" i="5"/>
  <c r="BN7" i="5"/>
  <c r="BO7" i="5"/>
  <c r="BK8" i="5"/>
  <c r="BL8" i="5"/>
  <c r="BM8" i="5"/>
  <c r="BN8" i="5"/>
  <c r="BO8" i="5"/>
  <c r="BK9" i="5"/>
  <c r="BL9" i="5"/>
  <c r="BM9" i="5"/>
  <c r="BN9" i="5"/>
  <c r="BO9" i="5"/>
  <c r="BK10" i="5"/>
  <c r="BL10" i="5"/>
  <c r="BM10" i="5"/>
  <c r="BN10" i="5"/>
  <c r="BO10" i="5"/>
  <c r="BK11" i="5"/>
  <c r="BL11" i="5"/>
  <c r="BM11" i="5"/>
  <c r="BN11" i="5"/>
  <c r="BO11" i="5"/>
  <c r="BK12" i="5"/>
  <c r="BR12" i="5" s="1"/>
  <c r="BL12" i="5"/>
  <c r="BM12" i="5"/>
  <c r="BN12" i="5"/>
  <c r="BO12" i="5"/>
  <c r="BK13" i="5"/>
  <c r="BL13" i="5"/>
  <c r="BM13" i="5"/>
  <c r="BN13" i="5"/>
  <c r="BO13" i="5"/>
  <c r="BK14" i="5"/>
  <c r="BL14" i="5"/>
  <c r="BM14" i="5"/>
  <c r="BN14" i="5"/>
  <c r="BO14" i="5"/>
  <c r="BK15" i="5"/>
  <c r="BL15" i="5"/>
  <c r="BM15" i="5"/>
  <c r="BN15" i="5"/>
  <c r="BO15" i="5"/>
  <c r="BK16" i="5"/>
  <c r="BL16" i="5"/>
  <c r="BM16" i="5"/>
  <c r="BN16" i="5"/>
  <c r="BO16" i="5"/>
  <c r="BK17" i="5"/>
  <c r="BL17" i="5"/>
  <c r="BM17" i="5"/>
  <c r="BN17" i="5"/>
  <c r="BO17" i="5"/>
  <c r="BK18" i="5"/>
  <c r="BL18" i="5"/>
  <c r="BM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U23" i="5" s="1"/>
  <c r="BO23" i="5"/>
  <c r="BK24" i="5"/>
  <c r="BL24" i="5"/>
  <c r="BM24" i="5"/>
  <c r="BN24" i="5"/>
  <c r="BO24" i="5"/>
  <c r="BK25" i="5"/>
  <c r="BL25" i="5"/>
  <c r="BM25" i="5"/>
  <c r="BN25" i="5"/>
  <c r="BO25" i="5"/>
  <c r="BK26" i="5"/>
  <c r="BL26" i="5"/>
  <c r="BM26" i="5"/>
  <c r="BN26" i="5"/>
  <c r="BO26" i="5"/>
  <c r="BK27" i="5"/>
  <c r="BL27" i="5"/>
  <c r="BM27" i="5"/>
  <c r="BN27" i="5"/>
  <c r="BO27" i="5"/>
  <c r="BK28" i="5"/>
  <c r="BL28" i="5"/>
  <c r="BM28" i="5"/>
  <c r="BN28" i="5"/>
  <c r="BO28" i="5"/>
  <c r="BK29" i="5"/>
  <c r="BL29" i="5"/>
  <c r="BM29" i="5"/>
  <c r="BN29" i="5"/>
  <c r="BO29" i="5"/>
  <c r="BK30" i="5"/>
  <c r="BL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L34" i="5"/>
  <c r="BM34" i="5"/>
  <c r="BN34" i="5"/>
  <c r="BO34" i="5"/>
  <c r="BK35" i="5"/>
  <c r="BL35" i="5"/>
  <c r="BM35" i="5"/>
  <c r="BN35" i="5"/>
  <c r="BO35" i="5"/>
  <c r="BK36" i="5"/>
  <c r="BL36" i="5"/>
  <c r="BM36" i="5"/>
  <c r="BN36" i="5"/>
  <c r="BO36" i="5"/>
  <c r="BK37" i="5"/>
  <c r="BL37" i="5"/>
  <c r="BM37" i="5"/>
  <c r="BN37" i="5"/>
  <c r="BO37" i="5"/>
  <c r="BK38" i="5"/>
  <c r="BL38" i="5"/>
  <c r="BM38" i="5"/>
  <c r="BN38" i="5"/>
  <c r="BO38" i="5"/>
  <c r="BK39" i="5"/>
  <c r="BL39" i="5"/>
  <c r="BM39" i="5"/>
  <c r="BN39" i="5"/>
  <c r="BO39" i="5"/>
  <c r="BK40" i="5"/>
  <c r="BL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U43" i="5" s="1"/>
  <c r="BL43" i="5"/>
  <c r="BM43" i="5"/>
  <c r="BN43" i="5"/>
  <c r="BO43" i="5"/>
  <c r="BK44" i="5"/>
  <c r="BL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L48" i="5"/>
  <c r="BM48" i="5"/>
  <c r="BN48" i="5"/>
  <c r="BO48" i="5"/>
  <c r="BK49" i="5"/>
  <c r="BL49" i="5"/>
  <c r="BM49" i="5"/>
  <c r="BN49" i="5"/>
  <c r="BO49" i="5"/>
  <c r="BK50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W55" i="5" s="1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BR23" i="5"/>
  <c r="BT23" i="5"/>
  <c r="BW23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W54" i="5"/>
  <c r="BJ53" i="5"/>
  <c r="BT54" i="5" s="1"/>
  <c r="BW53" i="5"/>
  <c r="BJ52" i="5"/>
  <c r="BT53" i="5" s="1"/>
  <c r="BJ51" i="5"/>
  <c r="BT52" i="5" s="1"/>
  <c r="BT51" i="5"/>
  <c r="BU51" i="5"/>
  <c r="BW51" i="5"/>
  <c r="BJ50" i="5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W41" i="5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W30" i="5"/>
  <c r="BJ29" i="5"/>
  <c r="BT30" i="5" s="1"/>
  <c r="BJ28" i="5"/>
  <c r="BT29" i="5" s="1"/>
  <c r="BW28" i="5"/>
  <c r="BJ27" i="5"/>
  <c r="BT28" i="5" s="1"/>
  <c r="BR27" i="5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W15" i="5"/>
  <c r="BJ15" i="5"/>
  <c r="BT15" i="5" s="1"/>
  <c r="BJ14" i="5"/>
  <c r="BT14" i="5" s="1"/>
  <c r="BJ13" i="5"/>
  <c r="BT13" i="5" s="1"/>
  <c r="BJ12" i="5"/>
  <c r="BT12" i="5" s="1"/>
  <c r="BR11" i="5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R4" i="5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X49" i="4" a="1"/>
  <c r="X49" i="4" s="1"/>
  <c r="D49" i="4"/>
  <c r="B49" i="4"/>
  <c r="AB48" i="4"/>
  <c r="R48" i="4" a="1"/>
  <c r="R48" i="4" s="1"/>
  <c r="B48" i="4"/>
  <c r="AB47" i="4"/>
  <c r="X47" i="4" a="1"/>
  <c r="X47" i="4" s="1"/>
  <c r="M47" i="4"/>
  <c r="L47" i="4"/>
  <c r="B47" i="4"/>
  <c r="AR46" i="4"/>
  <c r="AB46" i="4"/>
  <c r="T46" i="4" a="1"/>
  <c r="T46" i="4" s="1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R43" i="4" a="1"/>
  <c r="R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N37" i="4" s="1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X35" i="4" a="1"/>
  <c r="X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T30" i="4" a="1"/>
  <c r="T30" i="4" s="1"/>
  <c r="S30" i="4" a="1"/>
  <c r="S30" i="4" s="1"/>
  <c r="R30" i="4" a="1"/>
  <c r="R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Z26" i="4" a="1"/>
  <c r="Z26" i="4" s="1"/>
  <c r="Y26" i="4" a="1"/>
  <c r="Y26" i="4" s="1"/>
  <c r="X26" i="4" a="1"/>
  <c r="X26" i="4" s="1"/>
  <c r="T26" i="4" a="1"/>
  <c r="T26" i="4" s="1"/>
  <c r="S26" i="4" a="1"/>
  <c r="S26" i="4" s="1"/>
  <c r="R26" i="4" a="1"/>
  <c r="R26" i="4" s="1"/>
  <c r="M26" i="4"/>
  <c r="N26" i="4" s="1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Z24" i="4" a="1"/>
  <c r="Z24" i="4" s="1"/>
  <c r="Y24" i="4" a="1"/>
  <c r="Y24" i="4" s="1"/>
  <c r="X24" i="4" a="1"/>
  <c r="X24" i="4" s="1"/>
  <c r="T24" i="4" a="1"/>
  <c r="T24" i="4" s="1"/>
  <c r="S24" i="4" a="1"/>
  <c r="S24" i="4" s="1"/>
  <c r="R24" i="4" a="1"/>
  <c r="R24" i="4" s="1"/>
  <c r="B24" i="4"/>
  <c r="AR22" i="4"/>
  <c r="AB22" i="4"/>
  <c r="Z22" i="4" a="1"/>
  <c r="Z22" i="4" s="1"/>
  <c r="Y22" i="4" a="1"/>
  <c r="Y22" i="4" s="1"/>
  <c r="X22" i="4" a="1"/>
  <c r="X22" i="4" s="1"/>
  <c r="T22" i="4" a="1"/>
  <c r="T22" i="4" s="1"/>
  <c r="S22" i="4" a="1"/>
  <c r="S22" i="4" s="1"/>
  <c r="R22" i="4" a="1"/>
  <c r="R22" i="4" s="1"/>
  <c r="B22" i="4"/>
  <c r="AR21" i="4"/>
  <c r="AB21" i="4"/>
  <c r="Z21" i="4" a="1"/>
  <c r="Z21" i="4" s="1"/>
  <c r="Y21" i="4" a="1"/>
  <c r="Y21" i="4" s="1"/>
  <c r="X21" i="4" a="1"/>
  <c r="X21" i="4" s="1"/>
  <c r="T21" i="4" a="1"/>
  <c r="T21" i="4" s="1"/>
  <c r="S21" i="4" a="1"/>
  <c r="S21" i="4" s="1"/>
  <c r="R21" i="4" a="1"/>
  <c r="R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S20" i="4" a="1"/>
  <c r="S20" i="4" s="1"/>
  <c r="R20" i="4" a="1"/>
  <c r="R20" i="4" s="1"/>
  <c r="B20" i="4"/>
  <c r="AR19" i="4"/>
  <c r="AB19" i="4"/>
  <c r="Z19" i="4" a="1"/>
  <c r="Z19" i="4" s="1"/>
  <c r="Y19" i="4" a="1"/>
  <c r="Y19" i="4" s="1"/>
  <c r="X19" i="4" a="1"/>
  <c r="X19" i="4" s="1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Z18" i="4" a="1"/>
  <c r="Z18" i="4" s="1"/>
  <c r="Y18" i="4" a="1"/>
  <c r="Y18" i="4" s="1"/>
  <c r="X18" i="4" a="1"/>
  <c r="X18" i="4" s="1"/>
  <c r="T18" i="4" a="1"/>
  <c r="T18" i="4" s="1"/>
  <c r="S18" i="4" a="1"/>
  <c r="S18" i="4" s="1"/>
  <c r="R18" i="4" a="1"/>
  <c r="R18" i="4" s="1"/>
  <c r="E18" i="4"/>
  <c r="K18" i="4" s="1"/>
  <c r="B18" i="4"/>
  <c r="AR17" i="4"/>
  <c r="AB17" i="4"/>
  <c r="Z17" i="4" a="1"/>
  <c r="Z17" i="4" s="1"/>
  <c r="Y17" i="4" a="1"/>
  <c r="Y17" i="4" s="1"/>
  <c r="X17" i="4" a="1"/>
  <c r="X17" i="4" s="1"/>
  <c r="T17" i="4" a="1"/>
  <c r="T17" i="4" s="1"/>
  <c r="S17" i="4" a="1"/>
  <c r="S17" i="4" s="1"/>
  <c r="R17" i="4" a="1"/>
  <c r="R17" i="4" s="1"/>
  <c r="J17" i="4"/>
  <c r="I17" i="4"/>
  <c r="E17" i="4"/>
  <c r="K17" i="4" s="1"/>
  <c r="B17" i="4"/>
  <c r="AR16" i="4"/>
  <c r="AB16" i="4"/>
  <c r="Z16" i="4" a="1"/>
  <c r="Z16" i="4" s="1"/>
  <c r="Y16" i="4" a="1"/>
  <c r="Y16" i="4" s="1"/>
  <c r="X16" i="4" a="1"/>
  <c r="X16" i="4" s="1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Y15" i="4" a="1"/>
  <c r="Y15" i="4" s="1"/>
  <c r="X15" i="4" a="1"/>
  <c r="X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L13" i="4"/>
  <c r="AB13" i="4"/>
  <c r="Z13" i="4" a="1"/>
  <c r="Z13" i="4" s="1"/>
  <c r="Y13" i="4" a="1"/>
  <c r="Y13" i="4" s="1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Z12" i="4" a="1"/>
  <c r="Z12" i="4" s="1"/>
  <c r="Y12" i="4" a="1"/>
  <c r="Y12" i="4" s="1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Z11" i="4" a="1"/>
  <c r="Z11" i="4" s="1"/>
  <c r="Y11" i="4" a="1"/>
  <c r="Y11" i="4" s="1"/>
  <c r="X11" i="4" a="1"/>
  <c r="X11" i="4" s="1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Z10" i="4" a="1"/>
  <c r="Z10" i="4" s="1"/>
  <c r="Y10" i="4" a="1"/>
  <c r="Y10" i="4" s="1"/>
  <c r="X10" i="4" a="1"/>
  <c r="X10" i="4" s="1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Z9" i="4" a="1"/>
  <c r="Z9" i="4" s="1"/>
  <c r="Y9" i="4" a="1"/>
  <c r="Y9" i="4" s="1"/>
  <c r="X9" i="4" a="1"/>
  <c r="X9" i="4" s="1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Z8" i="4" a="1"/>
  <c r="Z8" i="4" s="1"/>
  <c r="Y8" i="4" a="1"/>
  <c r="Y8" i="4" s="1"/>
  <c r="X8" i="4" a="1"/>
  <c r="X8" i="4" s="1"/>
  <c r="T8" i="4" a="1"/>
  <c r="T8" i="4" s="1"/>
  <c r="S8" i="4" a="1"/>
  <c r="S8" i="4" s="1"/>
  <c r="R8" i="4" a="1"/>
  <c r="R8" i="4" s="1"/>
  <c r="D8" i="4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R7" i="4" a="1"/>
  <c r="R7" i="4" s="1"/>
  <c r="D7" i="4"/>
  <c r="B7" i="4"/>
  <c r="AR6" i="4"/>
  <c r="AI6" i="4"/>
  <c r="AH6" i="4"/>
  <c r="AB6" i="4"/>
  <c r="Z6" i="4" a="1"/>
  <c r="Z6" i="4" s="1"/>
  <c r="Y6" i="4" a="1"/>
  <c r="Y6" i="4" s="1"/>
  <c r="X6" i="4" a="1"/>
  <c r="X6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AO17" i="5" a="1"/>
  <c r="AG17" i="5" a="1"/>
  <c r="P17" i="5" a="1"/>
  <c r="Q17" i="5" a="1"/>
  <c r="AD17" i="5" a="1"/>
  <c r="AX17" i="5" a="1"/>
  <c r="X17" i="5" a="1"/>
  <c r="BC17" i="5" a="1"/>
  <c r="R17" i="5" a="1"/>
  <c r="S17" i="5" a="1"/>
  <c r="AC17" i="5" a="1"/>
  <c r="AL17" i="5" a="1"/>
  <c r="V17" i="5" a="1"/>
  <c r="U17" i="5" a="1"/>
  <c r="F17" i="5" a="1"/>
  <c r="AF17" i="5" a="1"/>
  <c r="AP17" i="5" a="1"/>
  <c r="Z17" i="5" a="1"/>
  <c r="AY17" i="5" a="1"/>
  <c r="M17" i="5" a="1"/>
  <c r="G17" i="5" a="1"/>
  <c r="AS17" i="5" a="1"/>
  <c r="AZ17" i="5" a="1"/>
  <c r="I17" i="5" a="1"/>
  <c r="D17" i="5" a="1"/>
  <c r="AQ17" i="5" a="1"/>
  <c r="T17" i="5" a="1"/>
  <c r="AR17" i="5" a="1"/>
  <c r="AA17" i="5" a="1"/>
  <c r="BA17" i="5" a="1"/>
  <c r="Y17" i="5" a="1"/>
  <c r="H17" i="5" a="1"/>
  <c r="AW17" i="5" a="1"/>
  <c r="AE17" i="5" a="1"/>
  <c r="AT17" i="5" a="1"/>
  <c r="AJ17" i="5" a="1"/>
  <c r="N17" i="5" a="1"/>
  <c r="AK17" i="5" a="1"/>
  <c r="AB17" i="5" a="1"/>
  <c r="W17" i="5" a="1"/>
  <c r="AN17" i="5" a="1"/>
  <c r="AH17" i="5" a="1"/>
  <c r="J17" i="5" a="1"/>
  <c r="K17" i="5" a="1"/>
  <c r="AI17" i="5" a="1"/>
  <c r="O17" i="5" a="1"/>
  <c r="L17" i="5" a="1"/>
  <c r="E17" i="5" a="1"/>
  <c r="AV17" i="5" a="1"/>
  <c r="BB17" i="5" a="1"/>
  <c r="AU17" i="5" a="1"/>
  <c r="AM17" i="5" a="1"/>
  <c r="V17" i="5" l="1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R38" i="5"/>
  <c r="BU19" i="5"/>
  <c r="BU26" i="5"/>
  <c r="BW19" i="5"/>
  <c r="BU36" i="5"/>
  <c r="BW22" i="5"/>
  <c r="BW25" i="5"/>
  <c r="BW31" i="5"/>
  <c r="BR39" i="5"/>
  <c r="BR51" i="5"/>
  <c r="BU4" i="5"/>
  <c r="BU10" i="5"/>
  <c r="BU14" i="5"/>
  <c r="BW18" i="5"/>
  <c r="BU32" i="5"/>
  <c r="BW48" i="5"/>
  <c r="BW12" i="5"/>
  <c r="BU16" i="5"/>
  <c r="BU18" i="5"/>
  <c r="BW3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W40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5" i="5"/>
  <c r="BR28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X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7" i="5"/>
  <c r="BR7" i="5"/>
  <c r="BW45" i="5"/>
  <c r="BR45" i="5"/>
  <c r="BW6" i="5"/>
  <c r="BR6" i="5"/>
  <c r="BW35" i="5"/>
  <c r="BR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H19" i="5" l="1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Q13" i="5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5" i="1" l="1"/>
  <c r="AG12" i="1"/>
  <c r="AG14" i="1"/>
  <c r="AG13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B6" i="3"/>
  <c r="H6" i="3"/>
  <c r="N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BK6" i="3" a="1"/>
  <c r="AY3" i="3" a="1"/>
  <c r="V4" i="3" a="1"/>
  <c r="AU5" i="3" a="1"/>
  <c r="AI3" i="3" a="1"/>
  <c r="AH6" i="3" a="1"/>
  <c r="AG5" i="3" a="1"/>
  <c r="AO6" i="3" a="1"/>
  <c r="BJ4" i="3" a="1"/>
  <c r="BU6" i="3" a="1"/>
  <c r="AP6" i="3" a="1"/>
  <c r="BW3" i="3" a="1"/>
  <c r="AY5" i="3" a="1"/>
  <c r="BT3" i="3" a="1"/>
  <c r="BV6" i="3" a="1"/>
  <c r="V3" i="3" a="1"/>
  <c r="AS5" i="3" a="1"/>
  <c r="AY6" i="3" a="1"/>
  <c r="BP6" i="3" a="1"/>
  <c r="BC6" i="3" a="1"/>
  <c r="AO4" i="3" a="1"/>
  <c r="AE6" i="3" a="1"/>
  <c r="AX5" i="3" a="1"/>
  <c r="BX3" i="3" a="1"/>
  <c r="AQ4" i="3" a="1"/>
  <c r="AH5" i="3" a="1"/>
  <c r="X3" i="3" a="1"/>
  <c r="BV3" i="3" a="1"/>
  <c r="AT5" i="3" a="1"/>
  <c r="AD4" i="3" a="1"/>
  <c r="BR3" i="3" a="1"/>
  <c r="AN4" i="3" a="1"/>
  <c r="AK4" i="3" a="1"/>
  <c r="Y3" i="3" a="1"/>
  <c r="AG4" i="3" a="1"/>
  <c r="Y4" i="3" a="1"/>
  <c r="BS6" i="3" a="1"/>
  <c r="AY4" i="3" a="1"/>
  <c r="AX6" i="3" a="1"/>
  <c r="AI4" i="3" a="1"/>
  <c r="AR3" i="3" a="1"/>
  <c r="AU3" i="3" a="1"/>
  <c r="AC5" i="3" a="1"/>
  <c r="BF4" i="3" a="1"/>
  <c r="AZ4" i="3" a="1"/>
  <c r="AI6" i="3" a="1"/>
  <c r="BG5" i="3" a="1"/>
  <c r="BS3" i="3" a="1"/>
  <c r="BH5" i="3" a="1"/>
  <c r="BW4" i="3" a="1"/>
  <c r="BU5" i="3" a="1"/>
  <c r="AD3" i="3" a="1"/>
  <c r="BV5" i="3" a="1"/>
  <c r="BE5" i="3" a="1"/>
  <c r="W5" i="3" a="1"/>
  <c r="AZ6" i="3" a="1"/>
  <c r="BT5" i="3" a="1"/>
  <c r="BX5" i="3" a="1"/>
  <c r="BO3" i="3" a="1"/>
  <c r="BT4" i="3" a="1"/>
  <c r="BR5" i="3" a="1"/>
  <c r="AA3" i="3" a="1"/>
  <c r="AD5" i="3" a="1"/>
  <c r="AG6" i="3" a="1"/>
  <c r="AJ5" i="3" a="1"/>
  <c r="V5" i="3" a="1"/>
  <c r="AN3" i="3" a="1"/>
  <c r="BL3" i="3" a="1"/>
  <c r="BD6" i="3" a="1"/>
  <c r="AF5" i="3" a="1"/>
  <c r="BU4" i="3" a="1"/>
  <c r="AD6" i="3" a="1"/>
  <c r="AE4" i="3" a="1"/>
  <c r="AR6" i="3" a="1"/>
  <c r="BM3" i="3" a="1"/>
  <c r="BI6" i="3" a="1"/>
  <c r="BI4" i="3" a="1"/>
  <c r="BH3" i="3" a="1"/>
  <c r="AW6" i="3" a="1"/>
  <c r="AL3" i="3" a="1"/>
  <c r="BB6" i="3" a="1"/>
  <c r="BC3" i="3" a="1"/>
  <c r="W4" i="3" a="1"/>
  <c r="BM4" i="3" a="1"/>
  <c r="AF4" i="3" a="1"/>
  <c r="AQ5" i="3" a="1"/>
  <c r="AB5" i="3" a="1"/>
  <c r="BT6" i="3" a="1"/>
  <c r="BG3" i="3" a="1"/>
  <c r="AT3" i="3" a="1"/>
  <c r="BQ3" i="3" a="1"/>
  <c r="AT6" i="3" a="1"/>
  <c r="X4" i="3" a="1"/>
  <c r="BO4" i="3" a="1"/>
  <c r="BN5" i="3" a="1"/>
  <c r="AS3" i="3" a="1"/>
  <c r="BM6" i="3" a="1"/>
  <c r="AK5" i="3" a="1"/>
  <c r="AR4" i="3" a="1"/>
  <c r="Z6" i="3" a="1"/>
  <c r="AK6" i="3" a="1"/>
  <c r="BJ5" i="3" a="1"/>
  <c r="AJ3" i="3" a="1"/>
  <c r="AS4" i="3" a="1"/>
  <c r="BS5" i="3" a="1"/>
  <c r="BC4" i="3" a="1"/>
  <c r="AJ6" i="3" a="1"/>
  <c r="BO6" i="3" a="1"/>
  <c r="AM5" i="3" a="1"/>
  <c r="BO5" i="3" a="1"/>
  <c r="BC5" i="3" a="1"/>
  <c r="AL6" i="3" a="1"/>
  <c r="AF3" i="3" a="1"/>
  <c r="BS4" i="3" a="1"/>
  <c r="BN4" i="3" a="1"/>
  <c r="BG4" i="3" a="1"/>
  <c r="AP5" i="3" a="1"/>
  <c r="BI5" i="3" a="1"/>
  <c r="BB5" i="3" a="1"/>
  <c r="Z5" i="3" a="1"/>
  <c r="BP5" i="3" a="1"/>
  <c r="BV4" i="3" a="1"/>
  <c r="BH4" i="3" a="1"/>
  <c r="Z3" i="3" a="1"/>
  <c r="AB6" i="3" a="1"/>
  <c r="BB4" i="3" a="1"/>
  <c r="AE5" i="3" a="1"/>
  <c r="BE6" i="3" a="1"/>
  <c r="BF6" i="3" a="1"/>
  <c r="AL5" i="3" a="1"/>
  <c r="BI3" i="3" a="1"/>
  <c r="W6" i="3" a="1"/>
  <c r="AX3" i="3" a="1"/>
  <c r="BQ4" i="3" a="1"/>
  <c r="AA5" i="3" a="1"/>
  <c r="AA4" i="3" a="1"/>
  <c r="AC3" i="3" a="1"/>
  <c r="AV5" i="3" a="1"/>
  <c r="BK4" i="3" a="1"/>
  <c r="BF3" i="3" a="1"/>
  <c r="AR5" i="3" a="1"/>
  <c r="Y6" i="3" a="1"/>
  <c r="BE3" i="3" a="1"/>
  <c r="AL4" i="3" a="1"/>
  <c r="AT4" i="3" a="1"/>
  <c r="BA3" i="3" a="1"/>
  <c r="BD4" i="3" a="1"/>
  <c r="AW4" i="3" a="1"/>
  <c r="AK3" i="3" a="1"/>
  <c r="Y5" i="3" a="1"/>
  <c r="BH6" i="3" a="1"/>
  <c r="AE3" i="3" a="1"/>
  <c r="AW3" i="3" a="1"/>
  <c r="AB3" i="3" a="1"/>
  <c r="Z4" i="3" a="1"/>
  <c r="BR4" i="3" a="1"/>
  <c r="AC4" i="3" a="1"/>
  <c r="BB3" i="3" a="1"/>
  <c r="X6" i="3" a="1"/>
  <c r="AC6" i="3" a="1"/>
  <c r="AH4" i="3" a="1"/>
  <c r="AN6" i="3" a="1"/>
  <c r="BK3" i="3" a="1"/>
  <c r="X5" i="3" a="1"/>
  <c r="BL6" i="3" a="1"/>
  <c r="BL5" i="3" a="1"/>
  <c r="AM4" i="3" a="1"/>
  <c r="AS6" i="3" a="1"/>
  <c r="AV6" i="3" a="1"/>
  <c r="BR6" i="3" a="1"/>
  <c r="BX6" i="3" a="1"/>
  <c r="BM5" i="3" a="1"/>
  <c r="AO3" i="3" a="1"/>
  <c r="BA5" i="3" a="1"/>
  <c r="BA6" i="3" a="1"/>
  <c r="AW5" i="3" a="1"/>
  <c r="AQ6" i="3" a="1"/>
  <c r="BN3" i="3" a="1"/>
  <c r="BP4" i="3" a="1"/>
  <c r="AV3" i="3" a="1"/>
  <c r="AJ4" i="3" a="1"/>
  <c r="AU4" i="3" a="1"/>
  <c r="BA4" i="3" a="1"/>
  <c r="AI5" i="3" a="1"/>
  <c r="AU6" i="3" a="1"/>
  <c r="BQ6" i="3" a="1"/>
  <c r="AP4" i="3" a="1"/>
  <c r="AM3" i="3" a="1"/>
  <c r="AZ3" i="3" a="1"/>
  <c r="AB4" i="3" a="1"/>
  <c r="BU3" i="3" a="1"/>
  <c r="BQ5" i="3" a="1"/>
  <c r="AQ3" i="3" a="1"/>
  <c r="BW6" i="3" a="1"/>
  <c r="BJ6" i="3" a="1"/>
  <c r="BX4" i="3" a="1"/>
  <c r="BL4" i="3" a="1"/>
  <c r="AM6" i="3" a="1"/>
  <c r="W3" i="3" a="1"/>
  <c r="BN6" i="3" a="1"/>
  <c r="BG6" i="3" a="1"/>
  <c r="AH3" i="3" a="1"/>
  <c r="AP3" i="3" a="1"/>
  <c r="V6" i="3" a="1"/>
  <c r="BF5" i="3" a="1"/>
  <c r="AF6" i="3" a="1"/>
  <c r="BD3" i="3" a="1"/>
  <c r="AZ5" i="3" a="1"/>
  <c r="AO5" i="3" a="1"/>
  <c r="AG3" i="3" a="1"/>
  <c r="BP3" i="3" a="1"/>
  <c r="BE4" i="3" a="1"/>
  <c r="AN5" i="3" a="1"/>
  <c r="BK5" i="3" a="1"/>
  <c r="AV4" i="3" a="1"/>
  <c r="BD5" i="3" a="1"/>
  <c r="BW5" i="3" a="1"/>
  <c r="AX4" i="3" a="1"/>
  <c r="BJ3" i="3" a="1"/>
  <c r="AA6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F5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G8" i="1"/>
  <c r="G10" i="1"/>
  <c r="T10" i="1" s="1"/>
  <c r="G13" i="1"/>
  <c r="T13" i="1" s="1"/>
  <c r="G16" i="1"/>
  <c r="G18" i="1"/>
  <c r="G21" i="1"/>
  <c r="G24" i="1"/>
  <c r="T24" i="1" s="1"/>
  <c r="G26" i="1"/>
  <c r="G29" i="1"/>
  <c r="G32" i="1"/>
  <c r="G34" i="1"/>
  <c r="T34" i="1" s="1"/>
  <c r="G37" i="1"/>
  <c r="G40" i="1"/>
  <c r="T40" i="1" s="1"/>
  <c r="G42" i="1"/>
  <c r="G4" i="1"/>
  <c r="T4" i="1" s="1"/>
  <c r="G6" i="1"/>
  <c r="G9" i="1"/>
  <c r="G12" i="1"/>
  <c r="G14" i="1"/>
  <c r="T14" i="1" s="1"/>
  <c r="G17" i="1"/>
  <c r="G20" i="1"/>
  <c r="T20" i="1" s="1"/>
  <c r="G22" i="1"/>
  <c r="G25" i="1"/>
  <c r="G28" i="1"/>
  <c r="G30" i="1"/>
  <c r="G33" i="1"/>
  <c r="G36" i="1"/>
  <c r="G38" i="1"/>
  <c r="G41" i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H26" i="1"/>
  <c r="S26" i="1" s="1"/>
  <c r="H32" i="1"/>
  <c r="S32" i="1" s="1"/>
  <c r="H37" i="1"/>
  <c r="H42" i="1"/>
  <c r="S42" i="1" s="1"/>
  <c r="H18" i="1"/>
  <c r="H29" i="1"/>
  <c r="H40" i="1"/>
  <c r="H4" i="1"/>
  <c r="H14" i="1"/>
  <c r="H25" i="1"/>
  <c r="S25" i="1" s="1"/>
  <c r="H36" i="1"/>
  <c r="H6" i="1"/>
  <c r="S6" i="1" s="1"/>
  <c r="H12" i="1"/>
  <c r="S12" i="1" s="1"/>
  <c r="H17" i="1"/>
  <c r="S17" i="1" s="1"/>
  <c r="H22" i="1"/>
  <c r="H28" i="1"/>
  <c r="S28" i="1" s="1"/>
  <c r="H33" i="1"/>
  <c r="H38" i="1"/>
  <c r="S38" i="1" s="1"/>
  <c r="H44" i="1"/>
  <c r="H8" i="1"/>
  <c r="S8" i="1" s="1"/>
  <c r="H13" i="1"/>
  <c r="H24" i="1"/>
  <c r="S24" i="1" s="1"/>
  <c r="H34" i="1"/>
  <c r="H9" i="1"/>
  <c r="H20" i="1"/>
  <c r="S20" i="1" s="1"/>
  <c r="H30" i="1"/>
  <c r="S30" i="1" s="1"/>
  <c r="H41" i="1"/>
  <c r="H35" i="1"/>
  <c r="H19" i="1"/>
  <c r="S19" i="1" s="1"/>
  <c r="H31" i="1"/>
  <c r="S31" i="1" s="1"/>
  <c r="H15" i="1"/>
  <c r="H43" i="1"/>
  <c r="H27" i="1"/>
  <c r="S27" i="1" s="1"/>
  <c r="H11" i="1"/>
  <c r="H39" i="1"/>
  <c r="H23" i="1"/>
  <c r="H7" i="1"/>
  <c r="S7" i="1" s="1"/>
  <c r="B16" i="1"/>
  <c r="L3" i="1"/>
  <c r="S39" i="1"/>
  <c r="S37" i="1"/>
  <c r="S36" i="1"/>
  <c r="S35" i="1"/>
  <c r="S34" i="1"/>
  <c r="S33" i="1"/>
  <c r="S29" i="1"/>
  <c r="S41" i="1"/>
  <c r="S15" i="1"/>
  <c r="S44" i="1"/>
  <c r="S40" i="1"/>
  <c r="S14" i="1"/>
  <c r="S11" i="1"/>
  <c r="B7" i="1"/>
  <c r="S43" i="1"/>
  <c r="S23" i="1"/>
  <c r="S22" i="1"/>
  <c r="S21" i="1"/>
  <c r="S9" i="1"/>
  <c r="S18" i="1"/>
  <c r="S16" i="1"/>
  <c r="H3" i="1"/>
  <c r="S13" i="1"/>
  <c r="S4" i="1"/>
  <c r="T39" i="1"/>
  <c r="T38" i="1"/>
  <c r="T37" i="1"/>
  <c r="T36" i="1"/>
  <c r="T33" i="1"/>
  <c r="T32" i="1"/>
  <c r="T31" i="1"/>
  <c r="T30" i="1"/>
  <c r="T29" i="1"/>
  <c r="T25" i="1"/>
  <c r="T42" i="1"/>
  <c r="T41" i="1"/>
  <c r="T28" i="1"/>
  <c r="T27" i="1"/>
  <c r="T26" i="1"/>
  <c r="T23" i="1"/>
  <c r="T22" i="1"/>
  <c r="T21" i="1"/>
  <c r="T18" i="1"/>
  <c r="T17" i="1"/>
  <c r="T16" i="1"/>
  <c r="T12" i="1"/>
  <c r="T9" i="1"/>
  <c r="T6" i="1"/>
  <c r="T11" i="1"/>
  <c r="B6" i="1"/>
  <c r="T5" i="1"/>
  <c r="G3" i="1"/>
  <c r="T3" i="1" s="1"/>
  <c r="T8" i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4" i="1" l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<sst xmlns="http://schemas.openxmlformats.org/spreadsheetml/2006/main" count="2044" uniqueCount="656">
  <si>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</si>
  <si>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</si>
  <si>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</si>
  <si>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</si>
  <si>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</si>
  <si>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</si>
  <si>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</si>
  <si>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</si>
  <si>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</si>
  <si>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</si>
  <si>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</si>
  <si>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</si>
  <si>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</si>
  <si>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</si>
  <si>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</si>
  <si>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</si>
  <si>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</si>
  <si>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</si>
  <si>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</si>
  <si>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</si>
  <si>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</si>
  <si>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</si>
  <si>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</si>
  <si>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</si>
  <si>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</si>
  <si>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</si>
  <si>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</si>
  <si>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</si>
  <si>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</si>
  <si>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</si>
  <si>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</si>
  <si>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</si>
  <si>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</si>
  <si>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</si>
  <si>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</si>
  <si>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</si>
  <si>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</si>
  <si>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</si>
  <si>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</si>
  <si>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</si>
  <si>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</si>
  <si>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</si>
  <si>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</si>
  <si>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</si>
  <si>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</si>
  <si>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</si>
  <si>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</si>
  <si>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</si>
  <si>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</si>
  <si>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</si>
  <si>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</si>
  <si>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</si>
  <si>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</si>
  <si>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</si>
  <si>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</si>
  <si>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</si>
  <si>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</si>
  <si>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</si>
  <si>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</si>
  <si>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</si>
  <si>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</si>
  <si>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</si>
  <si>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</si>
  <si>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</si>
  <si>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</si>
  <si>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</si>
  <si>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</si>
  <si>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</si>
  <si>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</si>
  <si>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</si>
  <si>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</si>
  <si>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</si>
  <si>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</si>
  <si>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</si>
  <si>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</si>
  <si>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</si>
  <si>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</si>
  <si>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</si>
  <si>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</si>
  <si>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</si>
  <si>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</si>
  <si>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</si>
  <si>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</si>
  <si>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</si>
  <si>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</si>
  <si>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</si>
  <si>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</si>
  <si>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</si>
  <si>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</si>
  <si>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</si>
  <si>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</si>
  <si>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</si>
  <si>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</si>
  <si>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</si>
  <si>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</si>
  <si>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</si>
  <si>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</si>
  <si>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</si>
  <si>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</si>
  <si>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</si>
  <si>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</si>
  <si>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</si>
  <si>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</si>
  <si>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</si>
  <si>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</si>
  <si>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</si>
  <si>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</si>
  <si>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</si>
  <si>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</si>
  <si>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</si>
  <si>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</si>
  <si>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</si>
  <si>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</si>
  <si>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</si>
  <si>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</si>
  <si>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</si>
  <si>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</si>
  <si>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</si>
  <si>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</si>
  <si>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</si>
  <si>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</si>
  <si>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</si>
  <si>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</si>
  <si>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</si>
  <si>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</si>
  <si>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</si>
  <si>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</si>
  <si>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</si>
  <si>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</si>
  <si>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</si>
  <si>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</si>
  <si>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</si>
  <si>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</si>
  <si>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</si>
  <si>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</si>
  <si>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</si>
  <si>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</si>
  <si>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</si>
  <si>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</si>
  <si>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</si>
  <si>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</si>
  <si>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</si>
  <si>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</si>
  <si>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</si>
  <si>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</si>
  <si>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</si>
  <si>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</si>
  <si>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</si>
  <si>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</si>
  <si>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</si>
  <si>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</si>
  <si>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</si>
  <si>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</si>
  <si>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</si>
  <si>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</si>
  <si>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</si>
  <si>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</si>
  <si>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</si>
  <si>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</si>
  <si>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</si>
  <si>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</si>
  <si>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</si>
  <si>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</si>
  <si>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</si>
  <si>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</si>
  <si>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</si>
  <si>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</si>
  <si>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</si>
  <si>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</si>
  <si>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</si>
  <si>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</si>
  <si>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</si>
  <si>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</si>
  <si>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</si>
  <si>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</si>
  <si>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</si>
  <si>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</si>
  <si>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</si>
  <si>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</si>
  <si>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</si>
  <si>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</si>
  <si>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</si>
  <si>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</si>
  <si>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</si>
  <si>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</si>
  <si>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</si>
  <si>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</si>
  <si>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</si>
  <si>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</si>
  <si>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</si>
  <si>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</si>
  <si>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</si>
  <si>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</si>
  <si>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</si>
  <si>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</si>
  <si>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</si>
  <si>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</si>
  <si>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</si>
  <si>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</si>
  <si>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</si>
  <si>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</si>
  <si>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</si>
  <si>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</si>
  <si>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</si>
  <si>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</si>
  <si>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</si>
  <si>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</si>
  <si>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</si>
  <si>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</si>
  <si>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</si>
  <si>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</si>
  <si>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</si>
  <si>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</si>
  <si>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</si>
  <si>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</si>
  <si>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</si>
  <si>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</si>
  <si>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</si>
  <si>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</si>
  <si>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</si>
  <si>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</si>
  <si>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</si>
  <si>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</si>
  <si>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</si>
  <si>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</si>
  <si>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</si>
  <si>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</si>
  <si>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</si>
  <si>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</si>
  <si>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</si>
  <si>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</si>
  <si>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</si>
  <si>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</si>
  <si>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</si>
  <si>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</si>
  <si>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</si>
  <si>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</si>
  <si>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</si>
  <si>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</si>
  <si>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</si>
  <si>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</si>
  <si>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</si>
  <si>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</si>
  <si>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</si>
  <si>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</si>
  <si>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</si>
  <si>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</si>
  <si>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</si>
  <si>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</si>
  <si>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</si>
  <si>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</si>
  <si>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</si>
  <si>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</si>
  <si>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</si>
  <si>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</si>
  <si>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</si>
  <si>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</si>
  <si>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</si>
  <si>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</si>
  <si>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</si>
  <si>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</si>
  <si>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</si>
  <si>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</si>
  <si>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</si>
  <si>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</si>
  <si>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</si>
  <si>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</si>
  <si>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</si>
  <si>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</si>
  <si>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</si>
  <si>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</si>
  <si>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</si>
  <si>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</si>
  <si>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</si>
  <si>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</si>
  <si>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</si>
  <si>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</si>
  <si>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</si>
  <si>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</si>
  <si>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</si>
  <si>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</si>
  <si>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</si>
  <si>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</si>
  <si>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</si>
  <si>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</si>
  <si>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</si>
  <si>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</si>
  <si>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</si>
  <si>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</si>
  <si>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</si>
  <si>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</si>
  <si>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</si>
  <si>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</si>
  <si>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</si>
  <si>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</si>
  <si>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</si>
  <si>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</si>
  <si>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</si>
  <si>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</si>
  <si>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</si>
  <si>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</si>
  <si>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</si>
  <si>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</si>
  <si>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</si>
  <si>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</si>
  <si>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</si>
  <si>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</si>
  <si>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</si>
  <si>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</si>
  <si>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</si>
  <si>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</si>
  <si>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</si>
  <si>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</si>
  <si>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</si>
  <si>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</si>
  <si>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</si>
  <si>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</si>
  <si>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</si>
  <si>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</si>
  <si>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</si>
  <si>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</si>
  <si>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</si>
  <si>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</si>
  <si>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</si>
  <si>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</si>
  <si>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</si>
  <si>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</si>
  <si>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</si>
  <si>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</si>
  <si>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</si>
  <si>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</si>
  <si>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</si>
  <si>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</si>
  <si>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</si>
  <si>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</si>
  <si>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</si>
  <si>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</si>
  <si>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</si>
  <si>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</si>
  <si>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</si>
  <si>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</si>
  <si>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</si>
  <si>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</si>
  <si>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</si>
  <si>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</si>
  <si>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</si>
  <si>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</si>
  <si>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</si>
  <si>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</si>
  <si>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</si>
  <si>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</si>
  <si>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</si>
  <si>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</si>
  <si>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</si>
  <si>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</si>
  <si>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</si>
  <si>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</si>
  <si>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</si>
  <si>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</si>
  <si>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</si>
  <si>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</si>
  <si>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</si>
  <si>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</si>
  <si>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</si>
  <si>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</si>
  <si>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</si>
  <si>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</si>
  <si>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</si>
  <si>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</si>
  <si>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</si>
  <si>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</si>
  <si>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</si>
  <si>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</si>
  <si>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</si>
  <si>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</si>
  <si>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</si>
  <si>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</si>
  <si>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</si>
  <si>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</si>
  <si>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</si>
  <si>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</si>
  <si>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</si>
  <si>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</si>
  <si>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</si>
  <si>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</si>
  <si>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</si>
  <si>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</si>
  <si>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</si>
  <si>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</si>
  <si>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</si>
  <si>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</si>
  <si>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</si>
  <si>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</si>
  <si>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</si>
  <si>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</si>
  <si>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</si>
  <si>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</si>
  <si>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</si>
  <si>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</si>
  <si>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</si>
  <si>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</si>
  <si>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</si>
  <si>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</si>
  <si>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</si>
  <si>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</si>
  <si>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</si>
  <si>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</si>
  <si>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</si>
  <si>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</si>
  <si>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</si>
  <si>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</si>
  <si>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</si>
  <si>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</si>
  <si>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</si>
  <si>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</si>
  <si>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</si>
  <si>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</si>
  <si>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</si>
  <si>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</si>
  <si>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</si>
  <si>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</si>
  <si>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</si>
  <si>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</si>
  <si>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</si>
  <si>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</si>
  <si>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</si>
  <si>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</si>
  <si>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</si>
  <si>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</si>
  <si>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</si>
  <si>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</si>
  <si>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</si>
  <si>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</si>
  <si>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</si>
  <si>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</si>
  <si>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</si>
  <si>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</si>
  <si>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</si>
  <si>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</si>
  <si>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</si>
  <si>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</si>
  <si>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</si>
  <si>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</si>
  <si>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</si>
  <si>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</si>
  <si>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</si>
  <si>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</si>
  <si>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</si>
  <si>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</si>
  <si>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</si>
  <si>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</si>
  <si>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</si>
  <si>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</si>
  <si>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</si>
  <si>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</si>
  <si>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</si>
  <si>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</si>
  <si>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</si>
  <si>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</si>
  <si>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</si>
  <si>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</si>
  <si>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</si>
  <si>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</si>
  <si>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</si>
  <si>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</si>
  <si>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</si>
  <si>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</si>
  <si>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</si>
  <si>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</si>
  <si>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</si>
  <si>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</si>
  <si>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</si>
  <si>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</si>
  <si>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</si>
  <si>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</si>
  <si>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</si>
  <si>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</si>
  <si>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</si>
  <si>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</si>
  <si>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</si>
  <si>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</si>
  <si>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</si>
  <si>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</si>
  <si>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</si>
  <si>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</si>
  <si>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</si>
  <si>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</si>
  <si>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</si>
  <si>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</si>
  <si>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</si>
  <si>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</si>
  <si>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</si>
  <si>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</si>
  <si>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</si>
  <si>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</si>
  <si>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</si>
  <si>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</si>
  <si>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</si>
  <si>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</si>
  <si>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</si>
  <si>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</si>
  <si>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</si>
  <si>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</si>
  <si>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</si>
  <si>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</si>
  <si>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</si>
  <si>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</si>
  <si>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</si>
  <si>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</si>
  <si>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</si>
  <si>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</si>
  <si>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</si>
  <si>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</si>
  <si>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</si>
  <si>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</si>
  <si>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</si>
  <si>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</si>
  <si>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</si>
  <si>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</si>
  <si>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</si>
  <si>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</si>
  <si>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</si>
  <si>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</si>
  <si>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</si>
  <si>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</si>
  <si>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</si>
  <si>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</si>
  <si>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</si>
  <si>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</si>
  <si>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</si>
  <si>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</si>
  <si>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</si>
  <si>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</si>
  <si>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</si>
  <si>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</si>
  <si>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</si>
  <si>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</si>
  <si>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</si>
  <si>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</si>
  <si>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</si>
  <si>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</si>
  <si>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</si>
  <si>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</si>
  <si>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</si>
  <si>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</si>
  <si>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</si>
  <si>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</si>
  <si>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</si>
  <si>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</si>
  <si>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</si>
  <si>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</si>
  <si>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</si>
  <si>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</si>
  <si>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</si>
  <si>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</si>
  <si>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</si>
  <si>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</si>
  <si>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</si>
  <si>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</si>
  <si>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</si>
  <si>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</si>
  <si>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</si>
  <si>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</si>
  <si>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</si>
  <si>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</si>
  <si>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</si>
  <si>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</si>
  <si>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</si>
  <si>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</si>
  <si>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</si>
  <si>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</si>
  <si>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</si>
  <si>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</si>
  <si>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</si>
  <si>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</si>
  <si>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</si>
  <si>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</si>
  <si>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</si>
  <si>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</si>
  <si>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</si>
  <si>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</si>
  <si>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</si>
  <si>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</si>
  <si>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</si>
  <si>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</si>
  <si>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</si>
  <si>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</si>
  <si>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</si>
  <si>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</si>
  <si>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</si>
  <si>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</si>
  <si>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</si>
  <si>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</si>
  <si>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</si>
  <si>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</si>
  <si>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</si>
  <si>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</si>
  <si>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</si>
  <si>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</si>
  <si>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</si>
  <si>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</si>
  <si>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</si>
  <si>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</si>
  <si>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</si>
  <si>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</si>
  <si>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</si>
  <si>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</si>
  <si>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</si>
  <si>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</si>
  <si>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</si>
  <si>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</si>
  <si>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</si>
  <si>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</si>
  <si>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</si>
  <si>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tsh</t>
  </si>
  <si>
    <t>tsi-</t>
  </si>
  <si>
    <t>tshi-</t>
  </si>
  <si>
    <t>@</t>
  </si>
  <si>
    <t>[</t>
  </si>
  <si>
    <t>]</t>
  </si>
  <si>
    <t>ㄦ</t>
  </si>
  <si>
    <t>}</t>
  </si>
  <si>
    <t>{</t>
  </si>
  <si>
    <t>-nn</t>
  </si>
  <si>
    <t/>
  </si>
  <si>
    <t>-p0</t>
  </si>
  <si>
    <t>-t0</t>
  </si>
  <si>
    <t>-k0</t>
  </si>
  <si>
    <t>-h0</t>
  </si>
  <si>
    <r>
      <rPr>
        <b/>
        <sz val="16"/>
        <color rgb="FFC00000"/>
        <rFont val="Noto Sans TC"/>
        <family val="2"/>
        <charset val="136"/>
      </rPr>
      <t>聲母與韻母表</t>
    </r>
    <phoneticPr fontId="9" type="noConversion"/>
  </si>
  <si>
    <r>
      <rPr>
        <sz val="12"/>
        <rFont val="Noto Sans TC"/>
        <family val="2"/>
      </rPr>
      <t>序號</t>
    </r>
  </si>
  <si>
    <t>ˉ</t>
    <phoneticPr fontId="9" type="noConversion"/>
  </si>
  <si>
    <t xml:space="preserve"> </t>
    <phoneticPr fontId="9" type="noConversion"/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</si>
  <si>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</si>
  <si>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</si>
  <si>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</si>
  <si>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</si>
  <si>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</si>
  <si>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</si>
  <si>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</si>
  <si>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</si>
  <si>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</si>
  <si>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</si>
  <si>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</si>
  <si>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</si>
  <si>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</si>
  <si>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</si>
  <si>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</si>
  <si>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</si>
  <si>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[</t>
    <phoneticPr fontId="9" type="noConversion"/>
  </si>
  <si>
    <t>]</t>
    <phoneticPr fontId="9" type="noConversion"/>
  </si>
  <si>
    <r>
      <rPr>
        <sz val="18"/>
        <rFont val="Microsoft JhengHei UI"/>
        <family val="2"/>
        <charset val="136"/>
      </rPr>
      <t>ㆰ</t>
    </r>
    <r>
      <rPr>
        <sz val="18"/>
        <rFont val="宋体"/>
      </rPr>
      <t>ㆱ</t>
    </r>
    <phoneticPr fontId="9" type="noConversion"/>
  </si>
  <si>
    <t>alphabet: '1!qa2wsxeEdcbyhnBYHN?ujm8ik,9l.0p;/-UJ*I&lt;(LOA: 43657'</t>
  </si>
  <si>
    <r>
      <t>xlit|1!qa2wsxeEdcbyhnBYHN?ujm8ik,9l.0p;/-UJ*I&lt;(LOA:43657|</t>
    </r>
    <r>
      <rPr>
        <b/>
        <sz val="12"/>
        <color rgb="FFFF0000"/>
        <rFont val="細明體"/>
        <family val="3"/>
        <charset val="136"/>
      </rPr>
      <t>ㄅ</t>
    </r>
    <r>
      <rPr>
        <b/>
        <sz val="12"/>
        <color rgb="FFFF0000"/>
        <rFont val="Arial"/>
        <family val="2"/>
      </rPr>
      <t>ㆠ</t>
    </r>
    <r>
      <rPr>
        <b/>
        <sz val="12"/>
        <color rgb="FFFF0000"/>
        <rFont val="細明體"/>
        <family val="3"/>
        <charset val="136"/>
      </rPr>
      <t>ㄆㄇㄉㄊㄋㄌㄍ</t>
    </r>
    <r>
      <rPr>
        <b/>
        <sz val="12"/>
        <color rgb="FFFF0000"/>
        <rFont val="Arial"/>
        <family val="2"/>
      </rPr>
      <t>ㆣ</t>
    </r>
    <r>
      <rPr>
        <b/>
        <sz val="12"/>
        <color rgb="FFFF0000"/>
        <rFont val="細明體"/>
        <family val="3"/>
        <charset val="136"/>
      </rPr>
      <t>ㄎㄏ</t>
    </r>
    <r>
      <rPr>
        <b/>
        <sz val="12"/>
        <color rgb="FFFF0000"/>
        <rFont val="Arial"/>
        <family val="2"/>
      </rPr>
      <t>ㆡ</t>
    </r>
    <r>
      <rPr>
        <b/>
        <sz val="12"/>
        <color rgb="FFFF0000"/>
        <rFont val="細明體"/>
        <family val="3"/>
        <charset val="136"/>
      </rPr>
      <t>ㄗㄘㄙ</t>
    </r>
    <r>
      <rPr>
        <b/>
        <sz val="12"/>
        <color rgb="FFFF0000"/>
        <rFont val="Arial"/>
        <family val="2"/>
      </rPr>
      <t>ㆢ</t>
    </r>
    <r>
      <rPr>
        <b/>
        <sz val="12"/>
        <color rgb="FFFF0000"/>
        <rFont val="細明體"/>
        <family val="3"/>
        <charset val="136"/>
      </rPr>
      <t>ㄐㄑㄒㄥㄧㄨㄇㄚㄛㄜㄝㄞㄠｎㄢㄣㄤㄥㄦ</t>
    </r>
    <r>
      <rPr>
        <b/>
        <sz val="12"/>
        <color rgb="FFFF0000"/>
        <rFont val="Arial"/>
        <family val="2"/>
      </rPr>
      <t>ㆪㆫㆩㆧㆥㆮㆯㆱㆰㆲ</t>
    </r>
    <r>
      <rPr>
        <b/>
        <sz val="12"/>
        <color rgb="FFFF0000"/>
        <rFont val="細明體"/>
        <family val="3"/>
        <charset val="136"/>
      </rPr>
      <t>ˋ</t>
    </r>
    <r>
      <rPr>
        <b/>
        <sz val="12"/>
        <color rgb="FFFF0000"/>
        <rFont val="Arial"/>
        <family val="2"/>
      </rPr>
      <t>ˇ</t>
    </r>
    <r>
      <rPr>
        <b/>
        <sz val="12"/>
        <color rgb="FFFF0000"/>
        <rFont val="細明體"/>
        <family val="3"/>
        <charset val="136"/>
      </rPr>
      <t>ˊ</t>
    </r>
    <r>
      <rPr>
        <b/>
        <sz val="12"/>
        <color rgb="FFFF0000"/>
        <rFont val="Arial"/>
        <family val="2"/>
      </rPr>
      <t>+˙|</t>
    </r>
  </si>
  <si>
    <t>xlit|pbPmtTnlkgKhjzcsJZCSwiuMaOoeyxB@N[WRIUAQEYX}{]123570|1!qa2wsxeEdcbyhnBYHN?ujm8ik,9l.0p;/-UJ*I&lt;(LOA: 43657|</t>
  </si>
  <si>
    <t>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</si>
</sst>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1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b/>
      <sz val="16"/>
      <color rgb="FFC00000"/>
      <name val="Arial"/>
      <family val="2"/>
    </font>
    <font>
      <sz val="12"/>
      <color rgb="FF000000"/>
      <name val="Noto Sans TC"/>
      <family val="2"/>
    </font>
    <font>
      <b/>
      <sz val="12"/>
      <color rgb="FFC00000"/>
      <name val="Arial"/>
      <family val="2"/>
    </font>
    <font>
      <sz val="12"/>
      <name val="Noto Sans TC"/>
      <family val="2"/>
    </font>
    <font>
      <sz val="24"/>
      <color rgb="FF000000"/>
      <name val="Noto Sans TC Medium"/>
      <family val="2"/>
      <charset val="136"/>
    </font>
    <font>
      <b/>
      <sz val="24"/>
      <color theme="5" tint="-0.249977111117893"/>
      <name val="Noto Sans TC Medium"/>
      <family val="2"/>
      <charset val="136"/>
    </font>
    <font>
      <sz val="24"/>
      <color theme="7" tint="-0.499984740745262"/>
      <name val="Noto Sans TC Medium"/>
      <family val="2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Iansui 094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8"/>
      <color rgb="FFFF0000"/>
      <name val="Times New Roman"/>
      <family val="1"/>
    </font>
    <font>
      <b/>
      <sz val="10"/>
      <color theme="8" tint="-0.249977111117893"/>
      <name val="Arial"/>
      <family val="2"/>
    </font>
    <font>
      <sz val="18"/>
      <name val="Microsoft JhengHei UI"/>
      <family val="2"/>
      <charset val="136"/>
    </font>
    <font>
      <sz val="18"/>
      <name val="宋体"/>
      <family val="2"/>
      <charset val="136"/>
    </font>
    <font>
      <b/>
      <sz val="12"/>
      <color rgb="FFFF0000"/>
      <name val="細明體"/>
      <family val="3"/>
      <charset val="136"/>
    </font>
    <font>
      <b/>
      <sz val="14"/>
      <color rgb="FFFF0000"/>
      <name val="Iansui 094"/>
      <family val="3"/>
      <charset val="136"/>
    </font>
    <font>
      <sz val="14"/>
      <name val="宋体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9" fillId="0" borderId="0"/>
  </cellStyleXfs>
  <cellXfs count="485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2" fillId="5" borderId="0" xfId="0" applyFont="1" applyFill="1" applyAlignment="1">
      <alignment horizontal="left" vertical="center" indent="2"/>
    </xf>
    <xf numFmtId="0" fontId="134" fillId="6" borderId="0" xfId="0" applyFont="1" applyFill="1" applyAlignment="1">
      <alignment horizontal="center" vertical="center"/>
    </xf>
    <xf numFmtId="0" fontId="135" fillId="7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5" fillId="5" borderId="0" xfId="0" applyFont="1" applyFill="1" applyAlignment="1">
      <alignment horizontal="left" vertical="center" indent="2"/>
    </xf>
    <xf numFmtId="0" fontId="137" fillId="6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176" fontId="139" fillId="6" borderId="0" xfId="0" applyNumberFormat="1" applyFont="1" applyFill="1" applyAlignment="1">
      <alignment horizontal="center" vertical="center"/>
    </xf>
    <xf numFmtId="0" fontId="140" fillId="2" borderId="0" xfId="0" applyFont="1" applyFill="1" applyAlignment="1">
      <alignment horizontal="center" vertical="center"/>
    </xf>
    <xf numFmtId="0" fontId="70" fillId="0" borderId="0" xfId="0" applyFont="1" applyAlignment="1">
      <alignment horizontal="center"/>
    </xf>
    <xf numFmtId="0" fontId="140" fillId="0" borderId="0" xfId="0" applyFont="1" applyAlignment="1">
      <alignment horizontal="left" vertical="center"/>
    </xf>
    <xf numFmtId="0" fontId="141" fillId="25" borderId="0" xfId="0" applyFont="1" applyFill="1"/>
    <xf numFmtId="0" fontId="142" fillId="2" borderId="15" xfId="0" applyFont="1" applyFill="1" applyBorder="1" applyAlignment="1">
      <alignment horizontal="center" vertical="center"/>
    </xf>
    <xf numFmtId="0" fontId="143" fillId="7" borderId="15" xfId="0" applyFont="1" applyFill="1" applyBorder="1" applyAlignment="1">
      <alignment horizontal="center" vertical="center"/>
    </xf>
    <xf numFmtId="0" fontId="141" fillId="4" borderId="15" xfId="0" applyFont="1" applyFill="1" applyBorder="1" applyAlignment="1">
      <alignment horizontal="center" vertical="center"/>
    </xf>
    <xf numFmtId="0" fontId="143" fillId="6" borderId="15" xfId="0" applyFont="1" applyFill="1" applyBorder="1" applyAlignment="1">
      <alignment horizontal="center" vertical="center"/>
    </xf>
    <xf numFmtId="0" fontId="143" fillId="5" borderId="15" xfId="0" applyFont="1" applyFill="1" applyBorder="1" applyAlignment="1">
      <alignment horizontal="center" vertical="center"/>
    </xf>
    <xf numFmtId="0" fontId="144" fillId="4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4" borderId="0" xfId="0" applyFont="1" applyFill="1" applyAlignment="1">
      <alignment horizontal="center" vertical="center"/>
    </xf>
    <xf numFmtId="0" fontId="119" fillId="2" borderId="0" xfId="0" applyFont="1" applyFill="1"/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47" fillId="8" borderId="0" xfId="1" applyFont="1" applyFill="1" applyAlignment="1">
      <alignment horizontal="center"/>
    </xf>
    <xf numFmtId="0" fontId="147" fillId="9" borderId="0" xfId="1" applyFont="1" applyFill="1" applyAlignment="1">
      <alignment horizontal="center"/>
    </xf>
    <xf numFmtId="0" fontId="41" fillId="12" borderId="0" xfId="1" applyFont="1" applyFill="1"/>
    <xf numFmtId="0" fontId="20" fillId="0" borderId="0" xfId="1" quotePrefix="1" applyFont="1" applyAlignment="1">
      <alignment horizontal="left" vertical="center" indent="1"/>
    </xf>
    <xf numFmtId="0" fontId="148" fillId="0" borderId="0" xfId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43" fillId="3" borderId="15" xfId="0" applyFont="1" applyFill="1" applyBorder="1" applyAlignment="1">
      <alignment horizontal="center" vertical="center"/>
    </xf>
    <xf numFmtId="0" fontId="150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51" fillId="0" borderId="0" xfId="1" applyFont="1" applyAlignment="1">
      <alignment horizontal="left"/>
    </xf>
    <xf numFmtId="0" fontId="149" fillId="0" borderId="0" xfId="1" applyFont="1" applyAlignment="1">
      <alignment vertical="center"/>
    </xf>
    <xf numFmtId="0" fontId="149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7" fillId="5" borderId="0" xfId="0" applyFont="1" applyFill="1" applyAlignment="1">
      <alignment horizontal="left" vertical="center" indent="1"/>
    </xf>
    <xf numFmtId="0" fontId="134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52" fillId="4" borderId="0" xfId="0" applyFont="1" applyFill="1" applyAlignment="1">
      <alignment horizontal="center" vertical="center"/>
    </xf>
    <xf numFmtId="0" fontId="153" fillId="6" borderId="0" xfId="0" applyFont="1" applyFill="1" applyAlignment="1">
      <alignment horizontal="center" vertical="center"/>
    </xf>
    <xf numFmtId="0" fontId="153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29" fillId="16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154" fillId="16" borderId="0" xfId="0" applyFont="1" applyFill="1" applyAlignment="1">
      <alignment horizontal="center" vertical="center"/>
    </xf>
    <xf numFmtId="0" fontId="154" fillId="16" borderId="0" xfId="0" applyFont="1" applyFill="1" applyAlignment="1">
      <alignment horizontal="left" vertical="center" indent="1"/>
    </xf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7" fillId="0" borderId="0" xfId="1" applyFont="1" applyAlignment="1">
      <alignment horizontal="center" vertical="center"/>
    </xf>
    <xf numFmtId="0" fontId="155" fillId="4" borderId="0" xfId="1" applyFont="1" applyFill="1" applyAlignment="1" applyProtection="1">
      <alignment horizontal="center" vertical="center"/>
      <protection locked="0"/>
    </xf>
    <xf numFmtId="0" fontId="157" fillId="0" borderId="0" xfId="1" applyFont="1" applyAlignment="1">
      <alignment vertical="center"/>
    </xf>
    <xf numFmtId="0" fontId="150" fillId="11" borderId="10" xfId="1" applyFont="1" applyFill="1" applyBorder="1" applyAlignment="1">
      <alignment horizontal="center" vertical="center"/>
    </xf>
    <xf numFmtId="0" fontId="150" fillId="11" borderId="6" xfId="1" applyFont="1" applyFill="1" applyBorder="1" applyAlignment="1">
      <alignment horizontal="center" vertical="center"/>
    </xf>
    <xf numFmtId="0" fontId="150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5" fillId="2" borderId="0" xfId="1" applyFont="1" applyFill="1" applyAlignment="1">
      <alignment horizontal="center" vertical="center"/>
    </xf>
    <xf numFmtId="0" fontId="159" fillId="2" borderId="0" xfId="1" applyFont="1" applyFill="1"/>
    <xf numFmtId="0" fontId="160" fillId="2" borderId="0" xfId="1" applyFont="1" applyFill="1"/>
    <xf numFmtId="0" fontId="160" fillId="2" borderId="0" xfId="1" applyFont="1" applyFill="1" applyAlignment="1">
      <alignment horizontal="center" vertical="center"/>
    </xf>
    <xf numFmtId="0" fontId="38" fillId="2" borderId="0" xfId="1" applyFont="1" applyFill="1"/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</cellXfs>
  <cellStyles count="3">
    <cellStyle name="一般" xfId="0" builtinId="0"/>
    <cellStyle name="一般 3 2" xfId="2" xr:uid="{703AF641-2554-41E3-A1E3-F082EFEA06AE}"/>
    <cellStyle name="一般 4" xfId="1" xr:uid="{D00E67AF-1809-4A9B-A488-D9A10688594D}"/>
  </cellStyles>
  <dxfs count="19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18" dataDxfId="17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16">
      <calculatedColumnFormula xml:space="preserve"> 使用按鍵解析!C11</calculatedColumnFormula>
    </tableColumn>
    <tableColumn id="2" xr3:uid="{DAFEC160-B656-4EE0-9837-61A87BB277BC}" name="注音符號" dataDxfId="15" dataCellStyle="一般 4">
      <calculatedColumnFormula array="1" xml:space="preserve"> INDEX($N$3:$N$53, MATCH(TRUE, EXACT(表格1_33411[[#This Row],[鍵盤按鍵]], $M$3:$M$53), 0))</calculatedColumnFormula>
    </tableColumn>
    <tableColumn id="4" xr3:uid="{7407D282-3312-489C-B29B-19D43E4E79D6}" name="注音編碼" dataDxfId="14" dataCellStyle="一般 4">
      <calculatedColumnFormula array="1" xml:space="preserve"> INDEX($I$3:$I$54, MATCH(TRUE, EXACT(表格1_33411[[#This Row],[鍵盤按鍵]], $J$3:$J$54), 0))</calculatedColumnFormula>
    </tableColumn>
    <tableColumn id="3" xr3:uid="{716636BA-FE9C-4F70-80B3-61C875130210}" name="拼音字母" dataDxfId="13" dataCellStyle="一般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12">
  <autoFilter ref="C4:G56" xr:uid="{CBD99B6E-1695-45CA-A35A-919D424705A0}"/>
  <tableColumns count="5">
    <tableColumn id="1" xr3:uid="{23C441A4-A9BF-4AF3-9A00-C54EFA849863}" name="按鍵字元" dataDxfId="11"/>
    <tableColumn id="2" xr3:uid="{BF68382C-29B0-42B3-B1E7-6BBFB43FDBF8}" name="注音符號" dataDxfId="10"/>
    <tableColumn id="3" xr3:uid="{53638260-1BF6-4965-A4AE-956982740802}" name="方音符號" dataDxfId="9"/>
    <tableColumn id="4" xr3:uid="{DCF6B5DB-F2BF-4A75-8F81-445A20F5EFEC}" name="音標編碼" dataDxfId="8"/>
    <tableColumn id="5" xr3:uid="{138EEA27-F029-4B76-B6E7-B073EAAE87F1}" name="台語音標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6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5">
      <calculatedColumnFormula>H3</calculatedColumnFormula>
    </tableColumn>
    <tableColumn id="4" xr3:uid="{52141FD4-4282-4655-8FDB-25D018179FEA}" name="字典編碼" dataDxfId="4" dataCellStyle="一般 4">
      <calculatedColumnFormula>G3</calculatedColumnFormula>
    </tableColumn>
    <tableColumn id="2" xr3:uid="{59B967E3-C71C-4CF6-991D-C8F093BAB101}" name="方音符號" dataDxfId="3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2"/>
  <sheetViews>
    <sheetView topLeftCell="A42" workbookViewId="0">
      <selection activeCell="N15" sqref="N15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633</v>
      </c>
      <c r="C2" s="404" t="s">
        <v>652</v>
      </c>
      <c r="D2" s="404"/>
      <c r="E2" s="404"/>
      <c r="F2" s="404"/>
      <c r="G2" s="404"/>
      <c r="H2" s="404"/>
      <c r="I2" s="404"/>
      <c r="J2" s="404"/>
    </row>
    <row r="4" spans="2:10">
      <c r="B4" t="s">
        <v>634</v>
      </c>
      <c r="C4" s="405" t="s">
        <v>526</v>
      </c>
    </row>
    <row r="5" spans="2:10" ht="23.25">
      <c r="B5" t="s">
        <v>635</v>
      </c>
      <c r="C5" s="11">
        <f xml:space="preserve"> SEARCH($C$4,$C$2,1) + 1</f>
        <v>12</v>
      </c>
      <c r="D5" s="2"/>
    </row>
    <row r="6" spans="2:10" ht="23.25">
      <c r="B6" t="s">
        <v>636</v>
      </c>
      <c r="C6" s="11">
        <f xml:space="preserve"> SEARCH($C$4,$C$2,C5+1) - 1</f>
        <v>63</v>
      </c>
      <c r="D6" s="2"/>
    </row>
    <row r="7" spans="2:10">
      <c r="B7" t="s">
        <v>637</v>
      </c>
      <c r="C7" s="404" t="str">
        <f xml:space="preserve"> MID(C2, C5, C6-C5+1)</f>
        <v>1!qa2wsxeEdcbyhnBYHN?ujm8ik,9l.0p;/-UJ*I&lt;(LOA: 43657</v>
      </c>
      <c r="D7" s="404"/>
      <c r="E7" s="404"/>
      <c r="F7" s="404"/>
      <c r="G7" s="404"/>
      <c r="H7" s="404"/>
      <c r="I7" s="404"/>
      <c r="J7" s="404"/>
    </row>
    <row r="8" spans="2:10" ht="25.5">
      <c r="B8" t="s">
        <v>638</v>
      </c>
      <c r="C8" s="406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2" si="0" xml:space="preserve"> ROW() - 10</f>
        <v>2</v>
      </c>
      <c r="C12" s="375" t="str">
        <f t="shared" ref="C12:C62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/</v>
      </c>
    </row>
    <row r="46" spans="2:3">
      <c r="B46" s="237">
        <f t="shared" si="0"/>
        <v>36</v>
      </c>
      <c r="C46" s="375" t="str">
        <f t="shared" si="1"/>
        <v>-</v>
      </c>
    </row>
    <row r="47" spans="2:3">
      <c r="B47" s="237">
        <f t="shared" si="0"/>
        <v>37</v>
      </c>
      <c r="C47" s="375" t="str">
        <f t="shared" si="1"/>
        <v>U</v>
      </c>
    </row>
    <row r="48" spans="2:3">
      <c r="B48" s="237">
        <f t="shared" si="0"/>
        <v>38</v>
      </c>
      <c r="C48" s="375" t="str">
        <f t="shared" si="1"/>
        <v>J</v>
      </c>
    </row>
    <row r="49" spans="2:3">
      <c r="B49" s="237">
        <f t="shared" si="0"/>
        <v>39</v>
      </c>
      <c r="C49" s="375" t="str">
        <f t="shared" si="1"/>
        <v>*</v>
      </c>
    </row>
    <row r="50" spans="2:3">
      <c r="B50" s="237">
        <f t="shared" si="0"/>
        <v>40</v>
      </c>
      <c r="C50" s="375" t="str">
        <f t="shared" si="1"/>
        <v>I</v>
      </c>
    </row>
    <row r="51" spans="2:3">
      <c r="B51" s="237">
        <f t="shared" si="0"/>
        <v>41</v>
      </c>
      <c r="C51" s="375" t="str">
        <f t="shared" si="1"/>
        <v>&lt;</v>
      </c>
    </row>
    <row r="52" spans="2:3">
      <c r="B52" s="237">
        <f t="shared" si="0"/>
        <v>42</v>
      </c>
      <c r="C52" s="375" t="str">
        <f t="shared" si="1"/>
        <v>(</v>
      </c>
    </row>
    <row r="53" spans="2:3">
      <c r="B53" s="237">
        <f t="shared" si="0"/>
        <v>43</v>
      </c>
      <c r="C53" s="375" t="str">
        <f t="shared" si="1"/>
        <v>L</v>
      </c>
    </row>
    <row r="54" spans="2:3">
      <c r="B54" s="237">
        <f t="shared" si="0"/>
        <v>44</v>
      </c>
      <c r="C54" s="375" t="str">
        <f t="shared" si="1"/>
        <v>O</v>
      </c>
    </row>
    <row r="55" spans="2:3">
      <c r="B55" s="237">
        <f t="shared" si="0"/>
        <v>45</v>
      </c>
      <c r="C55" s="375" t="str">
        <f t="shared" si="1"/>
        <v>A</v>
      </c>
    </row>
    <row r="56" spans="2:3">
      <c r="B56" s="237">
        <f t="shared" si="0"/>
        <v>46</v>
      </c>
      <c r="C56" s="375" t="str">
        <f t="shared" si="1"/>
        <v>:</v>
      </c>
    </row>
    <row r="57" spans="2:3">
      <c r="B57" s="237">
        <f t="shared" si="0"/>
        <v>47</v>
      </c>
      <c r="C57" s="375" t="str">
        <f t="shared" si="1"/>
        <v xml:space="preserve"> </v>
      </c>
    </row>
    <row r="58" spans="2:3">
      <c r="B58" s="237">
        <f t="shared" si="0"/>
        <v>48</v>
      </c>
      <c r="C58" s="375" t="str">
        <f t="shared" si="1"/>
        <v>4</v>
      </c>
    </row>
    <row r="59" spans="2:3">
      <c r="B59" s="237">
        <f t="shared" si="0"/>
        <v>49</v>
      </c>
      <c r="C59" s="375" t="str">
        <f t="shared" si="1"/>
        <v>3</v>
      </c>
    </row>
    <row r="60" spans="2:3">
      <c r="B60" s="237">
        <f t="shared" si="0"/>
        <v>50</v>
      </c>
      <c r="C60" s="375" t="str">
        <f t="shared" si="1"/>
        <v>6</v>
      </c>
    </row>
    <row r="61" spans="2:3">
      <c r="B61" s="237">
        <f t="shared" si="0"/>
        <v>51</v>
      </c>
      <c r="C61" s="375" t="str">
        <f t="shared" si="1"/>
        <v>5</v>
      </c>
    </row>
    <row r="62" spans="2:3">
      <c r="B62" s="237">
        <f t="shared" si="0"/>
        <v>52</v>
      </c>
      <c r="C62" s="375" t="str">
        <f t="shared" si="1"/>
        <v>7</v>
      </c>
    </row>
  </sheetData>
  <phoneticPr fontId="9" type="noConversion"/>
  <conditionalFormatting sqref="C11:C62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CX99"/>
  <sheetViews>
    <sheetView tabSelected="1" topLeftCell="C1" zoomScaleNormal="100" workbookViewId="0">
      <pane ySplit="2" topLeftCell="A44" activePane="bottomLeft" state="frozen"/>
      <selection activeCell="W1" sqref="W1"/>
      <selection pane="bottomLeft" activeCell="V38" sqref="V38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8.796875" style="2" collapsed="1"/>
    <col min="20" max="20" width="4.69921875" style="2" customWidth="1"/>
    <col min="21" max="23" width="9.796875" style="2" customWidth="1"/>
    <col min="24" max="24" width="9.796875" style="407" customWidth="1"/>
    <col min="26" max="26" width="6.3984375" style="2" customWidth="1"/>
    <col min="27" max="29" width="10.59765625" style="423" customWidth="1"/>
    <col min="30" max="30" width="10.59765625" style="407" customWidth="1"/>
    <col min="31" max="31" width="11.69921875" style="2" customWidth="1"/>
    <col min="32" max="32" width="13.5" style="423" customWidth="1"/>
    <col min="33" max="33" width="4.296875" style="2" customWidth="1"/>
    <col min="34" max="34" width="5.5" style="2" customWidth="1"/>
    <col min="35" max="48" width="8.796875" style="2"/>
    <col min="49" max="49" width="8.796875" style="11"/>
    <col min="50" max="50" width="8.796875" style="2"/>
    <col min="51" max="53" width="3.69921875" style="445" customWidth="1"/>
    <col min="54" max="102" width="3.69921875" style="2" customWidth="1"/>
    <col min="103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Y1" s="2"/>
      <c r="Z1" s="7" t="s">
        <v>5</v>
      </c>
      <c r="AA1" s="139"/>
      <c r="AB1" s="8"/>
      <c r="AC1" s="139"/>
      <c r="AD1" s="138"/>
      <c r="AV1" s="11"/>
      <c r="AW1" s="2"/>
    </row>
    <row r="2" spans="2:102" ht="26.25" thickBot="1">
      <c r="B2" s="408" t="s">
        <v>654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639</v>
      </c>
      <c r="U2" s="422" t="s">
        <v>11</v>
      </c>
      <c r="V2" s="422" t="s">
        <v>640</v>
      </c>
      <c r="W2" s="422" t="s">
        <v>641</v>
      </c>
      <c r="X2" s="422" t="s">
        <v>383</v>
      </c>
      <c r="Y2" s="422"/>
      <c r="Z2" s="421" t="s">
        <v>14</v>
      </c>
      <c r="AA2" s="396" t="s">
        <v>19</v>
      </c>
      <c r="AB2" s="397" t="s">
        <v>15</v>
      </c>
      <c r="AC2" s="398" t="s">
        <v>585</v>
      </c>
      <c r="AD2" s="399" t="s">
        <v>16</v>
      </c>
      <c r="AV2" s="11"/>
      <c r="AW2" s="2"/>
    </row>
    <row r="3" spans="2:102" ht="33" thickTop="1">
      <c r="B3" s="2">
        <f xml:space="preserve"> SEARCH("|",$B$2,1)</f>
        <v>5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/>
      </c>
      <c r="R3" s="22" t="str">
        <f xml:space="preserve"> IFERROR( MID($B$26, $P3, 1), "")</f>
        <v/>
      </c>
      <c r="T3" s="2">
        <v>1</v>
      </c>
      <c r="U3" s="409" t="str">
        <f xml:space="preserve"> 使用按鍵解析!C11</f>
        <v>1</v>
      </c>
      <c r="V3" s="410" t="str" cm="1">
        <f t="array" ref="V3" xml:space="preserve"> INDEX($N$3:$N$53, MATCH(TRUE, EXACT(表格1_33411[[#This Row],[鍵盤按鍵]], $M$3:$M$53), 0))</f>
        <v>ㄅ</v>
      </c>
      <c r="W3" s="411" t="str" cm="1">
        <f t="array" ref="W3" xml:space="preserve"> INDEX($I$3:$I$54, MATCH(TRUE, EXACT(表格1_33411[[#This Row],[鍵盤按鍵]], $J$3:$J$54), 0))</f>
        <v>p</v>
      </c>
      <c r="X3" s="412" t="s">
        <v>21</v>
      </c>
      <c r="Y3" s="24"/>
      <c r="Z3" s="413">
        <f>ROW() - 2</f>
        <v>1</v>
      </c>
      <c r="AA3" s="71" t="s">
        <v>361</v>
      </c>
      <c r="AB3" s="32" t="s">
        <v>20</v>
      </c>
      <c r="AC3" s="379" t="s">
        <v>217</v>
      </c>
      <c r="AD3" s="432" t="s">
        <v>217</v>
      </c>
      <c r="AF3" s="361" t="str">
        <f xml:space="preserve"> "  alphabet: '" &amp; _xlfn.CONCAT(AA$3:AA$54) &amp; "'"</f>
        <v xml:space="preserve">  alphabet: '1!qa2wsxeEdcbyhnBYHN?ujm8ik,9l.0p;/-UJ*I&lt;(LOA: 43657'</v>
      </c>
      <c r="AG3" s="440"/>
      <c r="AH3" s="440"/>
      <c r="AI3" s="440"/>
      <c r="AJ3" s="440"/>
      <c r="AK3" s="440"/>
      <c r="AL3" s="440"/>
      <c r="AM3" s="440"/>
      <c r="AN3" s="440"/>
      <c r="AV3" s="11"/>
      <c r="AW3" s="2"/>
    </row>
    <row r="4" spans="2:102" ht="32.25">
      <c r="B4" s="2">
        <f xml:space="preserve"> SEARCH("|",$B$2,B3+1)</f>
        <v>58</v>
      </c>
      <c r="H4" s="2">
        <f t="shared" ref="H4:H54" si="0" xml:space="preserve"> ROW() - 2</f>
        <v>2</v>
      </c>
      <c r="I4" s="136" t="str">
        <f t="shared" ref="I4:I54" si="1" xml:space="preserve"> IFERROR( MID($B$6, $H4, 1), "")</f>
        <v>b</v>
      </c>
      <c r="J4" s="136" t="str">
        <f t="shared" ref="J4:J54" si="2" xml:space="preserve"> IFERROR( MID($B$7, $H4, 1), "")</f>
        <v>!</v>
      </c>
      <c r="L4" s="2">
        <v>2</v>
      </c>
      <c r="M4" s="21" t="str">
        <f t="shared" ref="M4:M19" si="3" xml:space="preserve"> IFERROR( MID($B$15, $H4, 1), "")</f>
        <v>!</v>
      </c>
      <c r="N4" s="21" t="str">
        <f t="shared" ref="N4:N54" si="4" xml:space="preserve"> IFERROR( MID($B$16, $H4, 1), "")</f>
        <v>ㆠ</v>
      </c>
      <c r="P4" s="2">
        <v>2</v>
      </c>
      <c r="Q4" s="22" t="str">
        <f t="shared" ref="Q4:Q44" si="5" xml:space="preserve"> IFERROR( MID($B$25, $P4, 1), "")</f>
        <v/>
      </c>
      <c r="R4" s="22" t="str">
        <f t="shared" ref="R4:R44" si="6" xml:space="preserve"> IFERROR( MID($B$26, $P4, 1), "")</f>
        <v/>
      </c>
      <c r="T4" s="2">
        <v>2</v>
      </c>
      <c r="U4" s="409" t="str">
        <f xml:space="preserve"> 使用按鍵解析!C12</f>
        <v>!</v>
      </c>
      <c r="V4" s="410" t="str" cm="1">
        <f t="array" ref="V4" xml:space="preserve"> INDEX($N$3:$N$53, MATCH(TRUE, EXACT(表格1_33411[[#This Row],[鍵盤按鍵]], $M$3:$M$53), 0))</f>
        <v>ㆠ</v>
      </c>
      <c r="W4" s="411" t="str" cm="1">
        <f t="array" ref="W4" xml:space="preserve"> INDEX($I$3:$I$54, MATCH(TRUE, EXACT(表格1_33411[[#This Row],[鍵盤按鍵]], $J$3:$J$54), 0))</f>
        <v>b</v>
      </c>
      <c r="X4" s="412" t="s">
        <v>28</v>
      </c>
      <c r="Y4" s="24"/>
      <c r="Z4" s="413">
        <f t="shared" ref="Z4:Z58" si="7">ROW() - 2</f>
        <v>2</v>
      </c>
      <c r="AA4" s="71" t="s">
        <v>394</v>
      </c>
      <c r="AB4" s="32" t="s">
        <v>27</v>
      </c>
      <c r="AC4" s="379" t="s">
        <v>190</v>
      </c>
      <c r="AD4" s="432" t="s">
        <v>190</v>
      </c>
      <c r="AF4" s="361" t="str">
        <f xml:space="preserve"> "  initials: '" &amp; _xlfn.CONCAT(AA$3:AA$48) &amp; "'"</f>
        <v xml:space="preserve">  initials: '1!qa2wsxeEdcbyhnBYHN?ujm8ik,9l.0p;/-UJ*I&lt;(LOA:'</v>
      </c>
      <c r="AG4" s="440"/>
      <c r="AH4" s="440"/>
      <c r="AI4" s="440"/>
      <c r="AJ4" s="440"/>
      <c r="AK4" s="440"/>
      <c r="AL4" s="440"/>
      <c r="AM4" s="440"/>
      <c r="AN4" s="440"/>
      <c r="AV4" s="11"/>
      <c r="AW4" s="2"/>
    </row>
    <row r="5" spans="2:102" ht="32.25">
      <c r="B5" s="2">
        <f xml:space="preserve"> SEARCH("|",$B$2,B4+1)</f>
        <v>111</v>
      </c>
      <c r="H5" s="2">
        <f t="shared" si="0"/>
        <v>3</v>
      </c>
      <c r="I5" s="136" t="str">
        <f t="shared" si="1"/>
        <v>P</v>
      </c>
      <c r="J5" s="136" t="str">
        <f t="shared" si="2"/>
        <v>q</v>
      </c>
      <c r="L5" s="2">
        <v>3</v>
      </c>
      <c r="M5" s="21" t="str">
        <f t="shared" si="3"/>
        <v>q</v>
      </c>
      <c r="N5" s="21" t="str">
        <f t="shared" si="4"/>
        <v>ㄆ</v>
      </c>
      <c r="P5" s="2">
        <v>3</v>
      </c>
      <c r="Q5" s="22" t="str">
        <f t="shared" si="5"/>
        <v/>
      </c>
      <c r="R5" s="22" t="str">
        <f t="shared" si="6"/>
        <v/>
      </c>
      <c r="T5" s="2">
        <v>3</v>
      </c>
      <c r="U5" s="409" t="str">
        <f xml:space="preserve"> 使用按鍵解析!C13</f>
        <v>q</v>
      </c>
      <c r="V5" s="410" t="str" cm="1">
        <f t="array" ref="V5" xml:space="preserve"> INDEX($N$3:$N$53, MATCH(TRUE, EXACT(表格1_33411[[#This Row],[鍵盤按鍵]], $M$3:$M$53), 0))</f>
        <v>ㄆ</v>
      </c>
      <c r="W5" s="411" t="str" cm="1">
        <f t="array" ref="W5" xml:space="preserve"> INDEX($I$3:$I$54, MATCH(TRUE, EXACT(表格1_33411[[#This Row],[鍵盤按鍵]], $J$3:$J$54), 0))</f>
        <v>P</v>
      </c>
      <c r="X5" s="412" t="s">
        <v>24</v>
      </c>
      <c r="Y5" s="24"/>
      <c r="Z5" s="413">
        <f t="shared" si="7"/>
        <v>3</v>
      </c>
      <c r="AA5" s="71" t="s">
        <v>353</v>
      </c>
      <c r="AB5" s="32" t="s">
        <v>23</v>
      </c>
      <c r="AC5" s="379" t="s">
        <v>400</v>
      </c>
      <c r="AD5" s="432" t="s">
        <v>392</v>
      </c>
      <c r="AF5" s="361" t="str">
        <f xml:space="preserve"> "  finals:   '" &amp; _xlfn.CONCAT(AA$49:AA$54) &amp; "'"</f>
        <v xml:space="preserve">  finals:   ' 43657'</v>
      </c>
      <c r="AG5" s="440"/>
      <c r="AH5" s="440"/>
      <c r="AI5" s="440"/>
      <c r="AJ5" s="440"/>
      <c r="AK5" s="440"/>
      <c r="AL5" s="440"/>
      <c r="AM5" s="440"/>
      <c r="AN5" s="440"/>
      <c r="AV5" s="11"/>
      <c r="AW5" s="2"/>
    </row>
    <row r="6" spans="2:102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0"/>
        <v>4</v>
      </c>
      <c r="I6" s="136" t="str">
        <f t="shared" si="1"/>
        <v>m</v>
      </c>
      <c r="J6" s="136" t="str">
        <f t="shared" si="2"/>
        <v>a</v>
      </c>
      <c r="L6" s="2">
        <v>4</v>
      </c>
      <c r="M6" s="21" t="str">
        <f t="shared" si="3"/>
        <v>a</v>
      </c>
      <c r="N6" s="21" t="str">
        <f t="shared" si="4"/>
        <v>ㄇ</v>
      </c>
      <c r="P6" s="2">
        <v>4</v>
      </c>
      <c r="Q6" s="22" t="str">
        <f t="shared" si="5"/>
        <v/>
      </c>
      <c r="R6" s="22" t="str">
        <f t="shared" si="6"/>
        <v/>
      </c>
      <c r="T6" s="2">
        <v>4</v>
      </c>
      <c r="U6" s="409" t="str">
        <f xml:space="preserve"> 使用按鍵解析!C14</f>
        <v>a</v>
      </c>
      <c r="V6" s="410" t="str" cm="1">
        <f t="array" ref="V6" xml:space="preserve"> INDEX($N$3:$N$53, MATCH(TRUE, EXACT(表格1_33411[[#This Row],[鍵盤按鍵]], $M$3:$M$53), 0))</f>
        <v>ㄇ</v>
      </c>
      <c r="W6" s="411" t="str" cm="1">
        <f t="array" ref="W6" xml:space="preserve"> INDEX($I$3:$I$54, MATCH(TRUE, EXACT(表格1_33411[[#This Row],[鍵盤按鍵]], $J$3:$J$54), 0))</f>
        <v>m</v>
      </c>
      <c r="X6" s="412" t="s">
        <v>84</v>
      </c>
      <c r="Y6" s="24"/>
      <c r="Z6" s="413">
        <f t="shared" si="7"/>
        <v>4</v>
      </c>
      <c r="AA6" s="71" t="s">
        <v>351</v>
      </c>
      <c r="AB6" s="32" t="s">
        <v>83</v>
      </c>
      <c r="AC6" s="379" t="s">
        <v>143</v>
      </c>
      <c r="AD6" s="432" t="s">
        <v>143</v>
      </c>
      <c r="AV6" s="11"/>
      <c r="AW6" s="2"/>
    </row>
    <row r="7" spans="2:102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0"/>
        <v>5</v>
      </c>
      <c r="I7" s="136" t="str">
        <f t="shared" si="1"/>
        <v>t</v>
      </c>
      <c r="J7" s="136" t="str">
        <f t="shared" si="2"/>
        <v>2</v>
      </c>
      <c r="L7" s="2">
        <v>5</v>
      </c>
      <c r="M7" s="21" t="str">
        <f t="shared" si="3"/>
        <v>2</v>
      </c>
      <c r="N7" s="21" t="str">
        <f t="shared" si="4"/>
        <v>ㄉ</v>
      </c>
      <c r="P7" s="2">
        <v>5</v>
      </c>
      <c r="Q7" s="22" t="str">
        <f t="shared" si="5"/>
        <v/>
      </c>
      <c r="R7" s="22" t="str">
        <f t="shared" si="6"/>
        <v/>
      </c>
      <c r="T7" s="2">
        <v>5</v>
      </c>
      <c r="U7" s="409" t="str">
        <f xml:space="preserve"> 使用按鍵解析!C15</f>
        <v>2</v>
      </c>
      <c r="V7" s="410" t="str" cm="1">
        <f t="array" ref="V7" xml:space="preserve"> INDEX($N$3:$N$53, MATCH(TRUE, EXACT(表格1_33411[[#This Row],[鍵盤按鍵]], $M$3:$M$53), 0))</f>
        <v>ㄉ</v>
      </c>
      <c r="W7" s="411" t="str" cm="1">
        <f t="array" ref="W7" xml:space="preserve"> INDEX($I$3:$I$54, MATCH(TRUE, EXACT(表格1_33411[[#This Row],[鍵盤按鍵]], $J$3:$J$54), 0))</f>
        <v>t</v>
      </c>
      <c r="X7" s="412" t="s">
        <v>340</v>
      </c>
      <c r="Y7" s="24"/>
      <c r="Z7" s="413">
        <f t="shared" si="7"/>
        <v>5</v>
      </c>
      <c r="AA7" s="71" t="s">
        <v>347</v>
      </c>
      <c r="AB7" s="32" t="s">
        <v>29</v>
      </c>
      <c r="AC7" s="379" t="s">
        <v>30</v>
      </c>
      <c r="AD7" s="432" t="s">
        <v>30</v>
      </c>
      <c r="AV7" s="11"/>
      <c r="AW7" s="2"/>
    </row>
    <row r="8" spans="2:102" ht="32.25">
      <c r="H8" s="2">
        <f t="shared" si="0"/>
        <v>6</v>
      </c>
      <c r="I8" s="136" t="str">
        <f t="shared" si="1"/>
        <v>T</v>
      </c>
      <c r="J8" s="136" t="str">
        <f t="shared" si="2"/>
        <v>w</v>
      </c>
      <c r="L8" s="2">
        <v>6</v>
      </c>
      <c r="M8" s="21" t="str">
        <f t="shared" si="3"/>
        <v>w</v>
      </c>
      <c r="N8" s="21" t="str">
        <f t="shared" si="4"/>
        <v>ㄊ</v>
      </c>
      <c r="P8" s="2">
        <v>6</v>
      </c>
      <c r="Q8" s="22" t="str">
        <f t="shared" si="5"/>
        <v/>
      </c>
      <c r="R8" s="22" t="str">
        <f t="shared" si="6"/>
        <v/>
      </c>
      <c r="T8" s="2">
        <v>6</v>
      </c>
      <c r="U8" s="409" t="str">
        <f xml:space="preserve"> 使用按鍵解析!C16</f>
        <v>w</v>
      </c>
      <c r="V8" s="410" t="str" cm="1">
        <f t="array" ref="V8" xml:space="preserve"> INDEX($N$3:$N$53, MATCH(TRUE, EXACT(表格1_33411[[#This Row],[鍵盤按鍵]], $M$3:$M$53), 0))</f>
        <v>ㄊ</v>
      </c>
      <c r="W8" s="411" t="str" cm="1">
        <f t="array" ref="W8" xml:space="preserve"> INDEX($I$3:$I$54, MATCH(TRUE, EXACT(表格1_33411[[#This Row],[鍵盤按鍵]], $J$3:$J$54), 0))</f>
        <v>T</v>
      </c>
      <c r="X8" s="412" t="s">
        <v>605</v>
      </c>
      <c r="Y8" s="24"/>
      <c r="Z8" s="413">
        <f t="shared" si="7"/>
        <v>6</v>
      </c>
      <c r="AA8" s="71" t="s">
        <v>341</v>
      </c>
      <c r="AB8" s="32" t="s">
        <v>31</v>
      </c>
      <c r="AC8" s="379" t="s">
        <v>408</v>
      </c>
      <c r="AD8" s="432" t="s">
        <v>32</v>
      </c>
      <c r="AF8" s="424" t="s">
        <v>22</v>
      </c>
      <c r="AH8" s="460" t="str">
        <f xml:space="preserve"> """xlit|" &amp; AH9 &amp; "|" &amp; AH10 &amp; "|"""</f>
        <v>"xlit|pbPmtTnlkgKhjzcsJZCSwiuMaOoeyxB@N[WRIUAQEYX}{]123570|1!qa2wsxeEdcbyhnBYHN?ujm8ik,9l.0p;/-UJ*I&lt;(LOA: 43657|"</v>
      </c>
      <c r="AI8" s="461"/>
      <c r="AJ8" s="461"/>
      <c r="AK8" s="461"/>
      <c r="AL8" s="461"/>
      <c r="AM8" s="461"/>
      <c r="AN8" s="461"/>
      <c r="AO8" s="461"/>
      <c r="AP8" s="461"/>
      <c r="AQ8" s="461"/>
      <c r="AR8" s="461"/>
      <c r="AS8" s="461"/>
      <c r="AT8" s="461"/>
      <c r="AU8" s="461"/>
      <c r="AV8" s="462"/>
      <c r="AW8" s="461"/>
      <c r="AY8" s="450" cm="1">
        <f t="array" ref="AY8" xml:space="preserve"> COLUMN() - COLUMN($AX:$AX)</f>
        <v>1</v>
      </c>
      <c r="AZ8" s="450" cm="1">
        <f t="array" ref="AZ8" xml:space="preserve"> COLUMN() - COLUMN($AX:$AX)</f>
        <v>2</v>
      </c>
      <c r="BA8" s="450" cm="1">
        <f t="array" ref="BA8" xml:space="preserve"> COLUMN() - COLUMN($AX:$AX)</f>
        <v>3</v>
      </c>
      <c r="BB8" s="450" cm="1">
        <f t="array" ref="BB8" xml:space="preserve"> COLUMN() - COLUMN($AX:$AX)</f>
        <v>4</v>
      </c>
      <c r="BC8" s="450" cm="1">
        <f t="array" ref="BC8" xml:space="preserve"> COLUMN() - COLUMN($AX:$AX)</f>
        <v>5</v>
      </c>
      <c r="BD8" s="450" cm="1">
        <f t="array" ref="BD8" xml:space="preserve"> COLUMN() - COLUMN($AX:$AX)</f>
        <v>6</v>
      </c>
      <c r="BE8" s="450" cm="1">
        <f t="array" ref="BE8" xml:space="preserve"> COLUMN() - COLUMN($AX:$AX)</f>
        <v>7</v>
      </c>
      <c r="BF8" s="450" cm="1">
        <f t="array" ref="BF8" xml:space="preserve"> COLUMN() - COLUMN($AX:$AX)</f>
        <v>8</v>
      </c>
      <c r="BG8" s="450" cm="1">
        <f t="array" ref="BG8" xml:space="preserve"> COLUMN() - COLUMN($AX:$AX)</f>
        <v>9</v>
      </c>
      <c r="BH8" s="450" cm="1">
        <f t="array" ref="BH8" xml:space="preserve"> COLUMN() - COLUMN($AX:$AX)</f>
        <v>10</v>
      </c>
      <c r="BI8" s="450" cm="1">
        <f t="array" ref="BI8" xml:space="preserve"> COLUMN() - COLUMN($AX:$AX)</f>
        <v>11</v>
      </c>
      <c r="BJ8" s="450" cm="1">
        <f t="array" ref="BJ8" xml:space="preserve"> COLUMN() - COLUMN($AX:$AX)</f>
        <v>12</v>
      </c>
      <c r="BK8" s="450" cm="1">
        <f t="array" ref="BK8" xml:space="preserve"> COLUMN() - COLUMN($AX:$AX)</f>
        <v>13</v>
      </c>
      <c r="BL8" s="450" cm="1">
        <f t="array" ref="BL8" xml:space="preserve"> COLUMN() - COLUMN($AX:$AX)</f>
        <v>14</v>
      </c>
      <c r="BM8" s="450" cm="1">
        <f t="array" ref="BM8" xml:space="preserve"> COLUMN() - COLUMN($AX:$AX)</f>
        <v>15</v>
      </c>
      <c r="BN8" s="450" cm="1">
        <f t="array" ref="BN8" xml:space="preserve"> COLUMN() - COLUMN($AX:$AX)</f>
        <v>16</v>
      </c>
      <c r="BO8" s="450" cm="1">
        <f t="array" ref="BO8" xml:space="preserve"> COLUMN() - COLUMN($AX:$AX)</f>
        <v>17</v>
      </c>
      <c r="BP8" s="450" cm="1">
        <f t="array" ref="BP8" xml:space="preserve"> COLUMN() - COLUMN($AX:$AX)</f>
        <v>18</v>
      </c>
      <c r="BQ8" s="450" cm="1">
        <f t="array" ref="BQ8" xml:space="preserve"> COLUMN() - COLUMN($AX:$AX)</f>
        <v>19</v>
      </c>
      <c r="BR8" s="450" cm="1">
        <f t="array" ref="BR8" xml:space="preserve"> COLUMN() - COLUMN($AX:$AX)</f>
        <v>20</v>
      </c>
      <c r="BS8" s="450" cm="1">
        <f t="array" ref="BS8" xml:space="preserve"> COLUMN() - COLUMN($AX:$AX)</f>
        <v>21</v>
      </c>
      <c r="BT8" s="450" cm="1">
        <f t="array" ref="BT8" xml:space="preserve"> COLUMN() - COLUMN($AX:$AX)</f>
        <v>22</v>
      </c>
      <c r="BU8" s="450" cm="1">
        <f t="array" ref="BU8" xml:space="preserve"> COLUMN() - COLUMN($AX:$AX)</f>
        <v>23</v>
      </c>
      <c r="BV8" s="450" cm="1">
        <f t="array" ref="BV8" xml:space="preserve"> COLUMN() - COLUMN($AX:$AX)</f>
        <v>24</v>
      </c>
      <c r="BW8" s="450" cm="1">
        <f t="array" ref="BW8" xml:space="preserve"> COLUMN() - COLUMN($AX:$AX)</f>
        <v>25</v>
      </c>
      <c r="BX8" s="450" cm="1">
        <f t="array" ref="BX8" xml:space="preserve"> COLUMN() - COLUMN($AX:$AX)</f>
        <v>26</v>
      </c>
      <c r="BY8" s="450" cm="1">
        <f t="array" ref="BY8" xml:space="preserve"> COLUMN() - COLUMN($AX:$AX)</f>
        <v>27</v>
      </c>
      <c r="BZ8" s="450" cm="1">
        <f t="array" ref="BZ8" xml:space="preserve"> COLUMN() - COLUMN($AX:$AX)</f>
        <v>28</v>
      </c>
      <c r="CA8" s="450" cm="1">
        <f t="array" ref="CA8" xml:space="preserve"> COLUMN() - COLUMN($AX:$AX)</f>
        <v>29</v>
      </c>
      <c r="CB8" s="450" cm="1">
        <f t="array" ref="CB8" xml:space="preserve"> COLUMN() - COLUMN($AX:$AX)</f>
        <v>30</v>
      </c>
      <c r="CC8" s="450" cm="1">
        <f t="array" ref="CC8" xml:space="preserve"> COLUMN() - COLUMN($AX:$AX)</f>
        <v>31</v>
      </c>
      <c r="CD8" s="450" cm="1">
        <f t="array" ref="CD8" xml:space="preserve"> COLUMN() - COLUMN($AX:$AX)</f>
        <v>32</v>
      </c>
      <c r="CE8" s="450" cm="1">
        <f t="array" ref="CE8" xml:space="preserve"> COLUMN() - COLUMN($AX:$AX)</f>
        <v>33</v>
      </c>
      <c r="CF8" s="450" cm="1">
        <f t="array" ref="CF8" xml:space="preserve"> COLUMN() - COLUMN($AX:$AX)</f>
        <v>34</v>
      </c>
      <c r="CG8" s="450" cm="1">
        <f t="array" ref="CG8" xml:space="preserve"> COLUMN() - COLUMN($AX:$AX)</f>
        <v>35</v>
      </c>
      <c r="CH8" s="450" cm="1">
        <f t="array" ref="CH8" xml:space="preserve"> COLUMN() - COLUMN($AX:$AX)</f>
        <v>36</v>
      </c>
      <c r="CI8" s="450" cm="1">
        <f t="array" ref="CI8" xml:space="preserve"> COLUMN() - COLUMN($AX:$AX)</f>
        <v>37</v>
      </c>
      <c r="CJ8" s="450" cm="1">
        <f t="array" ref="CJ8" xml:space="preserve"> COLUMN() - COLUMN($AX:$AX)</f>
        <v>38</v>
      </c>
      <c r="CK8" s="450" cm="1">
        <f t="array" ref="CK8" xml:space="preserve"> COLUMN() - COLUMN($AX:$AX)</f>
        <v>39</v>
      </c>
      <c r="CL8" s="450" cm="1">
        <f t="array" ref="CL8" xml:space="preserve"> COLUMN() - COLUMN($AX:$AX)</f>
        <v>40</v>
      </c>
      <c r="CM8" s="450" cm="1">
        <f t="array" ref="CM8" xml:space="preserve"> COLUMN() - COLUMN($AX:$AX)</f>
        <v>41</v>
      </c>
      <c r="CN8" s="450" cm="1">
        <f t="array" ref="CN8" xml:space="preserve"> COLUMN() - COLUMN($AX:$AX)</f>
        <v>42</v>
      </c>
      <c r="CO8" s="450" cm="1">
        <f t="array" ref="CO8" xml:space="preserve"> COLUMN() - COLUMN($AX:$AX)</f>
        <v>43</v>
      </c>
      <c r="CP8" s="450" cm="1">
        <f t="array" ref="CP8" xml:space="preserve"> COLUMN() - COLUMN($AX:$AX)</f>
        <v>44</v>
      </c>
      <c r="CQ8" s="450" cm="1">
        <f t="array" ref="CQ8" xml:space="preserve"> COLUMN() - COLUMN($AX:$AX)</f>
        <v>45</v>
      </c>
      <c r="CR8" s="450" cm="1">
        <f t="array" ref="CR8" xml:space="preserve"> COLUMN() - COLUMN($AX:$AX)</f>
        <v>46</v>
      </c>
      <c r="CS8" s="450" cm="1">
        <f t="array" ref="CS8" xml:space="preserve"> COLUMN() - COLUMN($AX:$AX)</f>
        <v>47</v>
      </c>
      <c r="CT8" s="450" cm="1">
        <f t="array" ref="CT8" xml:space="preserve"> COLUMN() - COLUMN($AX:$AX)</f>
        <v>48</v>
      </c>
      <c r="CU8" s="450" cm="1">
        <f t="array" ref="CU8" xml:space="preserve"> COLUMN() - COLUMN($AX:$AX)</f>
        <v>49</v>
      </c>
      <c r="CV8" s="450" cm="1">
        <f t="array" ref="CV8" xml:space="preserve"> COLUMN() - COLUMN($AX:$AX)</f>
        <v>50</v>
      </c>
      <c r="CW8" s="450" cm="1">
        <f t="array" ref="CW8" xml:space="preserve"> COLUMN() - COLUMN($AX:$AX)</f>
        <v>51</v>
      </c>
      <c r="CX8" s="450" cm="1">
        <f t="array" ref="CX8" xml:space="preserve"> COLUMN() - COLUMN($AX:$AX)</f>
        <v>52</v>
      </c>
    </row>
    <row r="9" spans="2:102" ht="32.25">
      <c r="H9" s="2">
        <f t="shared" si="0"/>
        <v>7</v>
      </c>
      <c r="I9" s="136" t="str">
        <f t="shared" si="1"/>
        <v>n</v>
      </c>
      <c r="J9" s="136" t="str">
        <f t="shared" si="2"/>
        <v>s</v>
      </c>
      <c r="L9" s="2">
        <v>7</v>
      </c>
      <c r="M9" s="21" t="str">
        <f t="shared" si="3"/>
        <v>s</v>
      </c>
      <c r="N9" s="21" t="str">
        <f t="shared" si="4"/>
        <v>ㄋ</v>
      </c>
      <c r="P9" s="2">
        <v>7</v>
      </c>
      <c r="Q9" s="22" t="str">
        <f t="shared" si="5"/>
        <v/>
      </c>
      <c r="R9" s="22" t="str">
        <f t="shared" si="6"/>
        <v/>
      </c>
      <c r="T9" s="2">
        <v>7</v>
      </c>
      <c r="U9" s="409" t="str">
        <f xml:space="preserve"> 使用按鍵解析!C17</f>
        <v>s</v>
      </c>
      <c r="V9" s="410" t="str" cm="1">
        <f t="array" ref="V9" xml:space="preserve"> INDEX($N$3:$N$53, MATCH(TRUE, EXACT(表格1_33411[[#This Row],[鍵盤按鍵]], $M$3:$M$53), 0))</f>
        <v>ㄋ</v>
      </c>
      <c r="W9" s="411" t="str" cm="1">
        <f t="array" ref="W9" xml:space="preserve"> INDEX($I$3:$I$54, MATCH(TRUE, EXACT(表格1_33411[[#This Row],[鍵盤按鍵]], $J$3:$J$54), 0))</f>
        <v>n</v>
      </c>
      <c r="X9" s="412" t="s">
        <v>372</v>
      </c>
      <c r="Y9" s="24"/>
      <c r="Z9" s="413">
        <f t="shared" si="7"/>
        <v>7</v>
      </c>
      <c r="AA9" s="71" t="s">
        <v>338</v>
      </c>
      <c r="AB9" s="32" t="s">
        <v>33</v>
      </c>
      <c r="AC9" s="379" t="s">
        <v>34</v>
      </c>
      <c r="AD9" s="432" t="s">
        <v>34</v>
      </c>
      <c r="AF9" s="425" t="s">
        <v>641</v>
      </c>
      <c r="AG9" s="1">
        <f xml:space="preserve"> LEN(AH9)</f>
        <v>52</v>
      </c>
      <c r="AH9" s="37" t="str">
        <f xml:space="preserve"> _xlfn.CONCAT(AC$3:AC$54)</f>
        <v>pbPmtTnlkgKhjzcsJZCSwiuMaOoeyxB@N[WRIUAQEYX}{]123570</v>
      </c>
      <c r="AU9" s="38" t="s">
        <v>25</v>
      </c>
      <c r="AV9" s="39" t="s">
        <v>365</v>
      </c>
      <c r="AW9" s="40">
        <f xml:space="preserve"> FIND(AV9, AH9)</f>
        <v>51</v>
      </c>
      <c r="AY9" s="446" t="str">
        <f xml:space="preserve"> MID($AH$9, AY$13, 1)</f>
        <v>p</v>
      </c>
      <c r="AZ9" s="446" t="str">
        <f t="shared" ref="AZ9:CX9" si="8" xml:space="preserve"> MID($AH$9, AZ$13, 1)</f>
        <v>b</v>
      </c>
      <c r="BA9" s="446" t="str">
        <f t="shared" si="8"/>
        <v>P</v>
      </c>
      <c r="BB9" s="446" t="str">
        <f t="shared" si="8"/>
        <v>m</v>
      </c>
      <c r="BC9" s="446" t="str">
        <f t="shared" si="8"/>
        <v>t</v>
      </c>
      <c r="BD9" s="446" t="str">
        <f t="shared" si="8"/>
        <v>T</v>
      </c>
      <c r="BE9" s="446" t="str">
        <f t="shared" si="8"/>
        <v>n</v>
      </c>
      <c r="BF9" s="446" t="str">
        <f t="shared" si="8"/>
        <v>l</v>
      </c>
      <c r="BG9" s="446" t="str">
        <f t="shared" si="8"/>
        <v>k</v>
      </c>
      <c r="BH9" s="446" t="str">
        <f t="shared" si="8"/>
        <v>g</v>
      </c>
      <c r="BI9" s="446" t="str">
        <f t="shared" si="8"/>
        <v>K</v>
      </c>
      <c r="BJ9" s="446" t="str">
        <f t="shared" si="8"/>
        <v>h</v>
      </c>
      <c r="BK9" s="446" t="str">
        <f t="shared" si="8"/>
        <v>j</v>
      </c>
      <c r="BL9" s="446" t="str">
        <f t="shared" si="8"/>
        <v>z</v>
      </c>
      <c r="BM9" s="446" t="str">
        <f t="shared" si="8"/>
        <v>c</v>
      </c>
      <c r="BN9" s="446" t="str">
        <f t="shared" si="8"/>
        <v>s</v>
      </c>
      <c r="BO9" s="446" t="str">
        <f t="shared" si="8"/>
        <v>J</v>
      </c>
      <c r="BP9" s="446" t="str">
        <f t="shared" si="8"/>
        <v>Z</v>
      </c>
      <c r="BQ9" s="446" t="str">
        <f t="shared" si="8"/>
        <v>C</v>
      </c>
      <c r="BR9" s="446" t="str">
        <f t="shared" si="8"/>
        <v>S</v>
      </c>
      <c r="BS9" s="446" t="str">
        <f t="shared" si="8"/>
        <v>w</v>
      </c>
      <c r="BT9" s="446" t="str">
        <f t="shared" si="8"/>
        <v>i</v>
      </c>
      <c r="BU9" s="446" t="str">
        <f t="shared" si="8"/>
        <v>u</v>
      </c>
      <c r="BV9" s="446" t="str">
        <f t="shared" si="8"/>
        <v>M</v>
      </c>
      <c r="BW9" s="446" t="str">
        <f t="shared" si="8"/>
        <v>a</v>
      </c>
      <c r="BX9" s="446" t="str">
        <f t="shared" si="8"/>
        <v>O</v>
      </c>
      <c r="BY9" s="446" t="str">
        <f t="shared" si="8"/>
        <v>o</v>
      </c>
      <c r="BZ9" s="446" t="str">
        <f t="shared" si="8"/>
        <v>e</v>
      </c>
      <c r="CA9" s="446" t="str">
        <f t="shared" si="8"/>
        <v>y</v>
      </c>
      <c r="CB9" s="449" t="str">
        <f t="shared" si="8"/>
        <v>x</v>
      </c>
      <c r="CC9" s="446" t="str">
        <f t="shared" si="8"/>
        <v>B</v>
      </c>
      <c r="CD9" s="446" t="str">
        <f t="shared" si="8"/>
        <v>@</v>
      </c>
      <c r="CE9" s="446" t="str">
        <f t="shared" si="8"/>
        <v>N</v>
      </c>
      <c r="CF9" s="446" t="str">
        <f t="shared" si="8"/>
        <v>[</v>
      </c>
      <c r="CG9" s="446" t="str">
        <f t="shared" si="8"/>
        <v>W</v>
      </c>
      <c r="CH9" s="446" t="str">
        <f t="shared" si="8"/>
        <v>R</v>
      </c>
      <c r="CI9" s="446" t="str">
        <f t="shared" si="8"/>
        <v>I</v>
      </c>
      <c r="CJ9" s="446" t="str">
        <f t="shared" si="8"/>
        <v>U</v>
      </c>
      <c r="CK9" s="446" t="str">
        <f t="shared" si="8"/>
        <v>A</v>
      </c>
      <c r="CL9" s="446" t="str">
        <f t="shared" si="8"/>
        <v>Q</v>
      </c>
      <c r="CM9" s="449" t="str">
        <f t="shared" si="8"/>
        <v>E</v>
      </c>
      <c r="CN9" s="449" t="str">
        <f t="shared" si="8"/>
        <v>Y</v>
      </c>
      <c r="CO9" s="449" t="str">
        <f t="shared" si="8"/>
        <v>X</v>
      </c>
      <c r="CP9" s="449" t="str">
        <f t="shared" si="8"/>
        <v>}</v>
      </c>
      <c r="CQ9" s="449" t="str">
        <f t="shared" si="8"/>
        <v>{</v>
      </c>
      <c r="CR9" s="446" t="str">
        <f t="shared" si="8"/>
        <v>]</v>
      </c>
      <c r="CS9" s="446" t="str">
        <f t="shared" si="8"/>
        <v>1</v>
      </c>
      <c r="CT9" s="446" t="str">
        <f t="shared" si="8"/>
        <v>2</v>
      </c>
      <c r="CU9" s="446" t="str">
        <f t="shared" si="8"/>
        <v>3</v>
      </c>
      <c r="CV9" s="446" t="str">
        <f t="shared" si="8"/>
        <v>5</v>
      </c>
      <c r="CW9" s="446" t="str">
        <f t="shared" si="8"/>
        <v>7</v>
      </c>
      <c r="CX9" s="446" t="str">
        <f t="shared" si="8"/>
        <v>0</v>
      </c>
    </row>
    <row r="10" spans="2:102" ht="32.25">
      <c r="B10" s="1" t="s">
        <v>2</v>
      </c>
      <c r="H10" s="2">
        <f t="shared" si="0"/>
        <v>8</v>
      </c>
      <c r="I10" s="136" t="str">
        <f t="shared" si="1"/>
        <v>l</v>
      </c>
      <c r="J10" s="136" t="str">
        <f t="shared" si="2"/>
        <v>x</v>
      </c>
      <c r="L10" s="2">
        <v>8</v>
      </c>
      <c r="M10" s="21" t="str">
        <f t="shared" si="3"/>
        <v>x</v>
      </c>
      <c r="N10" s="21" t="str">
        <f t="shared" si="4"/>
        <v>ㄌ</v>
      </c>
      <c r="P10" s="2">
        <v>8</v>
      </c>
      <c r="Q10" s="22" t="str">
        <f t="shared" si="5"/>
        <v/>
      </c>
      <c r="R10" s="22" t="str">
        <f t="shared" si="6"/>
        <v/>
      </c>
      <c r="T10" s="2">
        <v>8</v>
      </c>
      <c r="U10" s="409" t="str">
        <f xml:space="preserve"> 使用按鍵解析!C18</f>
        <v>x</v>
      </c>
      <c r="V10" s="410" t="str" cm="1">
        <f t="array" ref="V10" xml:space="preserve"> INDEX($N$3:$N$53, MATCH(TRUE, EXACT(表格1_33411[[#This Row],[鍵盤按鍵]], $M$3:$M$53), 0))</f>
        <v>ㄌ</v>
      </c>
      <c r="W10" s="411" t="str" cm="1">
        <f t="array" ref="W10" xml:space="preserve"> INDEX($I$3:$I$54, MATCH(TRUE, EXACT(表格1_33411[[#This Row],[鍵盤按鍵]], $J$3:$J$54), 0))</f>
        <v>l</v>
      </c>
      <c r="X10" s="412" t="s">
        <v>496</v>
      </c>
      <c r="Y10" s="24"/>
      <c r="Z10" s="413">
        <f t="shared" si="7"/>
        <v>8</v>
      </c>
      <c r="AA10" s="71" t="s">
        <v>332</v>
      </c>
      <c r="AB10" s="32" t="s">
        <v>85</v>
      </c>
      <c r="AC10" s="379" t="s">
        <v>86</v>
      </c>
      <c r="AD10" s="432" t="s">
        <v>86</v>
      </c>
      <c r="AF10" s="426" t="s">
        <v>11</v>
      </c>
      <c r="AG10" s="1">
        <f xml:space="preserve"> LEN(AH10)</f>
        <v>52</v>
      </c>
      <c r="AH10" s="37" t="str">
        <f>_xlfn.CONCAT(AA3:AA54)</f>
        <v>1!qa2wsxeEdcbyhnBYHN?ujm8ik,9l.0p;/-UJ*I&lt;(LOA: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Y10" s="446" t="str">
        <f xml:space="preserve"> MID($AH$10, AY$13, 1)</f>
        <v>1</v>
      </c>
      <c r="AZ10" s="446" t="str">
        <f t="shared" ref="AZ10:CX10" si="9" xml:space="preserve"> MID($AH$10, AZ$13, 1)</f>
        <v>!</v>
      </c>
      <c r="BA10" s="446" t="str">
        <f t="shared" si="9"/>
        <v>q</v>
      </c>
      <c r="BB10" s="446" t="str">
        <f t="shared" si="9"/>
        <v>a</v>
      </c>
      <c r="BC10" s="446" t="str">
        <f t="shared" si="9"/>
        <v>2</v>
      </c>
      <c r="BD10" s="446" t="str">
        <f t="shared" si="9"/>
        <v>w</v>
      </c>
      <c r="BE10" s="446" t="str">
        <f t="shared" si="9"/>
        <v>s</v>
      </c>
      <c r="BF10" s="446" t="str">
        <f t="shared" si="9"/>
        <v>x</v>
      </c>
      <c r="BG10" s="446" t="str">
        <f t="shared" si="9"/>
        <v>e</v>
      </c>
      <c r="BH10" s="446" t="str">
        <f t="shared" si="9"/>
        <v>E</v>
      </c>
      <c r="BI10" s="446" t="str">
        <f t="shared" si="9"/>
        <v>d</v>
      </c>
      <c r="BJ10" s="446" t="str">
        <f t="shared" si="9"/>
        <v>c</v>
      </c>
      <c r="BK10" s="446" t="str">
        <f t="shared" si="9"/>
        <v>b</v>
      </c>
      <c r="BL10" s="446" t="str">
        <f t="shared" si="9"/>
        <v>y</v>
      </c>
      <c r="BM10" s="446" t="str">
        <f t="shared" si="9"/>
        <v>h</v>
      </c>
      <c r="BN10" s="446" t="str">
        <f t="shared" si="9"/>
        <v>n</v>
      </c>
      <c r="BO10" s="446" t="str">
        <f t="shared" si="9"/>
        <v>B</v>
      </c>
      <c r="BP10" s="446" t="str">
        <f t="shared" si="9"/>
        <v>Y</v>
      </c>
      <c r="BQ10" s="446" t="str">
        <f t="shared" si="9"/>
        <v>H</v>
      </c>
      <c r="BR10" s="446" t="str">
        <f t="shared" si="9"/>
        <v>N</v>
      </c>
      <c r="BS10" s="446" t="str">
        <f t="shared" si="9"/>
        <v>?</v>
      </c>
      <c r="BT10" s="446" t="str">
        <f t="shared" si="9"/>
        <v>u</v>
      </c>
      <c r="BU10" s="446" t="str">
        <f t="shared" si="9"/>
        <v>j</v>
      </c>
      <c r="BV10" s="446" t="str">
        <f t="shared" si="9"/>
        <v>m</v>
      </c>
      <c r="BW10" s="446" t="str">
        <f t="shared" si="9"/>
        <v>8</v>
      </c>
      <c r="BX10" s="446" t="str">
        <f t="shared" si="9"/>
        <v>i</v>
      </c>
      <c r="BY10" s="446" t="str">
        <f t="shared" si="9"/>
        <v>k</v>
      </c>
      <c r="BZ10" s="446" t="str">
        <f t="shared" si="9"/>
        <v>,</v>
      </c>
      <c r="CA10" s="446" t="str">
        <f t="shared" si="9"/>
        <v>9</v>
      </c>
      <c r="CB10" s="449" t="str">
        <f t="shared" si="9"/>
        <v>l</v>
      </c>
      <c r="CC10" s="446" t="str">
        <f t="shared" si="9"/>
        <v>.</v>
      </c>
      <c r="CD10" s="446" t="str">
        <f t="shared" si="9"/>
        <v>0</v>
      </c>
      <c r="CE10" s="446" t="str">
        <f t="shared" si="9"/>
        <v>p</v>
      </c>
      <c r="CF10" s="446" t="str">
        <f t="shared" si="9"/>
        <v>;</v>
      </c>
      <c r="CG10" s="446" t="str">
        <f t="shared" si="9"/>
        <v>/</v>
      </c>
      <c r="CH10" s="446" t="str">
        <f t="shared" si="9"/>
        <v>-</v>
      </c>
      <c r="CI10" s="446" t="str">
        <f t="shared" si="9"/>
        <v>U</v>
      </c>
      <c r="CJ10" s="446" t="str">
        <f t="shared" si="9"/>
        <v>J</v>
      </c>
      <c r="CK10" s="446" t="str">
        <f t="shared" si="9"/>
        <v>*</v>
      </c>
      <c r="CL10" s="446" t="str">
        <f t="shared" si="9"/>
        <v>I</v>
      </c>
      <c r="CM10" s="449" t="str">
        <f t="shared" si="9"/>
        <v>&lt;</v>
      </c>
      <c r="CN10" s="449" t="str">
        <f t="shared" si="9"/>
        <v>(</v>
      </c>
      <c r="CO10" s="449" t="str">
        <f t="shared" si="9"/>
        <v>L</v>
      </c>
      <c r="CP10" s="449" t="str">
        <f t="shared" si="9"/>
        <v>O</v>
      </c>
      <c r="CQ10" s="449" t="str">
        <f t="shared" si="9"/>
        <v>A</v>
      </c>
      <c r="CR10" s="446" t="str">
        <f t="shared" si="9"/>
        <v>:</v>
      </c>
      <c r="CS10" s="446" t="str">
        <f t="shared" si="9"/>
        <v xml:space="preserve"> </v>
      </c>
      <c r="CT10" s="446" t="str">
        <f t="shared" si="9"/>
        <v>4</v>
      </c>
      <c r="CU10" s="446" t="str">
        <f t="shared" si="9"/>
        <v>3</v>
      </c>
      <c r="CV10" s="446" t="str">
        <f t="shared" si="9"/>
        <v>6</v>
      </c>
      <c r="CW10" s="446" t="str">
        <f t="shared" si="9"/>
        <v>5</v>
      </c>
      <c r="CX10" s="446" t="str">
        <f t="shared" si="9"/>
        <v>7</v>
      </c>
    </row>
    <row r="11" spans="2:102" ht="32.25">
      <c r="B11" s="408" t="s">
        <v>653</v>
      </c>
      <c r="H11" s="2">
        <f t="shared" si="0"/>
        <v>9</v>
      </c>
      <c r="I11" s="136" t="str">
        <f t="shared" si="1"/>
        <v>k</v>
      </c>
      <c r="J11" s="136" t="str">
        <f t="shared" si="2"/>
        <v>e</v>
      </c>
      <c r="L11" s="2">
        <v>9</v>
      </c>
      <c r="M11" s="21" t="str">
        <f t="shared" si="3"/>
        <v>e</v>
      </c>
      <c r="N11" s="21" t="str">
        <f t="shared" si="4"/>
        <v>ㄍ</v>
      </c>
      <c r="P11" s="2">
        <v>9</v>
      </c>
      <c r="Q11" s="22" t="str">
        <f t="shared" si="5"/>
        <v/>
      </c>
      <c r="R11" s="22" t="str">
        <f t="shared" si="6"/>
        <v/>
      </c>
      <c r="T11" s="2">
        <v>9</v>
      </c>
      <c r="U11" s="409" t="str">
        <f xml:space="preserve"> 使用按鍵解析!C19</f>
        <v>e</v>
      </c>
      <c r="V11" s="410" t="str" cm="1">
        <f t="array" ref="V11" xml:space="preserve"> INDEX($N$3:$N$53, MATCH(TRUE, EXACT(表格1_33411[[#This Row],[鍵盤按鍵]], $M$3:$M$53), 0))</f>
        <v>ㄍ</v>
      </c>
      <c r="W11" s="411" t="str" cm="1">
        <f t="array" ref="W11" xml:space="preserve"> INDEX($I$3:$I$54, MATCH(TRUE, EXACT(表格1_33411[[#This Row],[鍵盤按鍵]], $J$3:$J$54), 0))</f>
        <v>k</v>
      </c>
      <c r="X11" s="412" t="s">
        <v>321</v>
      </c>
      <c r="Y11" s="24"/>
      <c r="Z11" s="413">
        <f t="shared" si="7"/>
        <v>9</v>
      </c>
      <c r="AA11" s="71" t="s">
        <v>329</v>
      </c>
      <c r="AB11" s="32" t="s">
        <v>36</v>
      </c>
      <c r="AC11" s="379" t="s">
        <v>37</v>
      </c>
      <c r="AD11" s="432" t="s">
        <v>37</v>
      </c>
      <c r="AF11" s="427"/>
      <c r="AG11" s="37"/>
      <c r="AH11" s="37"/>
      <c r="AQ11" s="48"/>
      <c r="AV11" s="11"/>
      <c r="AW11" s="2"/>
    </row>
    <row r="12" spans="2:102" ht="32.25">
      <c r="B12" s="2">
        <f xml:space="preserve"> SEARCH("|",$B$11,1)</f>
        <v>5</v>
      </c>
      <c r="H12" s="2">
        <f t="shared" si="0"/>
        <v>10</v>
      </c>
      <c r="I12" s="136" t="str">
        <f t="shared" si="1"/>
        <v>g</v>
      </c>
      <c r="J12" s="136" t="str">
        <f t="shared" si="2"/>
        <v>E</v>
      </c>
      <c r="L12" s="2">
        <v>10</v>
      </c>
      <c r="M12" s="21" t="str">
        <f t="shared" si="3"/>
        <v>E</v>
      </c>
      <c r="N12" s="21" t="str">
        <f t="shared" si="4"/>
        <v>ㆣ</v>
      </c>
      <c r="P12" s="2">
        <v>10</v>
      </c>
      <c r="Q12" s="22" t="str">
        <f t="shared" si="5"/>
        <v/>
      </c>
      <c r="R12" s="22" t="str">
        <f t="shared" si="6"/>
        <v/>
      </c>
      <c r="T12" s="2">
        <v>10</v>
      </c>
      <c r="U12" s="409" t="str">
        <f xml:space="preserve"> 使用按鍵解析!C20</f>
        <v>E</v>
      </c>
      <c r="V12" s="410" t="str" cm="1">
        <f t="array" ref="V12" xml:space="preserve"> INDEX($N$3:$N$53, MATCH(TRUE, EXACT(表格1_33411[[#This Row],[鍵盤按鍵]], $M$3:$M$53), 0))</f>
        <v>ㆣ</v>
      </c>
      <c r="W12" s="411" t="str" cm="1">
        <f t="array" ref="W12" xml:space="preserve"> INDEX($I$3:$I$54, MATCH(TRUE, EXACT(表格1_33411[[#This Row],[鍵盤按鍵]], $J$3:$J$54), 0))</f>
        <v>g</v>
      </c>
      <c r="X12" s="412" t="s">
        <v>42</v>
      </c>
      <c r="Y12" s="24"/>
      <c r="Z12" s="413">
        <f t="shared" si="7"/>
        <v>10</v>
      </c>
      <c r="AA12" s="71" t="s">
        <v>322</v>
      </c>
      <c r="AB12" s="32" t="s">
        <v>41</v>
      </c>
      <c r="AC12" s="379" t="s">
        <v>184</v>
      </c>
      <c r="AD12" s="432" t="s">
        <v>184</v>
      </c>
      <c r="AH12" s="48"/>
      <c r="AV12" s="11"/>
      <c r="AW12" s="2"/>
    </row>
    <row r="13" spans="2:102" ht="32.25">
      <c r="B13" s="2">
        <f xml:space="preserve"> SEARCH("|",$B$11,B12+1)</f>
        <v>57</v>
      </c>
      <c r="H13" s="2">
        <f t="shared" si="0"/>
        <v>11</v>
      </c>
      <c r="I13" s="136" t="str">
        <f t="shared" si="1"/>
        <v>K</v>
      </c>
      <c r="J13" s="136" t="str">
        <f t="shared" si="2"/>
        <v>d</v>
      </c>
      <c r="L13" s="2">
        <v>11</v>
      </c>
      <c r="M13" s="21" t="str">
        <f t="shared" si="3"/>
        <v>d</v>
      </c>
      <c r="N13" s="21" t="str">
        <f t="shared" si="4"/>
        <v>ㄎ</v>
      </c>
      <c r="P13" s="2">
        <v>11</v>
      </c>
      <c r="Q13" s="22" t="str">
        <f t="shared" si="5"/>
        <v/>
      </c>
      <c r="R13" s="22" t="str">
        <f t="shared" si="6"/>
        <v/>
      </c>
      <c r="T13" s="2">
        <v>11</v>
      </c>
      <c r="U13" s="409" t="str">
        <f xml:space="preserve"> 使用按鍵解析!C21</f>
        <v>d</v>
      </c>
      <c r="V13" s="410" t="str" cm="1">
        <f t="array" ref="V13" xml:space="preserve"> INDEX($N$3:$N$53, MATCH(TRUE, EXACT(表格1_33411[[#This Row],[鍵盤按鍵]], $M$3:$M$53), 0))</f>
        <v>ㄎ</v>
      </c>
      <c r="W13" s="411" t="str" cm="1">
        <f t="array" ref="W13" xml:space="preserve"> INDEX($I$3:$I$54, MATCH(TRUE, EXACT(表格1_33411[[#This Row],[鍵盤按鍵]], $J$3:$J$54), 0))</f>
        <v>K</v>
      </c>
      <c r="X13" s="412" t="s">
        <v>39</v>
      </c>
      <c r="Y13" s="24"/>
      <c r="Z13" s="413">
        <f t="shared" si="7"/>
        <v>11</v>
      </c>
      <c r="AA13" s="71" t="s">
        <v>309</v>
      </c>
      <c r="AB13" s="32" t="s">
        <v>38</v>
      </c>
      <c r="AC13" s="379" t="s">
        <v>425</v>
      </c>
      <c r="AD13" s="432" t="s">
        <v>418</v>
      </c>
      <c r="AF13" s="424" t="s">
        <v>35</v>
      </c>
      <c r="AH13" s="463" t="str">
        <f xml:space="preserve"> """xlit|" &amp; AH14 &amp; "|" &amp; AH15 &amp; "|"""</f>
        <v>"xlit|1!qa2wsxeEdcbyhnBYHN?ujm8ik,9l.0p;/-UJ*I&lt;(LOA:43657|ㄅㆠㄆㄇㄉㄊㄋㄌㄍㆣㄎㄏㆡㄗㄘㄙㆢㄐㄑㄒㄥㄧㄨㄇㄚㄛㄜㄝㄞㄠｎㄢㄣㄤㄥㄦㆪㆫㆩㆧㆥㆮㆯㆱㆰㆲˋ˪ˊ˫˙|"</v>
      </c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59"/>
      <c r="AW13" s="47"/>
      <c r="AY13" s="450" cm="1">
        <f t="array" ref="AY13" xml:space="preserve"> COLUMN() - COLUMN($AX:$AX)</f>
        <v>1</v>
      </c>
      <c r="AZ13" s="450" cm="1">
        <f t="array" ref="AZ13" xml:space="preserve"> COLUMN() - COLUMN($AX:$AX)</f>
        <v>2</v>
      </c>
      <c r="BA13" s="450" cm="1">
        <f t="array" ref="BA13" xml:space="preserve"> COLUMN() - COLUMN($AX:$AX)</f>
        <v>3</v>
      </c>
      <c r="BB13" s="450" cm="1">
        <f t="array" ref="BB13" xml:space="preserve"> COLUMN() - COLUMN($AX:$AX)</f>
        <v>4</v>
      </c>
      <c r="BC13" s="450" cm="1">
        <f t="array" ref="BC13" xml:space="preserve"> COLUMN() - COLUMN($AX:$AX)</f>
        <v>5</v>
      </c>
      <c r="BD13" s="450" cm="1">
        <f t="array" ref="BD13" xml:space="preserve"> COLUMN() - COLUMN($AX:$AX)</f>
        <v>6</v>
      </c>
      <c r="BE13" s="450" cm="1">
        <f t="array" ref="BE13" xml:space="preserve"> COLUMN() - COLUMN($AX:$AX)</f>
        <v>7</v>
      </c>
      <c r="BF13" s="450" cm="1">
        <f t="array" ref="BF13" xml:space="preserve"> COLUMN() - COLUMN($AX:$AX)</f>
        <v>8</v>
      </c>
      <c r="BG13" s="450" cm="1">
        <f t="array" ref="BG13" xml:space="preserve"> COLUMN() - COLUMN($AX:$AX)</f>
        <v>9</v>
      </c>
      <c r="BH13" s="450" cm="1">
        <f t="array" ref="BH13" xml:space="preserve"> COLUMN() - COLUMN($AX:$AX)</f>
        <v>10</v>
      </c>
      <c r="BI13" s="450" cm="1">
        <f t="array" ref="BI13" xml:space="preserve"> COLUMN() - COLUMN($AX:$AX)</f>
        <v>11</v>
      </c>
      <c r="BJ13" s="450" cm="1">
        <f t="array" ref="BJ13" xml:space="preserve"> COLUMN() - COLUMN($AX:$AX)</f>
        <v>12</v>
      </c>
      <c r="BK13" s="450" cm="1">
        <f t="array" ref="BK13" xml:space="preserve"> COLUMN() - COLUMN($AX:$AX)</f>
        <v>13</v>
      </c>
      <c r="BL13" s="450" cm="1">
        <f t="array" ref="BL13" xml:space="preserve"> COLUMN() - COLUMN($AX:$AX)</f>
        <v>14</v>
      </c>
      <c r="BM13" s="450" cm="1">
        <f t="array" ref="BM13" xml:space="preserve"> COLUMN() - COLUMN($AX:$AX)</f>
        <v>15</v>
      </c>
      <c r="BN13" s="450" cm="1">
        <f t="array" ref="BN13" xml:space="preserve"> COLUMN() - COLUMN($AX:$AX)</f>
        <v>16</v>
      </c>
      <c r="BO13" s="450" cm="1">
        <f t="array" ref="BO13" xml:space="preserve"> COLUMN() - COLUMN($AX:$AX)</f>
        <v>17</v>
      </c>
      <c r="BP13" s="450" cm="1">
        <f t="array" ref="BP13" xml:space="preserve"> COLUMN() - COLUMN($AX:$AX)</f>
        <v>18</v>
      </c>
      <c r="BQ13" s="450" cm="1">
        <f t="array" ref="BQ13" xml:space="preserve"> COLUMN() - COLUMN($AX:$AX)</f>
        <v>19</v>
      </c>
      <c r="BR13" s="450" cm="1">
        <f t="array" ref="BR13" xml:space="preserve"> COLUMN() - COLUMN($AX:$AX)</f>
        <v>20</v>
      </c>
      <c r="BS13" s="450" cm="1">
        <f t="array" ref="BS13" xml:space="preserve"> COLUMN() - COLUMN($AX:$AX)</f>
        <v>21</v>
      </c>
      <c r="BT13" s="450" cm="1">
        <f t="array" ref="BT13" xml:space="preserve"> COLUMN() - COLUMN($AX:$AX)</f>
        <v>22</v>
      </c>
      <c r="BU13" s="450" cm="1">
        <f t="array" ref="BU13" xml:space="preserve"> COLUMN() - COLUMN($AX:$AX)</f>
        <v>23</v>
      </c>
      <c r="BV13" s="450" cm="1">
        <f t="array" ref="BV13" xml:space="preserve"> COLUMN() - COLUMN($AX:$AX)</f>
        <v>24</v>
      </c>
      <c r="BW13" s="450" cm="1">
        <f t="array" ref="BW13" xml:space="preserve"> COLUMN() - COLUMN($AX:$AX)</f>
        <v>25</v>
      </c>
      <c r="BX13" s="450" cm="1">
        <f t="array" ref="BX13" xml:space="preserve"> COLUMN() - COLUMN($AX:$AX)</f>
        <v>26</v>
      </c>
      <c r="BY13" s="450" cm="1">
        <f t="array" ref="BY13" xml:space="preserve"> COLUMN() - COLUMN($AX:$AX)</f>
        <v>27</v>
      </c>
      <c r="BZ13" s="450" cm="1">
        <f t="array" ref="BZ13" xml:space="preserve"> COLUMN() - COLUMN($AX:$AX)</f>
        <v>28</v>
      </c>
      <c r="CA13" s="450" cm="1">
        <f t="array" ref="CA13" xml:space="preserve"> COLUMN() - COLUMN($AX:$AX)</f>
        <v>29</v>
      </c>
      <c r="CB13" s="450" cm="1">
        <f t="array" ref="CB13" xml:space="preserve"> COLUMN() - COLUMN($AX:$AX)</f>
        <v>30</v>
      </c>
      <c r="CC13" s="450" cm="1">
        <f t="array" ref="CC13" xml:space="preserve"> COLUMN() - COLUMN($AX:$AX)</f>
        <v>31</v>
      </c>
      <c r="CD13" s="450" cm="1">
        <f t="array" ref="CD13" xml:space="preserve"> COLUMN() - COLUMN($AX:$AX)</f>
        <v>32</v>
      </c>
      <c r="CE13" s="450" cm="1">
        <f t="array" ref="CE13" xml:space="preserve"> COLUMN() - COLUMN($AX:$AX)</f>
        <v>33</v>
      </c>
      <c r="CF13" s="450" cm="1">
        <f t="array" ref="CF13" xml:space="preserve"> COLUMN() - COLUMN($AX:$AX)</f>
        <v>34</v>
      </c>
      <c r="CG13" s="450" cm="1">
        <f t="array" ref="CG13" xml:space="preserve"> COLUMN() - COLUMN($AX:$AX)</f>
        <v>35</v>
      </c>
      <c r="CH13" s="450" cm="1">
        <f t="array" ref="CH13" xml:space="preserve"> COLUMN() - COLUMN($AX:$AX)</f>
        <v>36</v>
      </c>
      <c r="CI13" s="450" cm="1">
        <f t="array" ref="CI13" xml:space="preserve"> COLUMN() - COLUMN($AX:$AX)</f>
        <v>37</v>
      </c>
      <c r="CJ13" s="450" cm="1">
        <f t="array" ref="CJ13" xml:space="preserve"> COLUMN() - COLUMN($AX:$AX)</f>
        <v>38</v>
      </c>
      <c r="CK13" s="450" cm="1">
        <f t="array" ref="CK13" xml:space="preserve"> COLUMN() - COLUMN($AX:$AX)</f>
        <v>39</v>
      </c>
      <c r="CL13" s="450" cm="1">
        <f t="array" ref="CL13" xml:space="preserve"> COLUMN() - COLUMN($AX:$AX)</f>
        <v>40</v>
      </c>
      <c r="CM13" s="450" cm="1">
        <f t="array" ref="CM13" xml:space="preserve"> COLUMN() - COLUMN($AX:$AX)</f>
        <v>41</v>
      </c>
      <c r="CN13" s="450" cm="1">
        <f t="array" ref="CN13" xml:space="preserve"> COLUMN() - COLUMN($AX:$AX)</f>
        <v>42</v>
      </c>
      <c r="CO13" s="450" cm="1">
        <f t="array" ref="CO13" xml:space="preserve"> COLUMN() - COLUMN($AX:$AX)</f>
        <v>43</v>
      </c>
      <c r="CP13" s="450" cm="1">
        <f t="array" ref="CP13" xml:space="preserve"> COLUMN() - COLUMN($AX:$AX)</f>
        <v>44</v>
      </c>
      <c r="CQ13" s="450" cm="1">
        <f t="array" ref="CQ13" xml:space="preserve"> COLUMN() - COLUMN($AX:$AX)</f>
        <v>45</v>
      </c>
      <c r="CR13" s="450" cm="1">
        <f t="array" ref="CR13" xml:space="preserve"> COLUMN() - COLUMN($AX:$AX)</f>
        <v>46</v>
      </c>
      <c r="CS13" s="450" cm="1">
        <f t="array" ref="CS13" xml:space="preserve"> COLUMN() - COLUMN($AX:$AX)</f>
        <v>47</v>
      </c>
      <c r="CT13" s="450" cm="1">
        <f t="array" ref="CT13" xml:space="preserve"> COLUMN() - COLUMN($AX:$AX)</f>
        <v>48</v>
      </c>
      <c r="CU13" s="450" cm="1">
        <f t="array" ref="CU13" xml:space="preserve"> COLUMN() - COLUMN($AX:$AX)</f>
        <v>49</v>
      </c>
      <c r="CV13" s="450" cm="1">
        <f t="array" ref="CV13" xml:space="preserve"> COLUMN() - COLUMN($AX:$AX)</f>
        <v>50</v>
      </c>
      <c r="CW13" s="450" cm="1">
        <f t="array" ref="CW13" xml:space="preserve"> COLUMN() - COLUMN($AX:$AX)</f>
        <v>51</v>
      </c>
      <c r="CX13" s="450" cm="1">
        <f t="array" ref="CX13" xml:space="preserve"> COLUMN() - COLUMN($AX:$AX)</f>
        <v>52</v>
      </c>
    </row>
    <row r="14" spans="2:102" ht="32.25">
      <c r="B14" s="2">
        <f xml:space="preserve"> SEARCH("|",$B$11,B13+1)</f>
        <v>109</v>
      </c>
      <c r="H14" s="2">
        <f t="shared" si="0"/>
        <v>12</v>
      </c>
      <c r="I14" s="136" t="str">
        <f t="shared" si="1"/>
        <v>h</v>
      </c>
      <c r="J14" s="136" t="str">
        <f t="shared" si="2"/>
        <v>c</v>
      </c>
      <c r="L14" s="2">
        <v>12</v>
      </c>
      <c r="M14" s="21" t="str">
        <f t="shared" si="3"/>
        <v>c</v>
      </c>
      <c r="N14" s="21" t="str">
        <f t="shared" si="4"/>
        <v>ㄏ</v>
      </c>
      <c r="P14" s="2">
        <v>12</v>
      </c>
      <c r="Q14" s="22" t="str">
        <f t="shared" si="5"/>
        <v/>
      </c>
      <c r="R14" s="22" t="str">
        <f t="shared" si="6"/>
        <v/>
      </c>
      <c r="T14" s="2">
        <v>12</v>
      </c>
      <c r="U14" s="409" t="str">
        <f xml:space="preserve"> 使用按鍵解析!C22</f>
        <v>c</v>
      </c>
      <c r="V14" s="410" t="str" cm="1">
        <f t="array" ref="V14" xml:space="preserve"> INDEX($N$3:$N$53, MATCH(TRUE, EXACT(表格1_33411[[#This Row],[鍵盤按鍵]], $M$3:$M$53), 0))</f>
        <v>ㄏ</v>
      </c>
      <c r="W14" s="411" t="str" cm="1">
        <f t="array" ref="W14" xml:space="preserve"> INDEX($I$3:$I$54, MATCH(TRUE, EXACT(表格1_33411[[#This Row],[鍵盤按鍵]], $J$3:$J$54), 0))</f>
        <v>h</v>
      </c>
      <c r="X14" s="412" t="s">
        <v>53</v>
      </c>
      <c r="Y14" s="24"/>
      <c r="Z14" s="413">
        <f t="shared" si="7"/>
        <v>12</v>
      </c>
      <c r="AA14" s="384" t="s">
        <v>305</v>
      </c>
      <c r="AB14" s="385" t="s">
        <v>52</v>
      </c>
      <c r="AC14" s="387" t="s">
        <v>422</v>
      </c>
      <c r="AD14" s="433" t="s">
        <v>422</v>
      </c>
      <c r="AF14" s="426" t="s">
        <v>11</v>
      </c>
      <c r="AG14" s="1">
        <f xml:space="preserve"> LEN(AH14)</f>
        <v>51</v>
      </c>
      <c r="AH14" s="37" t="str">
        <f xml:space="preserve"> _xlfn.CONCAT($AA3:$AA48,$AA50:$AA54)</f>
        <v>1!qa2wsxeEdcbyhnBYHN?ujm8ik,9l.0p;/-UJ*I&lt;(LOA:43657</v>
      </c>
      <c r="AU14" s="38" t="s">
        <v>25</v>
      </c>
      <c r="AV14" s="52" t="str">
        <f>AV10</f>
        <v>5</v>
      </c>
      <c r="AW14" s="40">
        <f xml:space="preserve"> FIND(AV14, AH14)</f>
        <v>50</v>
      </c>
      <c r="AY14" s="446" t="str">
        <f xml:space="preserve"> MID($AH$14, AY$13, 1)</f>
        <v>1</v>
      </c>
      <c r="AZ14" s="447" t="str">
        <f t="shared" ref="AZ14:CX14" si="10" xml:space="preserve"> MID($AH$14, AZ$13, 1)</f>
        <v>!</v>
      </c>
      <c r="BA14" s="447" t="str">
        <f t="shared" si="10"/>
        <v>q</v>
      </c>
      <c r="BB14" s="448" t="str">
        <f t="shared" si="10"/>
        <v>a</v>
      </c>
      <c r="BC14" s="448" t="str">
        <f t="shared" si="10"/>
        <v>2</v>
      </c>
      <c r="BD14" s="448" t="str">
        <f t="shared" si="10"/>
        <v>w</v>
      </c>
      <c r="BE14" s="448" t="str">
        <f t="shared" si="10"/>
        <v>s</v>
      </c>
      <c r="BF14" s="448" t="str">
        <f t="shared" si="10"/>
        <v>x</v>
      </c>
      <c r="BG14" s="448" t="str">
        <f t="shared" si="10"/>
        <v>e</v>
      </c>
      <c r="BH14" s="448" t="str">
        <f t="shared" si="10"/>
        <v>E</v>
      </c>
      <c r="BI14" s="448" t="str">
        <f t="shared" si="10"/>
        <v>d</v>
      </c>
      <c r="BJ14" s="448" t="str">
        <f t="shared" si="10"/>
        <v>c</v>
      </c>
      <c r="BK14" s="448" t="str">
        <f t="shared" si="10"/>
        <v>b</v>
      </c>
      <c r="BL14" s="448" t="str">
        <f t="shared" si="10"/>
        <v>y</v>
      </c>
      <c r="BM14" s="448" t="str">
        <f t="shared" si="10"/>
        <v>h</v>
      </c>
      <c r="BN14" s="448" t="str">
        <f t="shared" si="10"/>
        <v>n</v>
      </c>
      <c r="BO14" s="448" t="str">
        <f t="shared" si="10"/>
        <v>B</v>
      </c>
      <c r="BP14" s="448" t="str">
        <f t="shared" si="10"/>
        <v>Y</v>
      </c>
      <c r="BQ14" s="448" t="str">
        <f t="shared" si="10"/>
        <v>H</v>
      </c>
      <c r="BR14" s="448" t="str">
        <f t="shared" si="10"/>
        <v>N</v>
      </c>
      <c r="BS14" s="448" t="str">
        <f t="shared" si="10"/>
        <v>?</v>
      </c>
      <c r="BT14" s="448" t="str">
        <f t="shared" si="10"/>
        <v>u</v>
      </c>
      <c r="BU14" s="448" t="str">
        <f t="shared" si="10"/>
        <v>j</v>
      </c>
      <c r="BV14" s="448" t="str">
        <f t="shared" si="10"/>
        <v>m</v>
      </c>
      <c r="BW14" s="448" t="str">
        <f t="shared" si="10"/>
        <v>8</v>
      </c>
      <c r="BX14" s="448" t="str">
        <f t="shared" si="10"/>
        <v>i</v>
      </c>
      <c r="BY14" s="448" t="str">
        <f t="shared" si="10"/>
        <v>k</v>
      </c>
      <c r="BZ14" s="448" t="str">
        <f t="shared" si="10"/>
        <v>,</v>
      </c>
      <c r="CA14" s="448" t="str">
        <f t="shared" si="10"/>
        <v>9</v>
      </c>
      <c r="CB14" s="449" t="str">
        <f t="shared" si="10"/>
        <v>l</v>
      </c>
      <c r="CC14" s="448" t="str">
        <f t="shared" si="10"/>
        <v>.</v>
      </c>
      <c r="CD14" s="448" t="str">
        <f t="shared" si="10"/>
        <v>0</v>
      </c>
      <c r="CE14" s="448" t="str">
        <f t="shared" si="10"/>
        <v>p</v>
      </c>
      <c r="CF14" s="448" t="str">
        <f t="shared" si="10"/>
        <v>;</v>
      </c>
      <c r="CG14" s="448" t="str">
        <f t="shared" si="10"/>
        <v>/</v>
      </c>
      <c r="CH14" s="448" t="str">
        <f t="shared" si="10"/>
        <v>-</v>
      </c>
      <c r="CI14" s="448" t="str">
        <f t="shared" si="10"/>
        <v>U</v>
      </c>
      <c r="CJ14" s="448" t="str">
        <f t="shared" si="10"/>
        <v>J</v>
      </c>
      <c r="CK14" s="448" t="str">
        <f t="shared" si="10"/>
        <v>*</v>
      </c>
      <c r="CL14" s="448" t="str">
        <f t="shared" si="10"/>
        <v>I</v>
      </c>
      <c r="CM14" s="449" t="str">
        <f t="shared" si="10"/>
        <v>&lt;</v>
      </c>
      <c r="CN14" s="449" t="str">
        <f t="shared" si="10"/>
        <v>(</v>
      </c>
      <c r="CO14" s="449" t="str">
        <f t="shared" si="10"/>
        <v>L</v>
      </c>
      <c r="CP14" s="449" t="str">
        <f t="shared" si="10"/>
        <v>O</v>
      </c>
      <c r="CQ14" s="449" t="str">
        <f t="shared" si="10"/>
        <v>A</v>
      </c>
      <c r="CR14" s="448" t="str">
        <f t="shared" si="10"/>
        <v>:</v>
      </c>
      <c r="CS14" s="448" t="str">
        <f t="shared" si="10"/>
        <v>4</v>
      </c>
      <c r="CT14" s="448" t="str">
        <f t="shared" si="10"/>
        <v>3</v>
      </c>
      <c r="CU14" s="448" t="str">
        <f t="shared" si="10"/>
        <v>6</v>
      </c>
      <c r="CV14" s="448" t="str">
        <f t="shared" si="10"/>
        <v>5</v>
      </c>
      <c r="CW14" s="448" t="str">
        <f t="shared" si="10"/>
        <v>7</v>
      </c>
      <c r="CX14" s="448" t="str">
        <f t="shared" si="10"/>
        <v/>
      </c>
    </row>
    <row r="15" spans="2:102" ht="32.25">
      <c r="B15" s="50" t="str">
        <f xml:space="preserve"> MID($B$11,B12+1, B13-B12-1)</f>
        <v>1!qa2wsxeEdcbyhnBYHN?ujm8ik,9l.0p;/-UJ*I&lt;(LOA:43657</v>
      </c>
      <c r="C15" s="51">
        <f xml:space="preserve"> LEN(B15)</f>
        <v>51</v>
      </c>
      <c r="H15" s="2">
        <f t="shared" si="0"/>
        <v>13</v>
      </c>
      <c r="I15" s="136" t="str">
        <f t="shared" si="1"/>
        <v>j</v>
      </c>
      <c r="J15" s="414" t="str">
        <f t="shared" si="2"/>
        <v>b</v>
      </c>
      <c r="L15" s="2">
        <v>13</v>
      </c>
      <c r="M15" s="415" t="str">
        <f t="shared" si="3"/>
        <v>b</v>
      </c>
      <c r="N15" s="21" t="str">
        <f t="shared" si="4"/>
        <v>ㆡ</v>
      </c>
      <c r="P15" s="2">
        <v>13</v>
      </c>
      <c r="Q15" s="22" t="str">
        <f t="shared" si="5"/>
        <v/>
      </c>
      <c r="R15" s="22" t="str">
        <f t="shared" si="6"/>
        <v/>
      </c>
      <c r="T15" s="2">
        <v>13</v>
      </c>
      <c r="U15" s="409" t="str">
        <f xml:space="preserve"> 使用按鍵解析!C23</f>
        <v>b</v>
      </c>
      <c r="V15" s="410" t="str" cm="1">
        <f t="array" ref="V15" xml:space="preserve"> INDEX($N$3:$N$53, MATCH(TRUE, EXACT(表格1_33411[[#This Row],[鍵盤按鍵]], $M$3:$M$53), 0))</f>
        <v>ㆡ</v>
      </c>
      <c r="W15" s="411" t="str" cm="1">
        <f t="array" ref="W15" xml:space="preserve"> INDEX($I$3:$I$54, MATCH(TRUE, EXACT(表格1_33411[[#This Row],[鍵盤按鍵]], $J$3:$J$54), 0))</f>
        <v>j</v>
      </c>
      <c r="X15" s="412" t="s">
        <v>49</v>
      </c>
      <c r="Y15" s="24"/>
      <c r="Z15" s="413">
        <f t="shared" si="7"/>
        <v>13</v>
      </c>
      <c r="AA15" s="71" t="s">
        <v>190</v>
      </c>
      <c r="AB15" s="32" t="s">
        <v>48</v>
      </c>
      <c r="AC15" s="379" t="s">
        <v>254</v>
      </c>
      <c r="AD15" s="432" t="s">
        <v>254</v>
      </c>
      <c r="AF15" s="428" t="s">
        <v>13</v>
      </c>
      <c r="AG15" s="1">
        <f xml:space="preserve"> LEN(AH15)</f>
        <v>51</v>
      </c>
      <c r="AH15" s="420" t="str">
        <f xml:space="preserve"> _xlfn.CONCAT($AB3:$AB48, $AB50:$AB54)</f>
        <v>ㄅㆠㄆㄇㄉㄊㄋㄌㄍㆣㄎㄏㆡㄗㄘㄙㆢㄐㄑㄒㄥㄧㄨㄇㄚㄛㄜㄝㄞㄠｎㄢㄣㄤㄥㄦㆪㆫㆩㆧㆥㆮㆯㆱㆰㆲˋ˪ˊ˫˙</v>
      </c>
      <c r="AV15" s="49" t="str">
        <f xml:space="preserve"> MID(AH15, AW14, 1)</f>
        <v>˫</v>
      </c>
      <c r="AW15" s="40"/>
      <c r="AY15" s="446" t="str">
        <f xml:space="preserve"> MID($AH$15, AY$13, 1)</f>
        <v>ㄅ</v>
      </c>
      <c r="AZ15" s="447" t="str">
        <f t="shared" ref="AZ15:CX15" si="11" xml:space="preserve"> MID($AH$15, AZ$13, 1)</f>
        <v>ㆠ</v>
      </c>
      <c r="BA15" s="447" t="str">
        <f t="shared" si="11"/>
        <v>ㄆ</v>
      </c>
      <c r="BB15" s="448" t="str">
        <f t="shared" si="11"/>
        <v>ㄇ</v>
      </c>
      <c r="BC15" s="448" t="str">
        <f t="shared" si="11"/>
        <v>ㄉ</v>
      </c>
      <c r="BD15" s="448" t="str">
        <f t="shared" si="11"/>
        <v>ㄊ</v>
      </c>
      <c r="BE15" s="448" t="str">
        <f t="shared" si="11"/>
        <v>ㄋ</v>
      </c>
      <c r="BF15" s="448" t="str">
        <f t="shared" si="11"/>
        <v>ㄌ</v>
      </c>
      <c r="BG15" s="448" t="str">
        <f t="shared" si="11"/>
        <v>ㄍ</v>
      </c>
      <c r="BH15" s="448" t="str">
        <f t="shared" si="11"/>
        <v>ㆣ</v>
      </c>
      <c r="BI15" s="448" t="str">
        <f t="shared" si="11"/>
        <v>ㄎ</v>
      </c>
      <c r="BJ15" s="448" t="str">
        <f t="shared" si="11"/>
        <v>ㄏ</v>
      </c>
      <c r="BK15" s="448" t="str">
        <f t="shared" si="11"/>
        <v>ㆡ</v>
      </c>
      <c r="BL15" s="448" t="str">
        <f t="shared" si="11"/>
        <v>ㄗ</v>
      </c>
      <c r="BM15" s="448" t="str">
        <f t="shared" si="11"/>
        <v>ㄘ</v>
      </c>
      <c r="BN15" s="448" t="str">
        <f t="shared" si="11"/>
        <v>ㄙ</v>
      </c>
      <c r="BO15" s="448" t="str">
        <f t="shared" si="11"/>
        <v>ㆢ</v>
      </c>
      <c r="BP15" s="448" t="str">
        <f t="shared" si="11"/>
        <v>ㄐ</v>
      </c>
      <c r="BQ15" s="448" t="str">
        <f t="shared" si="11"/>
        <v>ㄑ</v>
      </c>
      <c r="BR15" s="448" t="str">
        <f t="shared" si="11"/>
        <v>ㄒ</v>
      </c>
      <c r="BS15" s="448" t="str">
        <f t="shared" si="11"/>
        <v>ㄥ</v>
      </c>
      <c r="BT15" s="448" t="str">
        <f t="shared" si="11"/>
        <v>ㄧ</v>
      </c>
      <c r="BU15" s="448" t="str">
        <f t="shared" si="11"/>
        <v>ㄨ</v>
      </c>
      <c r="BV15" s="448" t="str">
        <f t="shared" si="11"/>
        <v>ㄇ</v>
      </c>
      <c r="BW15" s="448" t="str">
        <f t="shared" si="11"/>
        <v>ㄚ</v>
      </c>
      <c r="BX15" s="448" t="str">
        <f t="shared" si="11"/>
        <v>ㄛ</v>
      </c>
      <c r="BY15" s="448" t="str">
        <f t="shared" si="11"/>
        <v>ㄜ</v>
      </c>
      <c r="BZ15" s="448" t="str">
        <f t="shared" si="11"/>
        <v>ㄝ</v>
      </c>
      <c r="CA15" s="448" t="str">
        <f t="shared" si="11"/>
        <v>ㄞ</v>
      </c>
      <c r="CB15" s="449" t="str">
        <f t="shared" si="11"/>
        <v>ㄠ</v>
      </c>
      <c r="CC15" s="448" t="str">
        <f t="shared" si="11"/>
        <v>ｎ</v>
      </c>
      <c r="CD15" s="448" t="str">
        <f t="shared" si="11"/>
        <v>ㄢ</v>
      </c>
      <c r="CE15" s="448" t="str">
        <f t="shared" si="11"/>
        <v>ㄣ</v>
      </c>
      <c r="CF15" s="448" t="str">
        <f t="shared" si="11"/>
        <v>ㄤ</v>
      </c>
      <c r="CG15" s="448" t="str">
        <f t="shared" si="11"/>
        <v>ㄥ</v>
      </c>
      <c r="CH15" s="448" t="str">
        <f t="shared" si="11"/>
        <v>ㄦ</v>
      </c>
      <c r="CI15" s="448" t="str">
        <f t="shared" si="11"/>
        <v>ㆪ</v>
      </c>
      <c r="CJ15" s="448" t="str">
        <f t="shared" si="11"/>
        <v>ㆫ</v>
      </c>
      <c r="CK15" s="448" t="str">
        <f t="shared" si="11"/>
        <v>ㆩ</v>
      </c>
      <c r="CL15" s="448" t="str">
        <f t="shared" si="11"/>
        <v>ㆧ</v>
      </c>
      <c r="CM15" s="449" t="str">
        <f t="shared" si="11"/>
        <v>ㆥ</v>
      </c>
      <c r="CN15" s="449" t="str">
        <f t="shared" si="11"/>
        <v>ㆮ</v>
      </c>
      <c r="CO15" s="449" t="str">
        <f t="shared" si="11"/>
        <v>ㆯ</v>
      </c>
      <c r="CP15" s="449" t="str">
        <f t="shared" si="11"/>
        <v>ㆱ</v>
      </c>
      <c r="CQ15" s="449" t="str">
        <f t="shared" si="11"/>
        <v>ㆰ</v>
      </c>
      <c r="CR15" s="448" t="str">
        <f t="shared" si="11"/>
        <v>ㆲ</v>
      </c>
      <c r="CS15" s="448" t="str">
        <f t="shared" si="11"/>
        <v>ˋ</v>
      </c>
      <c r="CT15" s="448" t="str">
        <f t="shared" si="11"/>
        <v>˪</v>
      </c>
      <c r="CU15" s="448" t="str">
        <f t="shared" si="11"/>
        <v>ˊ</v>
      </c>
      <c r="CV15" s="448" t="str">
        <f t="shared" si="11"/>
        <v>˫</v>
      </c>
      <c r="CW15" s="448" t="str">
        <f t="shared" si="11"/>
        <v>˙</v>
      </c>
      <c r="CX15" s="448" t="str">
        <f t="shared" si="11"/>
        <v/>
      </c>
    </row>
    <row r="16" spans="2:102" ht="32.25">
      <c r="B16" s="416" t="str">
        <f xml:space="preserve"> MID($B$11,B13+1, B14-B13-1)</f>
        <v>ㄅㆠㄆㄇㄉㄊㄋㄌㄍㆣㄎㄏㆡㄗㄘㄙㆢㄐㄑㄒㄥㄧㄨㄇㄚㄛㄜㄝㄞㄠｎㄢㄣㄤㄥㄦㆪㆫㆩㆧㆥㆮㆯㆱㆰㆲˋˇˊ+˙</v>
      </c>
      <c r="C16" s="51">
        <f xml:space="preserve"> LEN(B16)</f>
        <v>51</v>
      </c>
      <c r="H16" s="2">
        <f t="shared" si="0"/>
        <v>14</v>
      </c>
      <c r="I16" s="136" t="str">
        <f t="shared" si="1"/>
        <v>z</v>
      </c>
      <c r="J16" s="136" t="str">
        <f t="shared" si="2"/>
        <v>y</v>
      </c>
      <c r="L16" s="2">
        <v>14</v>
      </c>
      <c r="M16" s="21" t="str">
        <f t="shared" si="3"/>
        <v>y</v>
      </c>
      <c r="N16" s="21" t="str">
        <f t="shared" si="4"/>
        <v>ㄗ</v>
      </c>
      <c r="P16" s="2">
        <v>14</v>
      </c>
      <c r="Q16" s="22" t="str">
        <f t="shared" si="5"/>
        <v/>
      </c>
      <c r="R16" s="22" t="str">
        <f t="shared" si="6"/>
        <v/>
      </c>
      <c r="T16" s="2">
        <v>14</v>
      </c>
      <c r="U16" s="409" t="str">
        <f xml:space="preserve"> 使用按鍵解析!C24</f>
        <v>y</v>
      </c>
      <c r="V16" s="410" t="str" cm="1">
        <f t="array" ref="V16" xml:space="preserve"> INDEX($N$3:$N$53, MATCH(TRUE, EXACT(表格1_33411[[#This Row],[鍵盤按鍵]], $M$3:$M$53), 0))</f>
        <v>ㄗ</v>
      </c>
      <c r="W16" s="411" t="str" cm="1">
        <f t="array" ref="W16" xml:space="preserve"> INDEX($I$3:$I$54, MATCH(TRUE, EXACT(表格1_33411[[#This Row],[鍵盤按鍵]], $J$3:$J$54), 0))</f>
        <v>z</v>
      </c>
      <c r="X16" s="412" t="s">
        <v>366</v>
      </c>
      <c r="Y16" s="24"/>
      <c r="Z16" s="413">
        <f t="shared" si="7"/>
        <v>14</v>
      </c>
      <c r="AA16" s="380" t="s">
        <v>590</v>
      </c>
      <c r="AB16" s="381" t="s">
        <v>43</v>
      </c>
      <c r="AC16" s="383" t="s">
        <v>179</v>
      </c>
      <c r="AD16" s="434" t="s">
        <v>179</v>
      </c>
      <c r="AI16" s="54"/>
      <c r="AV16" s="11"/>
      <c r="AW16" s="2"/>
    </row>
    <row r="17" spans="2:49" ht="32.25">
      <c r="H17" s="2">
        <f t="shared" si="0"/>
        <v>15</v>
      </c>
      <c r="I17" s="136" t="str">
        <f t="shared" si="1"/>
        <v>c</v>
      </c>
      <c r="J17" s="136" t="str">
        <f t="shared" si="2"/>
        <v>h</v>
      </c>
      <c r="L17" s="2">
        <v>15</v>
      </c>
      <c r="M17" s="21" t="str">
        <f t="shared" si="3"/>
        <v>h</v>
      </c>
      <c r="N17" s="21" t="str">
        <f t="shared" si="4"/>
        <v>ㄘ</v>
      </c>
      <c r="P17" s="2">
        <v>15</v>
      </c>
      <c r="Q17" s="22" t="str">
        <f t="shared" si="5"/>
        <v/>
      </c>
      <c r="R17" s="22" t="str">
        <f t="shared" si="6"/>
        <v/>
      </c>
      <c r="T17" s="2">
        <v>15</v>
      </c>
      <c r="U17" s="409" t="str">
        <f xml:space="preserve"> 使用按鍵解析!C25</f>
        <v>h</v>
      </c>
      <c r="V17" s="410" t="str" cm="1">
        <f t="array" ref="V17" xml:space="preserve"> INDEX($N$3:$N$53, MATCH(TRUE, EXACT(表格1_33411[[#This Row],[鍵盤按鍵]], $M$3:$M$53), 0))</f>
        <v>ㄘ</v>
      </c>
      <c r="W17" s="411" t="str" cm="1">
        <f t="array" ref="W17" xml:space="preserve"> INDEX($I$3:$I$54, MATCH(TRUE, EXACT(表格1_33411[[#This Row],[鍵盤按鍵]], $J$3:$J$54), 0))</f>
        <v>c</v>
      </c>
      <c r="X17" s="412" t="s">
        <v>287</v>
      </c>
      <c r="Y17" s="24"/>
      <c r="Z17" s="413">
        <f t="shared" si="7"/>
        <v>15</v>
      </c>
      <c r="AA17" s="380" t="s">
        <v>422</v>
      </c>
      <c r="AB17" s="381" t="s">
        <v>46</v>
      </c>
      <c r="AC17" s="383" t="s">
        <v>305</v>
      </c>
      <c r="AD17" s="434" t="s">
        <v>305</v>
      </c>
      <c r="AF17" s="424" t="s">
        <v>45</v>
      </c>
      <c r="AH17" s="137" t="str">
        <f xml:space="preserve"> """xlit|" &amp; AH18 &amp; "|" &amp; AH19 &amp; "|"""</f>
        <v>"xlit|pbPmtTnlkgKhjzcsJZCSwiuMaOoeyxB@N[WRIUAQEYX}{]123570|ㄅㆠㄆㄇㄉㄊㄋㄌㄍㆣㄎㄏㆡㄗㄘㄙㆢㄐㄑㄒㄥㄧㄨㄇㄚㄛㄜㄝㄞㄠｎㄢㄣㄤㄥㄦㆪㆫㆩㆧㆥㆮㆯㆱㆰㆲˉˋ˪ˊ˫˙|"</v>
      </c>
      <c r="AI17" s="47"/>
      <c r="AJ17" s="47"/>
      <c r="AK17" s="47"/>
      <c r="AL17" s="47"/>
      <c r="AM17" s="47"/>
      <c r="AN17" s="47"/>
      <c r="AO17" s="47"/>
      <c r="AP17" s="47"/>
      <c r="AQ17" s="47"/>
      <c r="AV17" s="11"/>
      <c r="AW17" s="2"/>
    </row>
    <row r="18" spans="2:49" ht="32.25">
      <c r="H18" s="2">
        <f t="shared" si="0"/>
        <v>16</v>
      </c>
      <c r="I18" s="136" t="str">
        <f t="shared" si="1"/>
        <v>s</v>
      </c>
      <c r="J18" s="136" t="str">
        <f t="shared" si="2"/>
        <v>n</v>
      </c>
      <c r="L18" s="2">
        <v>16</v>
      </c>
      <c r="M18" s="21" t="str">
        <f t="shared" si="3"/>
        <v>n</v>
      </c>
      <c r="N18" s="21" t="str">
        <f t="shared" si="4"/>
        <v>ㄙ</v>
      </c>
      <c r="P18" s="2">
        <v>16</v>
      </c>
      <c r="Q18" s="22" t="str">
        <f t="shared" si="5"/>
        <v/>
      </c>
      <c r="R18" s="22" t="str">
        <f t="shared" si="6"/>
        <v/>
      </c>
      <c r="T18" s="2">
        <v>16</v>
      </c>
      <c r="U18" s="409" t="str">
        <f xml:space="preserve"> 使用按鍵解析!C26</f>
        <v>n</v>
      </c>
      <c r="V18" s="410" t="str" cm="1">
        <f t="array" ref="V18" xml:space="preserve"> INDEX($N$3:$N$53, MATCH(TRUE, EXACT(表格1_33411[[#This Row],[鍵盤按鍵]], $M$3:$M$53), 0))</f>
        <v>ㄙ</v>
      </c>
      <c r="W18" s="411" t="str" cm="1">
        <f t="array" ref="W18" xml:space="preserve"> INDEX($I$3:$I$54, MATCH(TRUE, EXACT(表格1_33411[[#This Row],[鍵盤按鍵]], $J$3:$J$54), 0))</f>
        <v>s</v>
      </c>
      <c r="X18" s="412" t="s">
        <v>51</v>
      </c>
      <c r="Y18" s="24"/>
      <c r="Z18" s="413">
        <f t="shared" si="7"/>
        <v>16</v>
      </c>
      <c r="AA18" s="380" t="s">
        <v>34</v>
      </c>
      <c r="AB18" s="381" t="s">
        <v>50</v>
      </c>
      <c r="AC18" s="383" t="s">
        <v>338</v>
      </c>
      <c r="AD18" s="434" t="s">
        <v>338</v>
      </c>
      <c r="AF18" s="425" t="s">
        <v>585</v>
      </c>
      <c r="AG18" s="1">
        <f xml:space="preserve"> LEN(AH18)</f>
        <v>52</v>
      </c>
      <c r="AH18" s="37" t="str">
        <f xml:space="preserve"> _xlfn.CONCAT(AC$3:AC$54)</f>
        <v>pbPmtTnlkgKhjzcsJZCSwiuMaOoeyxB@N[WRIUAQEYX}{]123570</v>
      </c>
      <c r="AU18" s="38" t="s">
        <v>25</v>
      </c>
      <c r="AV18" s="52" t="str">
        <f>AV9</f>
        <v>7</v>
      </c>
      <c r="AW18" s="40">
        <f xml:space="preserve"> FIND(AV18, AH18)</f>
        <v>51</v>
      </c>
    </row>
    <row r="19" spans="2:49" ht="32.25">
      <c r="H19" s="2">
        <f t="shared" si="0"/>
        <v>17</v>
      </c>
      <c r="I19" s="136" t="str">
        <f t="shared" si="1"/>
        <v>J</v>
      </c>
      <c r="J19" s="414" t="str">
        <f t="shared" si="2"/>
        <v>B</v>
      </c>
      <c r="L19" s="2">
        <v>17</v>
      </c>
      <c r="M19" s="415" t="str">
        <f t="shared" si="3"/>
        <v>B</v>
      </c>
      <c r="N19" s="21" t="str">
        <f t="shared" si="4"/>
        <v>ㆢ</v>
      </c>
      <c r="P19" s="2">
        <v>17</v>
      </c>
      <c r="Q19" s="22" t="str">
        <f t="shared" si="5"/>
        <v/>
      </c>
      <c r="R19" s="22" t="str">
        <f t="shared" si="6"/>
        <v/>
      </c>
      <c r="T19" s="2">
        <v>17</v>
      </c>
      <c r="U19" s="409" t="str">
        <f xml:space="preserve"> 使用按鍵解析!C27</f>
        <v>B</v>
      </c>
      <c r="V19" s="410" t="str" cm="1">
        <f t="array" ref="V19" xml:space="preserve"> INDEX($N$3:$N$53, MATCH(TRUE, EXACT(表格1_33411[[#This Row],[鍵盤按鍵]], $M$3:$M$53), 0))</f>
        <v>ㆢ</v>
      </c>
      <c r="W19" s="411" t="str" cm="1">
        <f t="array" ref="W19" xml:space="preserve"> INDEX($I$3:$I$54, MATCH(TRUE, EXACT(表格1_33411[[#This Row],[鍵盤按鍵]], $J$3:$J$54), 0))</f>
        <v>J</v>
      </c>
      <c r="X19" s="412" t="s">
        <v>583</v>
      </c>
      <c r="Y19" s="24"/>
      <c r="Z19" s="413">
        <f t="shared" si="7"/>
        <v>17</v>
      </c>
      <c r="AA19" s="71" t="s">
        <v>144</v>
      </c>
      <c r="AB19" s="32" t="s">
        <v>109</v>
      </c>
      <c r="AC19" s="379" t="s">
        <v>249</v>
      </c>
      <c r="AD19" s="432" t="s">
        <v>607</v>
      </c>
      <c r="AF19" s="428" t="s">
        <v>640</v>
      </c>
      <c r="AG19" s="1">
        <f xml:space="preserve"> LEN(AH19)</f>
        <v>52</v>
      </c>
      <c r="AH19" s="429" t="str">
        <f xml:space="preserve"> _xlfn.CONCAT(AB3:AB54)</f>
        <v>ㄅㆠㄆㄇㄉㄊㄋㄌㄍㆣㄎㄏㆡㄗㄘㄙㆢㄐㄑㄒㄥㄧㄨㄇㄚㄛㄜㄝㄞㄠｎㄢㄣㄤㄥㄦㆪㆫㆩㆧㆥㆮㆯㆱㆰㆲˉˋ˪ˊ˫˙</v>
      </c>
      <c r="AV19" s="49" t="str">
        <f xml:space="preserve"> MID(AH19, AW18, 1)</f>
        <v>˫</v>
      </c>
      <c r="AW19" s="40"/>
    </row>
    <row r="20" spans="2:49" ht="32.25">
      <c r="B20" s="1" t="s">
        <v>60</v>
      </c>
      <c r="H20" s="2">
        <f t="shared" si="0"/>
        <v>18</v>
      </c>
      <c r="I20" s="136" t="str">
        <f t="shared" si="1"/>
        <v>Z</v>
      </c>
      <c r="J20" s="414" t="str">
        <f t="shared" si="2"/>
        <v>Y</v>
      </c>
      <c r="L20" s="2">
        <v>18</v>
      </c>
      <c r="M20" s="415" t="str">
        <f t="shared" ref="M20:M22" si="12">J20</f>
        <v>Y</v>
      </c>
      <c r="N20" s="21" t="str">
        <f t="shared" si="4"/>
        <v>ㄐ</v>
      </c>
      <c r="P20" s="2">
        <v>18</v>
      </c>
      <c r="Q20" s="22" t="str">
        <f t="shared" si="5"/>
        <v/>
      </c>
      <c r="R20" s="22" t="str">
        <f t="shared" si="6"/>
        <v/>
      </c>
      <c r="T20" s="2">
        <v>18</v>
      </c>
      <c r="U20" s="409" t="str">
        <f xml:space="preserve"> 使用按鍵解析!C28</f>
        <v>Y</v>
      </c>
      <c r="V20" s="410" t="str" cm="1">
        <f t="array" ref="V20" xml:space="preserve"> INDEX($N$3:$N$53, MATCH(TRUE, EXACT(表格1_33411[[#This Row],[鍵盤按鍵]], $M$3:$M$53), 0))</f>
        <v>ㄐ</v>
      </c>
      <c r="W20" s="411" t="str" cm="1">
        <f t="array" ref="W20" xml:space="preserve"> INDEX($I$3:$I$54, MATCH(TRUE, EXACT(表格1_33411[[#This Row],[鍵盤按鍵]], $J$3:$J$54), 0))</f>
        <v>Z</v>
      </c>
      <c r="X20" s="412" t="s">
        <v>450</v>
      </c>
      <c r="Y20" s="24"/>
      <c r="Z20" s="413">
        <f t="shared" si="7"/>
        <v>18</v>
      </c>
      <c r="AA20" s="384" t="s">
        <v>447</v>
      </c>
      <c r="AB20" s="385" t="s">
        <v>89</v>
      </c>
      <c r="AC20" s="387" t="s">
        <v>449</v>
      </c>
      <c r="AD20" s="433" t="s">
        <v>647</v>
      </c>
      <c r="AV20" s="11"/>
      <c r="AW20" s="2"/>
    </row>
    <row r="21" spans="2:49" ht="32.25">
      <c r="B21" s="12"/>
      <c r="H21" s="2">
        <f t="shared" si="0"/>
        <v>19</v>
      </c>
      <c r="I21" s="136" t="str">
        <f t="shared" si="1"/>
        <v>C</v>
      </c>
      <c r="J21" s="414" t="str">
        <f t="shared" si="2"/>
        <v>H</v>
      </c>
      <c r="L21" s="2">
        <v>19</v>
      </c>
      <c r="M21" s="415" t="str">
        <f t="shared" si="12"/>
        <v>H</v>
      </c>
      <c r="N21" s="21" t="str">
        <f t="shared" si="4"/>
        <v>ㄑ</v>
      </c>
      <c r="P21" s="2">
        <v>19</v>
      </c>
      <c r="Q21" s="22" t="str">
        <f t="shared" si="5"/>
        <v/>
      </c>
      <c r="R21" s="22" t="str">
        <f t="shared" si="6"/>
        <v/>
      </c>
      <c r="T21" s="2">
        <v>19</v>
      </c>
      <c r="U21" s="409" t="str">
        <f xml:space="preserve"> 使用按鍵解析!C29</f>
        <v>H</v>
      </c>
      <c r="V21" s="410" t="str" cm="1">
        <f t="array" ref="V21" xml:space="preserve"> INDEX($N$3:$N$53, MATCH(TRUE, EXACT(表格1_33411[[#This Row],[鍵盤按鍵]], $M$3:$M$53), 0))</f>
        <v>ㄑ</v>
      </c>
      <c r="W21" s="411" t="str" cm="1">
        <f t="array" ref="W21" xml:space="preserve"> INDEX($I$3:$I$54, MATCH(TRUE, EXACT(表格1_33411[[#This Row],[鍵盤按鍵]], $J$3:$J$54), 0))</f>
        <v>C</v>
      </c>
      <c r="X21" s="412" t="s">
        <v>457</v>
      </c>
      <c r="Y21" s="24"/>
      <c r="Z21" s="413">
        <f t="shared" si="7"/>
        <v>19</v>
      </c>
      <c r="AA21" s="384" t="s">
        <v>454</v>
      </c>
      <c r="AB21" s="385" t="s">
        <v>91</v>
      </c>
      <c r="AC21" s="388" t="s">
        <v>456</v>
      </c>
      <c r="AD21" s="433" t="s">
        <v>648</v>
      </c>
      <c r="AV21" s="11"/>
      <c r="AW21" s="2"/>
    </row>
    <row r="22" spans="2:49" ht="32.25">
      <c r="B22" s="2" t="e">
        <f xml:space="preserve"> SEARCH("|",B21,1)</f>
        <v>#VALUE!</v>
      </c>
      <c r="H22" s="2">
        <f t="shared" si="0"/>
        <v>20</v>
      </c>
      <c r="I22" s="136" t="str">
        <f t="shared" si="1"/>
        <v>S</v>
      </c>
      <c r="J22" s="414" t="str">
        <f t="shared" si="2"/>
        <v>N</v>
      </c>
      <c r="L22" s="2">
        <v>20</v>
      </c>
      <c r="M22" s="415" t="str">
        <f t="shared" si="12"/>
        <v>N</v>
      </c>
      <c r="N22" s="21" t="str">
        <f t="shared" si="4"/>
        <v>ㄒ</v>
      </c>
      <c r="P22" s="2">
        <v>20</v>
      </c>
      <c r="Q22" s="22" t="str">
        <f t="shared" si="5"/>
        <v/>
      </c>
      <c r="R22" s="22" t="str">
        <f t="shared" si="6"/>
        <v/>
      </c>
      <c r="T22" s="2">
        <v>20</v>
      </c>
      <c r="U22" s="409" t="str">
        <f xml:space="preserve"> 使用按鍵解析!C30</f>
        <v>N</v>
      </c>
      <c r="V22" s="410" t="str" cm="1">
        <f t="array" ref="V22" xml:space="preserve"> INDEX($N$3:$N$53, MATCH(TRUE, EXACT(表格1_33411[[#This Row],[鍵盤按鍵]], $M$3:$M$53), 0))</f>
        <v>ㄒ</v>
      </c>
      <c r="W22" s="411" t="str" cm="1">
        <f t="array" ref="W22" xml:space="preserve"> INDEX($I$3:$I$54, MATCH(TRUE, EXACT(表格1_33411[[#This Row],[鍵盤按鍵]], $J$3:$J$54), 0))</f>
        <v>S</v>
      </c>
      <c r="X22" s="412" t="s">
        <v>606</v>
      </c>
      <c r="Y22" s="24"/>
      <c r="Z22" s="413">
        <f t="shared" si="7"/>
        <v>20</v>
      </c>
      <c r="AA22" s="384" t="s">
        <v>571</v>
      </c>
      <c r="AB22" s="385" t="s">
        <v>284</v>
      </c>
      <c r="AC22" s="388" t="s">
        <v>460</v>
      </c>
      <c r="AD22" s="433" t="s">
        <v>461</v>
      </c>
      <c r="AV22" s="11"/>
      <c r="AW22" s="2"/>
    </row>
    <row r="23" spans="2:49" ht="32.25">
      <c r="B23" s="2" t="e">
        <f xml:space="preserve"> SEARCH("|",B21,B22+1)</f>
        <v>#VALUE!</v>
      </c>
      <c r="H23" s="2">
        <f t="shared" si="0"/>
        <v>21</v>
      </c>
      <c r="I23" s="136" t="str">
        <f t="shared" si="1"/>
        <v>w</v>
      </c>
      <c r="J23" s="136" t="str">
        <f t="shared" si="2"/>
        <v>?</v>
      </c>
      <c r="L23" s="2">
        <v>21</v>
      </c>
      <c r="M23" s="21" t="str">
        <f t="shared" ref="M23:M54" si="13" xml:space="preserve"> IFERROR( MID($B$15, $H23, 1), "")</f>
        <v>?</v>
      </c>
      <c r="N23" s="21" t="str">
        <f t="shared" si="4"/>
        <v>ㄥ</v>
      </c>
      <c r="P23" s="2">
        <v>21</v>
      </c>
      <c r="Q23" s="22" t="str">
        <f t="shared" si="5"/>
        <v/>
      </c>
      <c r="R23" s="22" t="str">
        <f t="shared" si="6"/>
        <v/>
      </c>
      <c r="T23" s="2">
        <v>21</v>
      </c>
      <c r="U23" s="409" t="str">
        <f xml:space="preserve"> 使用按鍵解析!C31</f>
        <v>?</v>
      </c>
      <c r="V23" s="410" t="str" cm="1">
        <f t="array" ref="V23" xml:space="preserve"> INDEX($N$3:$N$53, MATCH(TRUE, EXACT(表格1_33411[[#This Row],[鍵盤按鍵]], $M$3:$M$53), 0))</f>
        <v>ㄥ</v>
      </c>
      <c r="W23" s="411" t="str" cm="1">
        <f t="array" ref="W23" xml:space="preserve"> INDEX($I$3:$I$54, MATCH(TRUE, EXACT(表格1_33411[[#This Row],[鍵盤按鍵]], $J$3:$J$54), 0))</f>
        <v>w</v>
      </c>
      <c r="X23" s="417" t="s">
        <v>599</v>
      </c>
      <c r="Y23" s="24"/>
      <c r="Z23" s="413">
        <f t="shared" si="7"/>
        <v>21</v>
      </c>
      <c r="AA23" s="380" t="s">
        <v>429</v>
      </c>
      <c r="AB23" s="381" t="s">
        <v>127</v>
      </c>
      <c r="AC23" s="383" t="s">
        <v>341</v>
      </c>
      <c r="AD23" s="434" t="s">
        <v>613</v>
      </c>
      <c r="AV23" s="11"/>
      <c r="AW23" s="2"/>
    </row>
    <row r="24" spans="2:49" ht="32.25">
      <c r="B24" s="2" t="e">
        <f xml:space="preserve"> SEARCH("|",B21,B23+1)</f>
        <v>#VALUE!</v>
      </c>
      <c r="H24" s="2">
        <f t="shared" si="0"/>
        <v>22</v>
      </c>
      <c r="I24" s="136" t="str">
        <f t="shared" si="1"/>
        <v>i</v>
      </c>
      <c r="J24" s="136" t="str">
        <f t="shared" si="2"/>
        <v>u</v>
      </c>
      <c r="L24" s="2">
        <v>22</v>
      </c>
      <c r="M24" s="21" t="str">
        <f t="shared" si="13"/>
        <v>u</v>
      </c>
      <c r="N24" s="21" t="str">
        <f t="shared" si="4"/>
        <v>ㄧ</v>
      </c>
      <c r="P24" s="2">
        <v>22</v>
      </c>
      <c r="Q24" s="22" t="str">
        <f t="shared" si="5"/>
        <v/>
      </c>
      <c r="R24" s="22" t="str">
        <f t="shared" si="6"/>
        <v/>
      </c>
      <c r="T24" s="2">
        <v>22</v>
      </c>
      <c r="U24" s="409" t="str">
        <f xml:space="preserve"> 使用按鍵解析!C32</f>
        <v>u</v>
      </c>
      <c r="V24" s="410" t="str" cm="1">
        <f t="array" ref="V24" xml:space="preserve"> INDEX($N$3:$N$53, MATCH(TRUE, EXACT(表格1_33411[[#This Row],[鍵盤按鍵]], $M$3:$M$53), 0))</f>
        <v>ㄧ</v>
      </c>
      <c r="W24" s="411" t="str" cm="1">
        <f t="array" ref="W24" xml:space="preserve"> INDEX($I$3:$I$54, MATCH(TRUE, EXACT(表格1_33411[[#This Row],[鍵盤按鍵]], $J$3:$J$54), 0))</f>
        <v>i</v>
      </c>
      <c r="X24" s="412" t="s">
        <v>55</v>
      </c>
      <c r="Y24" s="24"/>
      <c r="Z24" s="98">
        <f t="shared" si="7"/>
        <v>22</v>
      </c>
      <c r="AA24" s="71" t="s">
        <v>196</v>
      </c>
      <c r="AB24" s="32" t="s">
        <v>54</v>
      </c>
      <c r="AC24" s="379" t="s">
        <v>279</v>
      </c>
      <c r="AD24" s="432" t="s">
        <v>279</v>
      </c>
      <c r="AV24" s="11"/>
      <c r="AW24" s="2"/>
    </row>
    <row r="25" spans="2:49" ht="32.25">
      <c r="B25" s="50" t="e">
        <f xml:space="preserve"> MID(B21,B22+1, B24-B23-1)</f>
        <v>#VALUE!</v>
      </c>
      <c r="C25" s="51" t="e">
        <f xml:space="preserve"> LEN(B25)</f>
        <v>#VALUE!</v>
      </c>
      <c r="H25" s="2">
        <f t="shared" si="0"/>
        <v>23</v>
      </c>
      <c r="I25" s="136" t="str">
        <f t="shared" si="1"/>
        <v>u</v>
      </c>
      <c r="J25" s="136" t="str">
        <f t="shared" si="2"/>
        <v>j</v>
      </c>
      <c r="L25" s="2">
        <v>23</v>
      </c>
      <c r="M25" s="21" t="str">
        <f t="shared" si="13"/>
        <v>j</v>
      </c>
      <c r="N25" s="21" t="str">
        <f t="shared" si="4"/>
        <v>ㄨ</v>
      </c>
      <c r="P25" s="2">
        <v>23</v>
      </c>
      <c r="Q25" s="22" t="str">
        <f t="shared" si="5"/>
        <v/>
      </c>
      <c r="R25" s="22" t="str">
        <f t="shared" si="6"/>
        <v/>
      </c>
      <c r="T25" s="2">
        <v>23</v>
      </c>
      <c r="U25" s="409" t="str">
        <f xml:space="preserve"> 使用按鍵解析!C33</f>
        <v>j</v>
      </c>
      <c r="V25" s="410" t="str" cm="1">
        <f t="array" ref="V25" xml:space="preserve"> INDEX($N$3:$N$53, MATCH(TRUE, EXACT(表格1_33411[[#This Row],[鍵盤按鍵]], $M$3:$M$53), 0))</f>
        <v>ㄨ</v>
      </c>
      <c r="W25" s="411" t="str" cm="1">
        <f t="array" ref="W25" xml:space="preserve"> INDEX($I$3:$I$54, MATCH(TRUE, EXACT(表格1_33411[[#This Row],[鍵盤按鍵]], $J$3:$J$54), 0))</f>
        <v>u</v>
      </c>
      <c r="X25" s="412" t="s">
        <v>57</v>
      </c>
      <c r="Y25" s="24"/>
      <c r="Z25" s="98">
        <f t="shared" si="7"/>
        <v>23</v>
      </c>
      <c r="AA25" s="389" t="s">
        <v>254</v>
      </c>
      <c r="AB25" s="32" t="s">
        <v>56</v>
      </c>
      <c r="AC25" s="390" t="s">
        <v>196</v>
      </c>
      <c r="AD25" s="432" t="s">
        <v>196</v>
      </c>
      <c r="AV25" s="11"/>
      <c r="AW25" s="2"/>
    </row>
    <row r="26" spans="2:49" ht="32.25">
      <c r="B26" s="50" t="e">
        <f xml:space="preserve"> MID(B21,B23+1, B24-B23-1)</f>
        <v>#VALUE!</v>
      </c>
      <c r="C26" s="51" t="e">
        <f xml:space="preserve"> LEN(B26)</f>
        <v>#VALUE!</v>
      </c>
      <c r="H26" s="2">
        <f t="shared" si="0"/>
        <v>24</v>
      </c>
      <c r="I26" s="136" t="str">
        <f t="shared" si="1"/>
        <v>M</v>
      </c>
      <c r="J26" s="136" t="str">
        <f t="shared" si="2"/>
        <v>m</v>
      </c>
      <c r="L26" s="2">
        <v>24</v>
      </c>
      <c r="M26" s="21" t="str">
        <f t="shared" si="13"/>
        <v>m</v>
      </c>
      <c r="N26" s="21" t="str">
        <f t="shared" si="4"/>
        <v>ㄇ</v>
      </c>
      <c r="P26" s="2">
        <v>24</v>
      </c>
      <c r="Q26" s="22" t="str">
        <f t="shared" si="5"/>
        <v/>
      </c>
      <c r="R26" s="22" t="str">
        <f t="shared" si="6"/>
        <v/>
      </c>
      <c r="T26" s="2">
        <v>24</v>
      </c>
      <c r="U26" s="409" t="str">
        <f xml:space="preserve"> 使用按鍵解析!C34</f>
        <v>m</v>
      </c>
      <c r="V26" s="410" t="str" cm="1">
        <f t="array" ref="V26" xml:space="preserve"> INDEX($N$3:$N$53, MATCH(TRUE, EXACT(表格1_33411[[#This Row],[鍵盤按鍵]], $M$3:$M$53), 0))</f>
        <v>ㄇ</v>
      </c>
      <c r="W26" s="411" t="str" cm="1">
        <f t="array" ref="W26" xml:space="preserve"> INDEX($I$3:$I$54, MATCH(TRUE, EXACT(表格1_33411[[#This Row],[鍵盤按鍵]], $J$3:$J$54), 0))</f>
        <v>M</v>
      </c>
      <c r="X26" s="417" t="s">
        <v>79</v>
      </c>
      <c r="Y26" s="24"/>
      <c r="Z26" s="98">
        <f t="shared" si="7"/>
        <v>24</v>
      </c>
      <c r="AA26" s="71" t="s">
        <v>143</v>
      </c>
      <c r="AB26" s="32" t="s">
        <v>83</v>
      </c>
      <c r="AC26" s="379" t="s">
        <v>525</v>
      </c>
      <c r="AD26" s="432" t="s">
        <v>608</v>
      </c>
      <c r="AV26" s="11"/>
      <c r="AW26" s="2"/>
    </row>
    <row r="27" spans="2:49" ht="32.25">
      <c r="H27" s="2">
        <f t="shared" si="0"/>
        <v>25</v>
      </c>
      <c r="I27" s="136" t="str">
        <f t="shared" si="1"/>
        <v>a</v>
      </c>
      <c r="J27" s="136" t="str">
        <f t="shared" si="2"/>
        <v>8</v>
      </c>
      <c r="L27" s="2">
        <v>25</v>
      </c>
      <c r="M27" s="21" t="str">
        <f t="shared" si="13"/>
        <v>8</v>
      </c>
      <c r="N27" s="21" t="str">
        <f t="shared" si="4"/>
        <v>ㄚ</v>
      </c>
      <c r="P27" s="2">
        <v>25</v>
      </c>
      <c r="Q27" s="22" t="str">
        <f t="shared" si="5"/>
        <v/>
      </c>
      <c r="R27" s="22" t="str">
        <f t="shared" si="6"/>
        <v/>
      </c>
      <c r="T27" s="2">
        <v>25</v>
      </c>
      <c r="U27" s="409" t="str">
        <f xml:space="preserve"> 使用按鍵解析!C35</f>
        <v>8</v>
      </c>
      <c r="V27" s="410" t="str" cm="1">
        <f t="array" ref="V27" xml:space="preserve"> INDEX($N$3:$N$53, MATCH(TRUE, EXACT(表格1_33411[[#This Row],[鍵盤按鍵]], $M$3:$M$53), 0))</f>
        <v>ㄚ</v>
      </c>
      <c r="W27" s="411" t="str" cm="1">
        <f t="array" ref="W27" xml:space="preserve"> INDEX($I$3:$I$54, MATCH(TRUE, EXACT(表格1_33411[[#This Row],[鍵盤按鍵]], $J$3:$J$54), 0))</f>
        <v>a</v>
      </c>
      <c r="X27" s="412" t="s">
        <v>59</v>
      </c>
      <c r="Y27" s="24"/>
      <c r="Z27" s="98">
        <f t="shared" si="7"/>
        <v>25</v>
      </c>
      <c r="AA27" s="71" t="s">
        <v>591</v>
      </c>
      <c r="AB27" s="32" t="s">
        <v>58</v>
      </c>
      <c r="AC27" s="379" t="s">
        <v>351</v>
      </c>
      <c r="AD27" s="432" t="s">
        <v>351</v>
      </c>
      <c r="AV27" s="11"/>
      <c r="AW27" s="2"/>
    </row>
    <row r="28" spans="2:49" ht="32.25">
      <c r="H28" s="2">
        <f t="shared" si="0"/>
        <v>26</v>
      </c>
      <c r="I28" s="136" t="str">
        <f t="shared" si="1"/>
        <v>O</v>
      </c>
      <c r="J28" s="136" t="str">
        <f t="shared" si="2"/>
        <v>i</v>
      </c>
      <c r="L28" s="2">
        <v>26</v>
      </c>
      <c r="M28" s="21" t="str">
        <f t="shared" si="13"/>
        <v>i</v>
      </c>
      <c r="N28" s="21" t="str">
        <f t="shared" si="4"/>
        <v>ㄛ</v>
      </c>
      <c r="P28" s="2">
        <v>26</v>
      </c>
      <c r="Q28" s="22" t="str">
        <f t="shared" si="5"/>
        <v/>
      </c>
      <c r="R28" s="22" t="str">
        <f t="shared" si="6"/>
        <v/>
      </c>
      <c r="T28" s="2">
        <v>26</v>
      </c>
      <c r="U28" s="409" t="str">
        <f xml:space="preserve"> 使用按鍵解析!C36</f>
        <v>i</v>
      </c>
      <c r="V28" s="410" t="str" cm="1">
        <f t="array" ref="V28" xml:space="preserve"> INDEX($N$3:$N$53, MATCH(TRUE, EXACT(表格1_33411[[#This Row],[鍵盤按鍵]], $M$3:$M$53), 0))</f>
        <v>ㄛ</v>
      </c>
      <c r="W28" s="411" t="str" cm="1">
        <f t="array" ref="W28" xml:space="preserve"> INDEX($I$3:$I$54, MATCH(TRUE, EXACT(表格1_33411[[#This Row],[鍵盤按鍵]], $J$3:$J$54), 0))</f>
        <v>O</v>
      </c>
      <c r="X28" s="412" t="s">
        <v>68</v>
      </c>
      <c r="Y28" s="24"/>
      <c r="Z28" s="98">
        <f t="shared" si="7"/>
        <v>26</v>
      </c>
      <c r="AA28" s="71" t="s">
        <v>279</v>
      </c>
      <c r="AB28" s="32" t="s">
        <v>483</v>
      </c>
      <c r="AC28" s="379" t="s">
        <v>267</v>
      </c>
      <c r="AD28" s="432" t="s">
        <v>346</v>
      </c>
      <c r="AV28" s="11"/>
      <c r="AW28" s="2"/>
    </row>
    <row r="29" spans="2:49" ht="32.25">
      <c r="H29" s="2">
        <f t="shared" si="0"/>
        <v>27</v>
      </c>
      <c r="I29" s="136" t="str">
        <f t="shared" si="1"/>
        <v>o</v>
      </c>
      <c r="J29" s="136" t="str">
        <f t="shared" si="2"/>
        <v>k</v>
      </c>
      <c r="L29" s="2">
        <v>27</v>
      </c>
      <c r="M29" s="21" t="str">
        <f t="shared" si="13"/>
        <v>k</v>
      </c>
      <c r="N29" s="21" t="str">
        <f t="shared" si="4"/>
        <v>ㄜ</v>
      </c>
      <c r="P29" s="2">
        <v>27</v>
      </c>
      <c r="Q29" s="22" t="str">
        <f t="shared" si="5"/>
        <v/>
      </c>
      <c r="R29" s="22" t="str">
        <f t="shared" si="6"/>
        <v/>
      </c>
      <c r="T29" s="2">
        <v>27</v>
      </c>
      <c r="U29" s="409" t="str">
        <f xml:space="preserve"> 使用按鍵解析!C37</f>
        <v>k</v>
      </c>
      <c r="V29" s="410" t="str" cm="1">
        <f t="array" ref="V29" xml:space="preserve"> INDEX($N$3:$N$53, MATCH(TRUE, EXACT(表格1_33411[[#This Row],[鍵盤按鍵]], $M$3:$M$53), 0))</f>
        <v>ㄜ</v>
      </c>
      <c r="W29" s="411" t="str" cm="1">
        <f t="array" ref="W29" xml:space="preserve"> INDEX($I$3:$I$54, MATCH(TRUE, EXACT(表格1_33411[[#This Row],[鍵盤按鍵]], $J$3:$J$54), 0))</f>
        <v>o</v>
      </c>
      <c r="X29" s="412" t="s">
        <v>66</v>
      </c>
      <c r="Y29" s="24"/>
      <c r="Z29" s="98">
        <f t="shared" si="7"/>
        <v>27</v>
      </c>
      <c r="AA29" s="71" t="s">
        <v>37</v>
      </c>
      <c r="AB29" s="32" t="s">
        <v>473</v>
      </c>
      <c r="AC29" s="379" t="s">
        <v>65</v>
      </c>
      <c r="AD29" s="432" t="s">
        <v>65</v>
      </c>
      <c r="AV29" s="11"/>
      <c r="AW29" s="2"/>
    </row>
    <row r="30" spans="2:49" ht="32.25">
      <c r="H30" s="2">
        <f t="shared" si="0"/>
        <v>28</v>
      </c>
      <c r="I30" s="136" t="str">
        <f t="shared" si="1"/>
        <v>e</v>
      </c>
      <c r="J30" s="136" t="str">
        <f t="shared" si="2"/>
        <v>,</v>
      </c>
      <c r="L30" s="2">
        <v>28</v>
      </c>
      <c r="M30" s="21" t="str">
        <f t="shared" si="13"/>
        <v>,</v>
      </c>
      <c r="N30" s="21" t="str">
        <f t="shared" si="4"/>
        <v>ㄝ</v>
      </c>
      <c r="P30" s="2">
        <v>28</v>
      </c>
      <c r="Q30" s="22" t="str">
        <f t="shared" si="5"/>
        <v/>
      </c>
      <c r="R30" s="22" t="str">
        <f t="shared" si="6"/>
        <v/>
      </c>
      <c r="T30" s="2">
        <v>28</v>
      </c>
      <c r="U30" s="409" t="str">
        <f xml:space="preserve"> 使用按鍵解析!C38</f>
        <v>,</v>
      </c>
      <c r="V30" s="410" t="str" cm="1">
        <f t="array" ref="V30" xml:space="preserve"> INDEX($N$3:$N$53, MATCH(TRUE, EXACT(表格1_33411[[#This Row],[鍵盤按鍵]], $M$3:$M$53), 0))</f>
        <v>ㄝ</v>
      </c>
      <c r="W30" s="411" t="str" cm="1">
        <f t="array" ref="W30" xml:space="preserve"> INDEX($I$3:$I$54, MATCH(TRUE, EXACT(表格1_33411[[#This Row],[鍵盤按鍵]], $J$3:$J$54), 0))</f>
        <v>e</v>
      </c>
      <c r="X30" s="412" t="s">
        <v>62</v>
      </c>
      <c r="Y30" s="24"/>
      <c r="Z30" s="98">
        <f t="shared" si="7"/>
        <v>28</v>
      </c>
      <c r="AA30" s="436" t="s">
        <v>225</v>
      </c>
      <c r="AB30" s="437" t="s">
        <v>655</v>
      </c>
      <c r="AC30" s="438" t="s">
        <v>329</v>
      </c>
      <c r="AD30" s="439" t="s">
        <v>329</v>
      </c>
      <c r="AV30" s="11"/>
      <c r="AW30" s="2"/>
    </row>
    <row r="31" spans="2:49" ht="32.25">
      <c r="H31" s="2">
        <f t="shared" si="0"/>
        <v>29</v>
      </c>
      <c r="I31" s="136" t="str">
        <f t="shared" si="1"/>
        <v>y</v>
      </c>
      <c r="J31" s="136" t="str">
        <f t="shared" si="2"/>
        <v>9</v>
      </c>
      <c r="L31" s="2">
        <v>29</v>
      </c>
      <c r="M31" s="21" t="str">
        <f t="shared" si="13"/>
        <v>9</v>
      </c>
      <c r="N31" s="21" t="str">
        <f t="shared" si="4"/>
        <v>ㄞ</v>
      </c>
      <c r="P31" s="2">
        <v>29</v>
      </c>
      <c r="Q31" s="22" t="str">
        <f t="shared" si="5"/>
        <v/>
      </c>
      <c r="R31" s="22" t="str">
        <f t="shared" si="6"/>
        <v/>
      </c>
      <c r="T31" s="2">
        <v>29</v>
      </c>
      <c r="U31" s="409" t="str">
        <f xml:space="preserve"> 使用按鍵解析!C39</f>
        <v>9</v>
      </c>
      <c r="V31" s="410" t="str" cm="1">
        <f t="array" ref="V31" xml:space="preserve"> INDEX($N$3:$N$53, MATCH(TRUE, EXACT(表格1_33411[[#This Row],[鍵盤按鍵]], $M$3:$M$53), 0))</f>
        <v>ㄞ</v>
      </c>
      <c r="W31" s="411" t="str" cm="1">
        <f t="array" ref="W31" xml:space="preserve"> INDEX($I$3:$I$54, MATCH(TRUE, EXACT(表格1_33411[[#This Row],[鍵盤按鍵]], $J$3:$J$54), 0))</f>
        <v>y</v>
      </c>
      <c r="X31" s="412" t="s">
        <v>71</v>
      </c>
      <c r="Y31" s="24"/>
      <c r="Z31" s="98">
        <f t="shared" si="7"/>
        <v>29</v>
      </c>
      <c r="AA31" s="436" t="s">
        <v>264</v>
      </c>
      <c r="AB31" s="437" t="s">
        <v>241</v>
      </c>
      <c r="AC31" s="438" t="s">
        <v>590</v>
      </c>
      <c r="AD31" s="439" t="s">
        <v>330</v>
      </c>
      <c r="AV31" s="11"/>
      <c r="AW31" s="2"/>
    </row>
    <row r="32" spans="2:49" ht="32.25">
      <c r="H32" s="2">
        <f t="shared" si="0"/>
        <v>30</v>
      </c>
      <c r="I32" s="136" t="str">
        <f t="shared" si="1"/>
        <v>x</v>
      </c>
      <c r="J32" s="136" t="str">
        <f t="shared" si="2"/>
        <v>l</v>
      </c>
      <c r="L32" s="2">
        <v>30</v>
      </c>
      <c r="M32" s="21" t="str">
        <f t="shared" si="13"/>
        <v>l</v>
      </c>
      <c r="N32" s="21" t="str">
        <f t="shared" si="4"/>
        <v>ㄠ</v>
      </c>
      <c r="P32" s="2">
        <v>30</v>
      </c>
      <c r="Q32" s="22" t="str">
        <f t="shared" si="5"/>
        <v/>
      </c>
      <c r="R32" s="22" t="str">
        <f t="shared" si="6"/>
        <v/>
      </c>
      <c r="T32" s="2">
        <v>30</v>
      </c>
      <c r="U32" s="409" t="str">
        <f xml:space="preserve"> 使用按鍵解析!C40</f>
        <v>l</v>
      </c>
      <c r="V32" s="410" t="str" cm="1">
        <f t="array" ref="V32" xml:space="preserve"> INDEX($N$3:$N$53, MATCH(TRUE, EXACT(表格1_33411[[#This Row],[鍵盤按鍵]], $M$3:$M$53), 0))</f>
        <v>ㄠ</v>
      </c>
      <c r="W32" s="411" t="str" cm="1">
        <f t="array" ref="W32" xml:space="preserve"> INDEX($I$3:$I$54, MATCH(TRUE, EXACT(表格1_33411[[#This Row],[鍵盤按鍵]], $J$3:$J$54), 0))</f>
        <v>x</v>
      </c>
      <c r="X32" s="412" t="s">
        <v>73</v>
      </c>
      <c r="Y32" s="24"/>
      <c r="Z32" s="98">
        <f t="shared" si="7"/>
        <v>30</v>
      </c>
      <c r="AA32" s="71" t="s">
        <v>86</v>
      </c>
      <c r="AB32" s="32" t="s">
        <v>72</v>
      </c>
      <c r="AC32" s="379" t="s">
        <v>332</v>
      </c>
      <c r="AD32" s="432" t="s">
        <v>326</v>
      </c>
      <c r="AV32" s="11"/>
      <c r="AW32" s="2"/>
    </row>
    <row r="33" spans="2:49" ht="32.25">
      <c r="H33" s="2">
        <f t="shared" si="0"/>
        <v>31</v>
      </c>
      <c r="I33" s="136" t="str">
        <f t="shared" si="1"/>
        <v>B</v>
      </c>
      <c r="J33" s="136" t="str">
        <f t="shared" si="2"/>
        <v>.</v>
      </c>
      <c r="L33" s="2">
        <v>31</v>
      </c>
      <c r="M33" s="21" t="str">
        <f t="shared" si="13"/>
        <v>.</v>
      </c>
      <c r="N33" s="21" t="str">
        <f t="shared" si="4"/>
        <v>ｎ</v>
      </c>
      <c r="P33" s="2">
        <v>31</v>
      </c>
      <c r="Q33" s="22" t="str">
        <f t="shared" si="5"/>
        <v/>
      </c>
      <c r="R33" s="22" t="str">
        <f t="shared" si="6"/>
        <v/>
      </c>
      <c r="T33" s="2">
        <v>31</v>
      </c>
      <c r="U33" s="409" t="str">
        <f xml:space="preserve"> 使用按鍵解析!C41</f>
        <v>.</v>
      </c>
      <c r="V33" s="418" t="str" cm="1">
        <f t="array" ref="V33" xml:space="preserve"> INDEX($N$3:$N$53, MATCH(TRUE, EXACT(表格1_33411[[#This Row],[鍵盤按鍵]], $M$3:$M$53), 0))</f>
        <v>ｎ</v>
      </c>
      <c r="W33" s="411" t="str" cm="1">
        <f t="array" ref="W33" xml:space="preserve"> INDEX($I$3:$I$54, MATCH(TRUE, EXACT(表格1_33411[[#This Row],[鍵盤按鍵]], $J$3:$J$54), 0))</f>
        <v>B</v>
      </c>
      <c r="X33" s="417" t="s">
        <v>601</v>
      </c>
      <c r="Y33" s="24"/>
      <c r="Z33" s="98">
        <f t="shared" si="7"/>
        <v>31</v>
      </c>
      <c r="AA33" s="71" t="s">
        <v>596</v>
      </c>
      <c r="AB33" s="32" t="s">
        <v>594</v>
      </c>
      <c r="AC33" s="379" t="s">
        <v>144</v>
      </c>
      <c r="AD33" s="432" t="s">
        <v>623</v>
      </c>
      <c r="AV33" s="11"/>
      <c r="AW33" s="2"/>
    </row>
    <row r="34" spans="2:49" ht="32.25">
      <c r="H34" s="2">
        <f t="shared" si="0"/>
        <v>32</v>
      </c>
      <c r="I34" s="136" t="str">
        <f t="shared" si="1"/>
        <v>@</v>
      </c>
      <c r="J34" s="136" t="str">
        <f t="shared" si="2"/>
        <v>0</v>
      </c>
      <c r="L34" s="2">
        <v>32</v>
      </c>
      <c r="M34" s="21" t="str">
        <f t="shared" si="13"/>
        <v>0</v>
      </c>
      <c r="N34" s="21" t="str">
        <f t="shared" si="4"/>
        <v>ㄢ</v>
      </c>
      <c r="P34" s="2">
        <v>32</v>
      </c>
      <c r="Q34" s="22" t="str">
        <f t="shared" si="5"/>
        <v/>
      </c>
      <c r="R34" s="22" t="str">
        <f t="shared" si="6"/>
        <v/>
      </c>
      <c r="T34" s="2">
        <v>32</v>
      </c>
      <c r="U34" s="409" t="str">
        <f xml:space="preserve"> 使用按鍵解析!C42</f>
        <v>0</v>
      </c>
      <c r="V34" s="410" t="str" cm="1">
        <f t="array" ref="V34" xml:space="preserve"> INDEX($N$3:$N$53, MATCH(TRUE, EXACT(表格1_33411[[#This Row],[鍵盤按鍵]], $M$3:$M$53), 0))</f>
        <v>ㄢ</v>
      </c>
      <c r="W34" s="411" t="str" cm="1">
        <f t="array" ref="W34" xml:space="preserve"> INDEX($I$3:$I$54, MATCH(TRUE, EXACT(表格1_33411[[#This Row],[鍵盤按鍵]], $J$3:$J$54), 0))</f>
        <v>@</v>
      </c>
      <c r="X34" s="412" t="s">
        <v>98</v>
      </c>
      <c r="Y34" s="24"/>
      <c r="Z34" s="98">
        <f t="shared" si="7"/>
        <v>32</v>
      </c>
      <c r="AA34" s="71" t="s">
        <v>219</v>
      </c>
      <c r="AB34" s="32" t="s">
        <v>97</v>
      </c>
      <c r="AC34" s="379" t="s">
        <v>617</v>
      </c>
      <c r="AD34" s="432" t="s">
        <v>177</v>
      </c>
      <c r="AV34" s="11"/>
      <c r="AW34" s="2"/>
    </row>
    <row r="35" spans="2:49" ht="32.25">
      <c r="H35" s="2">
        <f t="shared" si="0"/>
        <v>33</v>
      </c>
      <c r="I35" s="136" t="str">
        <f t="shared" si="1"/>
        <v>N</v>
      </c>
      <c r="J35" s="136" t="str">
        <f t="shared" si="2"/>
        <v>p</v>
      </c>
      <c r="L35" s="2">
        <v>33</v>
      </c>
      <c r="M35" s="21" t="str">
        <f t="shared" si="13"/>
        <v>p</v>
      </c>
      <c r="N35" s="21" t="str">
        <f t="shared" si="4"/>
        <v>ㄣ</v>
      </c>
      <c r="P35" s="2">
        <v>33</v>
      </c>
      <c r="Q35" s="22" t="str">
        <f t="shared" si="5"/>
        <v/>
      </c>
      <c r="R35" s="22" t="str">
        <f t="shared" si="6"/>
        <v/>
      </c>
      <c r="T35" s="2">
        <v>33</v>
      </c>
      <c r="U35" s="409" t="str">
        <f xml:space="preserve"> 使用按鍵解析!C43</f>
        <v>p</v>
      </c>
      <c r="V35" s="410" t="str" cm="1">
        <f t="array" ref="V35" xml:space="preserve"> INDEX($N$3:$N$53, MATCH(TRUE, EXACT(表格1_33411[[#This Row],[鍵盤按鍵]], $M$3:$M$53), 0))</f>
        <v>ㄣ</v>
      </c>
      <c r="W35" s="411" t="str" cm="1">
        <f t="array" ref="W35" xml:space="preserve"> INDEX($I$3:$I$54, MATCH(TRUE, EXACT(表格1_33411[[#This Row],[鍵盤按鍵]], $J$3:$J$54), 0))</f>
        <v>N</v>
      </c>
      <c r="X35" s="417" t="s">
        <v>77</v>
      </c>
      <c r="Y35" s="24"/>
      <c r="Z35" s="98">
        <f t="shared" si="7"/>
        <v>33</v>
      </c>
      <c r="AA35" s="71" t="s">
        <v>217</v>
      </c>
      <c r="AB35" s="32" t="s">
        <v>76</v>
      </c>
      <c r="AC35" s="379" t="s">
        <v>571</v>
      </c>
      <c r="AD35" s="432" t="s">
        <v>489</v>
      </c>
      <c r="AV35" s="11"/>
      <c r="AW35" s="2"/>
    </row>
    <row r="36" spans="2:49" ht="32.25">
      <c r="H36" s="2">
        <f t="shared" si="0"/>
        <v>34</v>
      </c>
      <c r="I36" s="136" t="str">
        <f t="shared" si="1"/>
        <v>[</v>
      </c>
      <c r="J36" s="136" t="str">
        <f t="shared" si="2"/>
        <v>;</v>
      </c>
      <c r="L36" s="2">
        <v>34</v>
      </c>
      <c r="M36" s="21" t="str">
        <f t="shared" si="13"/>
        <v>;</v>
      </c>
      <c r="N36" s="21" t="str">
        <f t="shared" si="4"/>
        <v>ㄤ</v>
      </c>
      <c r="P36" s="2">
        <v>34</v>
      </c>
      <c r="Q36" s="22" t="str">
        <f t="shared" si="5"/>
        <v/>
      </c>
      <c r="R36" s="22" t="str">
        <f t="shared" si="6"/>
        <v/>
      </c>
      <c r="T36" s="2">
        <v>34</v>
      </c>
      <c r="U36" s="409" t="str">
        <f xml:space="preserve"> 使用按鍵解析!C44</f>
        <v>;</v>
      </c>
      <c r="V36" s="410" t="str" cm="1">
        <f t="array" ref="V36" xml:space="preserve"> INDEX($N$3:$N$53, MATCH(TRUE, EXACT(表格1_33411[[#This Row],[鍵盤按鍵]], $M$3:$M$53), 0))</f>
        <v>ㄤ</v>
      </c>
      <c r="W36" s="411" t="str" cm="1">
        <f t="array" ref="W36" xml:space="preserve"> INDEX($I$3:$I$54, MATCH(TRUE, EXACT(表格1_33411[[#This Row],[鍵盤按鍵]], $J$3:$J$54), 0))</f>
        <v>[</v>
      </c>
      <c r="X36" s="412" t="s">
        <v>96</v>
      </c>
      <c r="Y36" s="24"/>
      <c r="Z36" s="98">
        <f t="shared" si="7"/>
        <v>34</v>
      </c>
      <c r="AA36" s="71" t="s">
        <v>212</v>
      </c>
      <c r="AB36" s="32" t="s">
        <v>95</v>
      </c>
      <c r="AC36" s="379" t="s">
        <v>618</v>
      </c>
      <c r="AD36" s="432" t="s">
        <v>163</v>
      </c>
      <c r="AV36" s="11"/>
      <c r="AW36" s="2"/>
    </row>
    <row r="37" spans="2:49" ht="32.25">
      <c r="H37" s="2">
        <f t="shared" si="0"/>
        <v>35</v>
      </c>
      <c r="I37" s="136" t="str">
        <f t="shared" si="1"/>
        <v>W</v>
      </c>
      <c r="J37" s="136" t="str">
        <f t="shared" si="2"/>
        <v>/</v>
      </c>
      <c r="L37" s="2">
        <v>35</v>
      </c>
      <c r="M37" s="21" t="str">
        <f t="shared" si="13"/>
        <v>/</v>
      </c>
      <c r="N37" s="21" t="str">
        <f t="shared" si="4"/>
        <v>ㄥ</v>
      </c>
      <c r="P37" s="2">
        <v>35</v>
      </c>
      <c r="Q37" s="22" t="str">
        <f t="shared" si="5"/>
        <v/>
      </c>
      <c r="R37" s="22" t="str">
        <f t="shared" si="6"/>
        <v/>
      </c>
      <c r="T37" s="2">
        <v>35</v>
      </c>
      <c r="U37" s="409" t="str">
        <f xml:space="preserve"> 使用按鍵解析!C45</f>
        <v>/</v>
      </c>
      <c r="V37" s="410" t="str" cm="1">
        <f t="array" ref="V37" xml:space="preserve"> INDEX($N$3:$N$53, MATCH(TRUE, EXACT(表格1_33411[[#This Row],[鍵盤按鍵]], $M$3:$M$53), 0))</f>
        <v>ㄥ</v>
      </c>
      <c r="W37" s="411" t="str" cm="1">
        <f t="array" ref="W37" xml:space="preserve"> INDEX($I$3:$I$54, MATCH(TRUE, EXACT(表格1_33411[[#This Row],[鍵盤按鍵]], $J$3:$J$54), 0))</f>
        <v>W</v>
      </c>
      <c r="X37" s="417" t="s">
        <v>75</v>
      </c>
      <c r="Y37" s="24"/>
      <c r="Z37" s="98">
        <f t="shared" si="7"/>
        <v>35</v>
      </c>
      <c r="AA37" s="71" t="s">
        <v>202</v>
      </c>
      <c r="AB37" s="32" t="s">
        <v>127</v>
      </c>
      <c r="AC37" s="379" t="s">
        <v>559</v>
      </c>
      <c r="AD37" s="432" t="s">
        <v>494</v>
      </c>
      <c r="AV37" s="11"/>
      <c r="AW37" s="2"/>
    </row>
    <row r="38" spans="2:49" ht="32.25">
      <c r="H38" s="2">
        <f t="shared" si="0"/>
        <v>36</v>
      </c>
      <c r="I38" s="136" t="str">
        <f t="shared" si="1"/>
        <v>R</v>
      </c>
      <c r="J38" s="136" t="str">
        <f t="shared" si="2"/>
        <v>-</v>
      </c>
      <c r="L38" s="2">
        <v>36</v>
      </c>
      <c r="M38" s="21" t="str">
        <f t="shared" si="13"/>
        <v>-</v>
      </c>
      <c r="N38" s="21" t="str">
        <f t="shared" si="4"/>
        <v>ㄦ</v>
      </c>
      <c r="P38" s="2">
        <v>36</v>
      </c>
      <c r="Q38" s="22" t="str">
        <f t="shared" si="5"/>
        <v/>
      </c>
      <c r="R38" s="22" t="str">
        <f t="shared" si="6"/>
        <v/>
      </c>
      <c r="T38" s="2">
        <v>36</v>
      </c>
      <c r="U38" s="409" t="str">
        <f xml:space="preserve"> 使用按鍵解析!C46</f>
        <v>-</v>
      </c>
      <c r="V38" s="410" t="str" cm="1">
        <f t="array" ref="V38" xml:space="preserve"> INDEX($N$3:$N$53, MATCH(TRUE, EXACT(表格1_33411[[#This Row],[鍵盤按鍵]], $M$3:$M$53), 0))</f>
        <v>ㄦ</v>
      </c>
      <c r="W38" s="411" t="str" cm="1">
        <f t="array" ref="W38" xml:space="preserve"> INDEX($I$3:$I$54, MATCH(TRUE, EXACT(表格1_33411[[#This Row],[鍵盤按鍵]], $J$3:$J$54), 0))</f>
        <v>R</v>
      </c>
      <c r="X38" s="412" t="s">
        <v>600</v>
      </c>
      <c r="Y38" s="24"/>
      <c r="Z38" s="98">
        <f t="shared" si="7"/>
        <v>36</v>
      </c>
      <c r="AA38" s="71" t="s">
        <v>198</v>
      </c>
      <c r="AB38" s="32" t="s">
        <v>620</v>
      </c>
      <c r="AC38" s="379" t="s">
        <v>560</v>
      </c>
      <c r="AD38" s="432" t="s">
        <v>522</v>
      </c>
      <c r="AV38" s="11"/>
      <c r="AW38" s="2"/>
    </row>
    <row r="39" spans="2:49" ht="32.25">
      <c r="H39" s="2">
        <f t="shared" si="0"/>
        <v>37</v>
      </c>
      <c r="I39" s="136" t="str">
        <f t="shared" si="1"/>
        <v>I</v>
      </c>
      <c r="J39" s="136" t="str">
        <f t="shared" si="2"/>
        <v>U</v>
      </c>
      <c r="L39" s="2">
        <v>37</v>
      </c>
      <c r="M39" s="21" t="str">
        <f t="shared" si="13"/>
        <v>U</v>
      </c>
      <c r="N39" s="21" t="str">
        <f t="shared" si="4"/>
        <v>ㆪ</v>
      </c>
      <c r="P39" s="2">
        <v>37</v>
      </c>
      <c r="Q39" s="22" t="str">
        <f t="shared" si="5"/>
        <v/>
      </c>
      <c r="R39" s="22" t="str">
        <f t="shared" si="6"/>
        <v/>
      </c>
      <c r="T39" s="2">
        <v>37</v>
      </c>
      <c r="U39" s="409" t="str">
        <f xml:space="preserve"> 使用按鍵解析!C47</f>
        <v>U</v>
      </c>
      <c r="V39" s="410" t="str" cm="1">
        <f t="array" ref="V39" xml:space="preserve"> INDEX($N$3:$N$53, MATCH(TRUE, EXACT(表格1_33411[[#This Row],[鍵盤按鍵]], $M$3:$M$53), 0))</f>
        <v>ㆪ</v>
      </c>
      <c r="W39" s="411" t="str" cm="1">
        <f t="array" ref="W39" xml:space="preserve"> INDEX($I$3:$I$54, MATCH(TRUE, EXACT(表格1_33411[[#This Row],[鍵盤按鍵]], $J$3:$J$54), 0))</f>
        <v>I</v>
      </c>
      <c r="X39" s="412" t="s">
        <v>112</v>
      </c>
      <c r="Y39" s="24"/>
      <c r="Z39" s="98">
        <f t="shared" si="7"/>
        <v>37</v>
      </c>
      <c r="AA39" s="71" t="s">
        <v>259</v>
      </c>
      <c r="AB39" s="32" t="s">
        <v>111</v>
      </c>
      <c r="AC39" s="379" t="s">
        <v>275</v>
      </c>
      <c r="AD39" s="432" t="s">
        <v>513</v>
      </c>
      <c r="AV39" s="11"/>
      <c r="AW39" s="2"/>
    </row>
    <row r="40" spans="2:49" ht="32.25">
      <c r="H40" s="2">
        <f t="shared" si="0"/>
        <v>38</v>
      </c>
      <c r="I40" s="136" t="str">
        <f t="shared" si="1"/>
        <v>U</v>
      </c>
      <c r="J40" s="136" t="str">
        <f t="shared" si="2"/>
        <v>J</v>
      </c>
      <c r="L40" s="2">
        <v>38</v>
      </c>
      <c r="M40" s="21" t="str">
        <f t="shared" si="13"/>
        <v>J</v>
      </c>
      <c r="N40" s="21" t="str">
        <f t="shared" si="4"/>
        <v>ㆫ</v>
      </c>
      <c r="P40" s="2">
        <v>38</v>
      </c>
      <c r="Q40" s="22" t="str">
        <f t="shared" si="5"/>
        <v/>
      </c>
      <c r="R40" s="22" t="str">
        <f t="shared" si="6"/>
        <v/>
      </c>
      <c r="T40" s="2">
        <v>38</v>
      </c>
      <c r="U40" s="409" t="str">
        <f xml:space="preserve"> 使用按鍵解析!C48</f>
        <v>J</v>
      </c>
      <c r="V40" s="410" t="str" cm="1">
        <f t="array" ref="V40" xml:space="preserve"> INDEX($N$3:$N$53, MATCH(TRUE, EXACT(表格1_33411[[#This Row],[鍵盤按鍵]], $M$3:$M$53), 0))</f>
        <v>ㆫ</v>
      </c>
      <c r="W40" s="411" t="str" cm="1">
        <f t="array" ref="W40" xml:space="preserve"> INDEX($I$3:$I$54, MATCH(TRUE, EXACT(表格1_33411[[#This Row],[鍵盤按鍵]], $J$3:$J$54), 0))</f>
        <v>U</v>
      </c>
      <c r="X40" s="412" t="s">
        <v>114</v>
      </c>
      <c r="Y40" s="24"/>
      <c r="Z40" s="98">
        <f t="shared" si="7"/>
        <v>38</v>
      </c>
      <c r="AA40" s="71" t="s">
        <v>249</v>
      </c>
      <c r="AB40" s="32" t="s">
        <v>113</v>
      </c>
      <c r="AC40" s="379" t="s">
        <v>259</v>
      </c>
      <c r="AD40" s="432" t="s">
        <v>518</v>
      </c>
      <c r="AV40" s="11"/>
      <c r="AW40" s="2"/>
    </row>
    <row r="41" spans="2:49" ht="32.25">
      <c r="H41" s="2">
        <f t="shared" si="0"/>
        <v>39</v>
      </c>
      <c r="I41" s="136" t="str">
        <f t="shared" si="1"/>
        <v>A</v>
      </c>
      <c r="J41" s="136" t="str">
        <f t="shared" si="2"/>
        <v>*</v>
      </c>
      <c r="L41" s="2">
        <v>39</v>
      </c>
      <c r="M41" s="21" t="str">
        <f t="shared" si="13"/>
        <v>*</v>
      </c>
      <c r="N41" s="21" t="str">
        <f t="shared" si="4"/>
        <v>ㆩ</v>
      </c>
      <c r="P41" s="2">
        <v>39</v>
      </c>
      <c r="Q41" s="22" t="str">
        <f t="shared" si="5"/>
        <v/>
      </c>
      <c r="R41" s="22" t="str">
        <f t="shared" si="6"/>
        <v/>
      </c>
      <c r="T41" s="2">
        <v>39</v>
      </c>
      <c r="U41" s="409" t="str">
        <f xml:space="preserve"> 使用按鍵解析!C49</f>
        <v>*</v>
      </c>
      <c r="V41" s="410" t="str" cm="1">
        <f t="array" ref="V41" xml:space="preserve"> INDEX($N$3:$N$53, MATCH(TRUE, EXACT(表格1_33411[[#This Row],[鍵盤按鍵]], $M$3:$M$53), 0))</f>
        <v>ㆩ</v>
      </c>
      <c r="W41" s="411" t="str" cm="1">
        <f t="array" ref="W41" xml:space="preserve"> INDEX($I$3:$I$54, MATCH(TRUE, EXACT(表格1_33411[[#This Row],[鍵盤按鍵]], $J$3:$J$54), 0))</f>
        <v>A</v>
      </c>
      <c r="X41" s="412" t="s">
        <v>116</v>
      </c>
      <c r="Y41" s="24"/>
      <c r="Z41" s="98">
        <f t="shared" si="7"/>
        <v>39</v>
      </c>
      <c r="AA41" s="71" t="s">
        <v>281</v>
      </c>
      <c r="AB41" s="32" t="s">
        <v>115</v>
      </c>
      <c r="AC41" s="379" t="s">
        <v>612</v>
      </c>
      <c r="AD41" s="432" t="s">
        <v>276</v>
      </c>
      <c r="AV41" s="11"/>
      <c r="AW41" s="2"/>
    </row>
    <row r="42" spans="2:49" ht="32.25">
      <c r="H42" s="2">
        <f t="shared" si="0"/>
        <v>40</v>
      </c>
      <c r="I42" s="136" t="str">
        <f t="shared" si="1"/>
        <v>Q</v>
      </c>
      <c r="J42" s="136" t="str">
        <f t="shared" si="2"/>
        <v>I</v>
      </c>
      <c r="L42" s="2">
        <v>40</v>
      </c>
      <c r="M42" s="21" t="str">
        <f t="shared" si="13"/>
        <v>I</v>
      </c>
      <c r="N42" s="21" t="str">
        <f t="shared" si="4"/>
        <v>ㆧ</v>
      </c>
      <c r="P42" s="2">
        <v>40</v>
      </c>
      <c r="Q42" s="22" t="str">
        <f t="shared" si="5"/>
        <v/>
      </c>
      <c r="R42" s="22" t="str">
        <f t="shared" si="6"/>
        <v/>
      </c>
      <c r="T42" s="2">
        <v>40</v>
      </c>
      <c r="U42" s="409" t="str">
        <f xml:space="preserve"> 使用按鍵解析!C50</f>
        <v>I</v>
      </c>
      <c r="V42" s="410" t="str" cm="1">
        <f t="array" ref="V42" xml:space="preserve"> INDEX($N$3:$N$53, MATCH(TRUE, EXACT(表格1_33411[[#This Row],[鍵盤按鍵]], $M$3:$M$53), 0))</f>
        <v>ㆧ</v>
      </c>
      <c r="W42" s="411" t="str" cm="1">
        <f t="array" ref="W42" xml:space="preserve"> INDEX($I$3:$I$54, MATCH(TRUE, EXACT(表格1_33411[[#This Row],[鍵盤按鍵]], $J$3:$J$54), 0))</f>
        <v>Q</v>
      </c>
      <c r="X42" s="412" t="s">
        <v>122</v>
      </c>
      <c r="Y42" s="24"/>
      <c r="Z42" s="98">
        <f t="shared" si="7"/>
        <v>40</v>
      </c>
      <c r="AA42" s="71" t="s">
        <v>275</v>
      </c>
      <c r="AB42" s="32" t="s">
        <v>121</v>
      </c>
      <c r="AC42" s="379" t="s">
        <v>558</v>
      </c>
      <c r="AD42" s="432" t="s">
        <v>273</v>
      </c>
      <c r="AV42" s="11"/>
      <c r="AW42" s="2"/>
    </row>
    <row r="43" spans="2:49" ht="32.25">
      <c r="H43" s="2">
        <f t="shared" si="0"/>
        <v>41</v>
      </c>
      <c r="I43" s="136" t="str">
        <f t="shared" si="1"/>
        <v>E</v>
      </c>
      <c r="J43" s="136" t="str">
        <f t="shared" si="2"/>
        <v>&lt;</v>
      </c>
      <c r="L43" s="2">
        <v>41</v>
      </c>
      <c r="M43" s="21" t="str">
        <f t="shared" si="13"/>
        <v>&lt;</v>
      </c>
      <c r="N43" s="21" t="str">
        <f t="shared" si="4"/>
        <v>ㆥ</v>
      </c>
      <c r="P43" s="2">
        <v>41</v>
      </c>
      <c r="Q43" s="22" t="str">
        <f t="shared" si="5"/>
        <v/>
      </c>
      <c r="R43" s="22" t="str">
        <f t="shared" si="6"/>
        <v/>
      </c>
      <c r="T43" s="2">
        <v>41</v>
      </c>
      <c r="U43" s="409" t="str">
        <f xml:space="preserve"> 使用按鍵解析!C51</f>
        <v>&lt;</v>
      </c>
      <c r="V43" s="410" t="str" cm="1">
        <f t="array" ref="V43" xml:space="preserve"> INDEX($N$3:$N$53, MATCH(TRUE, EXACT(表格1_33411[[#This Row],[鍵盤按鍵]], $M$3:$M$53), 0))</f>
        <v>ㆥ</v>
      </c>
      <c r="W43" s="411" t="str" cm="1">
        <f t="array" ref="W43" xml:space="preserve"> INDEX($I$3:$I$54, MATCH(TRUE, EXACT(表格1_33411[[#This Row],[鍵盤按鍵]], $J$3:$J$54), 0))</f>
        <v>E</v>
      </c>
      <c r="X43" s="412" t="s">
        <v>120</v>
      </c>
      <c r="Y43" s="24"/>
      <c r="Z43" s="98">
        <f t="shared" si="7"/>
        <v>41</v>
      </c>
      <c r="AA43" s="71" t="s">
        <v>223</v>
      </c>
      <c r="AB43" s="32" t="s">
        <v>119</v>
      </c>
      <c r="AC43" s="379" t="s">
        <v>322</v>
      </c>
      <c r="AD43" s="432" t="s">
        <v>270</v>
      </c>
      <c r="AE43" s="88" t="s">
        <v>649</v>
      </c>
      <c r="AV43" s="11"/>
      <c r="AW43" s="2"/>
    </row>
    <row r="44" spans="2:49" ht="32.25">
      <c r="H44" s="2">
        <f t="shared" si="0"/>
        <v>42</v>
      </c>
      <c r="I44" s="136" t="str">
        <f t="shared" si="1"/>
        <v>Y</v>
      </c>
      <c r="J44" s="136" t="str">
        <f t="shared" si="2"/>
        <v>(</v>
      </c>
      <c r="L44" s="2">
        <v>42</v>
      </c>
      <c r="M44" s="21" t="str">
        <f t="shared" si="13"/>
        <v>(</v>
      </c>
      <c r="N44" s="21" t="str">
        <f t="shared" si="4"/>
        <v>ㆮ</v>
      </c>
      <c r="P44" s="2">
        <v>42</v>
      </c>
      <c r="Q44" s="22" t="str">
        <f t="shared" si="5"/>
        <v/>
      </c>
      <c r="R44" s="22" t="str">
        <f t="shared" si="6"/>
        <v/>
      </c>
      <c r="T44" s="2">
        <v>42</v>
      </c>
      <c r="U44" s="409" t="str">
        <f xml:space="preserve"> 使用按鍵解析!C52</f>
        <v>(</v>
      </c>
      <c r="V44" s="410" t="str" cm="1">
        <f t="array" ref="V44" xml:space="preserve"> INDEX($N$3:$N$53, MATCH(TRUE, EXACT(表格1_33411[[#This Row],[鍵盤按鍵]], $M$3:$M$53), 0))</f>
        <v>ㆮ</v>
      </c>
      <c r="W44" s="411" t="str" cm="1">
        <f t="array" ref="W44" xml:space="preserve"> INDEX($I$3:$I$54, MATCH(TRUE, EXACT(表格1_33411[[#This Row],[鍵盤按鍵]], $J$3:$J$54), 0))</f>
        <v>Y</v>
      </c>
      <c r="X44" s="412" t="s">
        <v>118</v>
      </c>
      <c r="Y44" s="24"/>
      <c r="Z44" s="98">
        <f t="shared" si="7"/>
        <v>42</v>
      </c>
      <c r="AA44" s="71" t="s">
        <v>240</v>
      </c>
      <c r="AB44" s="32" t="s">
        <v>117</v>
      </c>
      <c r="AC44" s="379" t="s">
        <v>447</v>
      </c>
      <c r="AD44" s="432" t="s">
        <v>268</v>
      </c>
      <c r="AE44" s="2" t="s">
        <v>650</v>
      </c>
      <c r="AV44" s="11"/>
      <c r="AW44" s="2"/>
    </row>
    <row r="45" spans="2:49" ht="32.25">
      <c r="H45" s="2">
        <f t="shared" si="0"/>
        <v>43</v>
      </c>
      <c r="I45" s="136" t="str">
        <f t="shared" si="1"/>
        <v>X</v>
      </c>
      <c r="J45" s="136" t="str">
        <f t="shared" si="2"/>
        <v>L</v>
      </c>
      <c r="L45" s="2">
        <v>43</v>
      </c>
      <c r="M45" s="21" t="str">
        <f t="shared" si="13"/>
        <v>L</v>
      </c>
      <c r="N45" s="21" t="str">
        <f t="shared" si="4"/>
        <v>ㆯ</v>
      </c>
      <c r="R45" s="2"/>
      <c r="T45" s="2">
        <v>43</v>
      </c>
      <c r="U45" s="409" t="str">
        <f xml:space="preserve"> 使用按鍵解析!C53</f>
        <v>L</v>
      </c>
      <c r="V45" s="410" t="str" cm="1">
        <f t="array" ref="V45" xml:space="preserve"> INDEX($N$3:$N$53, MATCH(TRUE, EXACT(表格1_33411[[#This Row],[鍵盤按鍵]], $M$3:$M$53), 0))</f>
        <v>ㆯ</v>
      </c>
      <c r="W45" s="411" t="str" cm="1">
        <f t="array" ref="W45" xml:space="preserve"> INDEX($I$3:$I$54, MATCH(TRUE, EXACT(表格1_33411[[#This Row],[鍵盤按鍵]], $J$3:$J$54), 0))</f>
        <v>X</v>
      </c>
      <c r="X45" s="412" t="s">
        <v>124</v>
      </c>
      <c r="Y45" s="24"/>
      <c r="Z45" s="98">
        <f t="shared" si="7"/>
        <v>43</v>
      </c>
      <c r="AA45" s="71" t="s">
        <v>231</v>
      </c>
      <c r="AB45" s="32" t="s">
        <v>123</v>
      </c>
      <c r="AC45" s="379" t="s">
        <v>569</v>
      </c>
      <c r="AD45" s="432" t="s">
        <v>265</v>
      </c>
      <c r="AV45" s="11"/>
      <c r="AW45" s="2"/>
    </row>
    <row r="46" spans="2:49" ht="32.25">
      <c r="B46" s="92" t="s">
        <v>138</v>
      </c>
      <c r="D46" s="17" t="s">
        <v>8</v>
      </c>
      <c r="E46" s="17" t="s">
        <v>15</v>
      </c>
      <c r="F46" s="17" t="s">
        <v>17</v>
      </c>
      <c r="G46" s="419"/>
      <c r="H46" s="2">
        <f t="shared" si="0"/>
        <v>44</v>
      </c>
      <c r="I46" s="136" t="str">
        <f t="shared" si="1"/>
        <v>}</v>
      </c>
      <c r="J46" s="136" t="str">
        <f t="shared" si="2"/>
        <v>O</v>
      </c>
      <c r="L46" s="2">
        <v>44</v>
      </c>
      <c r="M46" s="21" t="str">
        <f t="shared" si="13"/>
        <v>O</v>
      </c>
      <c r="N46" s="21" t="str">
        <f t="shared" si="4"/>
        <v>ㆱ</v>
      </c>
      <c r="R46" s="2"/>
      <c r="T46" s="2">
        <v>44</v>
      </c>
      <c r="U46" s="409" t="str">
        <f xml:space="preserve"> 使用按鍵解析!C54</f>
        <v>O</v>
      </c>
      <c r="V46" s="410" t="str" cm="1">
        <f t="array" ref="V46" xml:space="preserve"> INDEX($N$3:$N$53, MATCH(TRUE, EXACT(表格1_33411[[#This Row],[鍵盤按鍵]], $M$3:$M$53), 0))</f>
        <v>ㆱ</v>
      </c>
      <c r="W46" s="411" t="str" cm="1">
        <f t="array" ref="W46" xml:space="preserve"> INDEX($I$3:$I$54, MATCH(TRUE, EXACT(表格1_33411[[#This Row],[鍵盤按鍵]], $J$3:$J$54), 0))</f>
        <v>}</v>
      </c>
      <c r="X46" s="412" t="s">
        <v>126</v>
      </c>
      <c r="Y46" s="24"/>
      <c r="Z46" s="98">
        <f t="shared" si="7"/>
        <v>44</v>
      </c>
      <c r="AA46" s="441" t="s">
        <v>267</v>
      </c>
      <c r="AB46" s="442" t="s">
        <v>125</v>
      </c>
      <c r="AC46" s="443" t="s">
        <v>621</v>
      </c>
      <c r="AD46" s="444" t="s">
        <v>203</v>
      </c>
      <c r="AV46" s="11"/>
      <c r="AW46" s="2"/>
    </row>
    <row r="47" spans="2:49" ht="32.25">
      <c r="B47" s="93" t="s">
        <v>136</v>
      </c>
      <c r="C47" s="2">
        <v>1</v>
      </c>
      <c r="D47" s="21" t="str">
        <f t="shared" ref="D47:D88" si="14" xml:space="preserve"> MID($B$47, $C47, 1)</f>
        <v>1</v>
      </c>
      <c r="E47" s="5" t="str">
        <f t="shared" ref="E47:E88" si="15" xml:space="preserve"> IFERROR( INDEX($N$3:$N$44, MATCH(D47, $M$3:$M$44, 0)), "")</f>
        <v>ㄅ</v>
      </c>
      <c r="F47" s="5" t="str">
        <f t="shared" ref="F47:F88" si="16" xml:space="preserve"> IFERROR( INDEX($I$3:$I$44, MATCH($D47, $J$3:$J$44, 0)), "")</f>
        <v>p</v>
      </c>
      <c r="G47" s="5"/>
      <c r="H47" s="2">
        <f t="shared" si="0"/>
        <v>45</v>
      </c>
      <c r="I47" s="136" t="str">
        <f t="shared" si="1"/>
        <v>{</v>
      </c>
      <c r="J47" s="136" t="str">
        <f t="shared" si="2"/>
        <v>A</v>
      </c>
      <c r="L47" s="2">
        <v>45</v>
      </c>
      <c r="M47" s="21" t="str">
        <f t="shared" si="13"/>
        <v>A</v>
      </c>
      <c r="N47" s="21" t="str">
        <f t="shared" si="4"/>
        <v>ㆰ</v>
      </c>
      <c r="R47" s="2"/>
      <c r="T47" s="2">
        <v>45</v>
      </c>
      <c r="U47" s="409" t="str">
        <f xml:space="preserve"> 使用按鍵解析!C55</f>
        <v>A</v>
      </c>
      <c r="V47" s="410" t="str" cm="1">
        <f t="array" ref="V47" xml:space="preserve"> INDEX($N$3:$N$53, MATCH(TRUE, EXACT(表格1_33411[[#This Row],[鍵盤按鍵]], $M$3:$M$53), 0))</f>
        <v>ㆰ</v>
      </c>
      <c r="W47" s="411" t="str" cm="1">
        <f t="array" ref="W47" xml:space="preserve"> INDEX($I$3:$I$54, MATCH(TRUE, EXACT(表格1_33411[[#This Row],[鍵盤按鍵]], $J$3:$J$54), 0))</f>
        <v>{</v>
      </c>
      <c r="X47" s="412" t="s">
        <v>100</v>
      </c>
      <c r="Y47" s="24"/>
      <c r="Z47" s="98">
        <f t="shared" si="7"/>
        <v>45</v>
      </c>
      <c r="AA47" s="441" t="s">
        <v>612</v>
      </c>
      <c r="AB47" s="442" t="s">
        <v>99</v>
      </c>
      <c r="AC47" s="443" t="s">
        <v>622</v>
      </c>
      <c r="AD47" s="444" t="s">
        <v>207</v>
      </c>
      <c r="AV47" s="11"/>
      <c r="AW47" s="2"/>
    </row>
    <row r="48" spans="2:49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14"/>
        <v>q</v>
      </c>
      <c r="E48" s="5" t="str">
        <f t="shared" si="15"/>
        <v>ㄆ</v>
      </c>
      <c r="F48" s="5" t="str">
        <f t="shared" si="16"/>
        <v>P</v>
      </c>
      <c r="G48" s="5"/>
      <c r="H48" s="2">
        <f t="shared" si="0"/>
        <v>46</v>
      </c>
      <c r="I48" s="136" t="str">
        <f t="shared" si="1"/>
        <v>]</v>
      </c>
      <c r="J48" s="136" t="str">
        <f t="shared" si="2"/>
        <v>:</v>
      </c>
      <c r="L48" s="2">
        <v>46</v>
      </c>
      <c r="M48" s="21" t="str">
        <f t="shared" si="13"/>
        <v>:</v>
      </c>
      <c r="N48" s="21" t="str">
        <f t="shared" si="4"/>
        <v>ㆲ</v>
      </c>
      <c r="R48" s="2"/>
      <c r="T48" s="2">
        <v>46</v>
      </c>
      <c r="U48" s="409" t="str">
        <f xml:space="preserve"> 使用按鍵解析!C56</f>
        <v>:</v>
      </c>
      <c r="V48" s="410" t="str" cm="1">
        <f t="array" ref="V48" xml:space="preserve"> INDEX($N$3:$N$53, MATCH(TRUE, EXACT(表格1_33411[[#This Row],[鍵盤按鍵]], $M$3:$M$53), 0))</f>
        <v>ㆲ</v>
      </c>
      <c r="W48" s="411" t="str" cm="1">
        <f t="array" ref="W48" xml:space="preserve"> INDEX($I$3:$I$54, MATCH(TRUE, EXACT(表格1_33411[[#This Row],[鍵盤按鍵]], $J$3:$J$54), 0))</f>
        <v>]</v>
      </c>
      <c r="X48" s="412" t="s">
        <v>102</v>
      </c>
      <c r="Y48" s="24"/>
      <c r="Z48" s="98">
        <f t="shared" si="7"/>
        <v>46</v>
      </c>
      <c r="AA48" s="71" t="s">
        <v>206</v>
      </c>
      <c r="AB48" s="32" t="s">
        <v>101</v>
      </c>
      <c r="AC48" s="379" t="s">
        <v>619</v>
      </c>
      <c r="AD48" s="432" t="s">
        <v>160</v>
      </c>
      <c r="AV48" s="11"/>
      <c r="AW48" s="2"/>
    </row>
    <row r="49" spans="2:49" ht="32.25">
      <c r="C49" s="2">
        <v>3</v>
      </c>
      <c r="D49" s="21" t="str">
        <f t="shared" si="14"/>
        <v>a</v>
      </c>
      <c r="E49" s="5" t="str">
        <f t="shared" si="15"/>
        <v>ㄇ</v>
      </c>
      <c r="F49" s="5" t="str">
        <f t="shared" si="16"/>
        <v>m</v>
      </c>
      <c r="G49" s="5"/>
      <c r="H49" s="2">
        <f t="shared" si="0"/>
        <v>47</v>
      </c>
      <c r="I49" s="136" t="str">
        <f t="shared" si="1"/>
        <v>1</v>
      </c>
      <c r="J49" s="136" t="str">
        <f t="shared" si="2"/>
        <v xml:space="preserve"> </v>
      </c>
      <c r="L49" s="2">
        <v>47</v>
      </c>
      <c r="M49" s="21" t="str">
        <f t="shared" si="13"/>
        <v>4</v>
      </c>
      <c r="N49" s="21" t="str">
        <f t="shared" si="4"/>
        <v>ˋ</v>
      </c>
      <c r="R49" s="2"/>
      <c r="T49" s="2">
        <v>47</v>
      </c>
      <c r="U49" s="409" t="str">
        <f xml:space="preserve"> 使用按鍵解析!C57</f>
        <v xml:space="preserve"> </v>
      </c>
      <c r="V49" s="52" t="e" cm="1">
        <f t="array" ref="V49" xml:space="preserve"> INDEX($N$3:$N$53, MATCH(TRUE, EXACT(表格1_33411[[#This Row],[鍵盤按鍵]], $M$3:$M$53), 0))</f>
        <v>#N/A</v>
      </c>
      <c r="W49" s="411" t="str" cm="1">
        <f t="array" ref="W49" xml:space="preserve"> INDEX($I$3:$I$54, MATCH(TRUE, EXACT(表格1_33411[[#This Row],[鍵盤按鍵]], $J$3:$J$54), 0))</f>
        <v>1</v>
      </c>
      <c r="X49" s="412">
        <v>1</v>
      </c>
      <c r="Y49" s="24"/>
      <c r="Z49" s="98">
        <f t="shared" si="7"/>
        <v>47</v>
      </c>
      <c r="AA49" s="71" t="s">
        <v>194</v>
      </c>
      <c r="AB49" s="32" t="s">
        <v>532</v>
      </c>
      <c r="AC49" s="379" t="s">
        <v>361</v>
      </c>
      <c r="AD49" s="432">
        <v>1</v>
      </c>
      <c r="AF49" s="423" t="str">
        <f xml:space="preserve"> _xlfn.CONCAT(AB49:AB54)</f>
        <v>ˉˋ˪ˊ˫˙</v>
      </c>
      <c r="AV49" s="11"/>
      <c r="AW49" s="2"/>
    </row>
    <row r="50" spans="2:49" ht="32.25">
      <c r="C50" s="2">
        <v>4</v>
      </c>
      <c r="D50" s="21" t="str">
        <f t="shared" si="14"/>
        <v>z</v>
      </c>
      <c r="E50" s="5" t="str">
        <f t="shared" si="15"/>
        <v/>
      </c>
      <c r="F50" s="5" t="str">
        <f t="shared" si="16"/>
        <v/>
      </c>
      <c r="G50" s="5"/>
      <c r="H50" s="2">
        <f t="shared" si="0"/>
        <v>48</v>
      </c>
      <c r="I50" s="136" t="str">
        <f t="shared" si="1"/>
        <v>2</v>
      </c>
      <c r="J50" s="136" t="str">
        <f t="shared" si="2"/>
        <v>4</v>
      </c>
      <c r="L50" s="2">
        <v>48</v>
      </c>
      <c r="M50" s="21" t="str">
        <f t="shared" si="13"/>
        <v>3</v>
      </c>
      <c r="N50" s="21" t="str">
        <f t="shared" si="4"/>
        <v>ˇ</v>
      </c>
      <c r="R50" s="2"/>
      <c r="T50" s="2">
        <v>48</v>
      </c>
      <c r="U50" s="409" t="str">
        <f xml:space="preserve"> 使用按鍵解析!C58</f>
        <v>4</v>
      </c>
      <c r="V50" s="410" t="str" cm="1">
        <f t="array" ref="V50" xml:space="preserve"> INDEX($N$3:$N$53, MATCH(TRUE, EXACT(表格1_33411[[#This Row],[鍵盤按鍵]], $M$3:$M$53), 0))</f>
        <v>ˋ</v>
      </c>
      <c r="W50" s="411" t="str" cm="1">
        <f t="array" ref="W50" xml:space="preserve"> INDEX($I$3:$I$54, MATCH(TRUE, EXACT(表格1_33411[[#This Row],[鍵盤按鍵]], $J$3:$J$54), 0))</f>
        <v>2</v>
      </c>
      <c r="X50" s="412">
        <v>2</v>
      </c>
      <c r="Y50" s="24"/>
      <c r="Z50" s="98">
        <f t="shared" si="7"/>
        <v>48</v>
      </c>
      <c r="AA50" s="71" t="s">
        <v>193</v>
      </c>
      <c r="AB50" s="32" t="s">
        <v>104</v>
      </c>
      <c r="AC50" s="379" t="s">
        <v>347</v>
      </c>
      <c r="AD50" s="432">
        <v>2</v>
      </c>
      <c r="AV50" s="11"/>
      <c r="AW50" s="2"/>
    </row>
    <row r="51" spans="2:49" ht="32.25">
      <c r="B51" s="92" t="s">
        <v>139</v>
      </c>
      <c r="C51" s="2">
        <v>5</v>
      </c>
      <c r="D51" s="21" t="str">
        <f t="shared" si="14"/>
        <v>2</v>
      </c>
      <c r="E51" s="5" t="str">
        <f t="shared" si="15"/>
        <v>ㄉ</v>
      </c>
      <c r="F51" s="5" t="str">
        <f t="shared" si="16"/>
        <v>t</v>
      </c>
      <c r="G51" s="5"/>
      <c r="H51" s="2">
        <f t="shared" si="0"/>
        <v>49</v>
      </c>
      <c r="I51" s="136" t="str">
        <f t="shared" si="1"/>
        <v>3</v>
      </c>
      <c r="J51" s="136" t="str">
        <f t="shared" si="2"/>
        <v>3</v>
      </c>
      <c r="L51" s="2">
        <v>49</v>
      </c>
      <c r="M51" s="21" t="str">
        <f t="shared" si="13"/>
        <v>6</v>
      </c>
      <c r="N51" s="21" t="str">
        <f t="shared" si="4"/>
        <v>ˊ</v>
      </c>
      <c r="R51" s="2"/>
      <c r="T51" s="2">
        <v>49</v>
      </c>
      <c r="U51" s="409" t="str">
        <f xml:space="preserve"> 使用按鍵解析!C59</f>
        <v>3</v>
      </c>
      <c r="V51" s="410" t="str" cm="1">
        <f t="array" ref="V51" xml:space="preserve"> INDEX($N$3:$N$53, MATCH(TRUE, EXACT(表格1_33411[[#This Row],[鍵盤按鍵]], $M$3:$M$53), 0))</f>
        <v>ˇ</v>
      </c>
      <c r="W51" s="411" t="str" cm="1">
        <f t="array" ref="W51" xml:space="preserve"> INDEX($I$3:$I$54, MATCH(TRUE, EXACT(表格1_33411[[#This Row],[鍵盤按鍵]], $J$3:$J$54), 0))</f>
        <v>3</v>
      </c>
      <c r="X51" s="412">
        <v>3</v>
      </c>
      <c r="Y51" s="24"/>
      <c r="Z51" s="98">
        <f t="shared" si="7"/>
        <v>49</v>
      </c>
      <c r="AA51" s="71" t="s">
        <v>191</v>
      </c>
      <c r="AB51" s="32" t="s">
        <v>105</v>
      </c>
      <c r="AC51" s="379" t="s">
        <v>191</v>
      </c>
      <c r="AD51" s="432">
        <v>3</v>
      </c>
      <c r="AV51" s="11"/>
      <c r="AW51" s="2"/>
    </row>
    <row r="52" spans="2:49" ht="32.25">
      <c r="B52" s="93" t="s">
        <v>137</v>
      </c>
      <c r="C52" s="2">
        <v>6</v>
      </c>
      <c r="D52" s="21" t="str">
        <f t="shared" si="14"/>
        <v>w</v>
      </c>
      <c r="E52" s="5" t="str">
        <f t="shared" si="15"/>
        <v>ㄊ</v>
      </c>
      <c r="F52" s="5" t="str">
        <f t="shared" si="16"/>
        <v>T</v>
      </c>
      <c r="G52" s="5"/>
      <c r="H52" s="2">
        <f t="shared" si="0"/>
        <v>50</v>
      </c>
      <c r="I52" s="136" t="str">
        <f t="shared" si="1"/>
        <v>5</v>
      </c>
      <c r="J52" s="136" t="str">
        <f t="shared" si="2"/>
        <v>6</v>
      </c>
      <c r="L52" s="2">
        <v>50</v>
      </c>
      <c r="M52" s="21" t="str">
        <f t="shared" si="13"/>
        <v>5</v>
      </c>
      <c r="N52" s="21" t="str">
        <f t="shared" si="4"/>
        <v>+</v>
      </c>
      <c r="R52" s="2"/>
      <c r="T52" s="2">
        <v>50</v>
      </c>
      <c r="U52" s="409" t="str">
        <f xml:space="preserve"> 使用按鍵解析!C60</f>
        <v>6</v>
      </c>
      <c r="V52" s="410" t="str" cm="1">
        <f t="array" ref="V52" xml:space="preserve"> INDEX($N$3:$N$53, MATCH(TRUE, EXACT(表格1_33411[[#This Row],[鍵盤按鍵]], $M$3:$M$53), 0))</f>
        <v>ˊ</v>
      </c>
      <c r="W52" s="411" t="str" cm="1">
        <f t="array" ref="W52" xml:space="preserve"> INDEX($I$3:$I$54, MATCH(TRUE, EXACT(表格1_33411[[#This Row],[鍵盤按鍵]], $J$3:$J$54), 0))</f>
        <v>5</v>
      </c>
      <c r="X52" s="412">
        <v>5</v>
      </c>
      <c r="Y52" s="24"/>
      <c r="Z52" s="98">
        <f t="shared" si="7"/>
        <v>50</v>
      </c>
      <c r="AA52" s="71" t="s">
        <v>175</v>
      </c>
      <c r="AB52" s="32" t="s">
        <v>106</v>
      </c>
      <c r="AC52" s="379" t="s">
        <v>170</v>
      </c>
      <c r="AD52" s="432">
        <v>5</v>
      </c>
      <c r="AV52" s="11"/>
      <c r="AW52" s="2"/>
    </row>
    <row r="53" spans="2:49" ht="32.25">
      <c r="C53" s="2">
        <v>7</v>
      </c>
      <c r="D53" s="21" t="str">
        <f t="shared" si="14"/>
        <v>s</v>
      </c>
      <c r="E53" s="5" t="str">
        <f t="shared" si="15"/>
        <v>ㄋ</v>
      </c>
      <c r="F53" s="5" t="str">
        <f t="shared" si="16"/>
        <v>n</v>
      </c>
      <c r="G53" s="5"/>
      <c r="H53" s="2">
        <f t="shared" si="0"/>
        <v>51</v>
      </c>
      <c r="I53" s="136" t="str">
        <f t="shared" si="1"/>
        <v>7</v>
      </c>
      <c r="J53" s="136" t="str">
        <f t="shared" si="2"/>
        <v>5</v>
      </c>
      <c r="L53" s="2">
        <v>51</v>
      </c>
      <c r="M53" s="21" t="str">
        <f t="shared" si="13"/>
        <v>7</v>
      </c>
      <c r="N53" s="21" t="str">
        <f t="shared" si="4"/>
        <v>˙</v>
      </c>
      <c r="R53" s="2"/>
      <c r="T53" s="2">
        <v>51</v>
      </c>
      <c r="U53" s="409" t="str">
        <f xml:space="preserve"> 使用按鍵解析!C61</f>
        <v>5</v>
      </c>
      <c r="V53" s="410" t="str" cm="1">
        <f t="array" ref="V53" xml:space="preserve"> INDEX($N$3:$N$53, MATCH(TRUE, EXACT(表格1_33411[[#This Row],[鍵盤按鍵]], $M$3:$M$53), 0))</f>
        <v>+</v>
      </c>
      <c r="W53" s="411" t="str" cm="1">
        <f t="array" ref="W53" xml:space="preserve"> INDEX($I$3:$I$54, MATCH(TRUE, EXACT(表格1_33411[[#This Row],[鍵盤按鍵]], $J$3:$J$54), 0))</f>
        <v>7</v>
      </c>
      <c r="X53" s="412">
        <v>7</v>
      </c>
      <c r="Y53" s="24"/>
      <c r="Z53" s="98">
        <f t="shared" si="7"/>
        <v>51</v>
      </c>
      <c r="AA53" s="71" t="s">
        <v>170</v>
      </c>
      <c r="AB53" s="32" t="s">
        <v>107</v>
      </c>
      <c r="AC53" s="379" t="s">
        <v>166</v>
      </c>
      <c r="AD53" s="432">
        <v>7</v>
      </c>
      <c r="AV53" s="11"/>
      <c r="AW53" s="2"/>
    </row>
    <row r="54" spans="2:49" ht="32.25">
      <c r="C54" s="2">
        <v>8</v>
      </c>
      <c r="D54" s="21" t="str">
        <f t="shared" si="14"/>
        <v>x</v>
      </c>
      <c r="E54" s="5" t="str">
        <f t="shared" si="15"/>
        <v>ㄌ</v>
      </c>
      <c r="F54" s="5" t="str">
        <f t="shared" si="16"/>
        <v>l</v>
      </c>
      <c r="G54" s="5"/>
      <c r="H54" s="2">
        <f t="shared" si="0"/>
        <v>52</v>
      </c>
      <c r="I54" s="136" t="str">
        <f t="shared" si="1"/>
        <v>0</v>
      </c>
      <c r="J54" s="136" t="str">
        <f t="shared" si="2"/>
        <v>7</v>
      </c>
      <c r="L54" s="2">
        <v>52</v>
      </c>
      <c r="M54" s="21" t="str">
        <f t="shared" si="13"/>
        <v/>
      </c>
      <c r="N54" s="21" t="str">
        <f t="shared" si="4"/>
        <v/>
      </c>
      <c r="R54" s="2"/>
      <c r="T54" s="2">
        <v>52</v>
      </c>
      <c r="U54" s="409" t="str">
        <f xml:space="preserve"> 使用按鍵解析!C62</f>
        <v>7</v>
      </c>
      <c r="V54" s="410" t="str" cm="1">
        <f t="array" ref="V54" xml:space="preserve"> INDEX($N$3:$N$53, MATCH(TRUE, EXACT(表格1_33411[[#This Row],[鍵盤按鍵]], $M$3:$M$53), 0))</f>
        <v>˙</v>
      </c>
      <c r="W54" s="411" t="str" cm="1">
        <f t="array" ref="W54" xml:space="preserve"> INDEX($I$3:$I$54, MATCH(TRUE, EXACT(表格1_33411[[#This Row],[鍵盤按鍵]], $J$3:$J$54), 0))</f>
        <v>0</v>
      </c>
      <c r="X54" s="412" t="s">
        <v>610</v>
      </c>
      <c r="Y54" s="24"/>
      <c r="Z54" s="98">
        <f t="shared" si="7"/>
        <v>52</v>
      </c>
      <c r="AA54" s="71" t="s">
        <v>166</v>
      </c>
      <c r="AB54" s="32" t="s">
        <v>108</v>
      </c>
      <c r="AC54" s="379" t="s">
        <v>219</v>
      </c>
      <c r="AD54" s="432" t="s">
        <v>609</v>
      </c>
      <c r="AV54" s="11"/>
      <c r="AW54" s="2"/>
    </row>
    <row r="55" spans="2:49" ht="32.25">
      <c r="C55" s="2">
        <v>9</v>
      </c>
      <c r="D55" s="21" t="str">
        <f t="shared" si="14"/>
        <v>e</v>
      </c>
      <c r="E55" s="5" t="str">
        <f t="shared" si="15"/>
        <v>ㄍ</v>
      </c>
      <c r="F55" s="5" t="str">
        <f t="shared" si="16"/>
        <v>k</v>
      </c>
      <c r="G55" s="5"/>
      <c r="I55" s="2"/>
      <c r="J55" s="2"/>
      <c r="R55" s="2"/>
      <c r="Y55" s="24"/>
      <c r="Z55" s="98">
        <f t="shared" si="7"/>
        <v>53</v>
      </c>
      <c r="AA55" s="71" t="str">
        <f xml:space="preserve"> IFERROR( INDEX(表格1_33411[鍵盤按鍵], MATCH($AB55, 表格1_33411[注音符號], 0)), "")</f>
        <v/>
      </c>
      <c r="AB55" s="32" t="s">
        <v>128</v>
      </c>
      <c r="AC55" s="379" t="str">
        <f xml:space="preserve"> IFERROR( INDEX(表格1_33411[注音編碼], MATCH($AB55, 表格1_33411[注音符號], 0)), "")</f>
        <v/>
      </c>
      <c r="AD55" s="435" t="s">
        <v>642</v>
      </c>
      <c r="AV55" s="11"/>
      <c r="AW55" s="2"/>
    </row>
    <row r="56" spans="2:49" ht="32.25">
      <c r="C56" s="2">
        <v>10</v>
      </c>
      <c r="D56" s="21" t="str">
        <f t="shared" si="14"/>
        <v>d</v>
      </c>
      <c r="E56" s="5" t="str">
        <f t="shared" si="15"/>
        <v>ㄎ</v>
      </c>
      <c r="F56" s="5" t="str">
        <f t="shared" si="16"/>
        <v>K</v>
      </c>
      <c r="G56" s="5"/>
      <c r="I56" s="2"/>
      <c r="J56" s="2"/>
      <c r="R56" s="2"/>
      <c r="Y56" s="24"/>
      <c r="Z56" s="98">
        <f t="shared" si="7"/>
        <v>54</v>
      </c>
      <c r="AA56" s="71" t="str">
        <f xml:space="preserve"> IFERROR( INDEX(表格1_33411[鍵盤按鍵], MATCH($AB56, 表格1_33411[注音符號], 0)), "")</f>
        <v/>
      </c>
      <c r="AB56" s="32" t="s">
        <v>130</v>
      </c>
      <c r="AC56" s="379" t="str">
        <f xml:space="preserve"> IFERROR( INDEX(表格1_33411[注音編碼], MATCH($AB56, 表格1_33411[注音符號], 0)), "")</f>
        <v/>
      </c>
      <c r="AD56" s="435" t="s">
        <v>643</v>
      </c>
      <c r="AV56" s="11"/>
      <c r="AW56" s="2"/>
    </row>
    <row r="57" spans="2:49" ht="32.25">
      <c r="C57" s="2">
        <v>11</v>
      </c>
      <c r="D57" s="21" t="str">
        <f t="shared" si="14"/>
        <v>c</v>
      </c>
      <c r="E57" s="5" t="str">
        <f t="shared" si="15"/>
        <v>ㄏ</v>
      </c>
      <c r="F57" s="5" t="str">
        <f t="shared" si="16"/>
        <v>h</v>
      </c>
      <c r="G57" s="5"/>
      <c r="I57" s="2"/>
      <c r="J57" s="2"/>
      <c r="R57" s="2"/>
      <c r="U57" s="452" t="s">
        <v>11</v>
      </c>
      <c r="V57" s="453" t="s">
        <v>640</v>
      </c>
      <c r="W57" s="453" t="s">
        <v>641</v>
      </c>
      <c r="X57" s="454" t="s">
        <v>383</v>
      </c>
      <c r="Y57" s="24"/>
      <c r="Z57" s="98">
        <f t="shared" si="7"/>
        <v>55</v>
      </c>
      <c r="AA57" s="71" t="str">
        <f xml:space="preserve"> IFERROR( INDEX(表格1_33411[鍵盤按鍵], MATCH($AB57, 表格1_33411[注音符號], 0)), "")</f>
        <v/>
      </c>
      <c r="AB57" s="32" t="s">
        <v>132</v>
      </c>
      <c r="AC57" s="379" t="str">
        <f xml:space="preserve"> IFERROR( INDEX(表格1_33411[注音編碼], MATCH($AB57, 表格1_33411[注音符號], 0)), "")</f>
        <v/>
      </c>
      <c r="AD57" s="435" t="s">
        <v>644</v>
      </c>
      <c r="AV57" s="11"/>
      <c r="AW57" s="2"/>
    </row>
    <row r="58" spans="2:49" ht="32.25">
      <c r="C58" s="2">
        <v>12</v>
      </c>
      <c r="D58" s="21" t="str">
        <f t="shared" si="14"/>
        <v>r</v>
      </c>
      <c r="E58" s="5" t="str">
        <f t="shared" si="15"/>
        <v/>
      </c>
      <c r="F58" s="5" t="str">
        <f t="shared" si="16"/>
        <v/>
      </c>
      <c r="G58" s="5"/>
      <c r="I58" s="2"/>
      <c r="J58" s="2"/>
      <c r="R58" s="2"/>
      <c r="U58" s="455" t="s">
        <v>267</v>
      </c>
      <c r="V58" s="410" t="s">
        <v>125</v>
      </c>
      <c r="W58" s="411" t="s">
        <v>621</v>
      </c>
      <c r="X58" s="456" t="s">
        <v>203</v>
      </c>
      <c r="Y58" s="24"/>
      <c r="Z58" s="98">
        <f t="shared" si="7"/>
        <v>56</v>
      </c>
      <c r="AA58" s="71" t="str">
        <f xml:space="preserve"> IFERROR( INDEX(表格1_33411[鍵盤按鍵], MATCH($AB58, 表格1_33411[注音符號], 0)), "")</f>
        <v/>
      </c>
      <c r="AB58" s="32" t="s">
        <v>134</v>
      </c>
      <c r="AC58" s="379" t="str">
        <f xml:space="preserve"> IFERROR( INDEX(表格1_33411[注音編碼], MATCH($AB58, 表格1_33411[注音符號], 0)), "")</f>
        <v/>
      </c>
      <c r="AD58" s="435" t="s">
        <v>645</v>
      </c>
      <c r="AV58" s="11"/>
      <c r="AW58" s="2"/>
    </row>
    <row r="59" spans="2:49">
      <c r="C59" s="2">
        <v>13</v>
      </c>
      <c r="D59" s="21" t="str">
        <f t="shared" si="14"/>
        <v>f</v>
      </c>
      <c r="E59" s="5" t="str">
        <f t="shared" si="15"/>
        <v/>
      </c>
      <c r="F59" s="5" t="str">
        <f t="shared" si="16"/>
        <v/>
      </c>
      <c r="G59" s="5"/>
      <c r="I59" s="2"/>
      <c r="J59" s="2"/>
      <c r="R59" s="2"/>
      <c r="U59" s="457" t="s">
        <v>612</v>
      </c>
      <c r="V59" s="410" t="s">
        <v>99</v>
      </c>
      <c r="W59" s="411" t="s">
        <v>622</v>
      </c>
      <c r="X59" s="458" t="s">
        <v>207</v>
      </c>
      <c r="Y59" s="24"/>
      <c r="AV59" s="11"/>
      <c r="AW59" s="2"/>
    </row>
    <row r="60" spans="2:49">
      <c r="C60" s="2">
        <v>14</v>
      </c>
      <c r="D60" s="21" t="str">
        <f t="shared" si="14"/>
        <v>v</v>
      </c>
      <c r="E60" s="5" t="str">
        <f t="shared" si="15"/>
        <v/>
      </c>
      <c r="F60" s="5" t="str">
        <f t="shared" si="16"/>
        <v/>
      </c>
      <c r="G60" s="5"/>
      <c r="I60" s="2"/>
      <c r="J60" s="2"/>
      <c r="R60" s="2"/>
      <c r="U60" s="455" t="s">
        <v>206</v>
      </c>
      <c r="V60" s="410" t="s">
        <v>101</v>
      </c>
      <c r="W60" s="411" t="s">
        <v>619</v>
      </c>
      <c r="X60" s="456" t="s">
        <v>160</v>
      </c>
      <c r="Y60" s="24"/>
      <c r="AB60" s="430"/>
      <c r="AC60" s="430"/>
      <c r="AD60" s="431" t="s">
        <v>646</v>
      </c>
      <c r="AV60" s="11"/>
      <c r="AW60" s="2"/>
    </row>
    <row r="61" spans="2:49">
      <c r="C61" s="2">
        <v>15</v>
      </c>
      <c r="D61" s="21" t="str">
        <f t="shared" si="14"/>
        <v>t</v>
      </c>
      <c r="E61" s="5" t="str">
        <f t="shared" si="15"/>
        <v/>
      </c>
      <c r="F61" s="5" t="str">
        <f t="shared" si="16"/>
        <v/>
      </c>
      <c r="G61" s="5"/>
      <c r="I61" s="2"/>
      <c r="J61" s="2"/>
      <c r="R61" s="2"/>
      <c r="Y61" s="24"/>
      <c r="AF61" s="451" t="s">
        <v>651</v>
      </c>
      <c r="AV61" s="11"/>
      <c r="AW61" s="2"/>
    </row>
    <row r="62" spans="2:49">
      <c r="C62" s="2">
        <v>16</v>
      </c>
      <c r="D62" s="21" t="str">
        <f t="shared" si="14"/>
        <v>g</v>
      </c>
      <c r="E62" s="5" t="str">
        <f t="shared" si="15"/>
        <v/>
      </c>
      <c r="F62" s="5" t="str">
        <f t="shared" si="16"/>
        <v/>
      </c>
      <c r="G62" s="5"/>
      <c r="I62" s="2"/>
      <c r="J62" s="2"/>
      <c r="R62" s="2"/>
      <c r="AV62" s="11"/>
      <c r="AW62" s="2"/>
    </row>
    <row r="63" spans="2:49">
      <c r="C63" s="2">
        <v>17</v>
      </c>
      <c r="D63" s="21" t="str">
        <f t="shared" si="14"/>
        <v>b</v>
      </c>
      <c r="E63" s="5" t="str">
        <f t="shared" si="15"/>
        <v>ㆡ</v>
      </c>
      <c r="F63" s="5" t="str">
        <f t="shared" si="16"/>
        <v>j</v>
      </c>
      <c r="G63" s="5"/>
      <c r="I63" s="2"/>
      <c r="J63" s="2"/>
      <c r="R63" s="2"/>
      <c r="AV63" s="11"/>
      <c r="AW63" s="2"/>
    </row>
    <row r="64" spans="2:49">
      <c r="C64" s="2">
        <v>18</v>
      </c>
      <c r="D64" s="21" t="str">
        <f t="shared" si="14"/>
        <v>y</v>
      </c>
      <c r="E64" s="5" t="str">
        <f t="shared" si="15"/>
        <v>ㄗ</v>
      </c>
      <c r="F64" s="5" t="str">
        <f t="shared" si="16"/>
        <v>z</v>
      </c>
      <c r="G64" s="5"/>
      <c r="I64" s="2"/>
      <c r="J64" s="2"/>
      <c r="R64" s="2"/>
      <c r="AV64" s="11"/>
      <c r="AW64" s="2"/>
    </row>
    <row r="65" spans="3:49">
      <c r="C65" s="2">
        <v>19</v>
      </c>
      <c r="D65" s="21" t="str">
        <f t="shared" si="14"/>
        <v>h</v>
      </c>
      <c r="E65" s="5" t="str">
        <f t="shared" si="15"/>
        <v>ㄘ</v>
      </c>
      <c r="F65" s="5" t="str">
        <f t="shared" si="16"/>
        <v>c</v>
      </c>
      <c r="G65" s="5"/>
      <c r="I65" s="2"/>
      <c r="J65" s="2"/>
      <c r="R65" s="2"/>
      <c r="AV65" s="11"/>
      <c r="AW65" s="2"/>
    </row>
    <row r="66" spans="3:49">
      <c r="C66" s="2">
        <v>20</v>
      </c>
      <c r="D66" s="21" t="str">
        <f t="shared" si="14"/>
        <v>n</v>
      </c>
      <c r="E66" s="5" t="str">
        <f t="shared" si="15"/>
        <v>ㄙ</v>
      </c>
      <c r="F66" s="5" t="str">
        <f t="shared" si="16"/>
        <v>s</v>
      </c>
      <c r="G66" s="5"/>
      <c r="I66" s="2"/>
      <c r="J66" s="2"/>
      <c r="R66" s="2"/>
      <c r="AV66" s="11"/>
      <c r="AW66" s="2"/>
    </row>
    <row r="67" spans="3:49">
      <c r="C67" s="2">
        <v>21</v>
      </c>
      <c r="D67" s="21" t="str">
        <f t="shared" si="14"/>
        <v>u</v>
      </c>
      <c r="E67" s="5" t="str">
        <f t="shared" si="15"/>
        <v>ㄧ</v>
      </c>
      <c r="F67" s="5" t="str">
        <f t="shared" si="16"/>
        <v>i</v>
      </c>
      <c r="G67" s="5"/>
      <c r="I67" s="2"/>
      <c r="J67" s="2"/>
      <c r="R67" s="2"/>
      <c r="AV67" s="11"/>
      <c r="AW67" s="2"/>
    </row>
    <row r="68" spans="3:49">
      <c r="C68" s="2">
        <v>22</v>
      </c>
      <c r="D68" s="21" t="str">
        <f t="shared" si="14"/>
        <v>j</v>
      </c>
      <c r="E68" s="5" t="str">
        <f t="shared" si="15"/>
        <v>ㄨ</v>
      </c>
      <c r="F68" s="5" t="str">
        <f t="shared" si="16"/>
        <v>u</v>
      </c>
      <c r="G68" s="5"/>
      <c r="I68" s="2"/>
      <c r="J68" s="2"/>
      <c r="R68" s="2"/>
      <c r="AV68" s="11"/>
      <c r="AW68" s="2"/>
    </row>
    <row r="69" spans="3:49">
      <c r="C69" s="2">
        <v>23</v>
      </c>
      <c r="D69" s="21" t="str">
        <f t="shared" si="14"/>
        <v>m</v>
      </c>
      <c r="E69" s="5" t="str">
        <f t="shared" si="15"/>
        <v>ㄇ</v>
      </c>
      <c r="F69" s="5" t="str">
        <f t="shared" si="16"/>
        <v>M</v>
      </c>
      <c r="G69" s="5"/>
      <c r="I69" s="2"/>
      <c r="J69" s="2"/>
      <c r="R69" s="2"/>
      <c r="AV69" s="11"/>
      <c r="AW69" s="2"/>
    </row>
    <row r="70" spans="3:49">
      <c r="C70" s="2">
        <v>24</v>
      </c>
      <c r="D70" s="21" t="str">
        <f t="shared" si="14"/>
        <v>8</v>
      </c>
      <c r="E70" s="5" t="str">
        <f t="shared" si="15"/>
        <v>ㄚ</v>
      </c>
      <c r="F70" s="5" t="str">
        <f t="shared" si="16"/>
        <v>a</v>
      </c>
      <c r="G70" s="5"/>
      <c r="I70" s="2"/>
      <c r="J70" s="2"/>
      <c r="R70" s="2"/>
      <c r="AV70" s="11"/>
      <c r="AW70" s="2"/>
    </row>
    <row r="71" spans="3:49">
      <c r="C71" s="2">
        <v>25</v>
      </c>
      <c r="D71" s="21" t="str">
        <f t="shared" si="14"/>
        <v>i</v>
      </c>
      <c r="E71" s="5" t="str">
        <f t="shared" si="15"/>
        <v>ㄛ</v>
      </c>
      <c r="F71" s="5" t="str">
        <f t="shared" si="16"/>
        <v>O</v>
      </c>
      <c r="G71" s="5"/>
      <c r="I71" s="2"/>
      <c r="J71" s="2"/>
      <c r="R71" s="2"/>
      <c r="AV71" s="11"/>
      <c r="AW71" s="2"/>
    </row>
    <row r="72" spans="3:49">
      <c r="C72" s="2">
        <v>26</v>
      </c>
      <c r="D72" s="21" t="str">
        <f t="shared" si="14"/>
        <v>k</v>
      </c>
      <c r="E72" s="5" t="str">
        <f t="shared" si="15"/>
        <v>ㄜ</v>
      </c>
      <c r="F72" s="5" t="str">
        <f t="shared" si="16"/>
        <v>o</v>
      </c>
      <c r="G72" s="5"/>
      <c r="I72" s="2"/>
      <c r="J72" s="2"/>
      <c r="R72" s="2"/>
      <c r="AV72" s="11"/>
      <c r="AW72" s="2"/>
    </row>
    <row r="73" spans="3:49">
      <c r="C73" s="2">
        <v>27</v>
      </c>
      <c r="D73" s="21" t="str">
        <f t="shared" si="14"/>
        <v>,</v>
      </c>
      <c r="E73" s="5" t="str">
        <f t="shared" si="15"/>
        <v>ㄝ</v>
      </c>
      <c r="F73" s="5" t="str">
        <f t="shared" si="16"/>
        <v>e</v>
      </c>
      <c r="G73" s="5"/>
      <c r="I73" s="2"/>
      <c r="J73" s="2"/>
      <c r="R73" s="2"/>
      <c r="AV73" s="11"/>
      <c r="AW73" s="2"/>
    </row>
    <row r="74" spans="3:49">
      <c r="C74" s="2">
        <v>28</v>
      </c>
      <c r="D74" s="21" t="str">
        <f t="shared" si="14"/>
        <v>9</v>
      </c>
      <c r="E74" s="5" t="str">
        <f t="shared" si="15"/>
        <v>ㄞ</v>
      </c>
      <c r="F74" s="5" t="str">
        <f t="shared" si="16"/>
        <v>y</v>
      </c>
      <c r="G74" s="5"/>
      <c r="I74" s="2"/>
      <c r="J74" s="2"/>
      <c r="R74" s="2"/>
      <c r="AV74" s="11"/>
      <c r="AW74" s="2"/>
    </row>
    <row r="75" spans="3:49">
      <c r="C75" s="2">
        <v>29</v>
      </c>
      <c r="D75" s="21" t="str">
        <f t="shared" si="14"/>
        <v>o</v>
      </c>
      <c r="E75" s="5" t="str">
        <f t="shared" si="15"/>
        <v/>
      </c>
      <c r="F75" s="5" t="str">
        <f t="shared" si="16"/>
        <v/>
      </c>
      <c r="G75" s="5"/>
      <c r="I75" s="2"/>
      <c r="J75" s="2"/>
      <c r="R75" s="2"/>
      <c r="AV75" s="11"/>
      <c r="AW75" s="2"/>
    </row>
    <row r="76" spans="3:49">
      <c r="C76" s="2">
        <v>30</v>
      </c>
      <c r="D76" s="21" t="str">
        <f t="shared" si="14"/>
        <v>l</v>
      </c>
      <c r="E76" s="5" t="str">
        <f t="shared" si="15"/>
        <v>ㄠ</v>
      </c>
      <c r="F76" s="5" t="str">
        <f t="shared" si="16"/>
        <v>x</v>
      </c>
      <c r="G76" s="5"/>
      <c r="I76" s="2"/>
      <c r="J76" s="2"/>
      <c r="R76" s="2"/>
      <c r="AV76" s="11"/>
      <c r="AW76" s="2"/>
    </row>
    <row r="77" spans="3:49">
      <c r="C77" s="2">
        <v>31</v>
      </c>
      <c r="D77" s="21" t="str">
        <f t="shared" si="14"/>
        <v>.</v>
      </c>
      <c r="E77" s="5" t="str">
        <f t="shared" si="15"/>
        <v>ｎ</v>
      </c>
      <c r="F77" s="5" t="str">
        <f t="shared" si="16"/>
        <v>B</v>
      </c>
      <c r="G77" s="5"/>
      <c r="I77" s="2"/>
      <c r="J77" s="2"/>
      <c r="R77" s="2"/>
      <c r="AV77" s="11"/>
      <c r="AW77" s="2"/>
    </row>
    <row r="78" spans="3:49">
      <c r="C78" s="2">
        <v>32</v>
      </c>
      <c r="D78" s="21" t="str">
        <f t="shared" si="14"/>
        <v>0</v>
      </c>
      <c r="E78" s="5" t="str">
        <f t="shared" si="15"/>
        <v>ㄢ</v>
      </c>
      <c r="F78" s="5" t="str">
        <f t="shared" si="16"/>
        <v>@</v>
      </c>
      <c r="G78" s="5"/>
      <c r="I78" s="2"/>
      <c r="J78" s="2"/>
      <c r="R78" s="2"/>
      <c r="AV78" s="11"/>
      <c r="AW78" s="2"/>
    </row>
    <row r="79" spans="3:49">
      <c r="C79" s="2">
        <v>33</v>
      </c>
      <c r="D79" s="21" t="str">
        <f t="shared" si="14"/>
        <v>p</v>
      </c>
      <c r="E79" s="5" t="str">
        <f t="shared" si="15"/>
        <v>ㄣ</v>
      </c>
      <c r="F79" s="5" t="str">
        <f t="shared" si="16"/>
        <v>N</v>
      </c>
      <c r="G79" s="5"/>
      <c r="I79" s="2"/>
      <c r="J79" s="2"/>
      <c r="R79" s="2"/>
      <c r="AV79" s="11"/>
      <c r="AW79" s="2"/>
    </row>
    <row r="80" spans="3:49">
      <c r="C80" s="2">
        <v>34</v>
      </c>
      <c r="D80" s="21" t="str">
        <f t="shared" si="14"/>
        <v>;</v>
      </c>
      <c r="E80" s="5" t="str">
        <f t="shared" si="15"/>
        <v>ㄤ</v>
      </c>
      <c r="F80" s="5" t="str">
        <f t="shared" si="16"/>
        <v>[</v>
      </c>
      <c r="G80" s="5"/>
      <c r="I80" s="2"/>
      <c r="J80" s="2"/>
      <c r="R80" s="2"/>
      <c r="AV80" s="11"/>
      <c r="AW80" s="2"/>
    </row>
    <row r="81" spans="3:49">
      <c r="C81" s="2">
        <v>35</v>
      </c>
      <c r="D81" s="21" t="str">
        <f t="shared" si="14"/>
        <v>/</v>
      </c>
      <c r="E81" s="5" t="str">
        <f t="shared" si="15"/>
        <v>ㄥ</v>
      </c>
      <c r="F81" s="5" t="str">
        <f t="shared" si="16"/>
        <v>W</v>
      </c>
      <c r="G81" s="5"/>
      <c r="I81" s="2"/>
      <c r="J81" s="2"/>
      <c r="R81" s="2"/>
      <c r="AV81" s="11"/>
      <c r="AW81" s="2"/>
    </row>
    <row r="82" spans="3:49">
      <c r="C82" s="2">
        <v>36</v>
      </c>
      <c r="D82" s="21" t="str">
        <f t="shared" si="14"/>
        <v>-</v>
      </c>
      <c r="E82" s="5" t="str">
        <f t="shared" si="15"/>
        <v>ㄦ</v>
      </c>
      <c r="F82" s="5" t="str">
        <f t="shared" si="16"/>
        <v>R</v>
      </c>
      <c r="G82" s="5"/>
      <c r="I82" s="2"/>
      <c r="J82" s="2"/>
      <c r="R82" s="2"/>
      <c r="AV82" s="11"/>
      <c r="AW82" s="2"/>
    </row>
    <row r="83" spans="3:49">
      <c r="C83" s="2">
        <v>37</v>
      </c>
      <c r="D83" s="21" t="str">
        <f t="shared" si="14"/>
        <v xml:space="preserve"> </v>
      </c>
      <c r="E83" s="5" t="str">
        <f t="shared" si="15"/>
        <v/>
      </c>
      <c r="F83" s="5" t="str">
        <f t="shared" si="16"/>
        <v/>
      </c>
      <c r="G83" s="5"/>
      <c r="I83" s="2"/>
      <c r="J83" s="2"/>
      <c r="R83" s="2"/>
      <c r="AV83" s="11"/>
      <c r="AW83" s="2"/>
    </row>
    <row r="84" spans="3:49">
      <c r="C84" s="2">
        <v>38</v>
      </c>
      <c r="D84" s="21" t="str">
        <f t="shared" si="14"/>
        <v>4</v>
      </c>
      <c r="E84" s="5" t="str">
        <f t="shared" si="15"/>
        <v/>
      </c>
      <c r="F84" s="5" t="str">
        <f t="shared" si="16"/>
        <v/>
      </c>
      <c r="G84" s="5"/>
      <c r="I84" s="2"/>
      <c r="J84" s="2"/>
      <c r="R84" s="2"/>
      <c r="AV84" s="11"/>
      <c r="AW84" s="2"/>
    </row>
    <row r="85" spans="3:49">
      <c r="C85" s="2">
        <v>39</v>
      </c>
      <c r="D85" s="21" t="str">
        <f t="shared" si="14"/>
        <v>3</v>
      </c>
      <c r="E85" s="5" t="str">
        <f t="shared" si="15"/>
        <v/>
      </c>
      <c r="F85" s="5" t="str">
        <f t="shared" si="16"/>
        <v/>
      </c>
      <c r="G85" s="5"/>
      <c r="I85" s="2"/>
      <c r="J85" s="2"/>
      <c r="R85" s="2"/>
      <c r="AV85" s="11"/>
      <c r="AW85" s="2"/>
    </row>
    <row r="86" spans="3:49">
      <c r="C86" s="2">
        <v>40</v>
      </c>
      <c r="D86" s="21" t="str">
        <f t="shared" si="14"/>
        <v>6</v>
      </c>
      <c r="E86" s="5" t="str">
        <f t="shared" si="15"/>
        <v/>
      </c>
      <c r="F86" s="5" t="str">
        <f t="shared" si="16"/>
        <v/>
      </c>
      <c r="G86" s="5"/>
      <c r="I86" s="2"/>
      <c r="J86" s="2"/>
      <c r="R86" s="2"/>
      <c r="AV86" s="11"/>
      <c r="AW86" s="2"/>
    </row>
    <row r="87" spans="3:49">
      <c r="C87" s="2">
        <v>41</v>
      </c>
      <c r="D87" s="21" t="str">
        <f t="shared" si="14"/>
        <v>5</v>
      </c>
      <c r="E87" s="5" t="str">
        <f t="shared" si="15"/>
        <v/>
      </c>
      <c r="F87" s="5" t="str">
        <f t="shared" si="16"/>
        <v/>
      </c>
      <c r="G87" s="5"/>
      <c r="I87" s="2"/>
      <c r="J87" s="2"/>
      <c r="R87" s="2"/>
      <c r="AV87" s="11"/>
      <c r="AW87" s="2"/>
    </row>
    <row r="88" spans="3:49">
      <c r="C88" s="2">
        <v>42</v>
      </c>
      <c r="D88" s="21" t="str">
        <f t="shared" si="14"/>
        <v>7</v>
      </c>
      <c r="E88" s="5" t="str">
        <f t="shared" si="15"/>
        <v/>
      </c>
      <c r="F88" s="5" t="str">
        <f t="shared" si="16"/>
        <v/>
      </c>
      <c r="G88" s="5"/>
      <c r="I88" s="2"/>
      <c r="J88" s="2"/>
      <c r="L88" s="4"/>
      <c r="M88" s="3"/>
      <c r="N88" s="2"/>
      <c r="Q88" s="5"/>
      <c r="R88" s="2"/>
      <c r="AV88" s="11"/>
      <c r="AW88" s="2"/>
    </row>
    <row r="89" spans="3:49">
      <c r="I89" s="2"/>
      <c r="J89" s="2"/>
      <c r="L89" s="4"/>
      <c r="M89" s="3"/>
      <c r="N89" s="2"/>
      <c r="Q89" s="5"/>
      <c r="R89" s="2"/>
      <c r="AV89" s="11"/>
      <c r="AW89" s="2"/>
    </row>
    <row r="90" spans="3:49">
      <c r="I90" s="2"/>
      <c r="J90" s="2"/>
      <c r="L90" s="4"/>
      <c r="M90" s="3"/>
      <c r="N90" s="2"/>
      <c r="Q90" s="5"/>
      <c r="R90" s="2"/>
      <c r="AV90" s="11"/>
      <c r="AW90" s="2"/>
    </row>
    <row r="91" spans="3:49">
      <c r="I91" s="2"/>
      <c r="J91" s="2"/>
      <c r="L91" s="4"/>
      <c r="M91" s="3"/>
      <c r="N91" s="2"/>
      <c r="Q91" s="5"/>
      <c r="R91" s="2"/>
      <c r="AV91" s="11"/>
      <c r="AW91" s="2"/>
    </row>
    <row r="92" spans="3:49">
      <c r="I92" s="2"/>
      <c r="J92" s="2"/>
      <c r="L92" s="4"/>
      <c r="M92" s="3"/>
      <c r="N92" s="2"/>
      <c r="Q92" s="5"/>
      <c r="R92" s="2"/>
      <c r="AV92" s="11"/>
      <c r="AW92" s="2"/>
    </row>
    <row r="93" spans="3:49">
      <c r="I93" s="2"/>
      <c r="J93" s="2"/>
      <c r="L93" s="4"/>
      <c r="M93" s="3"/>
      <c r="N93" s="2"/>
      <c r="Q93" s="5"/>
      <c r="R93" s="2"/>
      <c r="AV93" s="11"/>
      <c r="AW93" s="2"/>
    </row>
    <row r="94" spans="3:49">
      <c r="I94" s="2"/>
      <c r="J94" s="2"/>
      <c r="L94" s="4"/>
      <c r="M94" s="3"/>
      <c r="N94" s="2"/>
      <c r="Q94" s="5"/>
      <c r="R94" s="2"/>
      <c r="AV94" s="11"/>
      <c r="AW94" s="2"/>
    </row>
    <row r="95" spans="3:49">
      <c r="I95" s="2"/>
      <c r="J95" s="2"/>
      <c r="AV95" s="11"/>
      <c r="AW95" s="2"/>
    </row>
    <row r="96" spans="3:49">
      <c r="I96" s="2"/>
      <c r="J96" s="2"/>
      <c r="AV96" s="11"/>
      <c r="AW96" s="2"/>
    </row>
    <row r="97" spans="9:49">
      <c r="I97" s="2"/>
      <c r="J97" s="2"/>
      <c r="AV97" s="11"/>
      <c r="AW97" s="2"/>
    </row>
    <row r="98" spans="9:49">
      <c r="I98" s="2"/>
      <c r="J98" s="2"/>
      <c r="AV98" s="11"/>
      <c r="AW98" s="2"/>
    </row>
    <row r="99" spans="9:49">
      <c r="AV99" s="11"/>
      <c r="AW99" s="2"/>
    </row>
  </sheetData>
  <phoneticPr fontId="9" type="noConversion"/>
  <conditionalFormatting sqref="AA3:AA58">
    <cfRule type="cellIs" dxfId="1" priority="1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27A-E18F-42DC-8F96-79ED3E5EA52C}">
  <dimension ref="B1:BC58"/>
  <sheetViews>
    <sheetView topLeftCell="A42" workbookViewId="0">
      <selection activeCell="D49" sqref="D49:D53"/>
    </sheetView>
  </sheetViews>
  <sheetFormatPr defaultRowHeight="25.5"/>
  <cols>
    <col min="1" max="1" width="2" customWidth="1"/>
    <col min="2" max="2" width="4.8984375" style="392" customWidth="1"/>
    <col min="3" max="5" width="8.796875" customWidth="1"/>
    <col min="6" max="6" width="13.69921875" customWidth="1"/>
    <col min="7" max="7" width="2.296875" customWidth="1"/>
    <col min="8" max="51" width="3.19921875" style="355" customWidth="1"/>
    <col min="52" max="53" width="3.19921875" style="356" customWidth="1"/>
    <col min="54" max="55" width="8.796875" style="356"/>
  </cols>
  <sheetData>
    <row r="1" spans="2:55" ht="32.25">
      <c r="B1" s="393" t="s">
        <v>629</v>
      </c>
      <c r="C1" s="139"/>
      <c r="D1" s="8"/>
      <c r="E1" s="139"/>
      <c r="F1" s="140"/>
    </row>
    <row r="2" spans="2:55" ht="26.25" thickBot="1">
      <c r="B2" s="395" t="s">
        <v>630</v>
      </c>
      <c r="C2" s="396" t="s">
        <v>19</v>
      </c>
      <c r="D2" s="397" t="s">
        <v>15</v>
      </c>
      <c r="E2" s="398" t="s">
        <v>585</v>
      </c>
      <c r="F2" s="399" t="s">
        <v>16</v>
      </c>
      <c r="H2" s="361" t="str">
        <f xml:space="preserve"> "  alphabet: '" &amp; _xlfn.CONCAT(C$3:C$48, C$49:C$54) &amp; "'"</f>
        <v xml:space="preserve">  alphabet: '1q!a2wsxedE?cyhnYrfvbuUjJ8*iIk,&lt;9(lL0;:-OAm/p. 43657'</v>
      </c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</row>
    <row r="3" spans="2:55" ht="39.75" thickTop="1">
      <c r="B3" s="391">
        <f>ROW() - 2</f>
        <v>1</v>
      </c>
      <c r="C3" s="71" t="s">
        <v>361</v>
      </c>
      <c r="D3" s="400" t="s">
        <v>20</v>
      </c>
      <c r="E3" s="379" t="s">
        <v>217</v>
      </c>
      <c r="F3" s="33" t="s">
        <v>217</v>
      </c>
      <c r="H3" s="361" t="str">
        <f xml:space="preserve"> "  initials: '" &amp; _xlfn.CONCAT(C$3:C$48) &amp; "'"</f>
        <v xml:space="preserve">  initials: '1q!a2wsxedE?cyhnYrfvbuUjJ8*iIk,&lt;9(lL0;:-OAm/p.'</v>
      </c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</row>
    <row r="4" spans="2:55" ht="39">
      <c r="B4" s="391">
        <f t="shared" ref="B4:B58" si="0">ROW() - 2</f>
        <v>2</v>
      </c>
      <c r="C4" s="71" t="s">
        <v>353</v>
      </c>
      <c r="D4" s="400" t="s">
        <v>23</v>
      </c>
      <c r="E4" s="379" t="s">
        <v>400</v>
      </c>
      <c r="F4" s="33" t="s">
        <v>392</v>
      </c>
      <c r="H4" s="361" t="str">
        <f xml:space="preserve"> "  finals:   '" &amp; _xlfn.CONCAT(C$49:C$54) &amp; "'"</f>
        <v xml:space="preserve">  finals:   ' 43657'</v>
      </c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</row>
    <row r="5" spans="2:55" ht="39">
      <c r="B5" s="391">
        <f t="shared" si="0"/>
        <v>3</v>
      </c>
      <c r="C5" s="71" t="s">
        <v>394</v>
      </c>
      <c r="D5" s="400" t="s">
        <v>27</v>
      </c>
      <c r="E5" s="379" t="s">
        <v>190</v>
      </c>
      <c r="F5" s="33" t="s">
        <v>190</v>
      </c>
    </row>
    <row r="6" spans="2:55" ht="39">
      <c r="B6" s="391">
        <f t="shared" si="0"/>
        <v>4</v>
      </c>
      <c r="C6" s="71" t="s">
        <v>351</v>
      </c>
      <c r="D6" s="400" t="s">
        <v>83</v>
      </c>
      <c r="E6" s="379" t="s">
        <v>143</v>
      </c>
      <c r="F6" s="33" t="s">
        <v>143</v>
      </c>
    </row>
    <row r="7" spans="2:55" ht="39">
      <c r="B7" s="391">
        <f t="shared" si="0"/>
        <v>5</v>
      </c>
      <c r="C7" s="71" t="s">
        <v>347</v>
      </c>
      <c r="D7" s="400" t="s">
        <v>29</v>
      </c>
      <c r="E7" s="379" t="s">
        <v>30</v>
      </c>
      <c r="F7" s="33" t="s">
        <v>30</v>
      </c>
      <c r="H7" s="357" t="s">
        <v>587</v>
      </c>
    </row>
    <row r="8" spans="2:55" ht="39">
      <c r="B8" s="391">
        <f t="shared" si="0"/>
        <v>6</v>
      </c>
      <c r="C8" s="71" t="s">
        <v>341</v>
      </c>
      <c r="D8" s="400" t="s">
        <v>31</v>
      </c>
      <c r="E8" s="379" t="s">
        <v>408</v>
      </c>
      <c r="F8" s="33" t="s">
        <v>32</v>
      </c>
      <c r="H8" s="358" t="str">
        <f xml:space="preserve"> "- ""xlit|" &amp; _xlfn.CONCAT(E3:E54) &amp; "|" &amp; _xlfn.CONCAT(C3:C54) &amp; "|"""</f>
        <v>- "xlit|pPbmtTnlkKgwhzcsjZCSJiIuUaAOQoeEyYxX@[]R}{MWNB123570|1q!a2wsxedE?cyhnYrfvbuUjJ8*iIk,&lt;9(lL0;:-OAm/p. 43657|"</v>
      </c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60"/>
      <c r="BA8" s="360"/>
      <c r="BB8" s="360"/>
      <c r="BC8" s="360"/>
    </row>
    <row r="9" spans="2:55" ht="39">
      <c r="B9" s="391">
        <f t="shared" si="0"/>
        <v>7</v>
      </c>
      <c r="C9" s="71" t="s">
        <v>338</v>
      </c>
      <c r="D9" s="400" t="s">
        <v>33</v>
      </c>
      <c r="E9" s="379" t="s">
        <v>34</v>
      </c>
      <c r="F9" s="33" t="s">
        <v>34</v>
      </c>
    </row>
    <row r="10" spans="2:55" ht="39">
      <c r="B10" s="391">
        <f t="shared" si="0"/>
        <v>8</v>
      </c>
      <c r="C10" s="71" t="s">
        <v>332</v>
      </c>
      <c r="D10" s="400" t="s">
        <v>85</v>
      </c>
      <c r="E10" s="379" t="s">
        <v>86</v>
      </c>
      <c r="F10" s="33" t="s">
        <v>86</v>
      </c>
    </row>
    <row r="11" spans="2:55" ht="39">
      <c r="B11" s="391">
        <f t="shared" si="0"/>
        <v>9</v>
      </c>
      <c r="C11" s="71" t="s">
        <v>329</v>
      </c>
      <c r="D11" s="400" t="s">
        <v>36</v>
      </c>
      <c r="E11" s="379" t="s">
        <v>37</v>
      </c>
      <c r="F11" s="33" t="s">
        <v>37</v>
      </c>
      <c r="H11" s="357" t="s">
        <v>588</v>
      </c>
    </row>
    <row r="12" spans="2:55" ht="39">
      <c r="B12" s="391">
        <f t="shared" si="0"/>
        <v>10</v>
      </c>
      <c r="C12" s="71" t="s">
        <v>309</v>
      </c>
      <c r="D12" s="400" t="s">
        <v>38</v>
      </c>
      <c r="E12" s="379" t="s">
        <v>425</v>
      </c>
      <c r="F12" s="33" t="s">
        <v>418</v>
      </c>
      <c r="H12" s="394" t="str">
        <f xml:space="preserve"> "- ""xlit|" &amp; _xlfn.CONCAT(C3:C54) &amp; "|" &amp; _xlfn.CONCAT(D3:D54) &amp; "|"""</f>
        <v>- "xlit|1q!a2wsxedE?cyhnYrfvbuUjJ8*iIk,&lt;9(lL0;:-OAm/p. 43657|ㄅㄆㆠㄇㄉㄊㄋㄌㄍㄎㆣㄥㄏㄗㄘㄙㆡㄐㄑㄒㆢㄧㆪㄨㆫㄚㆩㆦㆧㄜㆤㆥㄞㆮㄠㆯㄢㄤㆲㄦㆱㆰㆬㆭㄣｎˉˋ˪ˊ˫．|"</v>
      </c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60"/>
      <c r="BA12" s="360"/>
      <c r="BB12" s="360"/>
      <c r="BC12" s="360"/>
    </row>
    <row r="13" spans="2:55" ht="39">
      <c r="B13" s="391">
        <f t="shared" si="0"/>
        <v>11</v>
      </c>
      <c r="C13" s="71" t="s">
        <v>322</v>
      </c>
      <c r="D13" s="400" t="s">
        <v>41</v>
      </c>
      <c r="E13" s="379" t="s">
        <v>184</v>
      </c>
      <c r="F13" s="33" t="s">
        <v>184</v>
      </c>
    </row>
    <row r="14" spans="2:55" ht="39">
      <c r="B14" s="391">
        <f t="shared" si="0"/>
        <v>12</v>
      </c>
      <c r="C14" s="71" t="s">
        <v>429</v>
      </c>
      <c r="D14" s="400" t="s">
        <v>127</v>
      </c>
      <c r="E14" s="379" t="s">
        <v>341</v>
      </c>
      <c r="F14" s="33" t="s">
        <v>613</v>
      </c>
    </row>
    <row r="15" spans="2:55" ht="39">
      <c r="B15" s="391">
        <f t="shared" si="0"/>
        <v>13</v>
      </c>
      <c r="C15" s="71" t="s">
        <v>305</v>
      </c>
      <c r="D15" s="400" t="s">
        <v>52</v>
      </c>
      <c r="E15" s="379" t="s">
        <v>422</v>
      </c>
      <c r="F15" s="33" t="s">
        <v>422</v>
      </c>
      <c r="H15" s="357" t="s">
        <v>589</v>
      </c>
    </row>
    <row r="16" spans="2:55" ht="39">
      <c r="B16" s="391">
        <f t="shared" si="0"/>
        <v>14</v>
      </c>
      <c r="C16" s="380" t="s">
        <v>590</v>
      </c>
      <c r="D16" s="401" t="s">
        <v>43</v>
      </c>
      <c r="E16" s="383" t="s">
        <v>179</v>
      </c>
      <c r="F16" s="382" t="s">
        <v>44</v>
      </c>
      <c r="H16" s="394" t="str">
        <f xml:space="preserve"> "- ""xlit|" &amp; _xlfn.CONCAT(E3:E54) &amp; "|" &amp; _xlfn.CONCAT(D3:D54) &amp; "|"""</f>
        <v>- "xlit|pPbmtTnlkKgwhzcsjZCSJiIuUaAOQoeEyYxX@[]R}{MWNB123570|ㄅㄆㆠㄇㄉㄊㄋㄌㄍㄎㆣㄥㄏㄗㄘㄙㆡㄐㄑㄒㆢㄧㆪㄨㆫㄚㆩㆦㆧㄜㆤㆥㄞㆮㄠㆯㄢㄤㆲㄦㆱㆰㆬㆭㄣｎˉˋ˪ˊ˫．|"</v>
      </c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60"/>
      <c r="BA16" s="360"/>
      <c r="BB16" s="360"/>
      <c r="BC16" s="360"/>
    </row>
    <row r="17" spans="2:6" ht="39">
      <c r="B17" s="391">
        <f t="shared" si="0"/>
        <v>15</v>
      </c>
      <c r="C17" s="380" t="s">
        <v>422</v>
      </c>
      <c r="D17" s="401" t="s">
        <v>46</v>
      </c>
      <c r="E17" s="383" t="s">
        <v>305</v>
      </c>
      <c r="F17" s="382" t="s">
        <v>614</v>
      </c>
    </row>
    <row r="18" spans="2:6" ht="39">
      <c r="B18" s="391">
        <f t="shared" si="0"/>
        <v>16</v>
      </c>
      <c r="C18" s="380" t="s">
        <v>34</v>
      </c>
      <c r="D18" s="401" t="s">
        <v>50</v>
      </c>
      <c r="E18" s="383" t="s">
        <v>338</v>
      </c>
      <c r="F18" s="382" t="s">
        <v>338</v>
      </c>
    </row>
    <row r="19" spans="2:6" ht="39">
      <c r="B19" s="391">
        <f t="shared" si="0"/>
        <v>17</v>
      </c>
      <c r="C19" s="380" t="s">
        <v>447</v>
      </c>
      <c r="D19" s="401" t="s">
        <v>48</v>
      </c>
      <c r="E19" s="383" t="s">
        <v>254</v>
      </c>
      <c r="F19" s="382" t="s">
        <v>254</v>
      </c>
    </row>
    <row r="20" spans="2:6" ht="39">
      <c r="B20" s="391">
        <f t="shared" si="0"/>
        <v>18</v>
      </c>
      <c r="C20" s="384" t="s">
        <v>283</v>
      </c>
      <c r="D20" s="402" t="s">
        <v>89</v>
      </c>
      <c r="E20" s="387" t="s">
        <v>449</v>
      </c>
      <c r="F20" s="386" t="s">
        <v>615</v>
      </c>
    </row>
    <row r="21" spans="2:6" ht="39">
      <c r="B21" s="391">
        <f t="shared" si="0"/>
        <v>19</v>
      </c>
      <c r="C21" s="384" t="s">
        <v>602</v>
      </c>
      <c r="D21" s="402" t="s">
        <v>91</v>
      </c>
      <c r="E21" s="388" t="s">
        <v>456</v>
      </c>
      <c r="F21" s="386" t="s">
        <v>616</v>
      </c>
    </row>
    <row r="22" spans="2:6" ht="39">
      <c r="B22" s="391">
        <f t="shared" si="0"/>
        <v>20</v>
      </c>
      <c r="C22" s="384" t="s">
        <v>603</v>
      </c>
      <c r="D22" s="402" t="s">
        <v>284</v>
      </c>
      <c r="E22" s="388" t="s">
        <v>460</v>
      </c>
      <c r="F22" s="386" t="s">
        <v>461</v>
      </c>
    </row>
    <row r="23" spans="2:6" ht="39">
      <c r="B23" s="391">
        <f t="shared" si="0"/>
        <v>21</v>
      </c>
      <c r="C23" s="384" t="s">
        <v>190</v>
      </c>
      <c r="D23" s="402" t="s">
        <v>109</v>
      </c>
      <c r="E23" s="387" t="s">
        <v>249</v>
      </c>
      <c r="F23" s="386" t="s">
        <v>607</v>
      </c>
    </row>
    <row r="24" spans="2:6" ht="39">
      <c r="B24" s="391">
        <f t="shared" si="0"/>
        <v>22</v>
      </c>
      <c r="C24" s="71" t="s">
        <v>196</v>
      </c>
      <c r="D24" s="400" t="s">
        <v>54</v>
      </c>
      <c r="E24" s="379" t="s">
        <v>279</v>
      </c>
      <c r="F24" s="33" t="s">
        <v>279</v>
      </c>
    </row>
    <row r="25" spans="2:6" ht="39">
      <c r="B25" s="391">
        <f t="shared" si="0"/>
        <v>23</v>
      </c>
      <c r="C25" s="389" t="s">
        <v>259</v>
      </c>
      <c r="D25" s="400" t="s">
        <v>111</v>
      </c>
      <c r="E25" s="390" t="s">
        <v>275</v>
      </c>
      <c r="F25" s="33" t="s">
        <v>513</v>
      </c>
    </row>
    <row r="26" spans="2:6" ht="39">
      <c r="B26" s="391">
        <f t="shared" si="0"/>
        <v>24</v>
      </c>
      <c r="C26" s="71" t="s">
        <v>254</v>
      </c>
      <c r="D26" s="400" t="s">
        <v>56</v>
      </c>
      <c r="E26" s="379" t="s">
        <v>196</v>
      </c>
      <c r="F26" s="33" t="s">
        <v>196</v>
      </c>
    </row>
    <row r="27" spans="2:6" ht="39">
      <c r="B27" s="391">
        <f t="shared" si="0"/>
        <v>25</v>
      </c>
      <c r="C27" s="71" t="s">
        <v>249</v>
      </c>
      <c r="D27" s="400" t="s">
        <v>113</v>
      </c>
      <c r="E27" s="379" t="s">
        <v>259</v>
      </c>
      <c r="F27" s="33" t="s">
        <v>518</v>
      </c>
    </row>
    <row r="28" spans="2:6" ht="39">
      <c r="B28" s="391">
        <f t="shared" si="0"/>
        <v>26</v>
      </c>
      <c r="C28" s="71" t="s">
        <v>591</v>
      </c>
      <c r="D28" s="400" t="s">
        <v>58</v>
      </c>
      <c r="E28" s="379" t="s">
        <v>351</v>
      </c>
      <c r="F28" s="33" t="s">
        <v>351</v>
      </c>
    </row>
    <row r="29" spans="2:6" ht="39">
      <c r="B29" s="391">
        <f t="shared" si="0"/>
        <v>27</v>
      </c>
      <c r="C29" s="71" t="s">
        <v>281</v>
      </c>
      <c r="D29" s="400" t="s">
        <v>115</v>
      </c>
      <c r="E29" s="379" t="s">
        <v>612</v>
      </c>
      <c r="F29" s="33" t="s">
        <v>276</v>
      </c>
    </row>
    <row r="30" spans="2:6" ht="39">
      <c r="B30" s="391">
        <f t="shared" si="0"/>
        <v>28</v>
      </c>
      <c r="C30" s="71" t="s">
        <v>279</v>
      </c>
      <c r="D30" s="400" t="s">
        <v>67</v>
      </c>
      <c r="E30" s="379" t="s">
        <v>267</v>
      </c>
      <c r="F30" s="33" t="s">
        <v>346</v>
      </c>
    </row>
    <row r="31" spans="2:6" ht="39">
      <c r="B31" s="391">
        <f t="shared" si="0"/>
        <v>29</v>
      </c>
      <c r="C31" s="71" t="s">
        <v>275</v>
      </c>
      <c r="D31" s="400" t="s">
        <v>121</v>
      </c>
      <c r="E31" s="379" t="s">
        <v>558</v>
      </c>
      <c r="F31" s="33" t="s">
        <v>273</v>
      </c>
    </row>
    <row r="32" spans="2:6" ht="39">
      <c r="B32" s="391">
        <f t="shared" si="0"/>
        <v>30</v>
      </c>
      <c r="C32" s="71" t="s">
        <v>37</v>
      </c>
      <c r="D32" s="400" t="s">
        <v>473</v>
      </c>
      <c r="E32" s="379" t="s">
        <v>65</v>
      </c>
      <c r="F32" s="33" t="s">
        <v>65</v>
      </c>
    </row>
    <row r="33" spans="2:6" ht="39">
      <c r="B33" s="391">
        <f t="shared" si="0"/>
        <v>31</v>
      </c>
      <c r="C33" s="71" t="s">
        <v>225</v>
      </c>
      <c r="D33" s="400" t="s">
        <v>61</v>
      </c>
      <c r="E33" s="379" t="s">
        <v>329</v>
      </c>
      <c r="F33" s="33" t="s">
        <v>329</v>
      </c>
    </row>
    <row r="34" spans="2:6" ht="39">
      <c r="B34" s="391">
        <f t="shared" si="0"/>
        <v>32</v>
      </c>
      <c r="C34" s="71" t="s">
        <v>223</v>
      </c>
      <c r="D34" s="400" t="s">
        <v>119</v>
      </c>
      <c r="E34" s="379" t="s">
        <v>322</v>
      </c>
      <c r="F34" s="33" t="s">
        <v>270</v>
      </c>
    </row>
    <row r="35" spans="2:6" ht="39">
      <c r="B35" s="391">
        <f t="shared" si="0"/>
        <v>33</v>
      </c>
      <c r="C35" s="71" t="s">
        <v>264</v>
      </c>
      <c r="D35" s="400" t="s">
        <v>241</v>
      </c>
      <c r="E35" s="379" t="s">
        <v>590</v>
      </c>
      <c r="F35" s="33" t="s">
        <v>330</v>
      </c>
    </row>
    <row r="36" spans="2:6" ht="39">
      <c r="B36" s="391">
        <f t="shared" si="0"/>
        <v>34</v>
      </c>
      <c r="C36" s="71" t="s">
        <v>240</v>
      </c>
      <c r="D36" s="400" t="s">
        <v>117</v>
      </c>
      <c r="E36" s="379" t="s">
        <v>447</v>
      </c>
      <c r="F36" s="33" t="s">
        <v>268</v>
      </c>
    </row>
    <row r="37" spans="2:6" ht="39">
      <c r="B37" s="391">
        <f t="shared" si="0"/>
        <v>35</v>
      </c>
      <c r="C37" s="71" t="s">
        <v>86</v>
      </c>
      <c r="D37" s="400" t="s">
        <v>72</v>
      </c>
      <c r="E37" s="379" t="s">
        <v>332</v>
      </c>
      <c r="F37" s="33" t="s">
        <v>326</v>
      </c>
    </row>
    <row r="38" spans="2:6" ht="39">
      <c r="B38" s="391">
        <f t="shared" si="0"/>
        <v>36</v>
      </c>
      <c r="C38" s="71" t="s">
        <v>231</v>
      </c>
      <c r="D38" s="400" t="s">
        <v>123</v>
      </c>
      <c r="E38" s="379" t="s">
        <v>569</v>
      </c>
      <c r="F38" s="33" t="s">
        <v>265</v>
      </c>
    </row>
    <row r="39" spans="2:6" ht="39">
      <c r="B39" s="391">
        <f t="shared" si="0"/>
        <v>37</v>
      </c>
      <c r="C39" s="71" t="s">
        <v>219</v>
      </c>
      <c r="D39" s="400" t="s">
        <v>97</v>
      </c>
      <c r="E39" s="379" t="s">
        <v>617</v>
      </c>
      <c r="F39" s="33" t="s">
        <v>177</v>
      </c>
    </row>
    <row r="40" spans="2:6" ht="39">
      <c r="B40" s="391">
        <f t="shared" si="0"/>
        <v>38</v>
      </c>
      <c r="C40" s="71" t="s">
        <v>212</v>
      </c>
      <c r="D40" s="400" t="s">
        <v>95</v>
      </c>
      <c r="E40" s="379" t="s">
        <v>618</v>
      </c>
      <c r="F40" s="33" t="s">
        <v>163</v>
      </c>
    </row>
    <row r="41" spans="2:6" ht="39">
      <c r="B41" s="391">
        <f t="shared" si="0"/>
        <v>39</v>
      </c>
      <c r="C41" s="71" t="s">
        <v>206</v>
      </c>
      <c r="D41" s="400" t="s">
        <v>101</v>
      </c>
      <c r="E41" s="379" t="s">
        <v>619</v>
      </c>
      <c r="F41" s="33" t="s">
        <v>160</v>
      </c>
    </row>
    <row r="42" spans="2:6" ht="39">
      <c r="B42" s="391">
        <f t="shared" si="0"/>
        <v>40</v>
      </c>
      <c r="C42" s="71" t="s">
        <v>198</v>
      </c>
      <c r="D42" s="400" t="s">
        <v>620</v>
      </c>
      <c r="E42" s="379" t="s">
        <v>560</v>
      </c>
      <c r="F42" s="33" t="s">
        <v>522</v>
      </c>
    </row>
    <row r="43" spans="2:6" ht="39">
      <c r="B43" s="391">
        <f t="shared" si="0"/>
        <v>41</v>
      </c>
      <c r="C43" s="71" t="s">
        <v>267</v>
      </c>
      <c r="D43" s="400" t="s">
        <v>125</v>
      </c>
      <c r="E43" s="379" t="s">
        <v>621</v>
      </c>
      <c r="F43" s="33" t="s">
        <v>203</v>
      </c>
    </row>
    <row r="44" spans="2:6" ht="39">
      <c r="B44" s="391">
        <f t="shared" si="0"/>
        <v>42</v>
      </c>
      <c r="C44" s="71" t="s">
        <v>612</v>
      </c>
      <c r="D44" s="400" t="s">
        <v>99</v>
      </c>
      <c r="E44" s="379" t="s">
        <v>622</v>
      </c>
      <c r="F44" s="33" t="s">
        <v>207</v>
      </c>
    </row>
    <row r="45" spans="2:6" ht="39">
      <c r="B45" s="391">
        <f t="shared" si="0"/>
        <v>43</v>
      </c>
      <c r="C45" s="71" t="s">
        <v>143</v>
      </c>
      <c r="D45" s="400" t="s">
        <v>145</v>
      </c>
      <c r="E45" s="379" t="s">
        <v>525</v>
      </c>
      <c r="F45" s="33" t="s">
        <v>608</v>
      </c>
    </row>
    <row r="46" spans="2:6" ht="39">
      <c r="B46" s="391">
        <f t="shared" si="0"/>
        <v>44</v>
      </c>
      <c r="C46" s="71" t="s">
        <v>202</v>
      </c>
      <c r="D46" s="400" t="s">
        <v>74</v>
      </c>
      <c r="E46" s="379" t="s">
        <v>559</v>
      </c>
      <c r="F46" s="33" t="s">
        <v>494</v>
      </c>
    </row>
    <row r="47" spans="2:6" ht="39">
      <c r="B47" s="391">
        <f t="shared" si="0"/>
        <v>45</v>
      </c>
      <c r="C47" s="71" t="s">
        <v>217</v>
      </c>
      <c r="D47" s="400" t="s">
        <v>76</v>
      </c>
      <c r="E47" s="379" t="s">
        <v>571</v>
      </c>
      <c r="F47" s="33" t="s">
        <v>489</v>
      </c>
    </row>
    <row r="48" spans="2:6" ht="39">
      <c r="B48" s="391">
        <f t="shared" si="0"/>
        <v>46</v>
      </c>
      <c r="C48" s="71" t="s">
        <v>596</v>
      </c>
      <c r="D48" s="400" t="s">
        <v>594</v>
      </c>
      <c r="E48" s="379" t="s">
        <v>144</v>
      </c>
      <c r="F48" s="33" t="s">
        <v>623</v>
      </c>
    </row>
    <row r="49" spans="2:15" ht="39">
      <c r="B49" s="391">
        <f t="shared" si="0"/>
        <v>47</v>
      </c>
      <c r="C49" s="71" t="s">
        <v>194</v>
      </c>
      <c r="D49" s="400" t="s">
        <v>631</v>
      </c>
      <c r="E49" s="379" t="s">
        <v>361</v>
      </c>
      <c r="F49" s="33">
        <v>1</v>
      </c>
      <c r="J49" s="355" t="s">
        <v>632</v>
      </c>
      <c r="K49" s="355" t="s">
        <v>104</v>
      </c>
      <c r="L49" s="355" t="s">
        <v>105</v>
      </c>
      <c r="M49" s="355" t="s">
        <v>106</v>
      </c>
      <c r="N49" s="355" t="s">
        <v>107</v>
      </c>
      <c r="O49" s="355" t="s">
        <v>530</v>
      </c>
    </row>
    <row r="50" spans="2:15" ht="39">
      <c r="B50" s="391">
        <f t="shared" si="0"/>
        <v>48</v>
      </c>
      <c r="C50" s="71" t="s">
        <v>193</v>
      </c>
      <c r="D50" s="400" t="s">
        <v>104</v>
      </c>
      <c r="E50" s="379" t="s">
        <v>347</v>
      </c>
      <c r="F50" s="33">
        <v>2</v>
      </c>
      <c r="K50" s="403" t="str">
        <f xml:space="preserve"> _xlfn.CONCAT(K49:O49)</f>
        <v>ˋ˪ˊ˫．</v>
      </c>
      <c r="L50" s="403"/>
      <c r="M50" s="403"/>
      <c r="N50" s="403"/>
      <c r="O50" s="403"/>
    </row>
    <row r="51" spans="2:15" ht="39">
      <c r="B51" s="391">
        <f t="shared" si="0"/>
        <v>49</v>
      </c>
      <c r="C51" s="71" t="s">
        <v>191</v>
      </c>
      <c r="D51" s="400" t="s">
        <v>105</v>
      </c>
      <c r="E51" s="379" t="s">
        <v>191</v>
      </c>
      <c r="F51" s="33">
        <v>3</v>
      </c>
    </row>
    <row r="52" spans="2:15" ht="39">
      <c r="B52" s="391">
        <f t="shared" si="0"/>
        <v>50</v>
      </c>
      <c r="C52" s="71" t="s">
        <v>175</v>
      </c>
      <c r="D52" s="400" t="s">
        <v>106</v>
      </c>
      <c r="E52" s="379" t="s">
        <v>170</v>
      </c>
      <c r="F52" s="33">
        <v>5</v>
      </c>
    </row>
    <row r="53" spans="2:15" ht="39">
      <c r="B53" s="391">
        <f t="shared" si="0"/>
        <v>51</v>
      </c>
      <c r="C53" s="71" t="s">
        <v>170</v>
      </c>
      <c r="D53" s="400" t="s">
        <v>107</v>
      </c>
      <c r="E53" s="379" t="s">
        <v>166</v>
      </c>
      <c r="F53" s="33">
        <v>7</v>
      </c>
    </row>
    <row r="54" spans="2:15" ht="39">
      <c r="B54" s="391">
        <f t="shared" si="0"/>
        <v>52</v>
      </c>
      <c r="C54" s="71" t="s">
        <v>166</v>
      </c>
      <c r="D54" s="400" t="s">
        <v>530</v>
      </c>
      <c r="E54" s="379" t="s">
        <v>219</v>
      </c>
      <c r="F54" s="33" t="s">
        <v>609</v>
      </c>
    </row>
    <row r="55" spans="2:15" ht="39">
      <c r="B55" s="391">
        <f t="shared" si="0"/>
        <v>53</v>
      </c>
      <c r="C55" s="71" t="s">
        <v>624</v>
      </c>
      <c r="D55" s="400" t="s">
        <v>128</v>
      </c>
      <c r="E55" s="379" t="s">
        <v>624</v>
      </c>
      <c r="F55" s="66" t="s">
        <v>625</v>
      </c>
    </row>
    <row r="56" spans="2:15" ht="39">
      <c r="B56" s="391">
        <f t="shared" si="0"/>
        <v>54</v>
      </c>
      <c r="C56" s="71" t="s">
        <v>624</v>
      </c>
      <c r="D56" s="400" t="s">
        <v>130</v>
      </c>
      <c r="E56" s="379" t="s">
        <v>624</v>
      </c>
      <c r="F56" s="66" t="s">
        <v>626</v>
      </c>
    </row>
    <row r="57" spans="2:15" ht="39">
      <c r="B57" s="391">
        <f t="shared" si="0"/>
        <v>55</v>
      </c>
      <c r="C57" s="71" t="s">
        <v>624</v>
      </c>
      <c r="D57" s="400" t="s">
        <v>132</v>
      </c>
      <c r="E57" s="379" t="s">
        <v>624</v>
      </c>
      <c r="F57" s="66" t="s">
        <v>627</v>
      </c>
    </row>
    <row r="58" spans="2:15" ht="39">
      <c r="B58" s="391">
        <f t="shared" si="0"/>
        <v>56</v>
      </c>
      <c r="C58" s="71" t="s">
        <v>624</v>
      </c>
      <c r="D58" s="400" t="s">
        <v>134</v>
      </c>
      <c r="E58" s="379" t="s">
        <v>624</v>
      </c>
      <c r="F58" s="66" t="s">
        <v>628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28" workbookViewId="0">
      <selection activeCell="L45" sqref="L45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 t="shared" ref="T3" si="3"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4" xml:space="preserve"> ROW() - 2</f>
        <v>2</v>
      </c>
      <c r="C4" s="375" t="s">
        <v>400</v>
      </c>
      <c r="D4" s="349" t="s">
        <v>353</v>
      </c>
      <c r="F4" s="348">
        <f t="shared" ref="F4:F54" si="5" xml:space="preserve"> ROW() - 2</f>
        <v>2</v>
      </c>
      <c r="G4" s="349" t="s">
        <v>353</v>
      </c>
      <c r="H4" s="369" t="s">
        <v>23</v>
      </c>
      <c r="J4" s="348">
        <f t="shared" ref="J4:J54" si="6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7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8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4"/>
        <v>3</v>
      </c>
      <c r="C5" s="375" t="s">
        <v>190</v>
      </c>
      <c r="D5" s="349" t="s">
        <v>394</v>
      </c>
      <c r="F5" s="348">
        <f t="shared" si="5"/>
        <v>3</v>
      </c>
      <c r="G5" s="351" t="s">
        <v>394</v>
      </c>
      <c r="H5" s="369" t="s">
        <v>27</v>
      </c>
      <c r="J5" s="348">
        <f t="shared" si="6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7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8"/>
        <v>b</v>
      </c>
    </row>
    <row r="6" spans="2:69">
      <c r="B6" s="348">
        <f t="shared" si="4"/>
        <v>4</v>
      </c>
      <c r="C6" s="375" t="s">
        <v>143</v>
      </c>
      <c r="D6" s="349" t="s">
        <v>351</v>
      </c>
      <c r="F6" s="348">
        <f t="shared" si="5"/>
        <v>4</v>
      </c>
      <c r="G6" s="349" t="s">
        <v>351</v>
      </c>
      <c r="H6" s="369" t="s">
        <v>83</v>
      </c>
      <c r="J6" s="348">
        <f t="shared" si="6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7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8"/>
        <v>m</v>
      </c>
    </row>
    <row r="7" spans="2:69">
      <c r="B7" s="348">
        <f t="shared" si="4"/>
        <v>5</v>
      </c>
      <c r="C7" s="375" t="s">
        <v>30</v>
      </c>
      <c r="D7" s="349" t="s">
        <v>347</v>
      </c>
      <c r="F7" s="348">
        <f t="shared" si="5"/>
        <v>5</v>
      </c>
      <c r="G7" s="349" t="s">
        <v>347</v>
      </c>
      <c r="H7" s="369" t="s">
        <v>29</v>
      </c>
      <c r="J7" s="348">
        <f t="shared" si="6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7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8"/>
        <v>t</v>
      </c>
      <c r="V7" s="357" t="s">
        <v>587</v>
      </c>
    </row>
    <row r="8" spans="2:69">
      <c r="B8" s="348">
        <f t="shared" si="4"/>
        <v>6</v>
      </c>
      <c r="C8" s="375" t="s">
        <v>408</v>
      </c>
      <c r="D8" s="349" t="s">
        <v>341</v>
      </c>
      <c r="F8" s="348">
        <f t="shared" si="5"/>
        <v>6</v>
      </c>
      <c r="G8" s="349" t="s">
        <v>341</v>
      </c>
      <c r="H8" s="369" t="s">
        <v>31</v>
      </c>
      <c r="J8" s="348">
        <f t="shared" si="6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7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8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4"/>
        <v>7</v>
      </c>
      <c r="C9" s="375" t="s">
        <v>34</v>
      </c>
      <c r="D9" s="349" t="s">
        <v>338</v>
      </c>
      <c r="F9" s="348">
        <f t="shared" si="5"/>
        <v>7</v>
      </c>
      <c r="G9" s="349" t="s">
        <v>338</v>
      </c>
      <c r="H9" s="369" t="s">
        <v>33</v>
      </c>
      <c r="J9" s="348">
        <f t="shared" si="6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7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8"/>
        <v>n-</v>
      </c>
    </row>
    <row r="10" spans="2:69">
      <c r="B10" s="348">
        <f t="shared" si="4"/>
        <v>8</v>
      </c>
      <c r="C10" s="375" t="s">
        <v>309</v>
      </c>
      <c r="D10" s="349" t="s">
        <v>332</v>
      </c>
      <c r="F10" s="348">
        <f t="shared" si="5"/>
        <v>8</v>
      </c>
      <c r="G10" s="349" t="s">
        <v>332</v>
      </c>
      <c r="H10" s="369" t="s">
        <v>85</v>
      </c>
      <c r="J10" s="348">
        <f t="shared" si="6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7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8"/>
        <v>l</v>
      </c>
    </row>
    <row r="11" spans="2:69">
      <c r="B11" s="348">
        <f t="shared" si="4"/>
        <v>9</v>
      </c>
      <c r="C11" s="375" t="s">
        <v>37</v>
      </c>
      <c r="D11" s="349" t="s">
        <v>329</v>
      </c>
      <c r="F11" s="348">
        <f t="shared" si="5"/>
        <v>9</v>
      </c>
      <c r="G11" s="349" t="s">
        <v>329</v>
      </c>
      <c r="H11" s="369" t="s">
        <v>36</v>
      </c>
      <c r="J11" s="348">
        <f t="shared" si="6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7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8"/>
        <v>k</v>
      </c>
      <c r="V11" s="357" t="s">
        <v>588</v>
      </c>
    </row>
    <row r="12" spans="2:69">
      <c r="B12" s="348">
        <f t="shared" si="4"/>
        <v>10</v>
      </c>
      <c r="C12" s="375" t="s">
        <v>425</v>
      </c>
      <c r="D12" s="349" t="s">
        <v>309</v>
      </c>
      <c r="F12" s="348">
        <f t="shared" si="5"/>
        <v>10</v>
      </c>
      <c r="G12" s="349" t="s">
        <v>309</v>
      </c>
      <c r="H12" s="369" t="s">
        <v>38</v>
      </c>
      <c r="J12" s="348">
        <f t="shared" si="6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7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8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4"/>
        <v>11</v>
      </c>
      <c r="C13" s="375" t="s">
        <v>184</v>
      </c>
      <c r="D13" s="349" t="s">
        <v>322</v>
      </c>
      <c r="F13" s="348">
        <f t="shared" si="5"/>
        <v>11</v>
      </c>
      <c r="G13" s="349" t="s">
        <v>322</v>
      </c>
      <c r="H13" s="369" t="s">
        <v>41</v>
      </c>
      <c r="J13" s="348">
        <f t="shared" si="6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7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8"/>
        <v>g</v>
      </c>
    </row>
    <row r="14" spans="2:69">
      <c r="B14" s="348">
        <f t="shared" si="4"/>
        <v>12</v>
      </c>
      <c r="C14" s="375" t="s">
        <v>422</v>
      </c>
      <c r="D14" s="349" t="s">
        <v>305</v>
      </c>
      <c r="F14" s="348">
        <f t="shared" si="5"/>
        <v>12</v>
      </c>
      <c r="G14" s="349" t="s">
        <v>305</v>
      </c>
      <c r="H14" s="369" t="s">
        <v>52</v>
      </c>
      <c r="J14" s="348">
        <f t="shared" si="6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7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8"/>
        <v>h</v>
      </c>
    </row>
    <row r="15" spans="2:69">
      <c r="B15" s="348">
        <f t="shared" si="4"/>
        <v>13</v>
      </c>
      <c r="C15" s="375" t="s">
        <v>179</v>
      </c>
      <c r="D15" s="349" t="s">
        <v>590</v>
      </c>
      <c r="F15" s="348">
        <f t="shared" si="5"/>
        <v>13</v>
      </c>
      <c r="G15" s="349" t="s">
        <v>590</v>
      </c>
      <c r="H15" s="368" t="s">
        <v>43</v>
      </c>
      <c r="J15" s="348">
        <f t="shared" si="6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7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8"/>
        <v>z</v>
      </c>
      <c r="V15" s="357" t="s">
        <v>589</v>
      </c>
    </row>
    <row r="16" spans="2:69">
      <c r="B16" s="348">
        <f t="shared" si="4"/>
        <v>14</v>
      </c>
      <c r="C16" s="375" t="s">
        <v>305</v>
      </c>
      <c r="D16" s="349" t="s">
        <v>422</v>
      </c>
      <c r="F16" s="348">
        <f t="shared" si="5"/>
        <v>14</v>
      </c>
      <c r="G16" s="349" t="s">
        <v>422</v>
      </c>
      <c r="H16" s="369" t="s">
        <v>46</v>
      </c>
      <c r="J16" s="348">
        <f t="shared" si="6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7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8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4"/>
        <v>15</v>
      </c>
      <c r="C17" s="375" t="s">
        <v>338</v>
      </c>
      <c r="D17" s="349" t="s">
        <v>34</v>
      </c>
      <c r="F17" s="348">
        <f t="shared" si="5"/>
        <v>15</v>
      </c>
      <c r="G17" s="349" t="s">
        <v>34</v>
      </c>
      <c r="H17" s="369" t="s">
        <v>50</v>
      </c>
      <c r="J17" s="348">
        <f t="shared" si="6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7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8"/>
        <v>s</v>
      </c>
    </row>
    <row r="18" spans="2:21">
      <c r="B18" s="348">
        <f t="shared" si="4"/>
        <v>16</v>
      </c>
      <c r="C18" s="375" t="s">
        <v>254</v>
      </c>
      <c r="D18" s="349" t="s">
        <v>374</v>
      </c>
      <c r="F18" s="348">
        <f t="shared" si="5"/>
        <v>16</v>
      </c>
      <c r="G18" s="349" t="s">
        <v>374</v>
      </c>
      <c r="H18" s="368" t="s">
        <v>48</v>
      </c>
      <c r="J18" s="348">
        <f t="shared" si="6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7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8"/>
        <v>j</v>
      </c>
    </row>
    <row r="19" spans="2:21">
      <c r="B19" s="348">
        <f t="shared" si="4"/>
        <v>17</v>
      </c>
      <c r="C19" s="375" t="s">
        <v>367</v>
      </c>
      <c r="D19" s="349" t="s">
        <v>435</v>
      </c>
      <c r="F19" s="348">
        <f t="shared" si="5"/>
        <v>17</v>
      </c>
      <c r="G19" s="349" t="s">
        <v>283</v>
      </c>
      <c r="H19" s="369" t="s">
        <v>89</v>
      </c>
      <c r="J19" s="348">
        <f t="shared" si="6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7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8"/>
        <v>zi-</v>
      </c>
    </row>
    <row r="20" spans="2:21">
      <c r="B20" s="348">
        <f t="shared" si="4"/>
        <v>18</v>
      </c>
      <c r="C20" s="375" t="s">
        <v>286</v>
      </c>
      <c r="D20" s="349" t="s">
        <v>438</v>
      </c>
      <c r="F20" s="348">
        <f t="shared" si="5"/>
        <v>18</v>
      </c>
      <c r="G20" s="349" t="s">
        <v>602</v>
      </c>
      <c r="H20" s="369" t="s">
        <v>91</v>
      </c>
      <c r="J20" s="348">
        <f t="shared" si="6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7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8"/>
        <v>ci-</v>
      </c>
    </row>
    <row r="21" spans="2:21">
      <c r="B21" s="348">
        <f t="shared" si="4"/>
        <v>19</v>
      </c>
      <c r="C21" s="375" t="s">
        <v>369</v>
      </c>
      <c r="D21" s="349" t="s">
        <v>443</v>
      </c>
      <c r="F21" s="348">
        <f t="shared" si="5"/>
        <v>19</v>
      </c>
      <c r="G21" s="349" t="s">
        <v>603</v>
      </c>
      <c r="H21" s="369" t="s">
        <v>284</v>
      </c>
      <c r="J21" s="348">
        <f t="shared" si="6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7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8"/>
        <v>si-</v>
      </c>
    </row>
    <row r="22" spans="2:21">
      <c r="B22" s="348">
        <f t="shared" si="4"/>
        <v>20</v>
      </c>
      <c r="C22" s="375" t="s">
        <v>368</v>
      </c>
      <c r="D22" s="349" t="s">
        <v>28</v>
      </c>
      <c r="F22" s="348">
        <f t="shared" si="5"/>
        <v>20</v>
      </c>
      <c r="G22" s="349" t="s">
        <v>28</v>
      </c>
      <c r="H22" s="369" t="s">
        <v>109</v>
      </c>
      <c r="J22" s="348">
        <f t="shared" si="6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7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8"/>
        <v>ji-</v>
      </c>
    </row>
    <row r="23" spans="2:21">
      <c r="B23" s="348">
        <f t="shared" si="4"/>
        <v>21</v>
      </c>
      <c r="C23" s="375" t="s">
        <v>279</v>
      </c>
      <c r="D23" s="349" t="s">
        <v>196</v>
      </c>
      <c r="F23" s="348">
        <f t="shared" si="5"/>
        <v>21</v>
      </c>
      <c r="G23" s="349" t="s">
        <v>196</v>
      </c>
      <c r="H23" s="369" t="s">
        <v>54</v>
      </c>
      <c r="J23" s="348">
        <f t="shared" si="6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7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8"/>
        <v>i</v>
      </c>
    </row>
    <row r="24" spans="2:21">
      <c r="B24" s="348">
        <f t="shared" si="4"/>
        <v>22</v>
      </c>
      <c r="C24" s="375" t="s">
        <v>239</v>
      </c>
      <c r="D24" s="349" t="s">
        <v>230</v>
      </c>
      <c r="F24" s="348">
        <f t="shared" si="5"/>
        <v>22</v>
      </c>
      <c r="G24" s="349" t="s">
        <v>230</v>
      </c>
      <c r="H24" s="369" t="s">
        <v>111</v>
      </c>
      <c r="J24" s="348">
        <f t="shared" si="6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7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8"/>
        <v>inn</v>
      </c>
    </row>
    <row r="25" spans="2:21">
      <c r="B25" s="348">
        <f t="shared" si="4"/>
        <v>23</v>
      </c>
      <c r="C25" s="375" t="s">
        <v>196</v>
      </c>
      <c r="D25" s="349" t="s">
        <v>254</v>
      </c>
      <c r="F25" s="348">
        <f t="shared" si="5"/>
        <v>23</v>
      </c>
      <c r="G25" s="349" t="s">
        <v>254</v>
      </c>
      <c r="H25" s="369" t="s">
        <v>56</v>
      </c>
      <c r="J25" s="348">
        <f t="shared" si="6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7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8"/>
        <v>u</v>
      </c>
      <c r="U25" s="347"/>
    </row>
    <row r="26" spans="2:21">
      <c r="B26" s="348">
        <f t="shared" si="4"/>
        <v>24</v>
      </c>
      <c r="C26" s="375" t="s">
        <v>230</v>
      </c>
      <c r="D26" s="349" t="s">
        <v>368</v>
      </c>
      <c r="F26" s="348">
        <f t="shared" si="5"/>
        <v>24</v>
      </c>
      <c r="G26" s="349" t="s">
        <v>368</v>
      </c>
      <c r="H26" s="369" t="s">
        <v>113</v>
      </c>
      <c r="J26" s="348">
        <f t="shared" si="6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7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8"/>
        <v>unn</v>
      </c>
      <c r="U26" s="347"/>
    </row>
    <row r="27" spans="2:21">
      <c r="B27" s="348">
        <f t="shared" si="4"/>
        <v>25</v>
      </c>
      <c r="C27" s="375" t="s">
        <v>144</v>
      </c>
      <c r="D27" s="349" t="s">
        <v>143</v>
      </c>
      <c r="F27" s="348">
        <f t="shared" si="5"/>
        <v>25</v>
      </c>
      <c r="G27" s="349" t="s">
        <v>143</v>
      </c>
      <c r="H27" s="369" t="s">
        <v>145</v>
      </c>
      <c r="J27" s="348">
        <f t="shared" si="6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7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8"/>
        <v>-m</v>
      </c>
      <c r="U27" s="347"/>
    </row>
    <row r="28" spans="2:21">
      <c r="B28" s="348">
        <f t="shared" si="4"/>
        <v>26</v>
      </c>
      <c r="C28" s="375" t="s">
        <v>351</v>
      </c>
      <c r="D28" s="349" t="s">
        <v>591</v>
      </c>
      <c r="F28" s="348">
        <f t="shared" si="5"/>
        <v>26</v>
      </c>
      <c r="G28" s="349" t="s">
        <v>591</v>
      </c>
      <c r="H28" s="369" t="s">
        <v>58</v>
      </c>
      <c r="J28" s="348">
        <f t="shared" si="6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7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8"/>
        <v>a</v>
      </c>
      <c r="U28" s="347"/>
    </row>
    <row r="29" spans="2:21">
      <c r="B29" s="348">
        <f t="shared" si="4"/>
        <v>27</v>
      </c>
      <c r="C29" s="375" t="s">
        <v>401</v>
      </c>
      <c r="D29" s="349" t="s">
        <v>484</v>
      </c>
      <c r="F29" s="348">
        <f t="shared" si="5"/>
        <v>27</v>
      </c>
      <c r="G29" s="349" t="s">
        <v>484</v>
      </c>
      <c r="H29" s="369" t="s">
        <v>115</v>
      </c>
      <c r="J29" s="348">
        <f t="shared" si="6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7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8"/>
        <v>ann</v>
      </c>
    </row>
    <row r="30" spans="2:21">
      <c r="B30" s="348">
        <f t="shared" si="4"/>
        <v>28</v>
      </c>
      <c r="C30" s="375" t="s">
        <v>69</v>
      </c>
      <c r="D30" s="349" t="s">
        <v>279</v>
      </c>
      <c r="F30" s="348">
        <f t="shared" si="5"/>
        <v>28</v>
      </c>
      <c r="G30" s="349" t="s">
        <v>279</v>
      </c>
      <c r="H30" s="369" t="s">
        <v>67</v>
      </c>
      <c r="J30" s="348">
        <f t="shared" si="6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7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8"/>
        <v>oo</v>
      </c>
      <c r="U30" s="347"/>
    </row>
    <row r="31" spans="2:21">
      <c r="B31" s="348">
        <f t="shared" si="4"/>
        <v>29</v>
      </c>
      <c r="C31" s="375" t="s">
        <v>397</v>
      </c>
      <c r="D31" s="349" t="s">
        <v>239</v>
      </c>
      <c r="F31" s="348">
        <f t="shared" si="5"/>
        <v>29</v>
      </c>
      <c r="G31" s="349" t="s">
        <v>239</v>
      </c>
      <c r="H31" s="369" t="s">
        <v>597</v>
      </c>
      <c r="J31" s="348">
        <f t="shared" si="6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7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8"/>
        <v>onn</v>
      </c>
      <c r="U31" s="347"/>
    </row>
    <row r="32" spans="2:21">
      <c r="B32" s="348">
        <f t="shared" si="4"/>
        <v>30</v>
      </c>
      <c r="C32" s="375" t="s">
        <v>66</v>
      </c>
      <c r="D32" s="349" t="s">
        <v>37</v>
      </c>
      <c r="F32" s="348">
        <f t="shared" si="5"/>
        <v>30</v>
      </c>
      <c r="G32" s="349" t="s">
        <v>37</v>
      </c>
      <c r="H32" s="369" t="s">
        <v>473</v>
      </c>
      <c r="J32" s="348">
        <f t="shared" si="6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7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8"/>
        <v>o</v>
      </c>
      <c r="U32" s="347"/>
    </row>
    <row r="33" spans="2:21">
      <c r="B33" s="348">
        <f t="shared" si="4"/>
        <v>31</v>
      </c>
      <c r="C33" s="375" t="s">
        <v>62</v>
      </c>
      <c r="D33" s="349" t="s">
        <v>225</v>
      </c>
      <c r="F33" s="348">
        <f t="shared" si="5"/>
        <v>31</v>
      </c>
      <c r="G33" s="349" t="s">
        <v>225</v>
      </c>
      <c r="H33" s="369" t="s">
        <v>61</v>
      </c>
      <c r="J33" s="348">
        <f t="shared" si="6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7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8"/>
        <v>e</v>
      </c>
      <c r="U33" s="347"/>
    </row>
    <row r="34" spans="2:21">
      <c r="B34" s="348">
        <f t="shared" si="4"/>
        <v>32</v>
      </c>
      <c r="C34" s="375" t="s">
        <v>421</v>
      </c>
      <c r="D34" s="349" t="s">
        <v>598</v>
      </c>
      <c r="F34" s="348">
        <f t="shared" si="5"/>
        <v>32</v>
      </c>
      <c r="G34" s="349" t="s">
        <v>598</v>
      </c>
      <c r="H34" s="369" t="s">
        <v>119</v>
      </c>
      <c r="J34" s="348">
        <f t="shared" si="6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7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8"/>
        <v>enn</v>
      </c>
      <c r="U34" s="347"/>
    </row>
    <row r="35" spans="2:21">
      <c r="B35" s="348">
        <f t="shared" si="4"/>
        <v>33</v>
      </c>
      <c r="C35" s="375" t="s">
        <v>275</v>
      </c>
      <c r="D35" s="349" t="s">
        <v>264</v>
      </c>
      <c r="F35" s="348">
        <f t="shared" si="5"/>
        <v>33</v>
      </c>
      <c r="G35" s="349" t="s">
        <v>264</v>
      </c>
      <c r="H35" s="369" t="s">
        <v>241</v>
      </c>
      <c r="J35" s="348">
        <f t="shared" si="6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7"/>
        <v>33</v>
      </c>
      <c r="Q35" s="372" t="str">
        <f t="shared" ref="Q35:Q54" ca="1" si="9">K35</f>
        <v>9</v>
      </c>
      <c r="R35" s="374" t="str">
        <f t="shared" ref="R35:R54" ca="1" si="10">L35</f>
        <v>ㄞ</v>
      </c>
      <c r="S35" s="372" t="str">
        <f t="shared" ref="S35:S54" ca="1" si="11">M35</f>
        <v>I</v>
      </c>
      <c r="T35" s="370" t="str">
        <f t="shared" si="8"/>
        <v>ai</v>
      </c>
    </row>
    <row r="36" spans="2:21">
      <c r="B36" s="348">
        <f t="shared" si="4"/>
        <v>34</v>
      </c>
      <c r="C36" s="375" t="s">
        <v>374</v>
      </c>
      <c r="D36" s="349" t="s">
        <v>491</v>
      </c>
      <c r="F36" s="348">
        <f t="shared" si="5"/>
        <v>34</v>
      </c>
      <c r="G36" s="349" t="s">
        <v>491</v>
      </c>
      <c r="H36" s="369" t="s">
        <v>117</v>
      </c>
      <c r="J36" s="348">
        <f t="shared" si="6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7"/>
        <v>34</v>
      </c>
      <c r="Q36" s="373" t="str">
        <f t="shared" ca="1" si="9"/>
        <v>(</v>
      </c>
      <c r="R36" s="364" t="str">
        <f t="shared" ca="1" si="10"/>
        <v>ㆮ</v>
      </c>
      <c r="S36" s="373" t="str">
        <f t="shared" ca="1" si="11"/>
        <v>Y</v>
      </c>
      <c r="T36" s="370" t="str">
        <f t="shared" si="8"/>
        <v>ainn</v>
      </c>
      <c r="U36" s="347"/>
    </row>
    <row r="37" spans="2:21">
      <c r="B37" s="348">
        <f t="shared" si="4"/>
        <v>35</v>
      </c>
      <c r="C37" s="375" t="s">
        <v>259</v>
      </c>
      <c r="D37" s="349" t="s">
        <v>86</v>
      </c>
      <c r="F37" s="348">
        <f t="shared" si="5"/>
        <v>35</v>
      </c>
      <c r="G37" s="349" t="s">
        <v>86</v>
      </c>
      <c r="H37" s="369" t="s">
        <v>72</v>
      </c>
      <c r="J37" s="348">
        <f t="shared" si="6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7"/>
        <v>35</v>
      </c>
      <c r="Q37" s="372" t="str">
        <f t="shared" ca="1" si="9"/>
        <v>l</v>
      </c>
      <c r="R37" s="374" t="str">
        <f t="shared" ca="1" si="10"/>
        <v>ㄠ</v>
      </c>
      <c r="S37" s="372" t="str">
        <f t="shared" ca="1" si="11"/>
        <v>U</v>
      </c>
      <c r="T37" s="370" t="str">
        <f t="shared" si="8"/>
        <v>au</v>
      </c>
    </row>
    <row r="38" spans="2:21">
      <c r="B38" s="348">
        <f t="shared" si="4"/>
        <v>36</v>
      </c>
      <c r="C38" s="375" t="s">
        <v>414</v>
      </c>
      <c r="D38" s="349" t="s">
        <v>497</v>
      </c>
      <c r="F38" s="348">
        <f t="shared" si="5"/>
        <v>36</v>
      </c>
      <c r="G38" s="349" t="s">
        <v>497</v>
      </c>
      <c r="H38" s="369" t="s">
        <v>123</v>
      </c>
      <c r="J38" s="348">
        <f t="shared" si="6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7"/>
        <v>36</v>
      </c>
      <c r="Q38" s="373" t="str">
        <f t="shared" ca="1" si="9"/>
        <v>L</v>
      </c>
      <c r="R38" s="364" t="str">
        <f t="shared" ca="1" si="10"/>
        <v>ㆯ</v>
      </c>
      <c r="S38" s="373" t="str">
        <f t="shared" ca="1" si="11"/>
        <v>X</v>
      </c>
      <c r="T38" s="370" t="str">
        <f t="shared" si="8"/>
        <v>aunn</v>
      </c>
    </row>
    <row r="39" spans="2:21">
      <c r="B39" s="348">
        <f t="shared" si="4"/>
        <v>37</v>
      </c>
      <c r="C39" s="375" t="s">
        <v>404</v>
      </c>
      <c r="D39" s="349" t="s">
        <v>219</v>
      </c>
      <c r="F39" s="348">
        <f t="shared" si="5"/>
        <v>37</v>
      </c>
      <c r="G39" s="349">
        <v>0</v>
      </c>
      <c r="H39" s="369" t="s">
        <v>97</v>
      </c>
      <c r="J39" s="348">
        <f t="shared" si="6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7"/>
        <v>37</v>
      </c>
      <c r="Q39" s="372">
        <f t="shared" ca="1" si="9"/>
        <v>0</v>
      </c>
      <c r="R39" s="374" t="str">
        <f t="shared" ca="1" si="10"/>
        <v>ㄢ</v>
      </c>
      <c r="S39" s="372" t="str">
        <f t="shared" ca="1" si="11"/>
        <v>@</v>
      </c>
      <c r="T39" s="370" t="str">
        <f t="shared" si="8"/>
        <v>an</v>
      </c>
    </row>
    <row r="40" spans="2:21">
      <c r="B40" s="348">
        <f t="shared" si="4"/>
        <v>38</v>
      </c>
      <c r="C40" s="375" t="s">
        <v>189</v>
      </c>
      <c r="D40" s="349" t="s">
        <v>217</v>
      </c>
      <c r="F40" s="348">
        <f t="shared" si="5"/>
        <v>38</v>
      </c>
      <c r="G40" s="349" t="s">
        <v>217</v>
      </c>
      <c r="H40" s="369" t="s">
        <v>76</v>
      </c>
      <c r="J40" s="348">
        <f t="shared" si="6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7"/>
        <v>38</v>
      </c>
      <c r="Q40" s="372" t="str">
        <f t="shared" ca="1" si="9"/>
        <v>p</v>
      </c>
      <c r="R40" s="374" t="str">
        <f t="shared" ca="1" si="10"/>
        <v>ㄣ</v>
      </c>
      <c r="S40" s="372" t="str">
        <f t="shared" ca="1" si="11"/>
        <v>D</v>
      </c>
      <c r="T40" s="370" t="str">
        <f t="shared" si="8"/>
        <v>-n</v>
      </c>
    </row>
    <row r="41" spans="2:21">
      <c r="B41" s="348">
        <f t="shared" si="4"/>
        <v>39</v>
      </c>
      <c r="C41" s="375" t="s">
        <v>375</v>
      </c>
      <c r="D41" s="349" t="s">
        <v>512</v>
      </c>
      <c r="F41" s="348">
        <f t="shared" si="5"/>
        <v>39</v>
      </c>
      <c r="G41" s="349" t="s">
        <v>512</v>
      </c>
      <c r="H41" s="369" t="s">
        <v>95</v>
      </c>
      <c r="J41" s="348">
        <f t="shared" si="6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7"/>
        <v>39</v>
      </c>
      <c r="Q41" s="372" t="str">
        <f t="shared" ca="1" si="9"/>
        <v>;</v>
      </c>
      <c r="R41" s="374" t="str">
        <f t="shared" ca="1" si="10"/>
        <v>ㄤ</v>
      </c>
      <c r="S41" s="372" t="str">
        <f t="shared" ca="1" si="11"/>
        <v>H</v>
      </c>
      <c r="T41" s="370" t="str">
        <f t="shared" si="8"/>
        <v>ang</v>
      </c>
    </row>
    <row r="42" spans="2:21">
      <c r="B42" s="348">
        <f t="shared" si="4"/>
        <v>40</v>
      </c>
      <c r="C42" s="375" t="s">
        <v>439</v>
      </c>
      <c r="D42" s="349" t="s">
        <v>206</v>
      </c>
      <c r="F42" s="348">
        <f t="shared" si="5"/>
        <v>40</v>
      </c>
      <c r="G42" s="349" t="s">
        <v>206</v>
      </c>
      <c r="H42" s="369" t="s">
        <v>101</v>
      </c>
      <c r="J42" s="348">
        <f t="shared" si="6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7"/>
        <v>40</v>
      </c>
      <c r="Q42" s="372" t="str">
        <f t="shared" ca="1" si="9"/>
        <v>:</v>
      </c>
      <c r="R42" s="374" t="str">
        <f t="shared" ca="1" si="10"/>
        <v>ㆲ</v>
      </c>
      <c r="S42" s="372" t="str">
        <f t="shared" ca="1" si="11"/>
        <v>F</v>
      </c>
      <c r="T42" s="370" t="str">
        <f t="shared" si="8"/>
        <v>ong</v>
      </c>
    </row>
    <row r="43" spans="2:21">
      <c r="B43" s="348">
        <f t="shared" si="4"/>
        <v>41</v>
      </c>
      <c r="C43" s="375" t="s">
        <v>559</v>
      </c>
      <c r="D43" s="349" t="s">
        <v>202</v>
      </c>
      <c r="F43" s="348">
        <f t="shared" si="5"/>
        <v>41</v>
      </c>
      <c r="G43" s="349" t="s">
        <v>202</v>
      </c>
      <c r="H43" s="369" t="s">
        <v>74</v>
      </c>
      <c r="J43" s="348">
        <f t="shared" si="6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7"/>
        <v>41</v>
      </c>
      <c r="Q43" s="372" t="str">
        <f t="shared" ca="1" si="9"/>
        <v>/</v>
      </c>
      <c r="R43" s="374" t="str">
        <f t="shared" ca="1" si="10"/>
        <v>ㆭ</v>
      </c>
      <c r="S43" s="372" t="str">
        <f t="shared" ca="1" si="11"/>
        <v>W</v>
      </c>
      <c r="T43" s="370" t="str">
        <f t="shared" si="8"/>
        <v>-ng</v>
      </c>
    </row>
    <row r="44" spans="2:21">
      <c r="B44" s="348">
        <f t="shared" si="4"/>
        <v>42</v>
      </c>
      <c r="C44" s="375" t="s">
        <v>341</v>
      </c>
      <c r="D44" s="349" t="s">
        <v>429</v>
      </c>
      <c r="F44" s="348">
        <f t="shared" si="5"/>
        <v>42</v>
      </c>
      <c r="G44" s="349" t="s">
        <v>429</v>
      </c>
      <c r="H44" s="369" t="s">
        <v>87</v>
      </c>
      <c r="J44" s="348">
        <f t="shared" si="6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7"/>
        <v>42</v>
      </c>
      <c r="Q44" s="372" t="str">
        <f t="shared" ca="1" si="9"/>
        <v>?</v>
      </c>
      <c r="R44" s="374" t="str">
        <f t="shared" ca="1" si="10"/>
        <v>ㄫ</v>
      </c>
      <c r="S44" s="372" t="str">
        <f t="shared" ca="1" si="11"/>
        <v>w</v>
      </c>
      <c r="T44" s="370" t="str">
        <f t="shared" si="8"/>
        <v>ng-</v>
      </c>
    </row>
    <row r="45" spans="2:21">
      <c r="B45" s="348">
        <f t="shared" si="4"/>
        <v>43</v>
      </c>
      <c r="C45" s="375" t="s">
        <v>560</v>
      </c>
      <c r="D45" s="349" t="s">
        <v>198</v>
      </c>
      <c r="F45" s="348">
        <f t="shared" si="5"/>
        <v>43</v>
      </c>
      <c r="G45" s="349" t="s">
        <v>198</v>
      </c>
      <c r="H45" s="369" t="s">
        <v>593</v>
      </c>
      <c r="J45" s="348">
        <f t="shared" si="6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7"/>
        <v>43</v>
      </c>
      <c r="Q45" s="372" t="str">
        <f t="shared" ca="1" si="9"/>
        <v>-</v>
      </c>
      <c r="R45" s="374" t="str">
        <f t="shared" ca="1" si="10"/>
        <v>ㆨ</v>
      </c>
      <c r="S45" s="372" t="str">
        <f t="shared" ca="1" si="11"/>
        <v>R</v>
      </c>
      <c r="T45" s="370" t="str">
        <f t="shared" si="8"/>
        <v>ir</v>
      </c>
    </row>
    <row r="46" spans="2:21">
      <c r="B46" s="348">
        <f t="shared" si="4"/>
        <v>44</v>
      </c>
      <c r="C46" s="375" t="s">
        <v>444</v>
      </c>
      <c r="D46" s="349" t="s">
        <v>401</v>
      </c>
      <c r="F46" s="348">
        <f t="shared" si="5"/>
        <v>44</v>
      </c>
      <c r="G46" s="349" t="s">
        <v>401</v>
      </c>
      <c r="H46" s="369" t="s">
        <v>99</v>
      </c>
      <c r="J46" s="348">
        <f t="shared" si="6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7"/>
        <v>44</v>
      </c>
      <c r="Q46" s="372" t="str">
        <f t="shared" ca="1" si="9"/>
        <v>A</v>
      </c>
      <c r="R46" s="374" t="str">
        <f t="shared" ca="1" si="10"/>
        <v>ㆰ</v>
      </c>
      <c r="S46" s="372" t="str">
        <f t="shared" ca="1" si="11"/>
        <v>V</v>
      </c>
      <c r="T46" s="370" t="str">
        <f t="shared" si="8"/>
        <v>am</v>
      </c>
    </row>
    <row r="47" spans="2:21">
      <c r="B47" s="348">
        <f t="shared" si="4"/>
        <v>45</v>
      </c>
      <c r="C47" s="375" t="s">
        <v>497</v>
      </c>
      <c r="D47" s="349" t="s">
        <v>69</v>
      </c>
      <c r="F47" s="348">
        <f t="shared" si="5"/>
        <v>45</v>
      </c>
      <c r="G47" s="349" t="s">
        <v>69</v>
      </c>
      <c r="H47" s="369" t="s">
        <v>125</v>
      </c>
      <c r="J47" s="348">
        <f t="shared" si="6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7"/>
        <v>45</v>
      </c>
      <c r="Q47" s="372" t="str">
        <f t="shared" ca="1" si="9"/>
        <v>O</v>
      </c>
      <c r="R47" s="374" t="str">
        <f t="shared" ca="1" si="10"/>
        <v>ㆱ</v>
      </c>
      <c r="S47" s="372" t="str">
        <f t="shared" ca="1" si="11"/>
        <v>L</v>
      </c>
      <c r="T47" s="370" t="str">
        <f t="shared" si="8"/>
        <v>om</v>
      </c>
    </row>
    <row r="48" spans="2:21">
      <c r="B48" s="348">
        <f t="shared" si="4"/>
        <v>46</v>
      </c>
      <c r="C48" s="375" t="s">
        <v>571</v>
      </c>
      <c r="D48" s="349" t="s">
        <v>596</v>
      </c>
      <c r="F48" s="348">
        <f t="shared" si="5"/>
        <v>46</v>
      </c>
      <c r="G48" s="351" t="s">
        <v>596</v>
      </c>
      <c r="H48" s="369" t="s">
        <v>594</v>
      </c>
      <c r="I48" s="350"/>
      <c r="J48" s="348">
        <f t="shared" si="6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7"/>
        <v>46</v>
      </c>
      <c r="Q48" s="372" t="str">
        <f t="shared" ca="1" si="9"/>
        <v>.</v>
      </c>
      <c r="R48" s="374" t="str">
        <f t="shared" ca="1" si="10"/>
        <v>ｎ</v>
      </c>
      <c r="S48" s="372" t="str">
        <f t="shared" ca="1" si="11"/>
        <v>N</v>
      </c>
      <c r="T48" s="370" t="str">
        <f t="shared" si="8"/>
        <v>-nn</v>
      </c>
    </row>
    <row r="49" spans="2:20">
      <c r="B49" s="348">
        <f t="shared" si="4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5"/>
        <v>47</v>
      </c>
      <c r="G49" s="349" t="str">
        <f xml:space="preserve"> CHAR(32)</f>
        <v xml:space="preserve"> </v>
      </c>
      <c r="H49" s="369" t="s">
        <v>532</v>
      </c>
      <c r="J49" s="348">
        <f t="shared" si="6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7"/>
        <v>47</v>
      </c>
      <c r="Q49" s="349" t="str">
        <f t="shared" ca="1" si="9"/>
        <v xml:space="preserve"> </v>
      </c>
      <c r="R49" s="374" t="str">
        <f t="shared" ca="1" si="10"/>
        <v>ˉ</v>
      </c>
      <c r="S49" s="372" t="str">
        <f t="shared" ca="1" si="11"/>
        <v>1</v>
      </c>
      <c r="T49" s="370">
        <f t="shared" si="8"/>
        <v>1</v>
      </c>
    </row>
    <row r="50" spans="2:20">
      <c r="B50" s="348">
        <f t="shared" si="4"/>
        <v>48</v>
      </c>
      <c r="C50" s="375" t="s">
        <v>347</v>
      </c>
      <c r="D50" s="349" t="s">
        <v>193</v>
      </c>
      <c r="F50" s="348">
        <f t="shared" si="5"/>
        <v>48</v>
      </c>
      <c r="G50" s="349" t="s">
        <v>193</v>
      </c>
      <c r="H50" s="369" t="s">
        <v>104</v>
      </c>
      <c r="J50" s="348">
        <f t="shared" si="6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7"/>
        <v>48</v>
      </c>
      <c r="Q50" s="372" t="str">
        <f t="shared" ca="1" si="9"/>
        <v>4</v>
      </c>
      <c r="R50" s="374" t="str">
        <f t="shared" ca="1" si="10"/>
        <v>ˋ</v>
      </c>
      <c r="S50" s="372" t="str">
        <f t="shared" ca="1" si="11"/>
        <v>2</v>
      </c>
      <c r="T50" s="370">
        <f t="shared" si="8"/>
        <v>2</v>
      </c>
    </row>
    <row r="51" spans="2:20">
      <c r="B51" s="348">
        <f t="shared" si="4"/>
        <v>49</v>
      </c>
      <c r="C51" s="375" t="s">
        <v>191</v>
      </c>
      <c r="D51" s="349" t="s">
        <v>191</v>
      </c>
      <c r="F51" s="348">
        <f t="shared" si="5"/>
        <v>49</v>
      </c>
      <c r="G51" s="351" t="s">
        <v>191</v>
      </c>
      <c r="H51" s="369" t="s">
        <v>105</v>
      </c>
      <c r="J51" s="348">
        <f t="shared" si="6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7"/>
        <v>49</v>
      </c>
      <c r="Q51" s="372" t="str">
        <f t="shared" ca="1" si="9"/>
        <v>3</v>
      </c>
      <c r="R51" s="374" t="str">
        <f t="shared" ca="1" si="10"/>
        <v>˪</v>
      </c>
      <c r="S51" s="372" t="str">
        <f t="shared" ca="1" si="11"/>
        <v>3</v>
      </c>
      <c r="T51" s="370">
        <f t="shared" si="8"/>
        <v>3</v>
      </c>
    </row>
    <row r="52" spans="2:20">
      <c r="B52" s="348">
        <f t="shared" si="4"/>
        <v>50</v>
      </c>
      <c r="C52" s="375" t="s">
        <v>170</v>
      </c>
      <c r="D52" s="351" t="s">
        <v>175</v>
      </c>
      <c r="F52" s="348">
        <f t="shared" si="5"/>
        <v>50</v>
      </c>
      <c r="G52" s="349" t="s">
        <v>175</v>
      </c>
      <c r="H52" s="368" t="s">
        <v>106</v>
      </c>
      <c r="J52" s="348">
        <f t="shared" si="6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7"/>
        <v>50</v>
      </c>
      <c r="Q52" s="372" t="str">
        <f t="shared" ca="1" si="9"/>
        <v>6</v>
      </c>
      <c r="R52" s="374" t="str">
        <f t="shared" ca="1" si="10"/>
        <v>ˊ</v>
      </c>
      <c r="S52" s="372" t="str">
        <f t="shared" ca="1" si="11"/>
        <v>5</v>
      </c>
      <c r="T52" s="370">
        <f t="shared" si="8"/>
        <v>5</v>
      </c>
    </row>
    <row r="53" spans="2:20">
      <c r="B53" s="348">
        <f t="shared" si="4"/>
        <v>51</v>
      </c>
      <c r="C53" s="375" t="s">
        <v>166</v>
      </c>
      <c r="D53" s="353" t="s">
        <v>170</v>
      </c>
      <c r="F53" s="348">
        <f t="shared" si="5"/>
        <v>51</v>
      </c>
      <c r="G53" s="353" t="s">
        <v>170</v>
      </c>
      <c r="H53" s="369" t="s">
        <v>107</v>
      </c>
      <c r="J53" s="348">
        <f t="shared" si="6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7"/>
        <v>51</v>
      </c>
      <c r="Q53" s="372" t="str">
        <f t="shared" ca="1" si="9"/>
        <v>5</v>
      </c>
      <c r="R53" s="374" t="str">
        <f t="shared" ca="1" si="10"/>
        <v>˫</v>
      </c>
      <c r="S53" s="372" t="str">
        <f t="shared" ca="1" si="11"/>
        <v>7</v>
      </c>
      <c r="T53" s="370">
        <f t="shared" si="8"/>
        <v>7</v>
      </c>
    </row>
    <row r="54" spans="2:20">
      <c r="B54" s="348">
        <f t="shared" si="4"/>
        <v>52</v>
      </c>
      <c r="C54" s="375" t="s">
        <v>219</v>
      </c>
      <c r="D54" s="349">
        <v>7</v>
      </c>
      <c r="F54" s="348">
        <f t="shared" si="5"/>
        <v>52</v>
      </c>
      <c r="G54" s="349" t="s">
        <v>166</v>
      </c>
      <c r="H54" s="369" t="s">
        <v>530</v>
      </c>
      <c r="J54" s="348">
        <f t="shared" si="6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7"/>
        <v>52</v>
      </c>
      <c r="Q54" s="372" t="str">
        <f t="shared" ca="1" si="9"/>
        <v>7</v>
      </c>
      <c r="R54" s="374" t="str">
        <f t="shared" ca="1" si="10"/>
        <v>．</v>
      </c>
      <c r="S54" s="372" t="str">
        <f t="shared" ca="1" si="11"/>
        <v>0</v>
      </c>
      <c r="T54" s="370" t="str">
        <f t="shared" si="8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X19" sqref="AX19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467" t="s">
        <v>539</v>
      </c>
      <c r="C2" s="468"/>
      <c r="D2" s="469"/>
      <c r="E2" s="467" t="s">
        <v>540</v>
      </c>
      <c r="F2" s="468"/>
      <c r="G2" s="469"/>
      <c r="H2" s="464" t="s">
        <v>541</v>
      </c>
      <c r="I2" s="465"/>
      <c r="J2" s="466"/>
      <c r="K2" s="464" t="s">
        <v>542</v>
      </c>
      <c r="L2" s="465"/>
      <c r="M2" s="466"/>
      <c r="N2" s="470">
        <v>0.05</v>
      </c>
      <c r="O2" s="471"/>
      <c r="P2" s="472"/>
      <c r="Q2" s="464" t="s">
        <v>543</v>
      </c>
      <c r="R2" s="465"/>
      <c r="S2" s="466"/>
      <c r="T2" s="464" t="s">
        <v>544</v>
      </c>
      <c r="U2" s="465"/>
      <c r="V2" s="466"/>
      <c r="W2" s="475" t="s">
        <v>545</v>
      </c>
      <c r="X2" s="476"/>
      <c r="Y2" s="477"/>
      <c r="Z2" s="475" t="s">
        <v>546</v>
      </c>
      <c r="AA2" s="476"/>
      <c r="AB2" s="477"/>
      <c r="AC2" s="475" t="s">
        <v>547</v>
      </c>
      <c r="AD2" s="476"/>
      <c r="AE2" s="477"/>
      <c r="AF2" s="478" t="s">
        <v>548</v>
      </c>
      <c r="AG2" s="479"/>
      <c r="AH2" s="480"/>
      <c r="AI2" s="478" t="s">
        <v>549</v>
      </c>
      <c r="AJ2" s="479"/>
      <c r="AK2" s="480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481" t="s">
        <v>105</v>
      </c>
      <c r="I4" s="482"/>
      <c r="J4" s="272" t="s">
        <v>552</v>
      </c>
      <c r="K4" s="483" t="s">
        <v>104</v>
      </c>
      <c r="L4" s="484"/>
      <c r="M4" s="272" t="s">
        <v>553</v>
      </c>
      <c r="N4" s="481" t="s">
        <v>107</v>
      </c>
      <c r="O4" s="482"/>
      <c r="P4" s="272" t="s">
        <v>554</v>
      </c>
      <c r="Q4" s="483" t="s">
        <v>106</v>
      </c>
      <c r="R4" s="484"/>
      <c r="S4" s="272" t="s">
        <v>555</v>
      </c>
      <c r="T4" s="481" t="s">
        <v>556</v>
      </c>
      <c r="U4" s="482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473"/>
      <c r="AJ4" s="474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467" t="s">
        <v>558</v>
      </c>
      <c r="D5" s="468"/>
      <c r="E5" s="469"/>
      <c r="F5" s="467" t="s">
        <v>559</v>
      </c>
      <c r="G5" s="468"/>
      <c r="H5" s="469"/>
      <c r="I5" s="467" t="s">
        <v>322</v>
      </c>
      <c r="J5" s="468"/>
      <c r="K5" s="469"/>
      <c r="L5" s="467" t="s">
        <v>560</v>
      </c>
      <c r="M5" s="468"/>
      <c r="N5" s="469"/>
      <c r="O5" s="467" t="s">
        <v>408</v>
      </c>
      <c r="P5" s="468"/>
      <c r="Q5" s="469"/>
      <c r="R5" s="467" t="s">
        <v>447</v>
      </c>
      <c r="S5" s="468"/>
      <c r="T5" s="469"/>
      <c r="U5" s="475" t="s">
        <v>259</v>
      </c>
      <c r="V5" s="476"/>
      <c r="W5" s="477"/>
      <c r="X5" s="475" t="s">
        <v>275</v>
      </c>
      <c r="Y5" s="476"/>
      <c r="Z5" s="477"/>
      <c r="AA5" s="475" t="s">
        <v>267</v>
      </c>
      <c r="AB5" s="476"/>
      <c r="AC5" s="477"/>
      <c r="AD5" s="475" t="s">
        <v>400</v>
      </c>
      <c r="AE5" s="476"/>
      <c r="AF5" s="477"/>
      <c r="AG5" s="475" t="s">
        <v>561</v>
      </c>
      <c r="AH5" s="476"/>
      <c r="AI5" s="477"/>
      <c r="AJ5" s="475" t="s">
        <v>562</v>
      </c>
      <c r="AK5" s="476"/>
      <c r="AL5" s="477"/>
      <c r="AM5" s="478" t="s">
        <v>563</v>
      </c>
      <c r="AN5" s="479"/>
      <c r="AO5" s="480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473"/>
      <c r="AH7" s="474"/>
      <c r="AI7" s="279"/>
      <c r="AJ7" s="473"/>
      <c r="AK7" s="474"/>
      <c r="AL7" s="279"/>
      <c r="AM7" s="473"/>
      <c r="AN7" s="474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467" t="s">
        <v>401</v>
      </c>
      <c r="E8" s="468"/>
      <c r="F8" s="469"/>
      <c r="G8" s="467" t="s">
        <v>460</v>
      </c>
      <c r="H8" s="468"/>
      <c r="I8" s="469"/>
      <c r="J8" s="467" t="s">
        <v>189</v>
      </c>
      <c r="K8" s="468"/>
      <c r="L8" s="469"/>
      <c r="M8" s="467" t="s">
        <v>566</v>
      </c>
      <c r="N8" s="468"/>
      <c r="O8" s="469"/>
      <c r="P8" s="467" t="s">
        <v>141</v>
      </c>
      <c r="Q8" s="468"/>
      <c r="R8" s="469"/>
      <c r="S8" s="467" t="s">
        <v>454</v>
      </c>
      <c r="T8" s="468"/>
      <c r="U8" s="469"/>
      <c r="V8" s="475" t="s">
        <v>249</v>
      </c>
      <c r="W8" s="476"/>
      <c r="X8" s="477"/>
      <c r="Y8" s="475" t="s">
        <v>425</v>
      </c>
      <c r="Z8" s="476"/>
      <c r="AA8" s="477"/>
      <c r="AB8" s="475" t="s">
        <v>231</v>
      </c>
      <c r="AC8" s="476"/>
      <c r="AD8" s="477"/>
      <c r="AE8" s="475" t="s">
        <v>567</v>
      </c>
      <c r="AF8" s="476"/>
      <c r="AG8" s="477"/>
      <c r="AH8" s="478" t="s">
        <v>568</v>
      </c>
      <c r="AI8" s="479"/>
      <c r="AJ8" s="480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473"/>
      <c r="AI10" s="474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467" t="s">
        <v>449</v>
      </c>
      <c r="F11" s="468"/>
      <c r="G11" s="469"/>
      <c r="H11" s="467" t="s">
        <v>569</v>
      </c>
      <c r="I11" s="468"/>
      <c r="J11" s="469"/>
      <c r="K11" s="467" t="s">
        <v>456</v>
      </c>
      <c r="L11" s="468"/>
      <c r="M11" s="469"/>
      <c r="N11" s="467" t="s">
        <v>570</v>
      </c>
      <c r="O11" s="468"/>
      <c r="P11" s="469"/>
      <c r="Q11" s="467" t="s">
        <v>144</v>
      </c>
      <c r="R11" s="468"/>
      <c r="S11" s="469"/>
      <c r="T11" s="467" t="s">
        <v>571</v>
      </c>
      <c r="U11" s="468"/>
      <c r="V11" s="469"/>
      <c r="W11" s="475" t="s">
        <v>525</v>
      </c>
      <c r="X11" s="476"/>
      <c r="Y11" s="477"/>
      <c r="Z11" s="475" t="s">
        <v>572</v>
      </c>
      <c r="AA11" s="476"/>
      <c r="AB11" s="477"/>
      <c r="AC11" s="475" t="s">
        <v>573</v>
      </c>
      <c r="AD11" s="476"/>
      <c r="AE11" s="477"/>
      <c r="AF11" s="478" t="s">
        <v>574</v>
      </c>
      <c r="AG11" s="479"/>
      <c r="AH11" s="480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t="shared" ref="BR23" si="5" xml:space="preserve"> """" &amp; BK23 &amp; """: { commit: """ &amp; BL23 &amp; """ }"</f>
        <v>"B": { commit: "ㄖ" }</v>
      </c>
      <c r="BT23" s="195">
        <f t="shared" ref="BT23" si="6">BJ23</f>
        <v>20</v>
      </c>
      <c r="BU23" s="282" t="str">
        <f t="shared" ref="BU23" si="7" xml:space="preserve"> "- xform/" &amp; BN23 &amp; "/" &amp; BK23 &amp; "/"</f>
        <v>- xform/J/B/</v>
      </c>
      <c r="BW23" s="282" t="str">
        <f t="shared" ref="BW23" si="8"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9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9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9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9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9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9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9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9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9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9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9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9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9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9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9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t="shared" ref="AN39:AQ39" ca="1" si="10" xml:space="preserve"> SUBSTITUTE(AM39, MID(AM39, FIND(AN36,AM39), 1), "")</f>
        <v>1qa2wsxed?yhnbYHNBcuUjJ8*,&lt;iIk09(lLOA:;o/mp. 43657</v>
      </c>
      <c r="AO39" s="195" t="str">
        <f t="shared" ca="1" si="10"/>
        <v>1qa2wsxed?yhnbYHNBcuUjJ8*,&lt;iIk09(lLOA;o/mp. 43657</v>
      </c>
      <c r="AP39" s="195" t="str">
        <f t="shared" ca="1" si="10"/>
        <v>1qa2wsxed?yhnbYHNBcuUjJ8*,&lt;iIk09(lLO;o/mp. 43657</v>
      </c>
      <c r="AQ39" s="337" t="str">
        <f t="shared" ca="1" si="10"/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9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t="shared" ref="AN40:AQ40" ca="1" si="1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t="shared" ca="1" si="11"/>
        <v>ㄅㄆㄇㄉㄊㄋㄌㄍㄎㄫㄗㄘㄙㆡㄐㄑㄒㆢㄏㄧㆪㄨㆫㄚㆩㆤㆥㆦㆧㄜㄢㄞㆮㄠㆯㆱㆰㄤㆨㆭㆬㄣ鼻ˉˋ˪ˊ˫˙</v>
      </c>
      <c r="AP40" s="195" t="str">
        <f t="shared" ca="1" si="11"/>
        <v>ㄅㄆㄇㄉㄊㄋㄌㄍㄎㄫㄗㄘㄙㆡㄐㄑㄒㆢㄏㄧㆪㄨㆫㄚㆩㆤㆥㆦㆧㄜㄢㄞㆮㄠㆯㆱㄤㆨㆭㆬㄣ鼻ˉˋ˪ˊ˫˙</v>
      </c>
      <c r="AQ40" s="337" t="str">
        <f t="shared" ca="1" si="11"/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9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9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9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9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9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9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9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9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9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9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9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9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9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9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9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9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9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9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9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9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9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9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9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9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6" workbookViewId="0">
      <selection activeCell="E16" sqref="E16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3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ref="P7:P8" si="4">P6+1</f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ref="V7:V8" si="5">V6+1</f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3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4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5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3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 t="shared" ref="E9:E12" si="6"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>P8+1</f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>V8+1</f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3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 t="shared" si="6"/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ref="P10:P12" si="7">P9+1</f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ref="V10:V12" si="8">V9+1</f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3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 t="shared" si="6"/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7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8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3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 t="shared" si="6"/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7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8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3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>P12+1</f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>V12+1</f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3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ref="P14:P16" si="9">P13+1</f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ref="V14:V16" si="10">V13+1</f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3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9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10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3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9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10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3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 t="shared" ref="E17:E19" si="11"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>P16+1</f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>V16+1</f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3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 t="shared" si="11"/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ref="P18:P20" si="12">P17+1</f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ref="V18:V20" si="13">V17+1</f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3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 t="shared" si="11"/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1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1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3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1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1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3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>P20+1</f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>V20+1</f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3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ref="P22" si="14">P21+1</f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ref="V22" si="15">V21+1</f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3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3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3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>P25+1</f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>V25+1</f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3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ref="P27:P29" si="16">P26+1</f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ref="V27:V29" si="17">V26+1</f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3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1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1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3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1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1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3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>P29+1</f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>V29+1</f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3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1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1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3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1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1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3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1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1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3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1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1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3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1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1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3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1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1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3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3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20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21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3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ref="B39:B43" si="22" xml:space="preserve"> ROW() -4</f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20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21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3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22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20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21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3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22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20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21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3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22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20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21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3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22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20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21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3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2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20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21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3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2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20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21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3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2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3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2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3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2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 t="shared" ref="P48:P49" si="24"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 t="shared" ref="V48:V49" si="25"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3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2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 t="shared" si="24"/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 t="shared" si="25"/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3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2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t="shared" ref="B51:B52" si="26"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27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28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t="shared" si="26"/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27"/>
        <v>47</v>
      </c>
      <c r="Q52" s="71"/>
      <c r="R52" s="32"/>
      <c r="S52" s="107"/>
      <c r="T52" s="117"/>
      <c r="V52" s="98">
        <f t="shared" si="28"/>
        <v>47</v>
      </c>
      <c r="W52" s="71"/>
      <c r="X52" s="32"/>
      <c r="Y52" s="107" t="str">
        <f t="shared" ref="Y52:Y60" si="29" xml:space="preserve"> IFERROR( INDEX($G$9:$G$65, MATCH($X52, $D$5:$D$65,0)), "")</f>
        <v/>
      </c>
      <c r="Z52" s="117" t="str">
        <f t="shared" ref="Z52:Z60" si="30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27"/>
        <v>48</v>
      </c>
      <c r="Q53" s="71"/>
      <c r="R53" s="32"/>
      <c r="S53" s="107"/>
      <c r="T53" s="34"/>
      <c r="V53" s="98">
        <f t="shared" si="28"/>
        <v>48</v>
      </c>
      <c r="W53" s="71"/>
      <c r="X53" s="32"/>
      <c r="Y53" s="107" t="str">
        <f t="shared" si="29"/>
        <v/>
      </c>
      <c r="Z53" s="34" t="str">
        <f t="shared" si="30"/>
        <v/>
      </c>
    </row>
    <row r="54" spans="2:39">
      <c r="B54" s="204">
        <f t="shared" ref="B54:B56" si="31"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27"/>
        <v>49</v>
      </c>
      <c r="Q54" s="71"/>
      <c r="R54" s="32"/>
      <c r="S54" s="107"/>
      <c r="T54" s="34"/>
      <c r="V54" s="98">
        <f t="shared" si="28"/>
        <v>49</v>
      </c>
      <c r="W54" s="71"/>
      <c r="X54" s="32"/>
      <c r="Y54" s="107" t="str">
        <f t="shared" si="29"/>
        <v/>
      </c>
      <c r="Z54" s="34" t="str">
        <f t="shared" si="30"/>
        <v/>
      </c>
    </row>
    <row r="55" spans="2:39">
      <c r="B55" s="204">
        <f t="shared" si="31"/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27"/>
        <v>50</v>
      </c>
      <c r="Q55" s="71"/>
      <c r="R55" s="32"/>
      <c r="S55" s="107"/>
      <c r="T55" s="34"/>
      <c r="V55" s="98">
        <f t="shared" si="28"/>
        <v>50</v>
      </c>
      <c r="W55" s="71"/>
      <c r="X55" s="32"/>
      <c r="Y55" s="107" t="str">
        <f t="shared" si="29"/>
        <v/>
      </c>
      <c r="Z55" s="34" t="str">
        <f t="shared" si="30"/>
        <v/>
      </c>
    </row>
    <row r="56" spans="2:39">
      <c r="B56" s="211">
        <f t="shared" si="31"/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27"/>
        <v>51</v>
      </c>
      <c r="Q56" s="71"/>
      <c r="R56" s="32"/>
      <c r="S56" s="107"/>
      <c r="T56" s="117"/>
      <c r="V56" s="98">
        <f t="shared" si="28"/>
        <v>51</v>
      </c>
      <c r="W56" s="71"/>
      <c r="X56" s="32"/>
      <c r="Y56" s="107" t="str">
        <f t="shared" si="29"/>
        <v/>
      </c>
      <c r="Z56" s="117" t="str">
        <f t="shared" si="30"/>
        <v/>
      </c>
    </row>
    <row r="57" spans="2:39">
      <c r="H57" s="228"/>
      <c r="P57" s="98">
        <f t="shared" si="27"/>
        <v>52</v>
      </c>
      <c r="Q57" s="71"/>
      <c r="R57" s="32"/>
      <c r="S57" s="107"/>
      <c r="T57" s="34"/>
      <c r="V57" s="98">
        <f t="shared" si="28"/>
        <v>52</v>
      </c>
      <c r="W57" s="71"/>
      <c r="X57" s="32"/>
      <c r="Y57" s="107" t="str">
        <f t="shared" si="29"/>
        <v/>
      </c>
      <c r="Z57" s="34" t="str">
        <f t="shared" si="30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27"/>
        <v>53</v>
      </c>
      <c r="Q58" s="71"/>
      <c r="R58" s="32"/>
      <c r="S58" s="107"/>
      <c r="T58" s="34"/>
      <c r="V58" s="98">
        <f t="shared" si="28"/>
        <v>53</v>
      </c>
      <c r="W58" s="71"/>
      <c r="X58" s="32"/>
      <c r="Y58" s="107" t="str">
        <f t="shared" si="29"/>
        <v/>
      </c>
      <c r="Z58" s="34" t="str">
        <f t="shared" si="30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27"/>
        <v>54</v>
      </c>
      <c r="Q59" s="71"/>
      <c r="R59" s="32"/>
      <c r="S59" s="107"/>
      <c r="T59" s="34"/>
      <c r="V59" s="98">
        <f t="shared" si="28"/>
        <v>54</v>
      </c>
      <c r="W59" s="71"/>
      <c r="X59" s="32"/>
      <c r="Y59" s="107" t="str">
        <f t="shared" si="29"/>
        <v/>
      </c>
      <c r="Z59" s="34" t="str">
        <f t="shared" si="30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27"/>
        <v>55</v>
      </c>
      <c r="Q60" s="71"/>
      <c r="R60" s="32"/>
      <c r="S60" s="107"/>
      <c r="T60" s="117"/>
      <c r="V60" s="98">
        <f t="shared" si="28"/>
        <v>55</v>
      </c>
      <c r="W60" s="71"/>
      <c r="X60" s="32"/>
      <c r="Y60" s="107" t="str">
        <f t="shared" si="29"/>
        <v/>
      </c>
      <c r="Z60" s="117" t="str">
        <f t="shared" si="30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t="shared" ref="B66:B67" si="32"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t="shared" si="32"/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t="shared" ref="B69:B71" si="33"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t="shared" si="33"/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t="shared" si="33"/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12</vt:i4>
      </vt:variant>
    </vt:vector>
  </HeadingPairs>
  <TitlesOfParts>
    <vt:vector size="21" baseType="lpstr">
      <vt:lpstr>使用按鍵解析</vt:lpstr>
      <vt:lpstr>RIME設定解析</vt:lpstr>
      <vt:lpstr>方音符號V2</vt:lpstr>
      <vt:lpstr>方音符號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RIME設定解析!方音符號</vt:lpstr>
      <vt:lpstr>'RIME對映編碼 (台語方音)'!方音符號</vt:lpstr>
      <vt:lpstr>RIME設定解析!注音符號</vt:lpstr>
      <vt:lpstr>RIME設定解析!注音編碼</vt:lpstr>
      <vt:lpstr>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  <vt:lpstr>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2024-09-23T14:05:58Z</dcterms:modified>
</cp:coreProperties>
</file>