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F35526F4-7BC8-4517-B99D-2DD05236D61B}" xr6:coauthVersionLast="47" xr6:coauthVersionMax="47" xr10:uidLastSave="{00000000-0000-0000-0000-000000000000}"/>
  <bookViews>
    <workbookView xWindow="-120" yWindow="-120" windowWidth="38640" windowHeight="15840" tabRatio="703" firstSheet="2" activeTab="9" xr2:uid="{8ADEA2FE-7CD1-466B-8EB5-9AA2577FE19A}"/>
  </bookViews>
  <sheets>
    <sheet name="國語注音符號" sheetId="32" r:id="rId1"/>
    <sheet name="台語注音符號" sheetId="33" r:id="rId2"/>
    <sheet name="聲母發音表" sheetId="24" r:id="rId3"/>
    <sheet name="135拼音-注音符號與台語音標" sheetId="18" r:id="rId4"/>
    <sheet name="台語注音符號用例" sheetId="35" r:id="rId5"/>
    <sheet name="135拼音-聲調符號" sheetId="20" r:id="rId6"/>
    <sheet name="135拼音-聲調轉換" sheetId="23" r:id="rId7"/>
    <sheet name="135拼音-聲調符號 (2)" sheetId="36" state="hidden" r:id="rId8"/>
    <sheet name=" 135拼音-鍵盤設計" sheetId="19" r:id="rId9"/>
    <sheet name="135拼音-注音符號、電腦鍵盤與音標編碼" sheetId="17" r:id="rId10"/>
    <sheet name="台羅拼音字母" sheetId="21" r:id="rId11"/>
    <sheet name="台灣十八音-45韻母" sheetId="22" r:id="rId12"/>
    <sheet name="注音測試" sheetId="25" r:id="rId13"/>
  </sheets>
  <definedNames>
    <definedName name="_xlnm._FilterDatabase" localSheetId="9" hidden="1">'135拼音-注音符號、電腦鍵盤與音標編碼'!$B$2:$K$55</definedName>
    <definedName name="方音符號" localSheetId="1">#REF!</definedName>
    <definedName name="方音符號" localSheetId="4">#REF!</definedName>
    <definedName name="方音符號" localSheetId="0">#REF!</definedName>
    <definedName name="方音符號" localSheetId="2">#REF!</definedName>
    <definedName name="方音符號">#REF!</definedName>
    <definedName name="字典編碼" localSheetId="8">#REF!</definedName>
    <definedName name="字典編碼" localSheetId="1">#REF!</definedName>
    <definedName name="字典編碼" localSheetId="4">#REF!</definedName>
    <definedName name="字典編碼" localSheetId="0">#REF!</definedName>
    <definedName name="字典編碼" localSheetId="2">#REF!</definedName>
    <definedName name="字典編碼">#REF!</definedName>
    <definedName name="注音符號">#REF!</definedName>
    <definedName name="拼音字母" localSheetId="8">#REF!</definedName>
    <definedName name="拼音字母" localSheetId="1">#REF!</definedName>
    <definedName name="拼音字母" localSheetId="4">#REF!</definedName>
    <definedName name="拼音字母" localSheetId="0">#REF!</definedName>
    <definedName name="拼音字母" localSheetId="2">#REF!</definedName>
    <definedName name="拼音字母">#REF!</definedName>
    <definedName name="鍵盤位置" localSheetId="1">#REF!</definedName>
    <definedName name="鍵盤位置" localSheetId="4">#REF!</definedName>
    <definedName name="鍵盤位置" localSheetId="0">#REF!</definedName>
    <definedName name="鍵盤位置" localSheetId="2">#REF!</definedName>
    <definedName name="鍵盤位置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0" l="1"/>
  <c r="E12" i="20"/>
  <c r="F12" i="20"/>
  <c r="G12" i="20"/>
  <c r="E6" i="20"/>
  <c r="F6" i="20"/>
  <c r="G6" i="20"/>
  <c r="D6" i="20"/>
  <c r="K31" i="35"/>
  <c r="L31" i="35"/>
  <c r="O31" i="35" s="1"/>
  <c r="M31" i="35"/>
  <c r="N31" i="35"/>
  <c r="K32" i="35"/>
  <c r="L32" i="35"/>
  <c r="O32" i="35" s="1"/>
  <c r="M32" i="35"/>
  <c r="P32" i="35" s="1"/>
  <c r="H32" i="35" s="1"/>
  <c r="N32" i="35"/>
  <c r="K33" i="35"/>
  <c r="L33" i="35"/>
  <c r="O33" i="35" s="1"/>
  <c r="M33" i="35"/>
  <c r="N33" i="35"/>
  <c r="K34" i="35"/>
  <c r="L34" i="35"/>
  <c r="O34" i="35" s="1"/>
  <c r="M34" i="35"/>
  <c r="P34" i="35" s="1"/>
  <c r="H34" i="35" s="1"/>
  <c r="N34" i="35"/>
  <c r="K35" i="35"/>
  <c r="L35" i="35"/>
  <c r="O35" i="35" s="1"/>
  <c r="M35" i="35"/>
  <c r="N35" i="35"/>
  <c r="K36" i="35"/>
  <c r="L36" i="35"/>
  <c r="O36" i="35" s="1"/>
  <c r="M36" i="35"/>
  <c r="P36" i="35" s="1"/>
  <c r="H36" i="35" s="1"/>
  <c r="N36" i="35"/>
  <c r="K37" i="35"/>
  <c r="L37" i="35"/>
  <c r="M37" i="35"/>
  <c r="N37" i="35"/>
  <c r="P37" i="35" s="1"/>
  <c r="H37" i="35" s="1"/>
  <c r="K38" i="35"/>
  <c r="L38" i="35"/>
  <c r="M38" i="35"/>
  <c r="N38" i="35"/>
  <c r="P38" i="35"/>
  <c r="H38" i="35" s="1"/>
  <c r="K39" i="35"/>
  <c r="L39" i="35"/>
  <c r="M39" i="35"/>
  <c r="N39" i="35"/>
  <c r="P39" i="35" s="1"/>
  <c r="H39" i="35" s="1"/>
  <c r="K40" i="35"/>
  <c r="L40" i="35"/>
  <c r="M40" i="35"/>
  <c r="N40" i="35"/>
  <c r="K41" i="35"/>
  <c r="L41" i="35"/>
  <c r="M41" i="35"/>
  <c r="N41" i="35"/>
  <c r="K42" i="35"/>
  <c r="L42" i="35"/>
  <c r="M42" i="35"/>
  <c r="N42" i="35"/>
  <c r="K43" i="35"/>
  <c r="L43" i="35"/>
  <c r="M43" i="35"/>
  <c r="N43" i="35"/>
  <c r="P43" i="35" s="1"/>
  <c r="H43" i="35" s="1"/>
  <c r="K44" i="35"/>
  <c r="L44" i="35"/>
  <c r="M44" i="35"/>
  <c r="N44" i="35"/>
  <c r="P44" i="35"/>
  <c r="H44" i="35" s="1"/>
  <c r="K45" i="35"/>
  <c r="L45" i="35"/>
  <c r="M45" i="35"/>
  <c r="N45" i="35"/>
  <c r="P45" i="35" s="1"/>
  <c r="H45" i="35" s="1"/>
  <c r="K46" i="35"/>
  <c r="L46" i="35"/>
  <c r="M46" i="35"/>
  <c r="P46" i="35" s="1"/>
  <c r="H46" i="35" s="1"/>
  <c r="N46" i="35"/>
  <c r="K47" i="35"/>
  <c r="L47" i="35"/>
  <c r="O47" i="35" s="1"/>
  <c r="M47" i="35"/>
  <c r="N47" i="35"/>
  <c r="K48" i="35"/>
  <c r="L48" i="35"/>
  <c r="O48" i="35" s="1"/>
  <c r="M48" i="35"/>
  <c r="P48" i="35" s="1"/>
  <c r="H48" i="35" s="1"/>
  <c r="N48" i="35"/>
  <c r="K49" i="35"/>
  <c r="L49" i="35"/>
  <c r="O49" i="35" s="1"/>
  <c r="M49" i="35"/>
  <c r="N49" i="35"/>
  <c r="K50" i="35"/>
  <c r="L50" i="35"/>
  <c r="O50" i="35" s="1"/>
  <c r="M50" i="35"/>
  <c r="P50" i="35" s="1"/>
  <c r="H50" i="35" s="1"/>
  <c r="N50" i="35"/>
  <c r="K51" i="35"/>
  <c r="L51" i="35"/>
  <c r="O51" i="35" s="1"/>
  <c r="M51" i="35"/>
  <c r="N51" i="35"/>
  <c r="K52" i="35"/>
  <c r="L52" i="35"/>
  <c r="O52" i="35" s="1"/>
  <c r="M52" i="35"/>
  <c r="P52" i="35" s="1"/>
  <c r="H52" i="35" s="1"/>
  <c r="N52" i="35"/>
  <c r="K53" i="35"/>
  <c r="L53" i="35"/>
  <c r="M53" i="35"/>
  <c r="N53" i="35"/>
  <c r="P53" i="35" s="1"/>
  <c r="H53" i="35" s="1"/>
  <c r="N30" i="35"/>
  <c r="M30" i="35"/>
  <c r="L30" i="35"/>
  <c r="K30" i="35"/>
  <c r="O30" i="35" s="1"/>
  <c r="K6" i="35"/>
  <c r="L6" i="35"/>
  <c r="M6" i="35"/>
  <c r="N6" i="35"/>
  <c r="K7" i="35"/>
  <c r="L7" i="35"/>
  <c r="M7" i="35"/>
  <c r="N7" i="35"/>
  <c r="P7" i="35"/>
  <c r="H7" i="35" s="1"/>
  <c r="K8" i="35"/>
  <c r="L8" i="35"/>
  <c r="M8" i="35"/>
  <c r="N8" i="35"/>
  <c r="K9" i="35"/>
  <c r="L9" i="35"/>
  <c r="M9" i="35"/>
  <c r="N9" i="35"/>
  <c r="K10" i="35"/>
  <c r="L10" i="35"/>
  <c r="M10" i="35"/>
  <c r="N10" i="35"/>
  <c r="K11" i="35"/>
  <c r="L11" i="35"/>
  <c r="M11" i="35"/>
  <c r="N11" i="35"/>
  <c r="K12" i="35"/>
  <c r="L12" i="35"/>
  <c r="M12" i="35"/>
  <c r="N12" i="35"/>
  <c r="K13" i="35"/>
  <c r="L13" i="35"/>
  <c r="M13" i="35"/>
  <c r="N13" i="35"/>
  <c r="P13" i="35"/>
  <c r="H13" i="35" s="1"/>
  <c r="K14" i="35"/>
  <c r="L14" i="35"/>
  <c r="M14" i="35"/>
  <c r="N14" i="35"/>
  <c r="K15" i="35"/>
  <c r="L15" i="35"/>
  <c r="M15" i="35"/>
  <c r="P15" i="35" s="1"/>
  <c r="H15" i="35" s="1"/>
  <c r="N15" i="35"/>
  <c r="K16" i="35"/>
  <c r="L16" i="35"/>
  <c r="O16" i="35" s="1"/>
  <c r="M16" i="35"/>
  <c r="N16" i="35"/>
  <c r="K17" i="35"/>
  <c r="L17" i="35"/>
  <c r="O17" i="35" s="1"/>
  <c r="M17" i="35"/>
  <c r="P17" i="35" s="1"/>
  <c r="H17" i="35" s="1"/>
  <c r="N17" i="35"/>
  <c r="K18" i="35"/>
  <c r="L18" i="35"/>
  <c r="O18" i="35" s="1"/>
  <c r="M18" i="35"/>
  <c r="P18" i="35" s="1"/>
  <c r="H18" i="35" s="1"/>
  <c r="N18" i="35"/>
  <c r="K19" i="35"/>
  <c r="L19" i="35"/>
  <c r="O19" i="35" s="1"/>
  <c r="M19" i="35"/>
  <c r="P19" i="35" s="1"/>
  <c r="H19" i="35" s="1"/>
  <c r="N19" i="35"/>
  <c r="K20" i="35"/>
  <c r="O20" i="35" s="1"/>
  <c r="L20" i="35"/>
  <c r="M20" i="35"/>
  <c r="N20" i="35"/>
  <c r="K21" i="35"/>
  <c r="L21" i="35"/>
  <c r="M21" i="35"/>
  <c r="N21" i="35"/>
  <c r="K22" i="35"/>
  <c r="L22" i="35"/>
  <c r="M22" i="35"/>
  <c r="N22" i="35"/>
  <c r="K23" i="35"/>
  <c r="L23" i="35"/>
  <c r="M23" i="35"/>
  <c r="N23" i="35"/>
  <c r="K24" i="35"/>
  <c r="L24" i="35"/>
  <c r="M24" i="35"/>
  <c r="N24" i="35"/>
  <c r="M5" i="35"/>
  <c r="N5" i="35"/>
  <c r="L5" i="35"/>
  <c r="K5" i="35"/>
  <c r="B51" i="35"/>
  <c r="B35" i="35"/>
  <c r="B33" i="35"/>
  <c r="B32" i="35"/>
  <c r="B31" i="35"/>
  <c r="B30" i="35"/>
  <c r="B50" i="35"/>
  <c r="B49" i="35"/>
  <c r="B48" i="35"/>
  <c r="B47" i="35"/>
  <c r="B46" i="35" s="1"/>
  <c r="B38" i="35"/>
  <c r="B44" i="35"/>
  <c r="B43" i="35"/>
  <c r="B42" i="35"/>
  <c r="B41" i="35"/>
  <c r="B40" i="35"/>
  <c r="B36" i="35"/>
  <c r="B37" i="35"/>
  <c r="B34" i="35"/>
  <c r="B14" i="35"/>
  <c r="B6" i="35"/>
  <c r="F20" i="33"/>
  <c r="F19" i="33"/>
  <c r="F21" i="33"/>
  <c r="P24" i="35" l="1"/>
  <c r="H24" i="35" s="1"/>
  <c r="P23" i="35"/>
  <c r="H23" i="35" s="1"/>
  <c r="P11" i="35"/>
  <c r="H11" i="35" s="1"/>
  <c r="P10" i="35"/>
  <c r="H10" i="35" s="1"/>
  <c r="P9" i="35"/>
  <c r="H9" i="35" s="1"/>
  <c r="P42" i="35"/>
  <c r="H42" i="35" s="1"/>
  <c r="P40" i="35"/>
  <c r="H40" i="35" s="1"/>
  <c r="O23" i="35"/>
  <c r="O22" i="35"/>
  <c r="O21" i="35"/>
  <c r="O13" i="35"/>
  <c r="O12" i="35"/>
  <c r="O11" i="35"/>
  <c r="O10" i="35"/>
  <c r="O9" i="35"/>
  <c r="O8" i="35"/>
  <c r="P51" i="35"/>
  <c r="H51" i="35" s="1"/>
  <c r="P47" i="35"/>
  <c r="H47" i="35" s="1"/>
  <c r="O44" i="35"/>
  <c r="O43" i="35"/>
  <c r="O42" i="35"/>
  <c r="O41" i="35"/>
  <c r="O40" i="35"/>
  <c r="O39" i="35"/>
  <c r="P35" i="35"/>
  <c r="H35" i="35" s="1"/>
  <c r="P31" i="35"/>
  <c r="H31" i="35" s="1"/>
  <c r="P21" i="35"/>
  <c r="H21" i="35" s="1"/>
  <c r="P16" i="35"/>
  <c r="H16" i="35" s="1"/>
  <c r="P8" i="35"/>
  <c r="H8" i="35" s="1"/>
  <c r="O24" i="35"/>
  <c r="P20" i="35"/>
  <c r="H20" i="35" s="1"/>
  <c r="P14" i="35"/>
  <c r="H14" i="35" s="1"/>
  <c r="P6" i="35"/>
  <c r="H6" i="35" s="1"/>
  <c r="P22" i="35"/>
  <c r="H22" i="35" s="1"/>
  <c r="O5" i="35"/>
  <c r="O15" i="35"/>
  <c r="O14" i="35"/>
  <c r="P12" i="35"/>
  <c r="H12" i="35" s="1"/>
  <c r="O7" i="35"/>
  <c r="O6" i="35"/>
  <c r="P30" i="35"/>
  <c r="H30" i="35" s="1"/>
  <c r="O53" i="35"/>
  <c r="P49" i="35"/>
  <c r="H49" i="35" s="1"/>
  <c r="O46" i="35"/>
  <c r="O45" i="35"/>
  <c r="P41" i="35"/>
  <c r="H41" i="35" s="1"/>
  <c r="O38" i="35"/>
  <c r="O37" i="35"/>
  <c r="P33" i="35"/>
  <c r="H33" i="35" s="1"/>
  <c r="P5" i="35"/>
  <c r="H5" i="35" s="1"/>
  <c r="B45" i="35"/>
  <c r="N24" i="17" l="1"/>
  <c r="N35" i="17"/>
  <c r="N45" i="17"/>
  <c r="N40" i="17"/>
  <c r="M41" i="17"/>
  <c r="M36" i="17"/>
  <c r="L41" i="17"/>
  <c r="N41" i="17" s="1"/>
  <c r="L36" i="17"/>
  <c r="M46" i="17"/>
  <c r="L46" i="17"/>
  <c r="N46" i="17" s="1"/>
  <c r="N25" i="17"/>
  <c r="M25" i="17"/>
  <c r="L25" i="17"/>
  <c r="BM53" i="19"/>
  <c r="BM51" i="19"/>
  <c r="BM52" i="19"/>
  <c r="B70" i="17"/>
  <c r="B69" i="17"/>
  <c r="B68" i="17"/>
  <c r="B67" i="17"/>
  <c r="B66" i="17"/>
  <c r="C65" i="17"/>
  <c r="B65" i="17"/>
  <c r="BM48" i="19"/>
  <c r="BK15" i="19"/>
  <c r="BL15" i="19"/>
  <c r="BM15" i="19"/>
  <c r="BN15" i="19"/>
  <c r="BO15" i="19"/>
  <c r="BK4" i="19"/>
  <c r="BL4" i="19"/>
  <c r="BM4" i="19"/>
  <c r="BN4" i="19"/>
  <c r="BO4" i="19"/>
  <c r="BK5" i="19"/>
  <c r="BL5" i="19"/>
  <c r="BM5" i="19"/>
  <c r="BN5" i="19"/>
  <c r="BO5" i="19"/>
  <c r="BK6" i="19"/>
  <c r="BM6" i="19"/>
  <c r="BN6" i="19"/>
  <c r="BO6" i="19"/>
  <c r="BK7" i="19"/>
  <c r="BM7" i="19"/>
  <c r="BN7" i="19"/>
  <c r="BO7" i="19"/>
  <c r="BK8" i="19"/>
  <c r="BL8" i="19"/>
  <c r="BN8" i="19"/>
  <c r="BO8" i="19"/>
  <c r="BK9" i="19"/>
  <c r="BW9" i="19" s="1"/>
  <c r="BL9" i="19"/>
  <c r="BN9" i="19"/>
  <c r="BO9" i="19"/>
  <c r="BK10" i="19"/>
  <c r="BL10" i="19"/>
  <c r="BN10" i="19"/>
  <c r="BO10" i="19"/>
  <c r="BK11" i="19"/>
  <c r="BL11" i="19"/>
  <c r="BN11" i="19"/>
  <c r="BO11" i="19"/>
  <c r="BK12" i="19"/>
  <c r="BM12" i="19"/>
  <c r="BN12" i="19"/>
  <c r="BO12" i="19"/>
  <c r="BK13" i="19"/>
  <c r="BL13" i="19"/>
  <c r="BM13" i="19"/>
  <c r="BN13" i="19"/>
  <c r="BO13" i="19"/>
  <c r="BK14" i="19"/>
  <c r="BM14" i="19"/>
  <c r="BN14" i="19"/>
  <c r="BO14" i="19"/>
  <c r="BK16" i="19"/>
  <c r="BL16" i="19"/>
  <c r="BN16" i="19"/>
  <c r="BO16" i="19"/>
  <c r="BK17" i="19"/>
  <c r="BL17" i="19"/>
  <c r="BN17" i="19"/>
  <c r="BO17" i="19"/>
  <c r="BK18" i="19"/>
  <c r="BL18" i="19"/>
  <c r="BN18" i="19"/>
  <c r="BO18" i="19"/>
  <c r="BK19" i="19"/>
  <c r="BL19" i="19"/>
  <c r="BM19" i="19"/>
  <c r="BN19" i="19"/>
  <c r="BO19" i="19"/>
  <c r="BK20" i="19"/>
  <c r="BL20" i="19"/>
  <c r="BM20" i="19"/>
  <c r="BN20" i="19"/>
  <c r="BO20" i="19"/>
  <c r="BK21" i="19"/>
  <c r="BL21" i="19"/>
  <c r="BM21" i="19"/>
  <c r="BN21" i="19"/>
  <c r="BO21" i="19"/>
  <c r="BK22" i="19"/>
  <c r="BL22" i="19"/>
  <c r="BM22" i="19"/>
  <c r="BN22" i="19"/>
  <c r="BO22" i="19"/>
  <c r="BK23" i="19"/>
  <c r="BL23" i="19"/>
  <c r="BM23" i="19"/>
  <c r="BN23" i="19"/>
  <c r="BO23" i="19"/>
  <c r="BK24" i="19"/>
  <c r="BM24" i="19"/>
  <c r="BN24" i="19"/>
  <c r="BO24" i="19"/>
  <c r="BK25" i="19"/>
  <c r="BM25" i="19"/>
  <c r="BN25" i="19"/>
  <c r="BO25" i="19"/>
  <c r="BK26" i="19"/>
  <c r="BM26" i="19"/>
  <c r="BN26" i="19"/>
  <c r="BO26" i="19"/>
  <c r="BK27" i="19"/>
  <c r="BM27" i="19"/>
  <c r="BN27" i="19"/>
  <c r="BO27" i="19"/>
  <c r="BK28" i="19"/>
  <c r="BM28" i="19"/>
  <c r="BN28" i="19"/>
  <c r="BO28" i="19"/>
  <c r="BK29" i="19"/>
  <c r="BM29" i="19"/>
  <c r="BN29" i="19"/>
  <c r="BO29" i="19"/>
  <c r="BK30" i="19"/>
  <c r="BM30" i="19"/>
  <c r="BN30" i="19"/>
  <c r="BO30" i="19"/>
  <c r="BK31" i="19"/>
  <c r="BM31" i="19"/>
  <c r="BN31" i="19"/>
  <c r="BO31" i="19"/>
  <c r="BK32" i="19"/>
  <c r="BM32" i="19"/>
  <c r="BN32" i="19"/>
  <c r="BO32" i="19"/>
  <c r="BK33" i="19"/>
  <c r="BM33" i="19"/>
  <c r="BN33" i="19"/>
  <c r="BO33" i="19"/>
  <c r="BK34" i="19"/>
  <c r="BM34" i="19"/>
  <c r="BN34" i="19"/>
  <c r="BO34" i="19"/>
  <c r="BK35" i="19"/>
  <c r="BM35" i="19"/>
  <c r="BN35" i="19"/>
  <c r="BO35" i="19"/>
  <c r="BK36" i="19"/>
  <c r="BM36" i="19"/>
  <c r="BN36" i="19"/>
  <c r="BO36" i="19"/>
  <c r="BK37" i="19"/>
  <c r="BM37" i="19"/>
  <c r="BN37" i="19"/>
  <c r="BO37" i="19"/>
  <c r="BK38" i="19"/>
  <c r="BM38" i="19"/>
  <c r="BN38" i="19"/>
  <c r="BO38" i="19"/>
  <c r="BK39" i="19"/>
  <c r="BM39" i="19"/>
  <c r="BN39" i="19"/>
  <c r="BO39" i="19"/>
  <c r="BK40" i="19"/>
  <c r="BL40" i="19"/>
  <c r="BM40" i="19"/>
  <c r="BN40" i="19"/>
  <c r="BO40" i="19"/>
  <c r="BK41" i="19"/>
  <c r="BL41" i="19"/>
  <c r="BM41" i="19"/>
  <c r="BN41" i="19"/>
  <c r="BO41" i="19"/>
  <c r="BK42" i="19"/>
  <c r="BL42" i="19"/>
  <c r="BM42" i="19"/>
  <c r="BN42" i="19"/>
  <c r="BO42" i="19"/>
  <c r="BK43" i="19"/>
  <c r="BM43" i="19"/>
  <c r="BN43" i="19"/>
  <c r="BO43" i="19"/>
  <c r="BK44" i="19"/>
  <c r="BL44" i="19"/>
  <c r="BN44" i="19"/>
  <c r="BO44" i="19"/>
  <c r="BK45" i="19"/>
  <c r="BL45" i="19"/>
  <c r="BM45" i="19"/>
  <c r="BN45" i="19"/>
  <c r="BO45" i="19"/>
  <c r="BK46" i="19"/>
  <c r="BL46" i="19"/>
  <c r="BM46" i="19"/>
  <c r="BN46" i="19"/>
  <c r="BO46" i="19"/>
  <c r="BK47" i="19"/>
  <c r="BM47" i="19"/>
  <c r="BN47" i="19"/>
  <c r="BO47" i="19"/>
  <c r="BK48" i="19"/>
  <c r="BL48" i="19"/>
  <c r="BN48" i="19"/>
  <c r="BO48" i="19"/>
  <c r="BL49" i="19"/>
  <c r="BM49" i="19"/>
  <c r="BN49" i="19"/>
  <c r="BO49" i="19"/>
  <c r="BK50" i="19"/>
  <c r="BL50" i="19"/>
  <c r="BM50" i="19"/>
  <c r="BN50" i="19"/>
  <c r="BO50" i="19"/>
  <c r="BK51" i="19"/>
  <c r="BL51" i="19"/>
  <c r="BN51" i="19"/>
  <c r="BO51" i="19"/>
  <c r="BK52" i="19"/>
  <c r="BL52" i="19"/>
  <c r="BN52" i="19"/>
  <c r="BO52" i="19"/>
  <c r="BK53" i="19"/>
  <c r="BL53" i="19"/>
  <c r="BN53" i="19"/>
  <c r="BO53" i="19"/>
  <c r="BK54" i="19"/>
  <c r="BL54" i="19"/>
  <c r="BM54" i="19"/>
  <c r="BN54" i="19"/>
  <c r="BO54" i="19"/>
  <c r="BB16" i="19" a="1"/>
  <c r="BB16" i="19" s="1"/>
  <c r="B6" i="17"/>
  <c r="K6" i="17"/>
  <c r="K9" i="17"/>
  <c r="K10" i="17"/>
  <c r="K11" i="17"/>
  <c r="K12" i="17"/>
  <c r="K14" i="17"/>
  <c r="K17" i="17"/>
  <c r="K18" i="17"/>
  <c r="K19" i="17"/>
  <c r="K20" i="17"/>
  <c r="K21" i="17"/>
  <c r="K22" i="17"/>
  <c r="K23" i="17"/>
  <c r="K24" i="17"/>
  <c r="K41" i="17"/>
  <c r="K42" i="17"/>
  <c r="K43" i="17"/>
  <c r="K45" i="17"/>
  <c r="K46" i="17"/>
  <c r="K47" i="17"/>
  <c r="K50" i="17"/>
  <c r="K51" i="17"/>
  <c r="K52" i="17"/>
  <c r="K53" i="17"/>
  <c r="K54" i="17"/>
  <c r="K55" i="17"/>
  <c r="I50" i="17"/>
  <c r="J45" i="17"/>
  <c r="I45" i="17"/>
  <c r="J36" i="17"/>
  <c r="I36" i="17"/>
  <c r="J29" i="17"/>
  <c r="I29" i="17"/>
  <c r="J25" i="17"/>
  <c r="I25" i="17"/>
  <c r="J21" i="17"/>
  <c r="I21" i="17"/>
  <c r="J17" i="17"/>
  <c r="I17" i="17"/>
  <c r="J13" i="17"/>
  <c r="I13" i="17"/>
  <c r="J9" i="17"/>
  <c r="I9" i="17"/>
  <c r="J5" i="17"/>
  <c r="I5" i="17"/>
  <c r="C27" i="18"/>
  <c r="BB17" i="19" a="1"/>
  <c r="BR5" i="19" l="1"/>
  <c r="N36" i="17"/>
  <c r="BU54" i="19"/>
  <c r="BW8" i="19"/>
  <c r="BR8" i="19"/>
  <c r="BW54" i="19"/>
  <c r="BU9" i="19"/>
  <c r="BU8" i="19"/>
  <c r="BU6" i="19"/>
  <c r="BU5" i="19"/>
  <c r="BR4" i="19"/>
  <c r="BW4" i="19"/>
  <c r="BU4" i="19"/>
  <c r="BR54" i="19"/>
  <c r="I3" i="17"/>
  <c r="BB17" i="19"/>
  <c r="BR9" i="19"/>
  <c r="BW5" i="19"/>
  <c r="BU7" i="19"/>
  <c r="BJ25" i="19"/>
  <c r="BT25" i="19" s="1"/>
  <c r="BJ26" i="19"/>
  <c r="BT26" i="19" s="1"/>
  <c r="BJ27" i="19"/>
  <c r="BT27" i="19" s="1"/>
  <c r="BJ28" i="19"/>
  <c r="BT28" i="19" s="1"/>
  <c r="BJ29" i="19"/>
  <c r="BT29" i="19" s="1"/>
  <c r="BJ30" i="19"/>
  <c r="BT30" i="19" s="1"/>
  <c r="BU13" i="19"/>
  <c r="BU20" i="19"/>
  <c r="BU21" i="19"/>
  <c r="BU22" i="19"/>
  <c r="BU23" i="19"/>
  <c r="BU40" i="19"/>
  <c r="BU41" i="19"/>
  <c r="BU42" i="19"/>
  <c r="BU46" i="19"/>
  <c r="Z16" i="19" a="1"/>
  <c r="Z16" i="19" s="1"/>
  <c r="AA16" i="19" a="1"/>
  <c r="AA16" i="19" s="1"/>
  <c r="AB16" i="19" a="1"/>
  <c r="AB16" i="19" s="1"/>
  <c r="AC16" i="19" a="1"/>
  <c r="AC16" i="19" s="1"/>
  <c r="Z17" i="19" a="1"/>
  <c r="BU12" i="19" l="1"/>
  <c r="BU11" i="19"/>
  <c r="BU10" i="19"/>
  <c r="BU39" i="19"/>
  <c r="BU37" i="19"/>
  <c r="BU36" i="19"/>
  <c r="BU34" i="19"/>
  <c r="BU33" i="19"/>
  <c r="BU32" i="19"/>
  <c r="BU31" i="19"/>
  <c r="BU30" i="19"/>
  <c r="BU29" i="19"/>
  <c r="BU28" i="19"/>
  <c r="BU19" i="19"/>
  <c r="BU18" i="19"/>
  <c r="BU17" i="19"/>
  <c r="BU16" i="19"/>
  <c r="BU15" i="19"/>
  <c r="BU14" i="19"/>
  <c r="BU38" i="19"/>
  <c r="BU35" i="19"/>
  <c r="BU45" i="19"/>
  <c r="BU47" i="19"/>
  <c r="BW23" i="19"/>
  <c r="BU53" i="19"/>
  <c r="BU52" i="19"/>
  <c r="BU51" i="19"/>
  <c r="BU50" i="19"/>
  <c r="BU44" i="19"/>
  <c r="BU43" i="19"/>
  <c r="BU27" i="19"/>
  <c r="BU26" i="19"/>
  <c r="BU25" i="19"/>
  <c r="BU24" i="19"/>
  <c r="BW53" i="19"/>
  <c r="BW52" i="19"/>
  <c r="BW51" i="19"/>
  <c r="BW50" i="19"/>
  <c r="BW46" i="19"/>
  <c r="BW45" i="19"/>
  <c r="BW44" i="19"/>
  <c r="BW42" i="19"/>
  <c r="BW41" i="19"/>
  <c r="BW40" i="19"/>
  <c r="BW22" i="19"/>
  <c r="BW21" i="19"/>
  <c r="BW20" i="19"/>
  <c r="BW19" i="19"/>
  <c r="BW18" i="19"/>
  <c r="BW17" i="19"/>
  <c r="BW16" i="19"/>
  <c r="BW13" i="19"/>
  <c r="BW11" i="19"/>
  <c r="BW10" i="19"/>
  <c r="Z17" i="19"/>
  <c r="BM44" i="19"/>
  <c r="E19" i="17"/>
  <c r="BM18" i="19" s="1"/>
  <c r="E18" i="17"/>
  <c r="BM17" i="19" s="1"/>
  <c r="E17" i="17"/>
  <c r="BM16" i="19" s="1"/>
  <c r="E9" i="17"/>
  <c r="BM8" i="19" s="1"/>
  <c r="E10" i="17"/>
  <c r="BM9" i="19" s="1"/>
  <c r="E11" i="17"/>
  <c r="BM10" i="19" s="1"/>
  <c r="E12" i="17"/>
  <c r="BM11" i="19" s="1"/>
  <c r="AC17" i="19" a="1"/>
  <c r="AA17" i="19" a="1"/>
  <c r="AB17" i="19" a="1"/>
  <c r="Z19" i="19" l="1" a="1"/>
  <c r="Z19" i="19" s="1"/>
  <c r="Z20" i="19" a="1"/>
  <c r="Z20" i="19" s="1"/>
  <c r="Z21" i="19" a="1"/>
  <c r="Z21" i="19" s="1"/>
  <c r="AB17" i="19"/>
  <c r="AC17" i="19"/>
  <c r="AA17" i="19"/>
  <c r="D26" i="17"/>
  <c r="BL25" i="19" s="1"/>
  <c r="AB19" i="19" l="1" a="1"/>
  <c r="AB19" i="19" s="1"/>
  <c r="AB20" i="19" a="1"/>
  <c r="AB20" i="19" s="1"/>
  <c r="AB21" i="19" a="1"/>
  <c r="AB21" i="19" s="1"/>
  <c r="AA19" i="19" a="1"/>
  <c r="AA19" i="19" s="1"/>
  <c r="AA21" i="19" a="1"/>
  <c r="AA21" i="19" s="1"/>
  <c r="AA20" i="19" a="1"/>
  <c r="AA20" i="19" s="1"/>
  <c r="AC19" i="19" a="1"/>
  <c r="AC19" i="19" s="1"/>
  <c r="AC20" i="19" a="1"/>
  <c r="AC20" i="19" s="1"/>
  <c r="AC21" i="19" a="1"/>
  <c r="AC21" i="19" s="1"/>
  <c r="K26" i="17"/>
  <c r="BR25" i="19"/>
  <c r="BW25" i="19"/>
  <c r="BR11" i="19"/>
  <c r="BR19" i="19"/>
  <c r="D15" i="17"/>
  <c r="BL14" i="19" s="1"/>
  <c r="D13" i="17"/>
  <c r="BL12" i="19" s="1"/>
  <c r="D8" i="17"/>
  <c r="BL7" i="19" s="1"/>
  <c r="D7" i="17"/>
  <c r="BL6" i="19" s="1"/>
  <c r="D48" i="17"/>
  <c r="BL47" i="19" s="1"/>
  <c r="D44" i="17"/>
  <c r="BL43" i="19" s="1"/>
  <c r="D39" i="17"/>
  <c r="BL38" i="19" s="1"/>
  <c r="D37" i="17"/>
  <c r="BL36" i="19" s="1"/>
  <c r="D36" i="17"/>
  <c r="BL35" i="19" s="1"/>
  <c r="D35" i="17"/>
  <c r="BL34" i="19" s="1"/>
  <c r="BL32" i="19"/>
  <c r="BL30" i="19"/>
  <c r="D29" i="17"/>
  <c r="BL28" i="19" s="1"/>
  <c r="AB18" i="19" s="1" a="1"/>
  <c r="AB18" i="19" s="1"/>
  <c r="D27" i="17"/>
  <c r="BL26" i="19" s="1"/>
  <c r="Z18" i="19" s="1" a="1"/>
  <c r="Z18" i="19" s="1"/>
  <c r="D25" i="17"/>
  <c r="BL24" i="19" s="1"/>
  <c r="H16" i="23"/>
  <c r="F16" i="23"/>
  <c r="H13" i="23"/>
  <c r="F13" i="23"/>
  <c r="H10" i="23"/>
  <c r="F10" i="23"/>
  <c r="H7" i="23"/>
  <c r="F7" i="23"/>
  <c r="H4" i="23"/>
  <c r="F4" i="23"/>
  <c r="R5" i="17" a="1"/>
  <c r="R5" i="17" s="1"/>
  <c r="B21" i="17"/>
  <c r="B20" i="17"/>
  <c r="B19" i="17"/>
  <c r="B18" i="17"/>
  <c r="BJ61" i="19"/>
  <c r="BT61" i="19" s="1"/>
  <c r="BJ62" i="19"/>
  <c r="BT62" i="19" s="1"/>
  <c r="BJ55" i="19"/>
  <c r="BT55" i="19" s="1"/>
  <c r="BJ56" i="19"/>
  <c r="BT56" i="19" s="1"/>
  <c r="BJ57" i="19"/>
  <c r="BT57" i="19" s="1"/>
  <c r="BJ58" i="19"/>
  <c r="BT58" i="19" s="1"/>
  <c r="BJ59" i="19"/>
  <c r="BT59" i="19" s="1"/>
  <c r="BJ60" i="19"/>
  <c r="BT60" i="19" s="1"/>
  <c r="BJ52" i="19"/>
  <c r="BT52" i="19" s="1"/>
  <c r="BJ53" i="19"/>
  <c r="BT53" i="19" s="1"/>
  <c r="BJ54" i="19"/>
  <c r="BT54" i="19" s="1"/>
  <c r="BR6" i="19" l="1"/>
  <c r="BW6" i="19"/>
  <c r="BW7" i="19"/>
  <c r="BR7" i="19"/>
  <c r="BW32" i="19"/>
  <c r="K33" i="17"/>
  <c r="K7" i="17"/>
  <c r="BW15" i="19"/>
  <c r="K16" i="17"/>
  <c r="K27" i="17"/>
  <c r="BW34" i="19"/>
  <c r="K35" i="17"/>
  <c r="BW43" i="19"/>
  <c r="K44" i="17"/>
  <c r="K8" i="17"/>
  <c r="K29" i="17"/>
  <c r="BW35" i="19"/>
  <c r="K36" i="17"/>
  <c r="BW47" i="19"/>
  <c r="K48" i="17"/>
  <c r="BW12" i="19"/>
  <c r="K13" i="17"/>
  <c r="K25" i="17"/>
  <c r="BW38" i="19"/>
  <c r="K39" i="17"/>
  <c r="BW30" i="19"/>
  <c r="K31" i="17"/>
  <c r="BW36" i="19"/>
  <c r="K37" i="17"/>
  <c r="K5" i="17"/>
  <c r="BW14" i="19"/>
  <c r="K15" i="17"/>
  <c r="BR24" i="19"/>
  <c r="BW24" i="19"/>
  <c r="BR26" i="19"/>
  <c r="BR28" i="19"/>
  <c r="BR16" i="19"/>
  <c r="BR22" i="19"/>
  <c r="BR50" i="19"/>
  <c r="BR46" i="19"/>
  <c r="BR42" i="19"/>
  <c r="BR34" i="19"/>
  <c r="BR30" i="19"/>
  <c r="BR21" i="19"/>
  <c r="BR17" i="19"/>
  <c r="BR13" i="19"/>
  <c r="BR18" i="19"/>
  <c r="BR10" i="19"/>
  <c r="BR52" i="19"/>
  <c r="BR44" i="19"/>
  <c r="BR40" i="19"/>
  <c r="BR36" i="19"/>
  <c r="BR20" i="19"/>
  <c r="BR15" i="19"/>
  <c r="BR12" i="19"/>
  <c r="BR51" i="19"/>
  <c r="BR47" i="19"/>
  <c r="BR43" i="19"/>
  <c r="BR23" i="19"/>
  <c r="BR53" i="19"/>
  <c r="BR45" i="19"/>
  <c r="BR41" i="19"/>
  <c r="BR14" i="19" l="1"/>
  <c r="BR38" i="19"/>
  <c r="BW28" i="19"/>
  <c r="BW26" i="19"/>
  <c r="BR35" i="19"/>
  <c r="BR32" i="19"/>
  <c r="AR45" i="17"/>
  <c r="AR44" i="17"/>
  <c r="AR43" i="17"/>
  <c r="AR42" i="17"/>
  <c r="AR41" i="17"/>
  <c r="AR40" i="17"/>
  <c r="AR39" i="17"/>
  <c r="AR38" i="17"/>
  <c r="AR37" i="17"/>
  <c r="AR36" i="17"/>
  <c r="AR35" i="17"/>
  <c r="AR34" i="17"/>
  <c r="AR33" i="17"/>
  <c r="AR32" i="17"/>
  <c r="AR31" i="17"/>
  <c r="AR30" i="17"/>
  <c r="AR29" i="17"/>
  <c r="AR28" i="17"/>
  <c r="AR27" i="17"/>
  <c r="AR26" i="17"/>
  <c r="AR25" i="17"/>
  <c r="AR24" i="17"/>
  <c r="AR23" i="17"/>
  <c r="AR22" i="17"/>
  <c r="AR21" i="17"/>
  <c r="AR20" i="17"/>
  <c r="AR19" i="17"/>
  <c r="AR18" i="17"/>
  <c r="AR17" i="17"/>
  <c r="AR16" i="17"/>
  <c r="AR15" i="17"/>
  <c r="AR14" i="17"/>
  <c r="AR13" i="17"/>
  <c r="AR12" i="17"/>
  <c r="AR11" i="17"/>
  <c r="AR10" i="17"/>
  <c r="AR9" i="17"/>
  <c r="AR8" i="17"/>
  <c r="AR7" i="17"/>
  <c r="AR6" i="17"/>
  <c r="AR5" i="17"/>
  <c r="AR4" i="17"/>
  <c r="BJ5" i="19"/>
  <c r="BT5" i="19" s="1"/>
  <c r="BJ6" i="19"/>
  <c r="BT6" i="19" s="1"/>
  <c r="BJ7" i="19"/>
  <c r="BT7" i="19" s="1"/>
  <c r="BJ8" i="19"/>
  <c r="BT8" i="19" s="1"/>
  <c r="BJ9" i="19"/>
  <c r="BT9" i="19" s="1"/>
  <c r="BJ10" i="19"/>
  <c r="BT10" i="19" s="1"/>
  <c r="BJ11" i="19"/>
  <c r="BT11" i="19" s="1"/>
  <c r="BJ12" i="19"/>
  <c r="BT12" i="19" s="1"/>
  <c r="BJ13" i="19"/>
  <c r="BT13" i="19" s="1"/>
  <c r="BJ14" i="19"/>
  <c r="BT14" i="19" s="1"/>
  <c r="BJ15" i="19"/>
  <c r="BT15" i="19" s="1"/>
  <c r="BJ16" i="19"/>
  <c r="BT16" i="19" s="1"/>
  <c r="BJ17" i="19"/>
  <c r="BT17" i="19" s="1"/>
  <c r="BJ18" i="19"/>
  <c r="BT18" i="19" s="1"/>
  <c r="BJ19" i="19"/>
  <c r="BT19" i="19" s="1"/>
  <c r="BJ20" i="19"/>
  <c r="BT20" i="19" s="1"/>
  <c r="BJ21" i="19"/>
  <c r="BT21" i="19" s="1"/>
  <c r="BJ22" i="19"/>
  <c r="BT22" i="19" s="1"/>
  <c r="BJ23" i="19"/>
  <c r="BT23" i="19" s="1"/>
  <c r="BJ24" i="19"/>
  <c r="BT24" i="19" s="1"/>
  <c r="BJ31" i="19"/>
  <c r="BT31" i="19" s="1"/>
  <c r="BJ32" i="19"/>
  <c r="BT32" i="19" s="1"/>
  <c r="BJ33" i="19"/>
  <c r="BT33" i="19" s="1"/>
  <c r="BJ34" i="19"/>
  <c r="BT34" i="19" s="1"/>
  <c r="BJ35" i="19"/>
  <c r="BT35" i="19" s="1"/>
  <c r="BJ36" i="19"/>
  <c r="BT36" i="19" s="1"/>
  <c r="BJ37" i="19"/>
  <c r="BT37" i="19" s="1"/>
  <c r="BJ38" i="19"/>
  <c r="BT38" i="19" s="1"/>
  <c r="BJ39" i="19"/>
  <c r="BT39" i="19" s="1"/>
  <c r="BJ40" i="19"/>
  <c r="BT40" i="19" s="1"/>
  <c r="BJ41" i="19"/>
  <c r="BT41" i="19" s="1"/>
  <c r="BJ42" i="19"/>
  <c r="BT42" i="19" s="1"/>
  <c r="BJ43" i="19"/>
  <c r="BT43" i="19" s="1"/>
  <c r="BJ44" i="19"/>
  <c r="BT44" i="19" s="1"/>
  <c r="BJ45" i="19"/>
  <c r="BT45" i="19" s="1"/>
  <c r="BJ46" i="19"/>
  <c r="BT46" i="19" s="1"/>
  <c r="BJ47" i="19"/>
  <c r="BT47" i="19" s="1"/>
  <c r="BJ48" i="19"/>
  <c r="BT48" i="19" s="1"/>
  <c r="BJ49" i="19"/>
  <c r="BT49" i="19" s="1"/>
  <c r="BJ50" i="19"/>
  <c r="BT50" i="19" s="1"/>
  <c r="BJ51" i="19"/>
  <c r="BT51" i="19" s="1"/>
  <c r="BJ4" i="19"/>
  <c r="BT4" i="19" s="1"/>
  <c r="B52" i="17" l="1"/>
  <c r="B38" i="17"/>
  <c r="B39" i="17"/>
  <c r="B40" i="17"/>
  <c r="B41" i="17"/>
  <c r="B42" i="17"/>
  <c r="B50" i="17"/>
  <c r="B51" i="17"/>
  <c r="B37" i="17"/>
  <c r="D40" i="17"/>
  <c r="BL39" i="19" s="1"/>
  <c r="D38" i="17"/>
  <c r="BL37" i="19" s="1"/>
  <c r="D34" i="17"/>
  <c r="BL33" i="19" s="1"/>
  <c r="BL31" i="19"/>
  <c r="D30" i="17"/>
  <c r="BL29" i="19" s="1"/>
  <c r="AC18" i="19" s="1" a="1"/>
  <c r="AC18" i="19" s="1"/>
  <c r="W3" i="19" s="1"/>
  <c r="D28" i="17"/>
  <c r="BL27" i="19" s="1"/>
  <c r="AA18" i="19" s="1" a="1"/>
  <c r="AA18" i="19" s="1"/>
  <c r="V9" i="19" s="1"/>
  <c r="D16" i="19" a="1"/>
  <c r="D16" i="19" s="1"/>
  <c r="E16" i="19" a="1"/>
  <c r="E16" i="19" s="1"/>
  <c r="F16" i="19" a="1"/>
  <c r="F16" i="19" s="1"/>
  <c r="G16" i="19" a="1"/>
  <c r="G16" i="19" s="1"/>
  <c r="H16" i="19" a="1"/>
  <c r="H16" i="19" s="1"/>
  <c r="I16" i="19" a="1"/>
  <c r="I16" i="19" s="1"/>
  <c r="J16" i="19" a="1"/>
  <c r="J16" i="19" s="1"/>
  <c r="K16" i="19" a="1"/>
  <c r="K16" i="19" s="1"/>
  <c r="L16" i="19" a="1"/>
  <c r="L16" i="19" s="1"/>
  <c r="M16" i="19" a="1"/>
  <c r="M16" i="19" s="1"/>
  <c r="N16" i="19" a="1"/>
  <c r="N16" i="19" s="1"/>
  <c r="O16" i="19" a="1"/>
  <c r="O16" i="19" s="1"/>
  <c r="P16" i="19" a="1"/>
  <c r="P16" i="19" s="1"/>
  <c r="Q16" i="19" a="1"/>
  <c r="Q16" i="19" s="1"/>
  <c r="S16" i="19" a="1"/>
  <c r="S16" i="19" s="1"/>
  <c r="R16" i="19" a="1"/>
  <c r="R16" i="19" s="1"/>
  <c r="T16" i="19" a="1"/>
  <c r="T16" i="19" s="1"/>
  <c r="U16" i="19" a="1"/>
  <c r="U16" i="19" s="1"/>
  <c r="V16" i="19" a="1"/>
  <c r="V16" i="19" s="1"/>
  <c r="W16" i="19" a="1"/>
  <c r="W16" i="19" s="1"/>
  <c r="X16" i="19" a="1"/>
  <c r="X16" i="19" s="1"/>
  <c r="Y16" i="19" a="1"/>
  <c r="Y16" i="19" s="1"/>
  <c r="AD16" i="19" a="1"/>
  <c r="AD16" i="19" s="1"/>
  <c r="AE16" i="19" a="1"/>
  <c r="AE16" i="19" s="1"/>
  <c r="AF16" i="19" a="1"/>
  <c r="AF16" i="19" s="1"/>
  <c r="AG16" i="19" a="1"/>
  <c r="AG16" i="19" s="1"/>
  <c r="AH16" i="19" a="1"/>
  <c r="AH16" i="19" s="1"/>
  <c r="AI16" i="19" a="1"/>
  <c r="AI16" i="19" s="1"/>
  <c r="AJ16" i="19" a="1"/>
  <c r="AJ16" i="19" s="1"/>
  <c r="AK16" i="19" a="1"/>
  <c r="AK16" i="19" s="1"/>
  <c r="AL16" i="19" a="1"/>
  <c r="AL16" i="19" s="1"/>
  <c r="AM16" i="19" a="1"/>
  <c r="AM16" i="19" s="1"/>
  <c r="AN16" i="19" a="1"/>
  <c r="AN16" i="19" s="1"/>
  <c r="AO16" i="19" a="1"/>
  <c r="AO16" i="19" s="1"/>
  <c r="AP16" i="19" a="1"/>
  <c r="AP16" i="19" s="1"/>
  <c r="AQ16" i="19" a="1"/>
  <c r="AQ16" i="19" s="1"/>
  <c r="AR16" i="19" a="1"/>
  <c r="AR16" i="19" s="1"/>
  <c r="AS16" i="19" a="1"/>
  <c r="AS16" i="19" s="1"/>
  <c r="AT16" i="19" a="1"/>
  <c r="AT16" i="19" s="1"/>
  <c r="AU16" i="19" a="1"/>
  <c r="AU16" i="19" s="1"/>
  <c r="AV16" i="19" a="1"/>
  <c r="AV16" i="19" s="1"/>
  <c r="AW16" i="19" a="1"/>
  <c r="AW16" i="19" s="1"/>
  <c r="AX16" i="19" a="1"/>
  <c r="AX16" i="19" s="1"/>
  <c r="AY16" i="19" a="1"/>
  <c r="AY16" i="19" s="1"/>
  <c r="AZ16" i="19" a="1"/>
  <c r="AZ16" i="19" s="1"/>
  <c r="BA16" i="19" a="1"/>
  <c r="BA16" i="19" s="1"/>
  <c r="C8" i="22"/>
  <c r="C15" i="22" s="1"/>
  <c r="F36" i="22"/>
  <c r="B36" i="22"/>
  <c r="C35" i="22"/>
  <c r="C34" i="22"/>
  <c r="G34" i="22" s="1"/>
  <c r="C32" i="22"/>
  <c r="C31" i="22"/>
  <c r="G31" i="22" s="1"/>
  <c r="C33" i="22"/>
  <c r="C30" i="22"/>
  <c r="G30" i="22" s="1"/>
  <c r="C29" i="22"/>
  <c r="C25" i="22"/>
  <c r="C26" i="22"/>
  <c r="G26" i="22" s="1"/>
  <c r="C24" i="22"/>
  <c r="C23" i="22"/>
  <c r="C22" i="22"/>
  <c r="G22" i="22" s="1"/>
  <c r="C21" i="22"/>
  <c r="C20" i="22"/>
  <c r="G20" i="22" s="1"/>
  <c r="C18" i="22"/>
  <c r="C19" i="22"/>
  <c r="C17" i="22"/>
  <c r="C12" i="22"/>
  <c r="G12" i="22" s="1"/>
  <c r="C11" i="22"/>
  <c r="G11" i="22" s="1"/>
  <c r="C10" i="22"/>
  <c r="G10" i="22" s="1"/>
  <c r="C9" i="22"/>
  <c r="C16" i="22" s="1"/>
  <c r="G16" i="22" s="1"/>
  <c r="C7" i="22"/>
  <c r="C14" i="22" s="1"/>
  <c r="C6" i="22"/>
  <c r="C13" i="22" s="1"/>
  <c r="G9" i="22"/>
  <c r="C5" i="22"/>
  <c r="G5" i="22" s="1"/>
  <c r="C4" i="22"/>
  <c r="G4" i="22" s="1"/>
  <c r="I38" i="21"/>
  <c r="I36" i="21"/>
  <c r="I34" i="21"/>
  <c r="I32" i="21"/>
  <c r="I30" i="21"/>
  <c r="I28" i="21"/>
  <c r="C29" i="18"/>
  <c r="C36" i="18"/>
  <c r="C33" i="18"/>
  <c r="C31" i="18"/>
  <c r="W17" i="19" a="1"/>
  <c r="G17" i="19" a="1"/>
  <c r="S17" i="19" a="1"/>
  <c r="I17" i="19" a="1"/>
  <c r="E17" i="19" a="1"/>
  <c r="O17" i="19" a="1"/>
  <c r="P17" i="19" a="1"/>
  <c r="M17" i="19" a="1"/>
  <c r="F17" i="19" a="1"/>
  <c r="N17" i="19" a="1"/>
  <c r="H17" i="19" a="1"/>
  <c r="R17" i="19" a="1"/>
  <c r="J17" i="19" a="1"/>
  <c r="L17" i="19" a="1"/>
  <c r="Q17" i="19" a="1"/>
  <c r="K17" i="19" a="1"/>
  <c r="W17" i="19" l="1"/>
  <c r="R17" i="19"/>
  <c r="O17" i="19"/>
  <c r="K17" i="19"/>
  <c r="G17" i="19"/>
  <c r="P17" i="19"/>
  <c r="H17" i="19"/>
  <c r="S17" i="19"/>
  <c r="N17" i="19"/>
  <c r="J17" i="19"/>
  <c r="F17" i="19"/>
  <c r="L17" i="19"/>
  <c r="Q17" i="19"/>
  <c r="M17" i="19"/>
  <c r="I17" i="19"/>
  <c r="E17" i="19"/>
  <c r="BW37" i="19"/>
  <c r="K38" i="17"/>
  <c r="BR31" i="19"/>
  <c r="K32" i="17"/>
  <c r="K34" i="17"/>
  <c r="BW27" i="19"/>
  <c r="K28" i="17"/>
  <c r="BW29" i="19"/>
  <c r="K30" i="17"/>
  <c r="K40" i="17"/>
  <c r="BR33" i="19"/>
  <c r="BW33" i="19"/>
  <c r="BR37" i="19"/>
  <c r="BR39" i="19"/>
  <c r="BW39" i="19"/>
  <c r="C28" i="22"/>
  <c r="C27" i="22"/>
  <c r="T43" i="17" a="1"/>
  <c r="T43" i="17" s="1"/>
  <c r="S43" i="17" a="1"/>
  <c r="S43" i="17" s="1"/>
  <c r="R43" i="17" a="1"/>
  <c r="R43" i="17" s="1"/>
  <c r="T42" i="17" a="1"/>
  <c r="T42" i="17" s="1"/>
  <c r="S42" i="17" a="1"/>
  <c r="S42" i="17" s="1"/>
  <c r="R42" i="17" a="1"/>
  <c r="R42" i="17" s="1"/>
  <c r="T41" i="17" a="1"/>
  <c r="T41" i="17" s="1"/>
  <c r="S41" i="17" a="1"/>
  <c r="S41" i="17" s="1"/>
  <c r="R41" i="17" a="1"/>
  <c r="R41" i="17" s="1"/>
  <c r="T39" i="17" a="1"/>
  <c r="T39" i="17" s="1"/>
  <c r="S39" i="17" a="1"/>
  <c r="S39" i="17" s="1"/>
  <c r="R39" i="17" a="1"/>
  <c r="R39" i="17" s="1"/>
  <c r="T38" i="17" a="1"/>
  <c r="T38" i="17" s="1"/>
  <c r="S38" i="17" a="1"/>
  <c r="S38" i="17" s="1"/>
  <c r="R38" i="17" a="1"/>
  <c r="R38" i="17" s="1"/>
  <c r="T37" i="17" a="1"/>
  <c r="T37" i="17" s="1"/>
  <c r="S37" i="17" a="1"/>
  <c r="S37" i="17" s="1"/>
  <c r="R37" i="17" a="1"/>
  <c r="R37" i="17" s="1"/>
  <c r="T36" i="17" a="1"/>
  <c r="T36" i="17" s="1"/>
  <c r="S36" i="17" a="1"/>
  <c r="S36" i="17" s="1"/>
  <c r="R36" i="17" a="1"/>
  <c r="R36" i="17" s="1"/>
  <c r="T35" i="17" a="1"/>
  <c r="T35" i="17" s="1"/>
  <c r="S35" i="17" a="1"/>
  <c r="S35" i="17" s="1"/>
  <c r="R35" i="17" a="1"/>
  <c r="R35" i="17" s="1"/>
  <c r="T34" i="17" a="1"/>
  <c r="T34" i="17" s="1"/>
  <c r="S34" i="17" a="1"/>
  <c r="S34" i="17" s="1"/>
  <c r="R34" i="17" a="1"/>
  <c r="R34" i="17" s="1"/>
  <c r="T33" i="17" a="1"/>
  <c r="T33" i="17" s="1"/>
  <c r="S33" i="17" a="1"/>
  <c r="S33" i="17" s="1"/>
  <c r="R33" i="17" a="1"/>
  <c r="R33" i="17" s="1"/>
  <c r="T31" i="17" a="1"/>
  <c r="T31" i="17" s="1"/>
  <c r="S31" i="17" a="1"/>
  <c r="S31" i="17" s="1"/>
  <c r="R31" i="17" a="1"/>
  <c r="R31" i="17" s="1"/>
  <c r="T30" i="17" a="1"/>
  <c r="T30" i="17" s="1"/>
  <c r="S30" i="17" a="1"/>
  <c r="S30" i="17" s="1"/>
  <c r="R30" i="17" a="1"/>
  <c r="R30" i="17" s="1"/>
  <c r="T28" i="17" a="1"/>
  <c r="T28" i="17" s="1"/>
  <c r="S28" i="17" a="1"/>
  <c r="S28" i="17" s="1"/>
  <c r="R28" i="17" a="1"/>
  <c r="R28" i="17" s="1"/>
  <c r="T27" i="17" a="1"/>
  <c r="T27" i="17" s="1"/>
  <c r="S27" i="17" a="1"/>
  <c r="S27" i="17" s="1"/>
  <c r="R27" i="17" a="1"/>
  <c r="R27" i="17" s="1"/>
  <c r="T26" i="17" a="1"/>
  <c r="T26" i="17" s="1"/>
  <c r="S26" i="17" a="1"/>
  <c r="S26" i="17" s="1"/>
  <c r="R26" i="17" a="1"/>
  <c r="R26" i="17" s="1"/>
  <c r="T16" i="17" a="1"/>
  <c r="T16" i="17" s="1"/>
  <c r="S16" i="17" a="1"/>
  <c r="S16" i="17" s="1"/>
  <c r="R16" i="17" a="1"/>
  <c r="R16" i="17" s="1"/>
  <c r="T15" i="17" a="1"/>
  <c r="T15" i="17" s="1"/>
  <c r="S15" i="17" a="1"/>
  <c r="S15" i="17" s="1"/>
  <c r="R15" i="17" a="1"/>
  <c r="R15" i="17" s="1"/>
  <c r="T14" i="17" a="1"/>
  <c r="T14" i="17" s="1"/>
  <c r="S14" i="17" a="1"/>
  <c r="S14" i="17" s="1"/>
  <c r="R14" i="17" a="1"/>
  <c r="R14" i="17" s="1"/>
  <c r="T12" i="17" a="1"/>
  <c r="T12" i="17" s="1"/>
  <c r="S12" i="17" a="1"/>
  <c r="S12" i="17" s="1"/>
  <c r="R12" i="17" a="1"/>
  <c r="R12" i="17" s="1"/>
  <c r="T11" i="17" a="1"/>
  <c r="T11" i="17" s="1"/>
  <c r="S11" i="17" a="1"/>
  <c r="S11" i="17" s="1"/>
  <c r="R11" i="17" a="1"/>
  <c r="R11" i="17" s="1"/>
  <c r="T10" i="17" a="1"/>
  <c r="T10" i="17" s="1"/>
  <c r="S10" i="17" a="1"/>
  <c r="S10" i="17" s="1"/>
  <c r="R10" i="17" a="1"/>
  <c r="R10" i="17" s="1"/>
  <c r="T9" i="17" a="1"/>
  <c r="T9" i="17" s="1"/>
  <c r="S9" i="17" a="1"/>
  <c r="S9" i="17" s="1"/>
  <c r="R9" i="17" a="1"/>
  <c r="R9" i="17" s="1"/>
  <c r="T7" i="17" a="1"/>
  <c r="T7" i="17" s="1"/>
  <c r="S7" i="17" a="1"/>
  <c r="S7" i="17" s="1"/>
  <c r="R7" i="17" a="1"/>
  <c r="R7" i="17" s="1"/>
  <c r="T6" i="17" a="1"/>
  <c r="T6" i="17" s="1"/>
  <c r="S6" i="17" a="1"/>
  <c r="S6" i="17" s="1"/>
  <c r="R6" i="17" a="1"/>
  <c r="R6" i="17" s="1"/>
  <c r="T5" i="17" a="1"/>
  <c r="T5" i="17" s="1"/>
  <c r="S5" i="17" a="1"/>
  <c r="S5" i="17" s="1"/>
  <c r="Z39" i="17" a="1"/>
  <c r="Z39" i="17" s="1"/>
  <c r="Y39" i="17" a="1"/>
  <c r="Y39" i="17" s="1"/>
  <c r="X39" i="17" a="1"/>
  <c r="X39" i="17" s="1"/>
  <c r="Z37" i="17" a="1"/>
  <c r="Z37" i="17" s="1"/>
  <c r="Y37" i="17" a="1"/>
  <c r="Y37" i="17" s="1"/>
  <c r="X37" i="17" a="1"/>
  <c r="X37" i="17" s="1"/>
  <c r="Z36" i="17" a="1"/>
  <c r="Z36" i="17" s="1"/>
  <c r="Y36" i="17" a="1"/>
  <c r="Y36" i="17" s="1"/>
  <c r="X36" i="17" a="1"/>
  <c r="X36" i="17" s="1"/>
  <c r="Z34" i="17" a="1"/>
  <c r="Z34" i="17" s="1"/>
  <c r="Y34" i="17" a="1"/>
  <c r="Y34" i="17" s="1"/>
  <c r="X34" i="17" a="1"/>
  <c r="X34" i="17" s="1"/>
  <c r="Z33" i="17" a="1"/>
  <c r="Z33" i="17" s="1"/>
  <c r="Y33" i="17" a="1"/>
  <c r="Y33" i="17" s="1"/>
  <c r="X33" i="17" a="1"/>
  <c r="X33" i="17" s="1"/>
  <c r="Z31" i="17" a="1"/>
  <c r="Z31" i="17" s="1"/>
  <c r="Y31" i="17" a="1"/>
  <c r="Y31" i="17" s="1"/>
  <c r="X31" i="17" a="1"/>
  <c r="X31" i="17" s="1"/>
  <c r="Z30" i="17" a="1"/>
  <c r="Z30" i="17" s="1"/>
  <c r="Y30" i="17" a="1"/>
  <c r="Y30" i="17" s="1"/>
  <c r="X30" i="17" a="1"/>
  <c r="X30" i="17" s="1"/>
  <c r="Z14" i="17" a="1"/>
  <c r="Z14" i="17" s="1"/>
  <c r="Y14" i="17" a="1"/>
  <c r="Y14" i="17" s="1"/>
  <c r="Z5" i="17" a="1"/>
  <c r="Z5" i="17" s="1"/>
  <c r="Y5" i="17" a="1"/>
  <c r="Y5" i="17" s="1"/>
  <c r="B45" i="17"/>
  <c r="B44" i="17"/>
  <c r="B43" i="17"/>
  <c r="B55" i="17"/>
  <c r="B54" i="17"/>
  <c r="B53" i="17"/>
  <c r="B49" i="17"/>
  <c r="B48" i="17"/>
  <c r="B47" i="17"/>
  <c r="B46" i="17"/>
  <c r="B36" i="17"/>
  <c r="B35" i="17"/>
  <c r="B34" i="17"/>
  <c r="B33" i="17"/>
  <c r="B32" i="17"/>
  <c r="B31" i="17"/>
  <c r="B30" i="17"/>
  <c r="B29" i="17"/>
  <c r="B28" i="17"/>
  <c r="B27" i="17"/>
  <c r="B26" i="17"/>
  <c r="B17" i="17"/>
  <c r="B24" i="17"/>
  <c r="B23" i="17"/>
  <c r="B22" i="17"/>
  <c r="B25" i="17"/>
  <c r="B16" i="17"/>
  <c r="B15" i="17"/>
  <c r="B14" i="17"/>
  <c r="B13" i="17"/>
  <c r="B12" i="17"/>
  <c r="B11" i="17"/>
  <c r="B10" i="17"/>
  <c r="B9" i="17"/>
  <c r="B8" i="17"/>
  <c r="B7" i="17"/>
  <c r="B5" i="17"/>
  <c r="T17" i="19" a="1"/>
  <c r="AF17" i="19" a="1"/>
  <c r="AY17" i="19" a="1"/>
  <c r="AI17" i="19" a="1"/>
  <c r="V17" i="19" a="1"/>
  <c r="AR17" i="19" a="1"/>
  <c r="AD17" i="19" a="1"/>
  <c r="AL17" i="19" a="1"/>
  <c r="AQ17" i="19" a="1"/>
  <c r="AS17" i="19" a="1"/>
  <c r="AG17" i="19" a="1"/>
  <c r="AK17" i="19" a="1"/>
  <c r="BA17" i="19" a="1"/>
  <c r="Y17" i="19" a="1"/>
  <c r="AH17" i="19" a="1"/>
  <c r="AP17" i="19" a="1"/>
  <c r="AE17" i="19" a="1"/>
  <c r="X17" i="19" a="1"/>
  <c r="U17" i="19" a="1"/>
  <c r="AM17" i="19" a="1"/>
  <c r="AZ17" i="19" a="1"/>
  <c r="AX17" i="19" a="1"/>
  <c r="AT17" i="19" a="1"/>
  <c r="AN17" i="19" a="1"/>
  <c r="AO17" i="19" a="1"/>
  <c r="AJ17" i="19" a="1"/>
  <c r="E18" i="19" l="1" a="1"/>
  <c r="E18" i="19" s="1"/>
  <c r="B3" i="19" s="1"/>
  <c r="E19" i="19" a="1"/>
  <c r="E19" i="19" s="1"/>
  <c r="E21" i="19" a="1"/>
  <c r="E21" i="19" s="1"/>
  <c r="E20" i="19" a="1"/>
  <c r="E20" i="19" s="1"/>
  <c r="L18" i="19" a="1"/>
  <c r="L18" i="19" s="1"/>
  <c r="L21" i="19" a="1"/>
  <c r="L21" i="19" s="1"/>
  <c r="L19" i="19" a="1"/>
  <c r="L19" i="19" s="1"/>
  <c r="L20" i="19" a="1"/>
  <c r="L20" i="19" s="1"/>
  <c r="S18" i="19" a="1"/>
  <c r="S18" i="19" s="1"/>
  <c r="Q13" i="19" s="1"/>
  <c r="S19" i="19" a="1"/>
  <c r="S19" i="19" s="1"/>
  <c r="S20" i="19" a="1"/>
  <c r="S20" i="19" s="1"/>
  <c r="S21" i="19" a="1"/>
  <c r="S21" i="19" s="1"/>
  <c r="K18" i="19" a="1"/>
  <c r="K18" i="19" s="1"/>
  <c r="K20" i="19" a="1"/>
  <c r="K20" i="19" s="1"/>
  <c r="K19" i="19" a="1"/>
  <c r="K19" i="19" s="1"/>
  <c r="K21" i="19" a="1"/>
  <c r="K21" i="19" s="1"/>
  <c r="Q18" i="19" a="1"/>
  <c r="Q18" i="19" s="1"/>
  <c r="Q19" i="19" a="1"/>
  <c r="Q19" i="19" s="1"/>
  <c r="Q21" i="19" a="1"/>
  <c r="Q21" i="19" s="1"/>
  <c r="Q20" i="19" a="1"/>
  <c r="Q20" i="19" s="1"/>
  <c r="G18" i="19" a="1"/>
  <c r="G18" i="19" s="1"/>
  <c r="G19" i="19" a="1"/>
  <c r="G19" i="19" s="1"/>
  <c r="G20" i="19" a="1"/>
  <c r="G20" i="19" s="1"/>
  <c r="G21" i="19" a="1"/>
  <c r="G21" i="19" s="1"/>
  <c r="I18" i="19" a="1"/>
  <c r="I18" i="19" s="1"/>
  <c r="I21" i="19" a="1"/>
  <c r="I21" i="19" s="1"/>
  <c r="I19" i="19" a="1"/>
  <c r="I19" i="19" s="1"/>
  <c r="I20" i="19" a="1"/>
  <c r="I20" i="19" s="1"/>
  <c r="F18" i="19" a="1"/>
  <c r="F18" i="19" s="1"/>
  <c r="F19" i="19" a="1"/>
  <c r="F19" i="19" s="1"/>
  <c r="C7" i="19" s="1"/>
  <c r="F20" i="19" a="1"/>
  <c r="F20" i="19" s="1"/>
  <c r="F21" i="19" a="1"/>
  <c r="F21" i="19" s="1"/>
  <c r="H18" i="19" a="1"/>
  <c r="H18" i="19" s="1"/>
  <c r="H21" i="19" a="1"/>
  <c r="H21" i="19" s="1"/>
  <c r="H20" i="19" a="1"/>
  <c r="H20" i="19" s="1"/>
  <c r="H19" i="19" a="1"/>
  <c r="H19" i="19" s="1"/>
  <c r="O18" i="19" a="1"/>
  <c r="O18" i="19" s="1"/>
  <c r="AF12" i="19" s="1"/>
  <c r="O21" i="19" a="1"/>
  <c r="O21" i="19" s="1"/>
  <c r="O19" i="19" a="1"/>
  <c r="O19" i="19" s="1"/>
  <c r="O20" i="19" a="1"/>
  <c r="O20" i="19" s="1"/>
  <c r="N18" i="19" a="1"/>
  <c r="N18" i="19" s="1"/>
  <c r="N20" i="19" a="1"/>
  <c r="N20" i="19" s="1"/>
  <c r="N19" i="19" a="1"/>
  <c r="N19" i="19" s="1"/>
  <c r="J10" i="19" s="1"/>
  <c r="N21" i="19" a="1"/>
  <c r="N21" i="19" s="1"/>
  <c r="M18" i="19" a="1"/>
  <c r="M18" i="19" s="1"/>
  <c r="I6" i="19" s="1"/>
  <c r="M21" i="19" a="1"/>
  <c r="M21" i="19" s="1"/>
  <c r="M19" i="19" a="1"/>
  <c r="M19" i="19" s="1"/>
  <c r="M20" i="19" a="1"/>
  <c r="M20" i="19" s="1"/>
  <c r="J18" i="19" a="1"/>
  <c r="J18" i="19" s="1"/>
  <c r="J21" i="19" a="1"/>
  <c r="J21" i="19" s="1"/>
  <c r="J19" i="19" a="1"/>
  <c r="J19" i="19" s="1"/>
  <c r="J20" i="19" a="1"/>
  <c r="J20" i="19" s="1"/>
  <c r="P18" i="19" a="1"/>
  <c r="P18" i="19" s="1"/>
  <c r="P20" i="19" a="1"/>
  <c r="P20" i="19" s="1"/>
  <c r="P21" i="19" a="1"/>
  <c r="P21" i="19" s="1"/>
  <c r="P19" i="19" a="1"/>
  <c r="P19" i="19" s="1"/>
  <c r="R18" i="19" a="1"/>
  <c r="R18" i="19" s="1"/>
  <c r="T13" i="19" s="1"/>
  <c r="R19" i="19" a="1"/>
  <c r="R19" i="19" s="1"/>
  <c r="R20" i="19" a="1"/>
  <c r="R20" i="19" s="1"/>
  <c r="R21" i="19" a="1"/>
  <c r="R21" i="19" s="1"/>
  <c r="BR29" i="19"/>
  <c r="BW31" i="19"/>
  <c r="BR27" i="19"/>
  <c r="AX17" i="19"/>
  <c r="BA17" i="19"/>
  <c r="AF17" i="19"/>
  <c r="AT17" i="19"/>
  <c r="AL17" i="19"/>
  <c r="AD17" i="19"/>
  <c r="AY17" i="19"/>
  <c r="AZ17" i="19"/>
  <c r="AQ17" i="19"/>
  <c r="AI17" i="19"/>
  <c r="AR17" i="19"/>
  <c r="X17" i="19"/>
  <c r="AS17" i="19"/>
  <c r="AK17" i="19"/>
  <c r="Y17" i="19"/>
  <c r="AN17" i="19"/>
  <c r="T17" i="19"/>
  <c r="AP17" i="19"/>
  <c r="AH17" i="19"/>
  <c r="V17" i="19"/>
  <c r="AM17" i="19"/>
  <c r="AE17" i="19"/>
  <c r="AJ17" i="19"/>
  <c r="AO17" i="19"/>
  <c r="AG17" i="19"/>
  <c r="U17" i="19"/>
  <c r="X14" i="17" a="1"/>
  <c r="X14" i="17" s="1"/>
  <c r="X5" i="17" a="1"/>
  <c r="X5" i="17" s="1"/>
  <c r="C50" i="17"/>
  <c r="BK49" i="19" s="1"/>
  <c r="AW17" i="19" a="1"/>
  <c r="BU49" i="19" l="1"/>
  <c r="BW49" i="19"/>
  <c r="BR49" i="19"/>
  <c r="BB18" i="19" a="1"/>
  <c r="BB18" i="19" s="1"/>
  <c r="BB20" i="19" a="1"/>
  <c r="BB20" i="19" s="1"/>
  <c r="BB21" i="19" a="1"/>
  <c r="BB21" i="19" s="1"/>
  <c r="BB19" i="19" a="1"/>
  <c r="BB19" i="19" s="1"/>
  <c r="AJ18" i="19" a="1"/>
  <c r="AJ18" i="19" s="1"/>
  <c r="AJ19" i="19" a="1"/>
  <c r="AJ19" i="19" s="1"/>
  <c r="AJ20" i="19" a="1"/>
  <c r="AJ20" i="19" s="1"/>
  <c r="AJ21" i="19" a="1"/>
  <c r="AJ21" i="19" s="1"/>
  <c r="T18" i="19" a="1"/>
  <c r="T18" i="19" s="1"/>
  <c r="R6" i="19" s="1"/>
  <c r="T19" i="19" a="1"/>
  <c r="T19" i="19" s="1"/>
  <c r="T20" i="19" a="1"/>
  <c r="T20" i="19" s="1"/>
  <c r="T21" i="19" a="1"/>
  <c r="T21" i="19" s="1"/>
  <c r="AK18" i="19" a="1"/>
  <c r="AK18" i="19" s="1"/>
  <c r="Z3" i="19" s="1"/>
  <c r="AK20" i="19" a="1"/>
  <c r="AK20" i="19" s="1"/>
  <c r="AK19" i="19" a="1"/>
  <c r="AK19" i="19" s="1"/>
  <c r="AK21" i="19" a="1"/>
  <c r="AK21" i="19" s="1"/>
  <c r="AD18" i="19" a="1"/>
  <c r="AD18" i="19" s="1"/>
  <c r="AD19" i="19" a="1"/>
  <c r="AD19" i="19" s="1"/>
  <c r="AD21" i="19" a="1"/>
  <c r="AD21" i="19" s="1"/>
  <c r="AD20" i="19" a="1"/>
  <c r="AD20" i="19" s="1"/>
  <c r="AF18" i="19" a="1"/>
  <c r="AF18" i="19" s="1"/>
  <c r="AF20" i="19" a="1"/>
  <c r="AF20" i="19" s="1"/>
  <c r="AF21" i="19" a="1"/>
  <c r="AF21" i="19" s="1"/>
  <c r="AF19" i="19" a="1"/>
  <c r="AF19" i="19" s="1"/>
  <c r="U18" i="19" a="1"/>
  <c r="U18" i="19" s="1"/>
  <c r="S9" i="19" s="1"/>
  <c r="U19" i="19" a="1"/>
  <c r="U19" i="19" s="1"/>
  <c r="U20" i="19" a="1"/>
  <c r="U20" i="19" s="1"/>
  <c r="U21" i="19" a="1"/>
  <c r="U21" i="19" s="1"/>
  <c r="V18" i="19" a="1"/>
  <c r="V18" i="19" s="1"/>
  <c r="T12" i="19" s="1"/>
  <c r="V19" i="19" a="1"/>
  <c r="V19" i="19" s="1"/>
  <c r="V21" i="19" a="1"/>
  <c r="V21" i="19" s="1"/>
  <c r="V20" i="19" a="1"/>
  <c r="V20" i="19" s="1"/>
  <c r="AN18" i="19" a="1"/>
  <c r="AN18" i="19" s="1"/>
  <c r="AA6" i="19" s="1"/>
  <c r="AN20" i="19" a="1"/>
  <c r="AN20" i="19" s="1"/>
  <c r="AN19" i="19" a="1"/>
  <c r="AN19" i="19" s="1"/>
  <c r="AN21" i="19" a="1"/>
  <c r="AN21" i="19" s="1"/>
  <c r="AS18" i="19" a="1"/>
  <c r="AS18" i="19" s="1"/>
  <c r="AF13" i="19" s="1"/>
  <c r="AS20" i="19" a="1"/>
  <c r="AS20" i="19" s="1"/>
  <c r="AS19" i="19" a="1"/>
  <c r="AS19" i="19" s="1"/>
  <c r="AS21" i="19" a="1"/>
  <c r="AS21" i="19" s="1"/>
  <c r="W18" i="19" a="1"/>
  <c r="W18" i="19" s="1"/>
  <c r="W19" i="19" a="1"/>
  <c r="W19" i="19" s="1"/>
  <c r="W20" i="19" a="1"/>
  <c r="W20" i="19" s="1"/>
  <c r="W21" i="19" a="1"/>
  <c r="W21" i="19" s="1"/>
  <c r="AZ18" i="19" a="1"/>
  <c r="AZ18" i="19" s="1"/>
  <c r="AZ19" i="19" a="1"/>
  <c r="AZ19" i="19" s="1"/>
  <c r="AZ21" i="19" a="1"/>
  <c r="AZ21" i="19" s="1"/>
  <c r="AZ20" i="19" a="1"/>
  <c r="AZ20" i="19" s="1"/>
  <c r="AL18" i="19" a="1"/>
  <c r="AL18" i="19" s="1"/>
  <c r="AL21" i="19" a="1"/>
  <c r="AL21" i="19" s="1"/>
  <c r="AL19" i="19" a="1"/>
  <c r="AL19" i="19" s="1"/>
  <c r="AL20" i="19" a="1"/>
  <c r="AL20" i="19" s="1"/>
  <c r="BA18" i="19" a="1"/>
  <c r="BA18" i="19" s="1"/>
  <c r="BA20" i="19" a="1"/>
  <c r="BA20" i="19" s="1"/>
  <c r="BA19" i="19" a="1"/>
  <c r="BA19" i="19" s="1"/>
  <c r="BA21" i="19" a="1"/>
  <c r="BA21" i="19" s="1"/>
  <c r="AG18" i="19" a="1"/>
  <c r="AG18" i="19" s="1"/>
  <c r="X6" i="19" s="1"/>
  <c r="AG19" i="19" a="1"/>
  <c r="AG19" i="19" s="1"/>
  <c r="AG21" i="19" a="1"/>
  <c r="AG21" i="19" s="1"/>
  <c r="AG20" i="19" a="1"/>
  <c r="AG20" i="19" s="1"/>
  <c r="AE18" i="19" a="1"/>
  <c r="AE18" i="19" s="1"/>
  <c r="Z12" i="19" s="1"/>
  <c r="AE19" i="19" a="1"/>
  <c r="AE19" i="19" s="1"/>
  <c r="AE20" i="19" a="1"/>
  <c r="AE20" i="19" s="1"/>
  <c r="AE21" i="19" a="1"/>
  <c r="AE21" i="19" s="1"/>
  <c r="AH18" i="19" a="1"/>
  <c r="AH18" i="19" s="1"/>
  <c r="AH19" i="19" a="1"/>
  <c r="AH19" i="19" s="1"/>
  <c r="AH20" i="19" a="1"/>
  <c r="AH20" i="19" s="1"/>
  <c r="AH21" i="19" a="1"/>
  <c r="AH21" i="19" s="1"/>
  <c r="X18" i="19" a="1"/>
  <c r="X18" i="19" s="1"/>
  <c r="X20" i="19" a="1"/>
  <c r="X20" i="19" s="1"/>
  <c r="X21" i="19" a="1"/>
  <c r="X21" i="19" s="1"/>
  <c r="X19" i="19" a="1"/>
  <c r="X19" i="19" s="1"/>
  <c r="AI18" i="19" a="1"/>
  <c r="AI18" i="19" s="1"/>
  <c r="AI19" i="19" a="1"/>
  <c r="AI19" i="19" s="1"/>
  <c r="AI20" i="19" a="1"/>
  <c r="AI20" i="19" s="1"/>
  <c r="AI21" i="19" a="1"/>
  <c r="AI21" i="19" s="1"/>
  <c r="AY18" i="19" a="1"/>
  <c r="AY18" i="19" s="1"/>
  <c r="AY19" i="19" a="1"/>
  <c r="AY19" i="19" s="1"/>
  <c r="AY21" i="19" a="1"/>
  <c r="AY21" i="19" s="1"/>
  <c r="AY20" i="19" a="1"/>
  <c r="AY20" i="19" s="1"/>
  <c r="Y13" i="19"/>
  <c r="AT18" i="19" a="1"/>
  <c r="AT18" i="19" s="1"/>
  <c r="W13" i="19" s="1"/>
  <c r="AT19" i="19" a="1"/>
  <c r="AT19" i="19" s="1"/>
  <c r="AT20" i="19" a="1"/>
  <c r="AT20" i="19" s="1"/>
  <c r="AT21" i="19" a="1"/>
  <c r="AT21" i="19" s="1"/>
  <c r="AX18" i="19" a="1"/>
  <c r="AX18" i="19" s="1"/>
  <c r="AX19" i="19" a="1"/>
  <c r="AX19" i="19" s="1"/>
  <c r="AX20" i="19" a="1"/>
  <c r="AX20" i="19" s="1"/>
  <c r="AX21" i="19" a="1"/>
  <c r="AX21" i="19" s="1"/>
  <c r="AO18" i="19" a="1"/>
  <c r="AO18" i="19" s="1"/>
  <c r="D9" i="19" s="1"/>
  <c r="AO21" i="19" a="1"/>
  <c r="AO21" i="19" s="1"/>
  <c r="AO19" i="19" a="1"/>
  <c r="AO19" i="19" s="1"/>
  <c r="AO20" i="19" a="1"/>
  <c r="AO20" i="19" s="1"/>
  <c r="AM18" i="19" a="1"/>
  <c r="AM18" i="19" s="1"/>
  <c r="AB9" i="19" s="1"/>
  <c r="AM19" i="19" a="1"/>
  <c r="AM19" i="19" s="1"/>
  <c r="AM20" i="19" a="1"/>
  <c r="AM20" i="19" s="1"/>
  <c r="AM21" i="19" a="1"/>
  <c r="AM21" i="19" s="1"/>
  <c r="AP18" i="19" a="1"/>
  <c r="AP18" i="19" s="1"/>
  <c r="AE9" i="19" s="1"/>
  <c r="AP19" i="19" a="1"/>
  <c r="AP19" i="19" s="1"/>
  <c r="AP20" i="19" a="1"/>
  <c r="AP20" i="19" s="1"/>
  <c r="AP21" i="19" a="1"/>
  <c r="AP21" i="19" s="1"/>
  <c r="Y18" i="19" a="1"/>
  <c r="Y18" i="19" s="1"/>
  <c r="U6" i="19" s="1"/>
  <c r="Y19" i="19" a="1"/>
  <c r="Y19" i="19" s="1"/>
  <c r="Y21" i="19" a="1"/>
  <c r="Y21" i="19" s="1"/>
  <c r="Y20" i="19" a="1"/>
  <c r="Y20" i="19" s="1"/>
  <c r="AR18" i="19" a="1"/>
  <c r="AR18" i="19" s="1"/>
  <c r="AR20" i="19" a="1"/>
  <c r="AR20" i="19" s="1"/>
  <c r="AR21" i="19" a="1"/>
  <c r="AR21" i="19" s="1"/>
  <c r="AR19" i="19" a="1"/>
  <c r="AR19" i="19" s="1"/>
  <c r="AQ18" i="19" a="1"/>
  <c r="AQ18" i="19" s="1"/>
  <c r="AQ21" i="19" a="1"/>
  <c r="AQ21" i="19" s="1"/>
  <c r="AQ20" i="19" a="1"/>
  <c r="AQ20" i="19" s="1"/>
  <c r="AQ19" i="19" a="1"/>
  <c r="AQ19" i="19" s="1"/>
  <c r="J50" i="17"/>
  <c r="J3" i="17" s="1"/>
  <c r="I2" i="17" s="1"/>
  <c r="BR48" i="19"/>
  <c r="BW48" i="19"/>
  <c r="BU48" i="19"/>
  <c r="AW17" i="19"/>
  <c r="T32" i="17" a="1"/>
  <c r="T32" i="17" s="1"/>
  <c r="S32" i="17" a="1"/>
  <c r="S32" i="17" s="1"/>
  <c r="R32" i="17" a="1"/>
  <c r="R32" i="17" s="1"/>
  <c r="S44" i="17" a="1"/>
  <c r="S44" i="17" s="1"/>
  <c r="R44" i="17" a="1"/>
  <c r="R44" i="17" s="1"/>
  <c r="T44" i="17" a="1"/>
  <c r="T44" i="17" s="1"/>
  <c r="Y26" i="17" a="1"/>
  <c r="Y26" i="17" s="1"/>
  <c r="X26" i="17" a="1"/>
  <c r="X26" i="17" s="1"/>
  <c r="Z26" i="17" a="1"/>
  <c r="Z26" i="17" s="1"/>
  <c r="T20" i="17" a="1"/>
  <c r="T20" i="17" s="1"/>
  <c r="S19" i="17" a="1"/>
  <c r="S19" i="17" s="1"/>
  <c r="R18" i="17" a="1"/>
  <c r="R18" i="17" s="1"/>
  <c r="S18" i="17" a="1"/>
  <c r="S18" i="17" s="1"/>
  <c r="S20" i="17" a="1"/>
  <c r="S20" i="17" s="1"/>
  <c r="R19" i="17" a="1"/>
  <c r="R19" i="17" s="1"/>
  <c r="R20" i="17" a="1"/>
  <c r="R20" i="17" s="1"/>
  <c r="T18" i="17" a="1"/>
  <c r="T18" i="17" s="1"/>
  <c r="T19" i="17" a="1"/>
  <c r="T19" i="17" s="1"/>
  <c r="T50" i="17" a="1"/>
  <c r="T50" i="17" s="1"/>
  <c r="S49" i="17" a="1"/>
  <c r="S49" i="17" s="1"/>
  <c r="R48" i="17" a="1"/>
  <c r="R48" i="17" s="1"/>
  <c r="T46" i="17" a="1"/>
  <c r="T46" i="17" s="1"/>
  <c r="S45" i="17" a="1"/>
  <c r="S45" i="17" s="1"/>
  <c r="R40" i="17" a="1"/>
  <c r="R40" i="17" s="1"/>
  <c r="S29" i="17" a="1"/>
  <c r="S29" i="17" s="1"/>
  <c r="S25" i="17" a="1"/>
  <c r="S25" i="17" s="1"/>
  <c r="R24" i="17" a="1"/>
  <c r="R24" i="17" s="1"/>
  <c r="T22" i="17" a="1"/>
  <c r="T22" i="17" s="1"/>
  <c r="S21" i="17" a="1"/>
  <c r="S21" i="17" s="1"/>
  <c r="S17" i="17" a="1"/>
  <c r="S17" i="17" s="1"/>
  <c r="S13" i="17" a="1"/>
  <c r="S13" i="17" s="1"/>
  <c r="R8" i="17" a="1"/>
  <c r="R8" i="17" s="1"/>
  <c r="Y50" i="17" a="1"/>
  <c r="Y50" i="17" s="1"/>
  <c r="X49" i="17" a="1"/>
  <c r="X49" i="17" s="1"/>
  <c r="Z47" i="17" a="1"/>
  <c r="Z47" i="17" s="1"/>
  <c r="Y46" i="17" a="1"/>
  <c r="Y46" i="17" s="1"/>
  <c r="X45" i="17" a="1"/>
  <c r="X45" i="17" s="1"/>
  <c r="Z43" i="17" a="1"/>
  <c r="Z43" i="17" s="1"/>
  <c r="Y42" i="17" a="1"/>
  <c r="Y42" i="17" s="1"/>
  <c r="X41" i="17" a="1"/>
  <c r="X41" i="17" s="1"/>
  <c r="Y38" i="17" a="1"/>
  <c r="Y38" i="17" s="1"/>
  <c r="Z35" i="17" a="1"/>
  <c r="Z35" i="17" s="1"/>
  <c r="X29" i="17" a="1"/>
  <c r="X29" i="17" s="1"/>
  <c r="Z27" i="17" a="1"/>
  <c r="Z27" i="17" s="1"/>
  <c r="X25" i="17" a="1"/>
  <c r="X25" i="17" s="1"/>
  <c r="Z23" i="17" a="1"/>
  <c r="Z23" i="17" s="1"/>
  <c r="Y22" i="17" a="1"/>
  <c r="Y22" i="17" s="1"/>
  <c r="X21" i="17" a="1"/>
  <c r="X21" i="17" s="1"/>
  <c r="Z19" i="17" a="1"/>
  <c r="Z19" i="17" s="1"/>
  <c r="Y18" i="17" a="1"/>
  <c r="Y18" i="17" s="1"/>
  <c r="X17" i="17" a="1"/>
  <c r="X17" i="17" s="1"/>
  <c r="Z15" i="17" a="1"/>
  <c r="Z15" i="17" s="1"/>
  <c r="X13" i="17" a="1"/>
  <c r="X13" i="17" s="1"/>
  <c r="Z11" i="17" a="1"/>
  <c r="Z11" i="17" s="1"/>
  <c r="Y10" i="17" a="1"/>
  <c r="Y10" i="17" s="1"/>
  <c r="X9" i="17" a="1"/>
  <c r="X9" i="17" s="1"/>
  <c r="Z7" i="17" a="1"/>
  <c r="Z7" i="17" s="1"/>
  <c r="Y6" i="17" a="1"/>
  <c r="Y6" i="17" s="1"/>
  <c r="R47" i="17" a="1"/>
  <c r="R47" i="17" s="1"/>
  <c r="S40" i="17" a="1"/>
  <c r="S40" i="17" s="1"/>
  <c r="R23" i="17" a="1"/>
  <c r="R23" i="17" s="1"/>
  <c r="Y49" i="17" a="1"/>
  <c r="Y49" i="17" s="1"/>
  <c r="X44" i="17" a="1"/>
  <c r="X44" i="17" s="1"/>
  <c r="Y41" i="17" a="1"/>
  <c r="Y41" i="17" s="1"/>
  <c r="X28" i="17" a="1"/>
  <c r="X28" i="17" s="1"/>
  <c r="X24" i="17" a="1"/>
  <c r="X24" i="17" s="1"/>
  <c r="X20" i="17" a="1"/>
  <c r="X20" i="17" s="1"/>
  <c r="X16" i="17" a="1"/>
  <c r="X16" i="17" s="1"/>
  <c r="X12" i="17" a="1"/>
  <c r="X12" i="17" s="1"/>
  <c r="X8" i="17" a="1"/>
  <c r="X8" i="17" s="1"/>
  <c r="S50" i="17" a="1"/>
  <c r="S50" i="17" s="1"/>
  <c r="R49" i="17" a="1"/>
  <c r="R49" i="17" s="1"/>
  <c r="T47" i="17" a="1"/>
  <c r="T47" i="17" s="1"/>
  <c r="S46" i="17" a="1"/>
  <c r="S46" i="17" s="1"/>
  <c r="R45" i="17" a="1"/>
  <c r="R45" i="17" s="1"/>
  <c r="R29" i="17" a="1"/>
  <c r="R29" i="17" s="1"/>
  <c r="R25" i="17" a="1"/>
  <c r="R25" i="17" s="1"/>
  <c r="T23" i="17" a="1"/>
  <c r="T23" i="17" s="1"/>
  <c r="S22" i="17" a="1"/>
  <c r="S22" i="17" s="1"/>
  <c r="R21" i="17" a="1"/>
  <c r="R21" i="17" s="1"/>
  <c r="R17" i="17" a="1"/>
  <c r="R17" i="17" s="1"/>
  <c r="R13" i="17" a="1"/>
  <c r="R13" i="17" s="1"/>
  <c r="X50" i="17" a="1"/>
  <c r="X50" i="17" s="1"/>
  <c r="Z48" i="17" a="1"/>
  <c r="Z48" i="17" s="1"/>
  <c r="Y47" i="17" a="1"/>
  <c r="Y47" i="17" s="1"/>
  <c r="X46" i="17" a="1"/>
  <c r="X46" i="17" s="1"/>
  <c r="Z44" i="17" a="1"/>
  <c r="Z44" i="17" s="1"/>
  <c r="Y43" i="17" a="1"/>
  <c r="Y43" i="17" s="1"/>
  <c r="X42" i="17" a="1"/>
  <c r="X42" i="17" s="1"/>
  <c r="Z40" i="17" a="1"/>
  <c r="Z40" i="17" s="1"/>
  <c r="X38" i="17" a="1"/>
  <c r="X38" i="17" s="1"/>
  <c r="Y35" i="17" a="1"/>
  <c r="Y35" i="17" s="1"/>
  <c r="Z32" i="17" a="1"/>
  <c r="Z32" i="17" s="1"/>
  <c r="Z28" i="17" a="1"/>
  <c r="Z28" i="17" s="1"/>
  <c r="Y27" i="17" a="1"/>
  <c r="Y27" i="17" s="1"/>
  <c r="Z24" i="17" a="1"/>
  <c r="Z24" i="17" s="1"/>
  <c r="Y23" i="17" a="1"/>
  <c r="Y23" i="17" s="1"/>
  <c r="X22" i="17" a="1"/>
  <c r="X22" i="17" s="1"/>
  <c r="Z20" i="17" a="1"/>
  <c r="Z20" i="17" s="1"/>
  <c r="Y19" i="17" a="1"/>
  <c r="Y19" i="17" s="1"/>
  <c r="X18" i="17" a="1"/>
  <c r="X18" i="17" s="1"/>
  <c r="Z16" i="17" a="1"/>
  <c r="Z16" i="17" s="1"/>
  <c r="Y15" i="17" a="1"/>
  <c r="Y15" i="17" s="1"/>
  <c r="Z12" i="17" a="1"/>
  <c r="Z12" i="17" s="1"/>
  <c r="Y11" i="17" a="1"/>
  <c r="Y11" i="17" s="1"/>
  <c r="X10" i="17" a="1"/>
  <c r="X10" i="17" s="1"/>
  <c r="Z8" i="17" a="1"/>
  <c r="Z8" i="17" s="1"/>
  <c r="Y7" i="17" a="1"/>
  <c r="Y7" i="17" s="1"/>
  <c r="X6" i="17" a="1"/>
  <c r="X6" i="17" s="1"/>
  <c r="T49" i="17" a="1"/>
  <c r="T49" i="17" s="1"/>
  <c r="S24" i="17" a="1"/>
  <c r="S24" i="17" s="1"/>
  <c r="S8" i="17" a="1"/>
  <c r="S8" i="17" s="1"/>
  <c r="Z50" i="17" a="1"/>
  <c r="Z50" i="17" s="1"/>
  <c r="Z46" i="17" a="1"/>
  <c r="Z46" i="17" s="1"/>
  <c r="Z42" i="17" a="1"/>
  <c r="Z42" i="17" s="1"/>
  <c r="Z38" i="17" a="1"/>
  <c r="Z38" i="17" s="1"/>
  <c r="Z22" i="17" a="1"/>
  <c r="Z22" i="17" s="1"/>
  <c r="Z18" i="17" a="1"/>
  <c r="Z18" i="17" s="1"/>
  <c r="Y9" i="17" a="1"/>
  <c r="Y9" i="17" s="1"/>
  <c r="R50" i="17" a="1"/>
  <c r="R50" i="17" s="1"/>
  <c r="T48" i="17" a="1"/>
  <c r="T48" i="17" s="1"/>
  <c r="S47" i="17" a="1"/>
  <c r="S47" i="17" s="1"/>
  <c r="R46" i="17" a="1"/>
  <c r="R46" i="17" s="1"/>
  <c r="T40" i="17" a="1"/>
  <c r="T40" i="17" s="1"/>
  <c r="T24" i="17" a="1"/>
  <c r="T24" i="17" s="1"/>
  <c r="S23" i="17" a="1"/>
  <c r="S23" i="17" s="1"/>
  <c r="R22" i="17" a="1"/>
  <c r="R22" i="17" s="1"/>
  <c r="T8" i="17" a="1"/>
  <c r="T8" i="17" s="1"/>
  <c r="Z49" i="17" a="1"/>
  <c r="Z49" i="17" s="1"/>
  <c r="Y48" i="17" a="1"/>
  <c r="Y48" i="17" s="1"/>
  <c r="X47" i="17" a="1"/>
  <c r="X47" i="17" s="1"/>
  <c r="Z45" i="17" a="1"/>
  <c r="Z45" i="17" s="1"/>
  <c r="Y44" i="17" a="1"/>
  <c r="Y44" i="17" s="1"/>
  <c r="X43" i="17" a="1"/>
  <c r="X43" i="17" s="1"/>
  <c r="Z41" i="17" a="1"/>
  <c r="Z41" i="17" s="1"/>
  <c r="Y40" i="17" a="1"/>
  <c r="Y40" i="17" s="1"/>
  <c r="X35" i="17" a="1"/>
  <c r="X35" i="17" s="1"/>
  <c r="Y32" i="17" a="1"/>
  <c r="Y32" i="17" s="1"/>
  <c r="Z29" i="17" a="1"/>
  <c r="Z29" i="17" s="1"/>
  <c r="Y28" i="17" a="1"/>
  <c r="Y28" i="17" s="1"/>
  <c r="X27" i="17" a="1"/>
  <c r="X27" i="17" s="1"/>
  <c r="Z25" i="17" a="1"/>
  <c r="Z25" i="17" s="1"/>
  <c r="Y24" i="17" a="1"/>
  <c r="Y24" i="17" s="1"/>
  <c r="X23" i="17" a="1"/>
  <c r="X23" i="17" s="1"/>
  <c r="Z21" i="17" a="1"/>
  <c r="Z21" i="17" s="1"/>
  <c r="Y20" i="17" a="1"/>
  <c r="Y20" i="17" s="1"/>
  <c r="X19" i="17" a="1"/>
  <c r="X19" i="17" s="1"/>
  <c r="Z17" i="17" a="1"/>
  <c r="Z17" i="17" s="1"/>
  <c r="Y16" i="17" a="1"/>
  <c r="Y16" i="17" s="1"/>
  <c r="X15" i="17" a="1"/>
  <c r="X15" i="17" s="1"/>
  <c r="Z13" i="17" a="1"/>
  <c r="Z13" i="17" s="1"/>
  <c r="Y12" i="17" a="1"/>
  <c r="Y12" i="17" s="1"/>
  <c r="X11" i="17" a="1"/>
  <c r="X11" i="17" s="1"/>
  <c r="Z9" i="17" a="1"/>
  <c r="Z9" i="17" s="1"/>
  <c r="Y8" i="17" a="1"/>
  <c r="Y8" i="17" s="1"/>
  <c r="X7" i="17" a="1"/>
  <c r="X7" i="17" s="1"/>
  <c r="S48" i="17" a="1"/>
  <c r="S48" i="17" s="1"/>
  <c r="T45" i="17" a="1"/>
  <c r="T45" i="17" s="1"/>
  <c r="T29" i="17" a="1"/>
  <c r="T29" i="17" s="1"/>
  <c r="T25" i="17" a="1"/>
  <c r="T25" i="17" s="1"/>
  <c r="T21" i="17" a="1"/>
  <c r="T21" i="17" s="1"/>
  <c r="T17" i="17" a="1"/>
  <c r="T17" i="17" s="1"/>
  <c r="T13" i="17" a="1"/>
  <c r="T13" i="17" s="1"/>
  <c r="X48" i="17" a="1"/>
  <c r="X48" i="17" s="1"/>
  <c r="Y45" i="17" a="1"/>
  <c r="Y45" i="17" s="1"/>
  <c r="X40" i="17" a="1"/>
  <c r="X40" i="17" s="1"/>
  <c r="X32" i="17" a="1"/>
  <c r="X32" i="17" s="1"/>
  <c r="Y29" i="17" a="1"/>
  <c r="Y29" i="17" s="1"/>
  <c r="Y25" i="17" a="1"/>
  <c r="Y25" i="17" s="1"/>
  <c r="Y21" i="17" a="1"/>
  <c r="Y21" i="17" s="1"/>
  <c r="Y17" i="17" a="1"/>
  <c r="Y17" i="17" s="1"/>
  <c r="Y13" i="17" a="1"/>
  <c r="Y13" i="17" s="1"/>
  <c r="Z10" i="17" a="1"/>
  <c r="Z10" i="17" s="1"/>
  <c r="Z6" i="17" a="1"/>
  <c r="Z6" i="17" s="1"/>
  <c r="D17" i="19" a="1"/>
  <c r="AV17" i="19" a="1"/>
  <c r="AU17" i="19" a="1"/>
  <c r="AW18" i="19" l="1" a="1"/>
  <c r="AW18" i="19" s="1"/>
  <c r="AW20" i="19" a="1"/>
  <c r="AW20" i="19" s="1"/>
  <c r="AW21" i="19" a="1"/>
  <c r="AW21" i="19" s="1"/>
  <c r="AW19" i="19" a="1"/>
  <c r="AW19" i="19" s="1"/>
  <c r="AV17" i="19"/>
  <c r="AA7" i="19"/>
  <c r="AU17" i="19"/>
  <c r="Z13" i="19"/>
  <c r="V10" i="19"/>
  <c r="R7" i="19"/>
  <c r="Z4" i="19"/>
  <c r="AC4" i="19"/>
  <c r="AE10" i="19"/>
  <c r="AB10" i="19"/>
  <c r="X7" i="19"/>
  <c r="D17" i="19"/>
  <c r="W4" i="19"/>
  <c r="K13" i="19"/>
  <c r="S10" i="19"/>
  <c r="AH13" i="19"/>
  <c r="AG10" i="19"/>
  <c r="AB3" i="19"/>
  <c r="AE4" i="19"/>
  <c r="AB12" i="19"/>
  <c r="Y3" i="19"/>
  <c r="X9" i="19"/>
  <c r="W6" i="19"/>
  <c r="AH12" i="19"/>
  <c r="U9" i="19"/>
  <c r="U10" i="19"/>
  <c r="AC7" i="19"/>
  <c r="AG9" i="19"/>
  <c r="AC6" i="19"/>
  <c r="AD10" i="19"/>
  <c r="AB4" i="19"/>
  <c r="Z7" i="19"/>
  <c r="AB13" i="19"/>
  <c r="V12" i="19"/>
  <c r="S13" i="19"/>
  <c r="T7" i="19"/>
  <c r="AB48" i="17"/>
  <c r="AB43" i="17"/>
  <c r="AB44" i="17"/>
  <c r="AB45" i="17"/>
  <c r="AB46" i="17"/>
  <c r="AB47" i="17"/>
  <c r="AB6" i="17"/>
  <c r="AB7" i="17"/>
  <c r="AB8" i="17"/>
  <c r="AB9" i="17"/>
  <c r="AB10" i="17"/>
  <c r="AB11" i="17"/>
  <c r="AB12" i="17"/>
  <c r="AB13" i="17"/>
  <c r="AB14" i="17"/>
  <c r="AB15" i="17"/>
  <c r="AB16" i="17"/>
  <c r="AB17" i="17"/>
  <c r="AB18" i="17"/>
  <c r="AB19" i="17"/>
  <c r="AB20" i="17"/>
  <c r="AB21" i="17"/>
  <c r="AB22" i="17"/>
  <c r="AB23" i="17"/>
  <c r="AB24" i="17"/>
  <c r="AB25" i="17"/>
  <c r="AB26" i="17"/>
  <c r="AB27" i="17"/>
  <c r="AB28" i="17"/>
  <c r="AB29" i="17"/>
  <c r="AB30" i="17"/>
  <c r="AB31" i="17"/>
  <c r="AB32" i="17"/>
  <c r="AB33" i="17"/>
  <c r="AB34" i="17"/>
  <c r="AB35" i="17"/>
  <c r="AB36" i="17"/>
  <c r="AB37" i="17"/>
  <c r="AB38" i="17"/>
  <c r="AB39" i="17"/>
  <c r="AB40" i="17"/>
  <c r="AB41" i="17"/>
  <c r="AB42" i="17"/>
  <c r="AB5" i="17"/>
  <c r="Z59" i="17"/>
  <c r="Y59" i="17"/>
  <c r="Z58" i="17"/>
  <c r="Y58" i="17"/>
  <c r="Z57" i="17"/>
  <c r="Y57" i="17"/>
  <c r="Z56" i="17"/>
  <c r="Y56" i="17"/>
  <c r="Z55" i="17"/>
  <c r="Y55" i="17"/>
  <c r="Z54" i="17"/>
  <c r="Y54" i="17"/>
  <c r="Z53" i="17"/>
  <c r="Y53" i="17"/>
  <c r="Z52" i="17"/>
  <c r="Y52" i="17"/>
  <c r="Z51" i="17"/>
  <c r="Y51" i="17"/>
  <c r="V6" i="17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P6" i="17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P17" i="17" s="1"/>
  <c r="P18" i="17" s="1"/>
  <c r="P19" i="17" s="1"/>
  <c r="P20" i="17" s="1"/>
  <c r="P21" i="17" s="1"/>
  <c r="P22" i="17" s="1"/>
  <c r="P23" i="17" s="1"/>
  <c r="P24" i="17" s="1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E35" i="19" l="1"/>
  <c r="D21" i="19" a="1"/>
  <c r="D21" i="19" s="1"/>
  <c r="E26" i="19"/>
  <c r="AU18" i="19" a="1"/>
  <c r="AU18" i="19" s="1"/>
  <c r="AU19" i="19" a="1"/>
  <c r="AU19" i="19" s="1"/>
  <c r="AD7" i="19" s="1"/>
  <c r="AU20" i="19" a="1"/>
  <c r="AU20" i="19" s="1"/>
  <c r="AF7" i="19" s="1"/>
  <c r="AU21" i="19" a="1"/>
  <c r="AU21" i="19" s="1"/>
  <c r="AV18" i="19" a="1"/>
  <c r="AV18" i="19" s="1"/>
  <c r="AF4" i="19" s="1"/>
  <c r="AV20" i="19" a="1"/>
  <c r="AV20" i="19" s="1"/>
  <c r="AH4" i="19" s="1"/>
  <c r="AV19" i="19" a="1"/>
  <c r="AV19" i="19" s="1"/>
  <c r="AV21" i="19" a="1"/>
  <c r="AV21" i="19" s="1"/>
  <c r="D20" i="19" a="1"/>
  <c r="D20" i="19" s="1"/>
  <c r="D19" i="19" a="1"/>
  <c r="D19" i="19" s="1"/>
  <c r="D18" i="19" a="1"/>
  <c r="D18" i="19" s="1"/>
  <c r="F9" i="19"/>
  <c r="V13" i="19"/>
  <c r="AD9" i="19"/>
  <c r="AA10" i="19"/>
  <c r="Y10" i="19"/>
  <c r="Z6" i="19"/>
  <c r="Y4" i="19"/>
  <c r="X10" i="19"/>
  <c r="W7" i="19"/>
  <c r="U7" i="19"/>
  <c r="T6" i="19"/>
  <c r="M13" i="19"/>
  <c r="G10" i="19"/>
  <c r="B64" i="17"/>
  <c r="AL39" i="19" l="1"/>
  <c r="AM39" i="19" s="1"/>
  <c r="AN39" i="19" s="1"/>
  <c r="AO39" i="19" s="1"/>
  <c r="AP39" i="19" s="1"/>
  <c r="AQ39" i="19" s="1"/>
  <c r="AM42" i="19" s="1"/>
  <c r="E39" i="19"/>
  <c r="AP37" i="19"/>
  <c r="AQ37" i="19"/>
  <c r="E36" i="19"/>
  <c r="AL40" i="19" s="1"/>
  <c r="AM37" i="19"/>
  <c r="AN37" i="19"/>
  <c r="AO37" i="19"/>
  <c r="E25" i="19"/>
  <c r="E46" i="19"/>
  <c r="E30" i="19"/>
  <c r="D30" i="19" s="1"/>
  <c r="F7" i="19"/>
  <c r="D10" i="19"/>
  <c r="H13" i="19"/>
  <c r="I7" i="19"/>
  <c r="E4" i="19"/>
  <c r="B4" i="19"/>
  <c r="AN38" i="19" l="1"/>
  <c r="AO38" i="19"/>
  <c r="AP38" i="19"/>
  <c r="AQ38" i="19"/>
  <c r="AM38" i="19"/>
  <c r="AM40" i="19" s="1"/>
  <c r="E29" i="19"/>
  <c r="D29" i="19" s="1"/>
  <c r="E45" i="19"/>
  <c r="M23" i="19"/>
  <c r="D39" i="19"/>
  <c r="D26" i="19"/>
  <c r="D35" i="19"/>
  <c r="AN40" i="19" l="1"/>
  <c r="AO40" i="19" s="1"/>
  <c r="AP40" i="19" s="1"/>
  <c r="AQ40" i="19" s="1"/>
  <c r="AM43" i="19" s="1"/>
  <c r="B31" i="19"/>
  <c r="AI14" i="17"/>
  <c r="AI15" i="17"/>
  <c r="AH15" i="17" s="1"/>
  <c r="AI6" i="17"/>
  <c r="AI11" i="17"/>
  <c r="E40" i="19" l="1"/>
  <c r="AJ2" i="17"/>
  <c r="AI7" i="17"/>
  <c r="AH7" i="17" s="1"/>
  <c r="AI10" i="17"/>
  <c r="AH10" i="17" s="1"/>
  <c r="AJ1" i="17"/>
  <c r="AO1" i="17" s="1"/>
  <c r="AH6" i="17"/>
  <c r="AH14" i="17"/>
  <c r="AL13" i="17"/>
  <c r="AH11" i="17"/>
  <c r="D46" i="19"/>
  <c r="D40" i="19" l="1"/>
  <c r="B41" i="19"/>
  <c r="AL9" i="17"/>
  <c r="AL5" i="17"/>
  <c r="B37" i="19"/>
  <c r="D25" i="19" l="1"/>
  <c r="B27" i="19"/>
  <c r="D36" i="19"/>
  <c r="D45" i="19" l="1"/>
  <c r="B47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<sst xmlns="http://schemas.openxmlformats.org/spreadsheetml/2006/main" count="2362" uniqueCount="1332">
  <si>
    <t>(TLPA)</t>
    <phoneticPr fontId="46" type="noConversion"/>
  </si>
  <si>
    <t>135注音符號</t>
    <phoneticPr fontId="46" type="noConversion"/>
  </si>
  <si>
    <t>音標編碼</t>
    <phoneticPr fontId="46" type="noConversion"/>
  </si>
  <si>
    <t>台語音標</t>
    <phoneticPr fontId="46" type="noConversion"/>
  </si>
  <si>
    <t>國際音標</t>
    <phoneticPr fontId="46" type="noConversion"/>
  </si>
  <si>
    <t>台灣十五音</t>
    <phoneticPr fontId="46" type="noConversion"/>
  </si>
  <si>
    <t>聲母 (21)</t>
  </si>
  <si>
    <t>ㄅ</t>
    <phoneticPr fontId="3" type="noConversion"/>
  </si>
  <si>
    <t>p</t>
  </si>
  <si>
    <t>[p]</t>
  </si>
  <si>
    <t>ㄆ</t>
  </si>
  <si>
    <t>P</t>
  </si>
  <si>
    <t>ph</t>
  </si>
  <si>
    <t>[pʰ]</t>
  </si>
  <si>
    <t>ㄅㄏ</t>
    <phoneticPr fontId="3" type="noConversion"/>
  </si>
  <si>
    <t>b</t>
    <phoneticPr fontId="46" type="noConversion"/>
  </si>
  <si>
    <t>b</t>
  </si>
  <si>
    <t>[b]</t>
  </si>
  <si>
    <t>ㄇ</t>
  </si>
  <si>
    <t>m</t>
    <phoneticPr fontId="46" type="noConversion"/>
  </si>
  <si>
    <t>m</t>
  </si>
  <si>
    <t>[m]</t>
  </si>
  <si>
    <t>ㄉ</t>
  </si>
  <si>
    <t>t</t>
  </si>
  <si>
    <t>[t]</t>
  </si>
  <si>
    <t>ㄊ</t>
  </si>
  <si>
    <t>T</t>
  </si>
  <si>
    <t>th</t>
  </si>
  <si>
    <t>[tʰ]</t>
  </si>
  <si>
    <t>ㄋ</t>
  </si>
  <si>
    <t>n</t>
    <phoneticPr fontId="46" type="noConversion"/>
  </si>
  <si>
    <t>n</t>
  </si>
  <si>
    <t>[n]</t>
  </si>
  <si>
    <t>ㄌ</t>
  </si>
  <si>
    <t>l</t>
    <phoneticPr fontId="46" type="noConversion"/>
  </si>
  <si>
    <t>l</t>
  </si>
  <si>
    <t>[l]</t>
  </si>
  <si>
    <t>ㄗ</t>
    <phoneticPr fontId="3" type="noConversion"/>
  </si>
  <si>
    <t>c</t>
  </si>
  <si>
    <t>c</t>
    <phoneticPr fontId="3" type="noConversion"/>
  </si>
  <si>
    <t>[t͡s]</t>
  </si>
  <si>
    <t>ㄘ</t>
  </si>
  <si>
    <t>C</t>
  </si>
  <si>
    <t>ch</t>
    <phoneticPr fontId="3" type="noConversion"/>
  </si>
  <si>
    <t>[t͡sʰ]</t>
  </si>
  <si>
    <t>ㄗㄏ</t>
    <phoneticPr fontId="3" type="noConversion"/>
  </si>
  <si>
    <t>j</t>
    <phoneticPr fontId="46" type="noConversion"/>
  </si>
  <si>
    <t>ji</t>
  </si>
  <si>
    <t>[d͡z]</t>
  </si>
  <si>
    <t>ㄙ</t>
  </si>
  <si>
    <t>s</t>
  </si>
  <si>
    <t>[s]</t>
  </si>
  <si>
    <t>ㄍ</t>
    <phoneticPr fontId="3" type="noConversion"/>
  </si>
  <si>
    <t>k</t>
  </si>
  <si>
    <t>[k]</t>
  </si>
  <si>
    <t>ㄎ</t>
  </si>
  <si>
    <t>K</t>
  </si>
  <si>
    <t>kh</t>
  </si>
  <si>
    <t>[kʰ]</t>
  </si>
  <si>
    <t>ㄍㄏ</t>
    <phoneticPr fontId="3" type="noConversion"/>
  </si>
  <si>
    <t>g</t>
  </si>
  <si>
    <t>[g]</t>
  </si>
  <si>
    <t>ㄥ（ㄫ）</t>
    <phoneticPr fontId="3" type="noConversion"/>
  </si>
  <si>
    <t>N</t>
    <phoneticPr fontId="46" type="noConversion"/>
  </si>
  <si>
    <t>ng</t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</si>
  <si>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]</t>
    </r>
  </si>
  <si>
    <t>ㄏ</t>
    <phoneticPr fontId="3" type="noConversion"/>
  </si>
  <si>
    <t>h</t>
  </si>
  <si>
    <t>[h]</t>
  </si>
  <si>
    <t>韻母 (24)</t>
  </si>
  <si>
    <t>台語音標</t>
    <phoneticPr fontId="3" type="noConversion"/>
  </si>
  <si>
    <t>ㄧ</t>
    <phoneticPr fontId="3" type="noConversion"/>
  </si>
  <si>
    <t>i</t>
  </si>
  <si>
    <t>[i]</t>
  </si>
  <si>
    <t>ㄚ</t>
  </si>
  <si>
    <t>a</t>
  </si>
  <si>
    <t>[a]</t>
  </si>
  <si>
    <t>ㄥㄚ</t>
  </si>
  <si>
    <t>Na</t>
  </si>
  <si>
    <t>ann</t>
  </si>
  <si>
    <t>[ã]</t>
  </si>
  <si>
    <t>Ni</t>
  </si>
  <si>
    <t>inn</t>
  </si>
  <si>
    <t>[ĩ]</t>
  </si>
  <si>
    <t>ㄥㄧ</t>
    <phoneticPr fontId="3" type="noConversion"/>
  </si>
  <si>
    <t>ㄨ</t>
  </si>
  <si>
    <t>u</t>
  </si>
  <si>
    <t>[u]</t>
  </si>
  <si>
    <t>ㄥㄨ</t>
  </si>
  <si>
    <t>Nu</t>
  </si>
  <si>
    <t>unn</t>
  </si>
  <si>
    <t>[ũ]</t>
  </si>
  <si>
    <t>ㄝ</t>
  </si>
  <si>
    <t>e</t>
  </si>
  <si>
    <t>[e]</t>
  </si>
  <si>
    <t>ㄥㄝ</t>
  </si>
  <si>
    <t>Ne</t>
  </si>
  <si>
    <t>enn</t>
  </si>
  <si>
    <t>[ẽ]</t>
  </si>
  <si>
    <t>ㆦ</t>
  </si>
  <si>
    <t>o</t>
  </si>
  <si>
    <t>oo</t>
  </si>
  <si>
    <r>
      <t>[</t>
    </r>
    <r>
      <rPr>
        <sz val="18"/>
        <color rgb="FF000000"/>
        <rFont val="Iansui 094"/>
        <family val="3"/>
        <charset val="136"/>
      </rPr>
      <t>ɔ</t>
    </r>
    <r>
      <rPr>
        <sz val="18"/>
        <color rgb="FF000000"/>
        <rFont val="Arial"/>
        <family val="2"/>
      </rPr>
      <t>]</t>
    </r>
  </si>
  <si>
    <t>ㄥㆦ</t>
  </si>
  <si>
    <t>No</t>
  </si>
  <si>
    <t>onn</t>
  </si>
  <si>
    <t>[ɔ̃]</t>
  </si>
  <si>
    <t>ㄜ</t>
  </si>
  <si>
    <t>r</t>
  </si>
  <si>
    <t>[ə]</t>
  </si>
  <si>
    <t>[ɔ]</t>
    <phoneticPr fontId="3" type="noConversion"/>
  </si>
  <si>
    <t>[ɔ̃]</t>
    <phoneticPr fontId="3" type="noConversion"/>
  </si>
  <si>
    <t>ㄝ</t>
    <phoneticPr fontId="46" type="noConversion"/>
  </si>
  <si>
    <t>M</t>
    <phoneticPr fontId="46" type="noConversion"/>
  </si>
  <si>
    <t>-m</t>
    <phoneticPr fontId="3" type="noConversion"/>
  </si>
  <si>
    <t>[m̩]</t>
  </si>
  <si>
    <t>ㄣ</t>
  </si>
  <si>
    <t>-n</t>
    <phoneticPr fontId="3" type="noConversion"/>
  </si>
  <si>
    <t>[n]</t>
    <phoneticPr fontId="3" type="noConversion"/>
  </si>
  <si>
    <t>ㄥ</t>
    <phoneticPr fontId="3" type="noConversion"/>
  </si>
  <si>
    <t>W</t>
    <phoneticPr fontId="46" type="noConversion"/>
  </si>
  <si>
    <t>-ng</t>
    <phoneticPr fontId="3" type="noConversion"/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</si>
  <si>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̍]</t>
    </r>
  </si>
  <si>
    <t>ˇ</t>
    <phoneticPr fontId="3" type="noConversion"/>
  </si>
  <si>
    <t>ˋ</t>
    <phoneticPr fontId="3" type="noConversion"/>
  </si>
  <si>
    <t>_</t>
    <phoneticPr fontId="3" type="noConversion"/>
  </si>
  <si>
    <t>．</t>
    <phoneticPr fontId="3" type="noConversion"/>
  </si>
  <si>
    <t>ㄅㄥㄝˇ</t>
    <phoneticPr fontId="3" type="noConversion"/>
  </si>
  <si>
    <t>ㄎㄧ_</t>
    <phoneticPr fontId="3" type="noConversion"/>
  </si>
  <si>
    <t>ㄖㄧㄆ．</t>
    <phoneticPr fontId="3" type="noConversion"/>
  </si>
  <si>
    <t>平</t>
    <phoneticPr fontId="3" type="noConversion"/>
  </si>
  <si>
    <t>上</t>
    <phoneticPr fontId="3" type="noConversion"/>
  </si>
  <si>
    <t>去</t>
    <phoneticPr fontId="3" type="noConversion"/>
  </si>
  <si>
    <t>入</t>
    <phoneticPr fontId="3" type="noConversion"/>
  </si>
  <si>
    <t>天</t>
    <phoneticPr fontId="3" type="noConversion"/>
  </si>
  <si>
    <t>子</t>
    <phoneticPr fontId="3" type="noConversion"/>
  </si>
  <si>
    <t>聖</t>
    <phoneticPr fontId="3" type="noConversion"/>
  </si>
  <si>
    <t>德</t>
    <phoneticPr fontId="3" type="noConversion"/>
  </si>
  <si>
    <t>陰</t>
    <phoneticPr fontId="3" type="noConversion"/>
  </si>
  <si>
    <t>5-</t>
    <phoneticPr fontId="3" type="noConversion"/>
  </si>
  <si>
    <t>陽</t>
    <phoneticPr fontId="3" type="noConversion"/>
  </si>
  <si>
    <t>+</t>
    <phoneticPr fontId="3" type="noConversion"/>
  </si>
  <si>
    <t>ㄚ</t>
    <phoneticPr fontId="3" type="noConversion"/>
  </si>
  <si>
    <t>~ㄊ</t>
    <phoneticPr fontId="3" type="noConversion"/>
  </si>
  <si>
    <t>~ㄊˊ</t>
    <phoneticPr fontId="3" type="noConversion"/>
  </si>
  <si>
    <t>君</t>
    <phoneticPr fontId="3" type="noConversion"/>
  </si>
  <si>
    <t>滾</t>
    <phoneticPr fontId="3" type="noConversion"/>
  </si>
  <si>
    <t>裙</t>
    <phoneticPr fontId="3" type="noConversion"/>
  </si>
  <si>
    <t>棍</t>
    <phoneticPr fontId="3" type="noConversion"/>
  </si>
  <si>
    <t>郡</t>
    <phoneticPr fontId="3" type="noConversion"/>
  </si>
  <si>
    <t>骨</t>
    <phoneticPr fontId="3" type="noConversion"/>
  </si>
  <si>
    <t>滑</t>
    <phoneticPr fontId="3" type="noConversion"/>
  </si>
  <si>
    <t>ㄍㄨㄣ</t>
    <phoneticPr fontId="3" type="noConversion"/>
  </si>
  <si>
    <t>ㄍㄨㄣˋ</t>
    <phoneticPr fontId="3" type="noConversion"/>
  </si>
  <si>
    <t>ㄍㄨㄣˇ</t>
    <phoneticPr fontId="3" type="noConversion"/>
  </si>
  <si>
    <t>ㄍㄠ_</t>
    <phoneticPr fontId="3" type="noConversion"/>
  </si>
  <si>
    <t>ㄍㄠ+</t>
    <phoneticPr fontId="3" type="noConversion"/>
  </si>
  <si>
    <t>ㄍㄨㄊ</t>
    <phoneticPr fontId="3" type="noConversion"/>
  </si>
  <si>
    <t>ㄉㄨㄊˊ</t>
    <phoneticPr fontId="3" type="noConversion"/>
  </si>
  <si>
    <t>勾</t>
    <phoneticPr fontId="3" type="noConversion"/>
  </si>
  <si>
    <t>狗</t>
    <phoneticPr fontId="3" type="noConversion"/>
  </si>
  <si>
    <t>猴</t>
    <phoneticPr fontId="3" type="noConversion"/>
  </si>
  <si>
    <t>構</t>
    <phoneticPr fontId="3" type="noConversion"/>
  </si>
  <si>
    <t>厚</t>
    <phoneticPr fontId="3" type="noConversion"/>
  </si>
  <si>
    <t>ㄍㄠ</t>
    <phoneticPr fontId="3" type="noConversion"/>
  </si>
  <si>
    <t>ㄍㄠˋ</t>
    <phoneticPr fontId="3" type="noConversion"/>
  </si>
  <si>
    <t>ㄍㄠˇ</t>
    <phoneticPr fontId="3" type="noConversion"/>
  </si>
  <si>
    <t>高平調</t>
    <phoneticPr fontId="3" type="noConversion"/>
  </si>
  <si>
    <t>高降調</t>
    <phoneticPr fontId="3" type="noConversion"/>
  </si>
  <si>
    <t>窐升調</t>
    <phoneticPr fontId="3" type="noConversion"/>
  </si>
  <si>
    <t>窐音調</t>
    <phoneticPr fontId="3" type="noConversion"/>
  </si>
  <si>
    <t>中音調</t>
    <phoneticPr fontId="3" type="noConversion"/>
  </si>
  <si>
    <t>韻書四聲</t>
    <phoneticPr fontId="3" type="noConversion"/>
  </si>
  <si>
    <t>變調</t>
    <phoneticPr fontId="3" type="noConversion"/>
  </si>
  <si>
    <t>台羅調號</t>
    <phoneticPr fontId="3" type="noConversion"/>
  </si>
  <si>
    <t>【高降】取【高】（高平調）</t>
    <phoneticPr fontId="3" type="noConversion"/>
  </si>
  <si>
    <t>==》</t>
    <phoneticPr fontId="3" type="noConversion"/>
  </si>
  <si>
    <t>好(ho2)</t>
    <phoneticPr fontId="3" type="noConversion"/>
  </si>
  <si>
    <t>好(ho1)膽</t>
    <phoneticPr fontId="3" type="noConversion"/>
  </si>
  <si>
    <t>台羅調名</t>
    <phoneticPr fontId="3" type="noConversion"/>
  </si>
  <si>
    <t>陰平</t>
    <phoneticPr fontId="3" type="noConversion"/>
  </si>
  <si>
    <t>陰上</t>
    <phoneticPr fontId="3" type="noConversion"/>
  </si>
  <si>
    <t>陰去</t>
    <phoneticPr fontId="3" type="noConversion"/>
  </si>
  <si>
    <t>陰入</t>
    <phoneticPr fontId="3" type="noConversion"/>
  </si>
  <si>
    <t>注音符號聲調號</t>
    <phoneticPr fontId="3" type="noConversion"/>
  </si>
  <si>
    <t>一聲</t>
    <phoneticPr fontId="3" type="noConversion"/>
  </si>
  <si>
    <t>四聲</t>
    <phoneticPr fontId="3" type="noConversion"/>
  </si>
  <si>
    <t>DMS聲調符號</t>
    <phoneticPr fontId="3" type="noConversion"/>
  </si>
  <si>
    <t>ㄚˋ</t>
    <phoneticPr fontId="3" type="noConversion"/>
  </si>
  <si>
    <t>ㄚ_</t>
    <phoneticPr fontId="3" type="noConversion"/>
  </si>
  <si>
    <t>【低升】取【升】（中音調）</t>
    <phoneticPr fontId="3" type="noConversion"/>
  </si>
  <si>
    <t>來(lai5)</t>
    <phoneticPr fontId="3" type="noConversion"/>
  </si>
  <si>
    <t>來(lai7)坐</t>
    <phoneticPr fontId="3" type="noConversion"/>
  </si>
  <si>
    <t>DMS調名</t>
    <phoneticPr fontId="3" type="noConversion"/>
  </si>
  <si>
    <t>低音調</t>
    <phoneticPr fontId="3" type="noConversion"/>
  </si>
  <si>
    <t>短入</t>
    <phoneticPr fontId="3" type="noConversion"/>
  </si>
  <si>
    <t>3-</t>
    <phoneticPr fontId="3" type="noConversion"/>
  </si>
  <si>
    <t>Do Mi So 簡譜</t>
    <phoneticPr fontId="3" type="noConversion"/>
  </si>
  <si>
    <t>1-</t>
    <phoneticPr fontId="3" type="noConversion"/>
  </si>
  <si>
    <t>高變中</t>
    <phoneticPr fontId="3" type="noConversion"/>
  </si>
  <si>
    <t>天(tinn1)</t>
    <phoneticPr fontId="3" type="noConversion"/>
  </si>
  <si>
    <t>天(tinn7)公</t>
    <phoneticPr fontId="3" type="noConversion"/>
  </si>
  <si>
    <t>陽平</t>
  </si>
  <si>
    <t>陽上</t>
  </si>
  <si>
    <t>陽去</t>
  </si>
  <si>
    <t>陽入</t>
  </si>
  <si>
    <t>三聲</t>
    <phoneticPr fontId="3" type="noConversion"/>
  </si>
  <si>
    <t>二聲</t>
    <phoneticPr fontId="3" type="noConversion"/>
  </si>
  <si>
    <t>中變低</t>
    <phoneticPr fontId="3" type="noConversion"/>
  </si>
  <si>
    <t>地(te7)</t>
    <phoneticPr fontId="3" type="noConversion"/>
  </si>
  <si>
    <t>地(te3)方</t>
    <phoneticPr fontId="3" type="noConversion"/>
  </si>
  <si>
    <t>ㄚˇ</t>
    <phoneticPr fontId="3" type="noConversion"/>
  </si>
  <si>
    <t>ㄚ+</t>
    <phoneticPr fontId="3" type="noConversion"/>
  </si>
  <si>
    <t>低升調</t>
    <phoneticPr fontId="3" type="noConversion"/>
  </si>
  <si>
    <t>長入</t>
    <phoneticPr fontId="3" type="noConversion"/>
  </si>
  <si>
    <t>低變高再降</t>
    <phoneticPr fontId="3" type="noConversion"/>
  </si>
  <si>
    <t>聖(sinn3)</t>
    <phoneticPr fontId="3" type="noConversion"/>
  </si>
  <si>
    <t>聖(sinn2)人</t>
    <phoneticPr fontId="3" type="noConversion"/>
  </si>
  <si>
    <t>短入變長</t>
    <phoneticPr fontId="3" type="noConversion"/>
  </si>
  <si>
    <t>長入變短</t>
    <phoneticPr fontId="3" type="noConversion"/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</si>
  <si>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</si>
  <si>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</si>
  <si>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</si>
  <si>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</si>
  <si>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</si>
  <si>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</si>
  <si>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</si>
  <si>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</si>
  <si>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</si>
  <si>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</si>
  <si>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</si>
  <si>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</si>
  <si>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52" type="noConversion"/>
  </si>
  <si>
    <t>按鍵字元</t>
  </si>
  <si>
    <t>注音符號</t>
    <phoneticPr fontId="3" type="noConversion"/>
  </si>
  <si>
    <t>方音符號</t>
    <phoneticPr fontId="3" type="noConversion"/>
  </si>
  <si>
    <t>音標編碼</t>
    <phoneticPr fontId="3" type="noConversion"/>
  </si>
  <si>
    <t>p</t>
    <phoneticPr fontId="3" type="noConversion"/>
  </si>
  <si>
    <t>˪</t>
  </si>
  <si>
    <t>陰去</t>
  </si>
  <si>
    <t>ˋ</t>
  </si>
  <si>
    <t>上声</t>
  </si>
  <si>
    <t>˫</t>
  </si>
  <si>
    <t>ˊ</t>
  </si>
  <si>
    <t>·</t>
  </si>
  <si>
    <t>入声</t>
  </si>
  <si>
    <t>Q</t>
  </si>
  <si>
    <t>W</t>
  </si>
  <si>
    <t>E</t>
  </si>
  <si>
    <t>R</t>
  </si>
  <si>
    <t>Y</t>
  </si>
  <si>
    <t>U</t>
  </si>
  <si>
    <t>I</t>
  </si>
  <si>
    <t>O</t>
  </si>
  <si>
    <t>[ {</t>
  </si>
  <si>
    <t>] }</t>
  </si>
  <si>
    <t>\ |</t>
  </si>
  <si>
    <t>g</t>
    <phoneticPr fontId="52" type="noConversion"/>
  </si>
  <si>
    <t>k</t>
    <phoneticPr fontId="52" type="noConversion"/>
  </si>
  <si>
    <t>A</t>
    <phoneticPr fontId="3" type="noConversion"/>
  </si>
  <si>
    <t>S</t>
  </si>
  <si>
    <t>D</t>
  </si>
  <si>
    <t>F</t>
  </si>
  <si>
    <t>G</t>
  </si>
  <si>
    <t>H</t>
  </si>
  <si>
    <t>J</t>
  </si>
  <si>
    <t>L</t>
  </si>
  <si>
    <t>; :</t>
  </si>
  <si>
    <t>' "</t>
  </si>
  <si>
    <t>Z</t>
  </si>
  <si>
    <t>X</t>
  </si>
  <si>
    <t>V</t>
  </si>
  <si>
    <t>B</t>
  </si>
  <si>
    <t>N</t>
  </si>
  <si>
    <t>M</t>
  </si>
  <si>
    <t>, &lt;</t>
  </si>
  <si>
    <t>. &gt;</t>
  </si>
  <si>
    <t>/ ?</t>
  </si>
  <si>
    <t xml:space="preserve"> </t>
    <phoneticPr fontId="3" type="noConversion"/>
  </si>
  <si>
    <t>序號</t>
  </si>
  <si>
    <t>注音符號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</si>
  <si>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</si>
  <si>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</si>
  <si>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t>:</t>
    <phoneticPr fontId="3" type="noConversion"/>
  </si>
  <si>
    <t>按鍵字元</t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</si>
  <si>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</si>
  <si>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</si>
  <si>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t>!</t>
    <phoneticPr fontId="3" type="noConversion"/>
  </si>
  <si>
    <t>E</t>
    <phoneticPr fontId="3" type="noConversion"/>
  </si>
  <si>
    <t>O</t>
    <phoneticPr fontId="3" type="noConversion"/>
  </si>
  <si>
    <t>候選字清單漢字與注音符號的對映 (comment_format)</t>
    <phoneticPr fontId="3" type="noConversion"/>
  </si>
  <si>
    <t xml:space="preserve">  # 設定「候選字清單」中，字典漢字與方音符號的對映</t>
  </si>
  <si>
    <t>音標編碼</t>
    <phoneticPr fontId="52" type="noConversion"/>
  </si>
  <si>
    <t>ㄅ</t>
  </si>
  <si>
    <t>!</t>
  </si>
  <si>
    <t>ㆠ</t>
  </si>
  <si>
    <t>q</t>
  </si>
  <si>
    <t>w</t>
  </si>
  <si>
    <t>x</t>
  </si>
  <si>
    <t>ㄍ</t>
  </si>
  <si>
    <t>ㆣ</t>
  </si>
  <si>
    <t>d</t>
  </si>
  <si>
    <t>ㄏ</t>
  </si>
  <si>
    <t>ㄗ</t>
  </si>
  <si>
    <t>ㆡ</t>
  </si>
  <si>
    <t>j</t>
  </si>
  <si>
    <t>ㄐ</t>
  </si>
  <si>
    <t>ㄑ</t>
  </si>
  <si>
    <t>ㄒ</t>
  </si>
  <si>
    <t>ㄧ</t>
  </si>
  <si>
    <t>ㆪ</t>
  </si>
  <si>
    <t>ㆫ</t>
  </si>
  <si>
    <t>*</t>
  </si>
  <si>
    <t>ㆩ</t>
  </si>
  <si>
    <t>ㄛ</t>
  </si>
  <si>
    <t>ㆧ</t>
  </si>
  <si>
    <t>ㆤ</t>
  </si>
  <si>
    <t>&lt;</t>
  </si>
  <si>
    <t>ㆥ</t>
  </si>
  <si>
    <t>ㄞ</t>
  </si>
  <si>
    <t>(</t>
  </si>
  <si>
    <t>ㆮ</t>
  </si>
  <si>
    <t>ㄠ</t>
  </si>
  <si>
    <t>ㆯ</t>
  </si>
  <si>
    <t>ㄢ</t>
  </si>
  <si>
    <t>ㆬ</t>
  </si>
  <si>
    <t>ㆭ</t>
  </si>
  <si>
    <t>?</t>
  </si>
  <si>
    <t>ㄫ</t>
  </si>
  <si>
    <t>ㆲ</t>
  </si>
  <si>
    <t>ㄤ</t>
  </si>
  <si>
    <t>ㆰ</t>
  </si>
  <si>
    <t>ㆱ</t>
  </si>
  <si>
    <t>ˉ</t>
  </si>
  <si>
    <t>˙</t>
  </si>
  <si>
    <t>alphabet</t>
    <phoneticPr fontId="3" type="noConversion"/>
  </si>
  <si>
    <t>使用之注音符號</t>
    <phoneticPr fontId="3" type="noConversion"/>
  </si>
  <si>
    <t>鍵盤按鍵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</si>
  <si>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</si>
  <si>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篩選</t>
    <phoneticPr fontId="3" type="noConversion"/>
  </si>
  <si>
    <t>finals</t>
    <phoneticPr fontId="3" type="noConversion"/>
  </si>
  <si>
    <t>方音符號</t>
    <phoneticPr fontId="46" type="noConversion"/>
  </si>
  <si>
    <t>拼音字母</t>
    <phoneticPr fontId="46" type="noConversion"/>
  </si>
  <si>
    <t>字典編碼對映按鍵字元</t>
    <phoneticPr fontId="3" type="noConversion"/>
  </si>
  <si>
    <t>ㄅㄏ</t>
  </si>
  <si>
    <t>q</t>
    <phoneticPr fontId="3" type="noConversion"/>
  </si>
  <si>
    <t>Q</t>
    <phoneticPr fontId="3" type="noConversion"/>
  </si>
  <si>
    <t>ㄆ</t>
    <phoneticPr fontId="3" type="noConversion"/>
  </si>
  <si>
    <t>a</t>
    <phoneticPr fontId="3" type="noConversion"/>
  </si>
  <si>
    <t>m</t>
    <phoneticPr fontId="3" type="noConversion"/>
  </si>
  <si>
    <t>z</t>
    <phoneticPr fontId="3" type="noConversion"/>
  </si>
  <si>
    <t>Z</t>
    <phoneticPr fontId="3" type="noConversion"/>
  </si>
  <si>
    <t>@</t>
    <phoneticPr fontId="3" type="noConversion"/>
  </si>
  <si>
    <t>按鍵字元對映注音符號</t>
    <phoneticPr fontId="3" type="noConversion"/>
  </si>
  <si>
    <t>ㄊ</t>
    <phoneticPr fontId="3" type="noConversion"/>
  </si>
  <si>
    <t>w</t>
    <phoneticPr fontId="3" type="noConversion"/>
  </si>
  <si>
    <t>W</t>
    <phoneticPr fontId="3" type="noConversion"/>
  </si>
  <si>
    <t>s</t>
    <phoneticPr fontId="3" type="noConversion"/>
  </si>
  <si>
    <t>S</t>
    <phoneticPr fontId="3" type="noConversion"/>
  </si>
  <si>
    <t>x</t>
    <phoneticPr fontId="3" type="noConversion"/>
  </si>
  <si>
    <t>X</t>
    <phoneticPr fontId="3" type="noConversion"/>
  </si>
  <si>
    <t>#</t>
    <phoneticPr fontId="3" type="noConversion"/>
  </si>
  <si>
    <t>字典編碼對映注音符號</t>
    <phoneticPr fontId="3" type="noConversion"/>
  </si>
  <si>
    <t>ㄍㄏ</t>
  </si>
  <si>
    <t>e</t>
    <phoneticPr fontId="3" type="noConversion"/>
  </si>
  <si>
    <t>ㄎ</t>
    <phoneticPr fontId="3" type="noConversion"/>
  </si>
  <si>
    <t>d</t>
    <phoneticPr fontId="3" type="noConversion"/>
  </si>
  <si>
    <t>D</t>
    <phoneticPr fontId="3" type="noConversion"/>
  </si>
  <si>
    <t>ci</t>
  </si>
  <si>
    <t>[t͡ɕ]</t>
  </si>
  <si>
    <t>ㄥ</t>
  </si>
  <si>
    <t>C</t>
    <phoneticPr fontId="3" type="noConversion"/>
  </si>
  <si>
    <t>chi</t>
  </si>
  <si>
    <t>[t͡ɕʰ]</t>
  </si>
  <si>
    <t>y</t>
    <phoneticPr fontId="3" type="noConversion"/>
  </si>
  <si>
    <t>$</t>
    <phoneticPr fontId="3" type="noConversion"/>
  </si>
  <si>
    <t>si</t>
  </si>
  <si>
    <t>[ɕ]</t>
  </si>
  <si>
    <t>h</t>
    <phoneticPr fontId="3" type="noConversion"/>
  </si>
  <si>
    <t>ch</t>
  </si>
  <si>
    <t>r</t>
    <phoneticPr fontId="3" type="noConversion"/>
  </si>
  <si>
    <t>R</t>
    <phoneticPr fontId="3" type="noConversion"/>
  </si>
  <si>
    <t>f</t>
    <phoneticPr fontId="3" type="noConversion"/>
  </si>
  <si>
    <t>F</t>
    <phoneticPr fontId="3" type="noConversion"/>
  </si>
  <si>
    <t>[ŋ]</t>
  </si>
  <si>
    <t>b</t>
    <phoneticPr fontId="3" type="noConversion"/>
  </si>
  <si>
    <t>ㄖ</t>
    <phoneticPr fontId="3" type="noConversion"/>
  </si>
  <si>
    <t>ㆡ</t>
    <phoneticPr fontId="3" type="noConversion"/>
  </si>
  <si>
    <t>j</t>
    <phoneticPr fontId="3" type="noConversion"/>
  </si>
  <si>
    <t>v</t>
    <phoneticPr fontId="3" type="noConversion"/>
  </si>
  <si>
    <t>V</t>
    <phoneticPr fontId="3" type="noConversion"/>
  </si>
  <si>
    <t>[d͡ʑ]</t>
  </si>
  <si>
    <t>ㄐ</t>
    <phoneticPr fontId="3" type="noConversion"/>
  </si>
  <si>
    <t>ㄗㄧ</t>
  </si>
  <si>
    <t>%</t>
    <phoneticPr fontId="3" type="noConversion"/>
  </si>
  <si>
    <t>ㄑ</t>
    <phoneticPr fontId="3" type="noConversion"/>
  </si>
  <si>
    <t>ㄘㄧ</t>
  </si>
  <si>
    <t>t</t>
    <phoneticPr fontId="3" type="noConversion"/>
  </si>
  <si>
    <t>T</t>
    <phoneticPr fontId="3" type="noConversion"/>
  </si>
  <si>
    <t>N</t>
    <phoneticPr fontId="3" type="noConversion"/>
  </si>
  <si>
    <t>ㄒ</t>
    <phoneticPr fontId="3" type="noConversion"/>
  </si>
  <si>
    <t>si-</t>
  </si>
  <si>
    <t>ㄙㄧ</t>
  </si>
  <si>
    <t>g</t>
    <phoneticPr fontId="3" type="noConversion"/>
  </si>
  <si>
    <t>G</t>
    <phoneticPr fontId="3" type="noConversion"/>
  </si>
  <si>
    <t>B</t>
    <phoneticPr fontId="3" type="noConversion"/>
  </si>
  <si>
    <t>^</t>
    <phoneticPr fontId="3" type="noConversion"/>
  </si>
  <si>
    <t>I</t>
    <phoneticPr fontId="3" type="noConversion"/>
  </si>
  <si>
    <t>Ni</t>
    <phoneticPr fontId="3" type="noConversion"/>
  </si>
  <si>
    <t>Y</t>
    <phoneticPr fontId="3" type="noConversion"/>
  </si>
  <si>
    <t>H</t>
    <phoneticPr fontId="3" type="noConversion"/>
  </si>
  <si>
    <t>U</t>
    <phoneticPr fontId="3" type="noConversion"/>
  </si>
  <si>
    <t>Nu</t>
    <phoneticPr fontId="3" type="noConversion"/>
  </si>
  <si>
    <t>n</t>
    <phoneticPr fontId="3" type="noConversion"/>
  </si>
  <si>
    <t>&amp;</t>
    <phoneticPr fontId="3" type="noConversion"/>
  </si>
  <si>
    <t>[ɔ]</t>
  </si>
  <si>
    <t>Na</t>
    <phoneticPr fontId="3" type="noConversion"/>
  </si>
  <si>
    <t>u</t>
    <phoneticPr fontId="3" type="noConversion"/>
  </si>
  <si>
    <t>,</t>
    <phoneticPr fontId="3" type="noConversion"/>
  </si>
  <si>
    <t>ㄝ</t>
    <phoneticPr fontId="3" type="noConversion"/>
  </si>
  <si>
    <t>ㆤ</t>
    <phoneticPr fontId="3" type="noConversion"/>
  </si>
  <si>
    <t>J</t>
    <phoneticPr fontId="3" type="noConversion"/>
  </si>
  <si>
    <t>ai</t>
  </si>
  <si>
    <t>[ai]</t>
  </si>
  <si>
    <t>ㄥㄝ</t>
    <phoneticPr fontId="3" type="noConversion"/>
  </si>
  <si>
    <t>Ne</t>
    <phoneticPr fontId="3" type="noConversion"/>
  </si>
  <si>
    <t>M</t>
    <phoneticPr fontId="3" type="noConversion"/>
  </si>
  <si>
    <t>*</t>
    <phoneticPr fontId="3" type="noConversion"/>
  </si>
  <si>
    <t>au</t>
  </si>
  <si>
    <t>[au]</t>
  </si>
  <si>
    <t>Noo</t>
    <phoneticPr fontId="3" type="noConversion"/>
  </si>
  <si>
    <t>i</t>
    <phoneticPr fontId="3" type="noConversion"/>
  </si>
  <si>
    <t>ong</t>
  </si>
  <si>
    <t>[ɔŋ]</t>
  </si>
  <si>
    <t>ㄜ</t>
    <phoneticPr fontId="3" type="noConversion"/>
  </si>
  <si>
    <t>k</t>
    <phoneticPr fontId="3" type="noConversion"/>
  </si>
  <si>
    <t>K</t>
    <phoneticPr fontId="3" type="noConversion"/>
  </si>
  <si>
    <t>an</t>
  </si>
  <si>
    <t>[an]</t>
  </si>
  <si>
    <t>-n</t>
  </si>
  <si>
    <t>[ən]</t>
  </si>
  <si>
    <t>ai</t>
    <phoneticPr fontId="3" type="noConversion"/>
  </si>
  <si>
    <t>(</t>
    <phoneticPr fontId="3" type="noConversion"/>
  </si>
  <si>
    <t>ang</t>
  </si>
  <si>
    <t>[aŋ]</t>
  </si>
  <si>
    <t>Nai</t>
    <phoneticPr fontId="3" type="noConversion"/>
  </si>
  <si>
    <t>o</t>
    <phoneticPr fontId="3" type="noConversion"/>
  </si>
  <si>
    <t>-ng</t>
  </si>
  <si>
    <t>[əŋ]</t>
  </si>
  <si>
    <t>l</t>
    <phoneticPr fontId="3" type="noConversion"/>
  </si>
  <si>
    <t>L</t>
    <phoneticPr fontId="3" type="noConversion"/>
  </si>
  <si>
    <t>[ŋ̍]</t>
  </si>
  <si>
    <t>Nau</t>
    <phoneticPr fontId="3" type="noConversion"/>
  </si>
  <si>
    <t>.</t>
    <phoneticPr fontId="3" type="noConversion"/>
  </si>
  <si>
    <t>am</t>
  </si>
  <si>
    <t>[am]</t>
  </si>
  <si>
    <t>ㄛㄇ</t>
  </si>
  <si>
    <t>}</t>
    <phoneticPr fontId="3" type="noConversion"/>
  </si>
  <si>
    <t>om</t>
  </si>
  <si>
    <t>)</t>
    <phoneticPr fontId="3" type="noConversion"/>
  </si>
  <si>
    <t>[ɔm]</t>
  </si>
  <si>
    <t>ㄚㄇ</t>
  </si>
  <si>
    <t>{</t>
    <phoneticPr fontId="3" type="noConversion"/>
  </si>
  <si>
    <t>P</t>
    <phoneticPr fontId="3" type="noConversion"/>
  </si>
  <si>
    <t>ㄛㄥ</t>
  </si>
  <si>
    <t>]</t>
    <phoneticPr fontId="3" type="noConversion"/>
  </si>
  <si>
    <t>;</t>
    <phoneticPr fontId="3" type="noConversion"/>
  </si>
  <si>
    <t>[</t>
    <phoneticPr fontId="3" type="noConversion"/>
  </si>
  <si>
    <t>/</t>
    <phoneticPr fontId="3" type="noConversion"/>
  </si>
  <si>
    <t>?</t>
    <phoneticPr fontId="3" type="noConversion"/>
  </si>
  <si>
    <t>ir</t>
  </si>
  <si>
    <t>ㆭ</t>
    <phoneticPr fontId="3" type="noConversion"/>
  </si>
  <si>
    <t>ng</t>
    <phoneticPr fontId="3" type="noConversion"/>
  </si>
  <si>
    <t>ㆬ</t>
    <phoneticPr fontId="3" type="noConversion"/>
  </si>
  <si>
    <t>'</t>
    <phoneticPr fontId="3" type="noConversion"/>
  </si>
  <si>
    <t>"</t>
    <phoneticPr fontId="3" type="noConversion"/>
  </si>
  <si>
    <t>=</t>
    <phoneticPr fontId="3" type="noConversion"/>
  </si>
  <si>
    <t>．</t>
  </si>
  <si>
    <t>-</t>
    <phoneticPr fontId="3" type="noConversion"/>
  </si>
  <si>
    <t>鼻</t>
    <phoneticPr fontId="3" type="noConversion"/>
  </si>
  <si>
    <t>ˉ</t>
    <phoneticPr fontId="3" type="noConversion"/>
  </si>
  <si>
    <t>\</t>
    <phoneticPr fontId="3" type="noConversion"/>
  </si>
  <si>
    <t>|</t>
    <phoneticPr fontId="3" type="noConversion"/>
  </si>
  <si>
    <t>ˇ</t>
  </si>
  <si>
    <t>ˊ</t>
    <phoneticPr fontId="3" type="noConversion"/>
  </si>
  <si>
    <t>ㆢ</t>
  </si>
  <si>
    <t>ㄐㄧ</t>
    <phoneticPr fontId="3" type="noConversion"/>
  </si>
  <si>
    <t>ㄗㄧ</t>
    <phoneticPr fontId="3" type="noConversion"/>
  </si>
  <si>
    <t>台語的基本母音（韻母）總共有六個── a, i, u, e, o, oo。此外，尚有鼻化母音，也就是在母音後方加上 nn，這個nn總是寫在一個單字的最後方。</t>
  </si>
  <si>
    <t>母音</t>
  </si>
  <si>
    <t>舉例</t>
  </si>
  <si>
    <t>聽聲音</t>
  </si>
  <si>
    <t>鼻化音</t>
  </si>
  <si>
    <t>an、pa、nâ</t>
  </si>
  <si>
    <t>an、待補、待補</t>
  </si>
  <si>
    <t>sann、phànn、thann</t>
  </si>
  <si>
    <t>sann、待補、待補</t>
  </si>
  <si>
    <t>安、巴、藍</t>
  </si>
  <si>
    <t>三、冇、他</t>
  </si>
  <si>
    <t>ti、bí、tshit</t>
  </si>
  <si>
    <t>ti、待補、待補</t>
  </si>
  <si>
    <t>înn、tinn、thinn</t>
  </si>
  <si>
    <t>înn、待補、待補</t>
  </si>
  <si>
    <t>豬、米、七</t>
  </si>
  <si>
    <t>圓、甜、天</t>
  </si>
  <si>
    <t>khu、thut、gû</t>
  </si>
  <si>
    <t>khu、待補、待補</t>
  </si>
  <si>
    <t>無</t>
  </si>
  <si>
    <t>區、禿、牛</t>
  </si>
  <si>
    <t>gē、ké、té</t>
  </si>
  <si>
    <t>gē、待補、待補</t>
  </si>
  <si>
    <t>senn、phênn、chhenn</t>
  </si>
  <si>
    <t>senn、待補、待補</t>
  </si>
  <si>
    <t>藝、粿、短</t>
  </si>
  <si>
    <t>生、彭、星</t>
  </si>
  <si>
    <t>bô、to、thó</t>
  </si>
  <si>
    <t>bô、待補、待補</t>
  </si>
  <si>
    <t>無、多、討</t>
  </si>
  <si>
    <t>o͘o</t>
  </si>
  <si>
    <t>khóo、tsoo、thóo</t>
  </si>
  <si>
    <t>khóo、待補、待補</t>
  </si>
  <si>
    <t>ònn、hònn、onn</t>
  </si>
  <si>
    <t>ònn、待補、待補</t>
  </si>
  <si>
    <t>苦、租、土</t>
  </si>
  <si>
    <t>惡、好、嗚</t>
  </si>
  <si>
    <t>複母音</t>
  </si>
  <si>
    <t>[編輯]</t>
  </si>
  <si>
    <t>此外，這些母音還可以相互組合，成為雙母音、三母音，在下方許多舉例之中皆可以看到。</t>
  </si>
  <si>
    <t>ái、pâi、kái</t>
  </si>
  <si>
    <t>待補</t>
  </si>
  <si>
    <t>aiⁿ</t>
  </si>
  <si>
    <t>phāinn、hainn、pháinn</t>
  </si>
  <si>
    <t>ㄞ</t>
    <phoneticPr fontId="3" type="noConversion"/>
  </si>
  <si>
    <t>藹、牌、改</t>
  </si>
  <si>
    <t>揹、哼、歹</t>
  </si>
  <si>
    <t>au、áu、āu</t>
  </si>
  <si>
    <t>ㄠ</t>
    <phoneticPr fontId="3" type="noConversion"/>
  </si>
  <si>
    <t>歐、嘔、後</t>
  </si>
  <si>
    <t>ia</t>
  </si>
  <si>
    <t>tsia̍h、khiah、piah</t>
  </si>
  <si>
    <t>iann</t>
  </si>
  <si>
    <t>piánn、tiánn、kiann</t>
  </si>
  <si>
    <t>ㄧㄚ</t>
    <phoneticPr fontId="3" type="noConversion"/>
  </si>
  <si>
    <t>食、隙、壁</t>
  </si>
  <si>
    <t>餅、鼎、驚</t>
  </si>
  <si>
    <t>iu</t>
  </si>
  <si>
    <t>tiū、niû、tsiu</t>
  </si>
  <si>
    <t>iunn</t>
  </si>
  <si>
    <t>tiunn、kiunnn、khiunn</t>
  </si>
  <si>
    <t>宙、量、周</t>
  </si>
  <si>
    <t>張、薑、腔</t>
  </si>
  <si>
    <t>io</t>
  </si>
  <si>
    <t>biō、tiō、tsio</t>
  </si>
  <si>
    <t>（ionn）（彰化腔）</t>
  </si>
  <si>
    <t>tionn、kionn、khionnn</t>
  </si>
  <si>
    <t>廟、趙、招</t>
  </si>
  <si>
    <t>iau</t>
  </si>
  <si>
    <t>miāu、thiàu、niau</t>
  </si>
  <si>
    <t>iaunn</t>
  </si>
  <si>
    <t>妙、跳、貓</t>
  </si>
  <si>
    <t>ㄇ</t>
    <phoneticPr fontId="3" type="noConversion"/>
  </si>
  <si>
    <t>ua</t>
  </si>
  <si>
    <t>phuà、muá、tuā</t>
  </si>
  <si>
    <t>uann</t>
  </si>
  <si>
    <t>puann、kuan、suann</t>
  </si>
  <si>
    <t>破、滿、大</t>
  </si>
  <si>
    <t>搬、官、山</t>
  </si>
  <si>
    <t>ue</t>
    <phoneticPr fontId="3" type="noConversion"/>
  </si>
  <si>
    <t>guā、tsuē、hue</t>
  </si>
  <si>
    <t>外、罪、花</t>
  </si>
  <si>
    <t>uai</t>
    <phoneticPr fontId="3" type="noConversion"/>
  </si>
  <si>
    <t>kuai、khuài、huâi</t>
  </si>
  <si>
    <t>uainn</t>
  </si>
  <si>
    <t>kuainn、huâinn、suâinn</t>
  </si>
  <si>
    <t>乖、快、懷</t>
  </si>
  <si>
    <t>關、橫、檨</t>
  </si>
  <si>
    <t>聲化母音</t>
  </si>
  <si>
    <t>此外，還有兩個特別的母音，稱為「聲化母音（或音節化母音）」的 m, ng。它們平常是屬於子音，然而，也有單獨出現而當做母音使用的時候。</t>
  </si>
  <si>
    <t>聲化</t>
  </si>
  <si>
    <t>m̄、ḿ、hm̂</t>
  </si>
  <si>
    <t>m̄、ḿ、待補</t>
  </si>
  <si>
    <t>不、姆、媒</t>
  </si>
  <si>
    <t>n̂g、kng、nńg</t>
  </si>
  <si>
    <t>n̂g、kng、待補</t>
  </si>
  <si>
    <t>黃、光、軟</t>
  </si>
  <si>
    <t>子音</t>
  </si>
  <si>
    <t>由於華語沒有濁音，因此在學習之初，常會混淆的就是 b 與 p，d 與 t，以及 g 與 k 等等，依照國際音標的習慣，加上 h 表示送氣的清音，是以 ph, th, kh 才是代表送氣音，對於初學者來說，可能會受到英文影響而有誤用情形，要注意。最後，台語裡頭沒有 d 的發音，因此在列表中沒有這一項。</t>
  </si>
  <si>
    <t>下方的表包含了用來描寫台語讀音的主要子音，然而，這張表與「國際語音學會」（IPA）制定的更為完整的子音表之間，仍然存在著許多差異，光是最前面一行的「發音部位」分類法就未必準確；然而這只是粗略的分法，對於表達以及比對台語子音發音，已然足夠。</t>
  </si>
  <si>
    <t>發音</t>
  </si>
  <si>
    <t>濁音</t>
  </si>
  <si>
    <t>清音</t>
  </si>
  <si>
    <t>鼻音</t>
  </si>
  <si>
    <t>其他</t>
  </si>
  <si>
    <t>部位</t>
  </si>
  <si>
    <t>不送氣</t>
  </si>
  <si>
    <t>送氣</t>
  </si>
  <si>
    <t>雙唇音</t>
  </si>
  <si>
    <t>bāng、bí、bú</t>
  </si>
  <si>
    <t>bāng、待補、待補</t>
  </si>
  <si>
    <t>pîng、pue、pinn</t>
  </si>
  <si>
    <t>pîng、待補、待補</t>
  </si>
  <si>
    <t>phuê、phue、phuì</t>
  </si>
  <si>
    <t>phuê、待補、待補</t>
  </si>
  <si>
    <t>mn̂g、môo、muê</t>
  </si>
  <si>
    <t>mn̂g、待補、待補</t>
  </si>
  <si>
    <t>bilabials</t>
  </si>
  <si>
    <t>網、米、母</t>
  </si>
  <si>
    <t>平、杯、邊</t>
  </si>
  <si>
    <t>皮、批、屁</t>
  </si>
  <si>
    <t>門、毛、煤</t>
  </si>
  <si>
    <t>齒齦音</t>
  </si>
  <si>
    <t>to̍k、ho̍k、bo̍k</t>
  </si>
  <si>
    <t>to̍k、待補、待補</t>
  </si>
  <si>
    <t>thiàu、thí、thê</t>
  </si>
  <si>
    <t>thiàu、待補、待補</t>
  </si>
  <si>
    <t>nuā、ne、nôo</t>
  </si>
  <si>
    <t>nuā、待補、待補</t>
  </si>
  <si>
    <t>lâng、liông、lá</t>
  </si>
  <si>
    <t>lâng、待補、待補</t>
  </si>
  <si>
    <t>alveolars</t>
  </si>
  <si>
    <t>毒、服、目</t>
  </si>
  <si>
    <t>跳、恥、提</t>
  </si>
  <si>
    <t>爛、呢、挪</t>
  </si>
  <si>
    <t>人、龍、喇</t>
  </si>
  <si>
    <t>軟顎音</t>
  </si>
  <si>
    <t>guá、gû、guán</t>
  </si>
  <si>
    <t>góa、待補、待補</t>
  </si>
  <si>
    <t>kuài、ke、kong</t>
  </si>
  <si>
    <t>kuài、待補、待補</t>
  </si>
  <si>
    <t>khui、kha、khí</t>
  </si>
  <si>
    <t>khui、待補、待補</t>
  </si>
  <si>
    <t>ngôo、ngá、ngī</t>
  </si>
  <si>
    <t>ngôo</t>
  </si>
  <si>
    <t>hîm、hue、hun</t>
  </si>
  <si>
    <t>hîm、待補、待補</t>
  </si>
  <si>
    <t>velars</t>
  </si>
  <si>
    <t>我、牛、阮</t>
  </si>
  <si>
    <t>怪、雞、光</t>
  </si>
  <si>
    <t>開、跤、起</t>
  </si>
  <si>
    <t>吳、雅、硬</t>
  </si>
  <si>
    <t>熊、花、分</t>
  </si>
  <si>
    <t>齒齦顎音</t>
  </si>
  <si>
    <t>jī、ji̍t、jî</t>
  </si>
  <si>
    <t>jī、待補、待補</t>
  </si>
  <si>
    <t>ts</t>
  </si>
  <si>
    <t>tsiam、tsu、tsoo</t>
  </si>
  <si>
    <t>tsiam、待補、待補</t>
  </si>
  <si>
    <t>tsh</t>
  </si>
  <si>
    <t>tshiú、tsha、tshî</t>
  </si>
  <si>
    <t>tshiú、待補、待補</t>
  </si>
  <si>
    <t>siá、senn、sing</t>
  </si>
  <si>
    <t>siá、待補、待補</t>
  </si>
  <si>
    <t>alveo-palatals</t>
  </si>
  <si>
    <t>字、日、而</t>
  </si>
  <si>
    <t>尖、朱、租</t>
  </si>
  <si>
    <t>手、車、持</t>
  </si>
  <si>
    <t>寫、生、身</t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</si>
  <si>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</si>
  <si>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</si>
  <si>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</si>
  <si>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</si>
  <si>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</si>
  <si>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</si>
  <si>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</si>
  <si>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</si>
  <si>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</si>
  <si>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</si>
  <si>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</si>
  <si>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</si>
  <si>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</si>
  <si>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</si>
  <si>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</si>
  <si>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</si>
  <si>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</si>
  <si>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</si>
  <si>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</si>
  <si>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</si>
  <si>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</si>
  <si>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</si>
  <si>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</si>
  <si>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</si>
  <si>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</si>
  <si>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不送氣音</t>
  </si>
  <si>
    <t>（不標）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</si>
  <si>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</si>
  <si>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</si>
  <si>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</si>
  <si>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</si>
  <si>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</si>
  <si>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</si>
  <si>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</si>
  <si>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ph</t>
    <phoneticPr fontId="3" type="noConversion"/>
  </si>
  <si>
    <t>th</t>
    <phoneticPr fontId="3" type="noConversion"/>
  </si>
  <si>
    <t>kh</t>
    <phoneticPr fontId="3" type="noConversion"/>
  </si>
  <si>
    <t>波（pho）</t>
    <phoneticPr fontId="3" type="noConversion"/>
  </si>
  <si>
    <t>他（thann）</t>
    <phoneticPr fontId="3" type="noConversion"/>
  </si>
  <si>
    <t>去（khì）</t>
    <phoneticPr fontId="3" type="noConversion"/>
  </si>
  <si>
    <t>ㆠ/ㄅㄏ</t>
    <phoneticPr fontId="3" type="noConversion"/>
  </si>
  <si>
    <t>無（bô）</t>
    <phoneticPr fontId="3" type="noConversion"/>
  </si>
  <si>
    <t>ㆣ/ㄍㄏ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</si>
  <si>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</si>
  <si>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</si>
  <si>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</si>
  <si>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ci</t>
    <phoneticPr fontId="3" type="noConversion"/>
  </si>
  <si>
    <t>ʨ</t>
    <phoneticPr fontId="3" type="noConversion"/>
  </si>
  <si>
    <t>曾（can）</t>
    <phoneticPr fontId="3" type="noConversion"/>
  </si>
  <si>
    <t>尖（ciam）</t>
    <phoneticPr fontId="3" type="noConversion"/>
  </si>
  <si>
    <t>t͡sʰ</t>
    <phoneticPr fontId="3" type="noConversion"/>
  </si>
  <si>
    <t>chi</t>
    <phoneticPr fontId="3" type="noConversion"/>
  </si>
  <si>
    <t>ʨʰ</t>
    <phoneticPr fontId="3" type="noConversion"/>
  </si>
  <si>
    <t>ㄘ</t>
    <phoneticPr fontId="3" type="noConversion"/>
  </si>
  <si>
    <t>出（chut）</t>
    <phoneticPr fontId="3" type="noConversion"/>
  </si>
  <si>
    <t>ㄑㄧ</t>
    <phoneticPr fontId="3" type="noConversion"/>
  </si>
  <si>
    <t>手（chiú）</t>
    <phoneticPr fontId="3" type="noConversion"/>
  </si>
  <si>
    <t>ʣ</t>
    <phoneticPr fontId="3" type="noConversion"/>
  </si>
  <si>
    <t>ji</t>
    <phoneticPr fontId="3" type="noConversion"/>
  </si>
  <si>
    <t>ʥ</t>
    <phoneticPr fontId="3" type="noConversion"/>
  </si>
  <si>
    <t>ㆡ/ㄖ</t>
    <phoneticPr fontId="3" type="noConversion"/>
  </si>
  <si>
    <t>熱（jua̍h）</t>
    <phoneticPr fontId="3" type="noConversion"/>
  </si>
  <si>
    <t>ㆢㄧ/ㄖㄧ</t>
    <phoneticPr fontId="3" type="noConversion"/>
  </si>
  <si>
    <t>入（ji̍p）</t>
    <phoneticPr fontId="3" type="noConversion"/>
  </si>
  <si>
    <t>擦音</t>
  </si>
  <si>
    <t>si</t>
    <phoneticPr fontId="3" type="noConversion"/>
  </si>
  <si>
    <t>ɕ</t>
    <phoneticPr fontId="3" type="noConversion"/>
  </si>
  <si>
    <t>ㄙ</t>
    <phoneticPr fontId="3" type="noConversion"/>
  </si>
  <si>
    <t>衫（sann）</t>
    <phoneticPr fontId="3" type="noConversion"/>
  </si>
  <si>
    <t>ㄒㄧ</t>
    <phoneticPr fontId="3" type="noConversion"/>
  </si>
  <si>
    <t>寫（siá）</t>
    <phoneticPr fontId="3" type="noConversion"/>
  </si>
  <si>
    <t>喜（hí）</t>
    <phoneticPr fontId="3" type="noConversion"/>
  </si>
  <si>
    <r>
      <rPr>
        <b/>
        <sz val="24"/>
        <color theme="8" tint="0.39997558519241921"/>
        <rFont val="蘋方-繁 中黑體"/>
        <family val="3"/>
        <charset val="136"/>
      </rPr>
      <t>ŋ</t>
    </r>
    <phoneticPr fontId="3" type="noConversion"/>
  </si>
  <si>
    <t>毛（moo）</t>
    <phoneticPr fontId="3" type="noConversion"/>
  </si>
  <si>
    <t>ㄋ</t>
    <phoneticPr fontId="3" type="noConversion"/>
  </si>
  <si>
    <t>耐（nāi）</t>
    <phoneticPr fontId="3" type="noConversion"/>
  </si>
  <si>
    <t>ㄫ/ㄥ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</si>
  <si>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</si>
  <si>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</si>
  <si>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</si>
  <si>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</si>
  <si>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</si>
  <si>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</si>
  <si>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</si>
  <si>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</si>
  <si>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</si>
  <si>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</si>
  <si>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</si>
  <si>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</si>
  <si>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</si>
  <si>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</si>
  <si>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韻母</t>
    <phoneticPr fontId="3" type="noConversion"/>
  </si>
  <si>
    <t>鼻音韻母</t>
    <phoneticPr fontId="3" type="noConversion"/>
  </si>
  <si>
    <t>台語拼音字母</t>
    <phoneticPr fontId="3" type="noConversion"/>
  </si>
  <si>
    <t>135注音符號</t>
    <phoneticPr fontId="3" type="noConversion"/>
  </si>
  <si>
    <t>十八音韻母</t>
    <phoneticPr fontId="3" type="noConversion"/>
  </si>
  <si>
    <t>漢字</t>
    <phoneticPr fontId="3" type="noConversion"/>
  </si>
  <si>
    <t>加</t>
    <phoneticPr fontId="3" type="noConversion"/>
  </si>
  <si>
    <t>阿</t>
    <phoneticPr fontId="3" type="noConversion"/>
  </si>
  <si>
    <t>ann</t>
    <phoneticPr fontId="3" type="noConversion"/>
  </si>
  <si>
    <t>監</t>
    <phoneticPr fontId="3" type="noConversion"/>
  </si>
  <si>
    <t>餡</t>
    <phoneticPr fontId="3" type="noConversion"/>
  </si>
  <si>
    <t>皆</t>
    <phoneticPr fontId="3" type="noConversion"/>
  </si>
  <si>
    <t>哀</t>
    <phoneticPr fontId="3" type="noConversion"/>
  </si>
  <si>
    <t>ainn</t>
    <phoneticPr fontId="3" type="noConversion"/>
  </si>
  <si>
    <t>𤡥</t>
    <phoneticPr fontId="3" type="noConversion"/>
  </si>
  <si>
    <t>am</t>
    <phoneticPr fontId="3" type="noConversion"/>
  </si>
  <si>
    <t>甘</t>
    <phoneticPr fontId="3" type="noConversion"/>
  </si>
  <si>
    <t>庵</t>
    <phoneticPr fontId="3" type="noConversion"/>
  </si>
  <si>
    <t>an</t>
    <phoneticPr fontId="3" type="noConversion"/>
  </si>
  <si>
    <t>干</t>
    <phoneticPr fontId="3" type="noConversion"/>
  </si>
  <si>
    <t>安</t>
    <phoneticPr fontId="3" type="noConversion"/>
  </si>
  <si>
    <t>oo</t>
    <phoneticPr fontId="3" type="noConversion"/>
  </si>
  <si>
    <t>ang</t>
    <phoneticPr fontId="3" type="noConversion"/>
  </si>
  <si>
    <t>江</t>
    <phoneticPr fontId="3" type="noConversion"/>
  </si>
  <si>
    <t>翁</t>
    <phoneticPr fontId="3" type="noConversion"/>
  </si>
  <si>
    <t>au</t>
    <phoneticPr fontId="3" type="noConversion"/>
  </si>
  <si>
    <t>交</t>
    <phoneticPr fontId="3" type="noConversion"/>
  </si>
  <si>
    <t>甌</t>
    <phoneticPr fontId="3" type="noConversion"/>
  </si>
  <si>
    <t>aunn</t>
    <phoneticPr fontId="3" type="noConversion"/>
  </si>
  <si>
    <t>爻</t>
    <phoneticPr fontId="3" type="noConversion"/>
  </si>
  <si>
    <t>雞</t>
    <phoneticPr fontId="3" type="noConversion"/>
  </si>
  <si>
    <t>挨</t>
    <phoneticPr fontId="3" type="noConversion"/>
  </si>
  <si>
    <t>enn</t>
    <phoneticPr fontId="3" type="noConversion"/>
  </si>
  <si>
    <t>更</t>
    <phoneticPr fontId="3" type="noConversion"/>
  </si>
  <si>
    <t>嬰</t>
    <phoneticPr fontId="3" type="noConversion"/>
  </si>
  <si>
    <t>基</t>
    <phoneticPr fontId="3" type="noConversion"/>
  </si>
  <si>
    <t>衣</t>
    <phoneticPr fontId="3" type="noConversion"/>
  </si>
  <si>
    <t>inn</t>
    <phoneticPr fontId="3" type="noConversion"/>
  </si>
  <si>
    <t>梔</t>
    <phoneticPr fontId="3" type="noConversion"/>
  </si>
  <si>
    <t>ia</t>
    <phoneticPr fontId="3" type="noConversion"/>
  </si>
  <si>
    <t>迦</t>
    <phoneticPr fontId="3" type="noConversion"/>
  </si>
  <si>
    <t>呀</t>
    <phoneticPr fontId="3" type="noConversion"/>
  </si>
  <si>
    <t>iann</t>
    <phoneticPr fontId="3" type="noConversion"/>
  </si>
  <si>
    <t>驚</t>
    <phoneticPr fontId="3" type="noConversion"/>
  </si>
  <si>
    <t>漪</t>
    <phoneticPr fontId="3" type="noConversion"/>
  </si>
  <si>
    <t>iam</t>
    <phoneticPr fontId="3" type="noConversion"/>
  </si>
  <si>
    <t>兼</t>
    <phoneticPr fontId="3" type="noConversion"/>
  </si>
  <si>
    <t>閹</t>
    <phoneticPr fontId="3" type="noConversion"/>
  </si>
  <si>
    <t>ian</t>
    <phoneticPr fontId="3" type="noConversion"/>
  </si>
  <si>
    <t>堅</t>
    <phoneticPr fontId="3" type="noConversion"/>
  </si>
  <si>
    <t>煙</t>
    <phoneticPr fontId="3" type="noConversion"/>
  </si>
  <si>
    <t>iang</t>
    <phoneticPr fontId="3" type="noConversion"/>
  </si>
  <si>
    <t>姜</t>
    <phoneticPr fontId="3" type="noConversion"/>
  </si>
  <si>
    <t>央</t>
    <phoneticPr fontId="3" type="noConversion"/>
  </si>
  <si>
    <t>iau</t>
    <phoneticPr fontId="3" type="noConversion"/>
  </si>
  <si>
    <t>ㄧㄠ</t>
    <phoneticPr fontId="3" type="noConversion"/>
  </si>
  <si>
    <t>嬌</t>
    <phoneticPr fontId="3" type="noConversion"/>
  </si>
  <si>
    <t>夭</t>
    <phoneticPr fontId="3" type="noConversion"/>
  </si>
  <si>
    <t>iaunn</t>
    <phoneticPr fontId="3" type="noConversion"/>
  </si>
  <si>
    <t>喵</t>
    <phoneticPr fontId="3" type="noConversion"/>
  </si>
  <si>
    <t>io</t>
    <phoneticPr fontId="3" type="noConversion"/>
  </si>
  <si>
    <t>ㄧㄜ</t>
    <phoneticPr fontId="3" type="noConversion"/>
  </si>
  <si>
    <t>im</t>
    <phoneticPr fontId="3" type="noConversion"/>
  </si>
  <si>
    <t>金</t>
    <phoneticPr fontId="3" type="noConversion"/>
  </si>
  <si>
    <t>iu</t>
    <phoneticPr fontId="3" type="noConversion"/>
  </si>
  <si>
    <t>ㄧㄨ</t>
    <phoneticPr fontId="3" type="noConversion"/>
  </si>
  <si>
    <t>in</t>
    <phoneticPr fontId="3" type="noConversion"/>
  </si>
  <si>
    <t>巾</t>
    <phoneticPr fontId="3" type="noConversion"/>
  </si>
  <si>
    <t>因</t>
    <phoneticPr fontId="3" type="noConversion"/>
  </si>
  <si>
    <t>ua</t>
    <phoneticPr fontId="3" type="noConversion"/>
  </si>
  <si>
    <t>ㄨㄚ</t>
    <phoneticPr fontId="3" type="noConversion"/>
  </si>
  <si>
    <t>ing</t>
    <phoneticPr fontId="3" type="noConversion"/>
  </si>
  <si>
    <t>經</t>
    <phoneticPr fontId="3" type="noConversion"/>
  </si>
  <si>
    <t>英</t>
    <phoneticPr fontId="3" type="noConversion"/>
  </si>
  <si>
    <t>ㄨㄝ</t>
    <phoneticPr fontId="3" type="noConversion"/>
  </si>
  <si>
    <t>茄</t>
    <phoneticPr fontId="3" type="noConversion"/>
  </si>
  <si>
    <t>腰</t>
    <phoneticPr fontId="3" type="noConversion"/>
  </si>
  <si>
    <t>ionn</t>
    <phoneticPr fontId="3" type="noConversion"/>
  </si>
  <si>
    <t>鴦</t>
    <phoneticPr fontId="3" type="noConversion"/>
  </si>
  <si>
    <t>ㄨㄞ</t>
    <phoneticPr fontId="3" type="noConversion"/>
  </si>
  <si>
    <t>iong</t>
    <phoneticPr fontId="3" type="noConversion"/>
  </si>
  <si>
    <t>恭</t>
    <phoneticPr fontId="3" type="noConversion"/>
  </si>
  <si>
    <t>糾</t>
    <phoneticPr fontId="3" type="noConversion"/>
  </si>
  <si>
    <t>憂</t>
    <phoneticPr fontId="3" type="noConversion"/>
  </si>
  <si>
    <t>iunn</t>
    <phoneticPr fontId="3" type="noConversion"/>
  </si>
  <si>
    <t>薑</t>
    <phoneticPr fontId="3" type="noConversion"/>
  </si>
  <si>
    <t>姆</t>
    <phoneticPr fontId="3" type="noConversion"/>
  </si>
  <si>
    <t>缸</t>
    <phoneticPr fontId="3" type="noConversion"/>
  </si>
  <si>
    <t>秧</t>
    <phoneticPr fontId="3" type="noConversion"/>
  </si>
  <si>
    <t>高</t>
    <phoneticPr fontId="3" type="noConversion"/>
  </si>
  <si>
    <t>窩</t>
    <phoneticPr fontId="3" type="noConversion"/>
  </si>
  <si>
    <t>孤</t>
    <phoneticPr fontId="3" type="noConversion"/>
  </si>
  <si>
    <t>烏</t>
    <phoneticPr fontId="3" type="noConversion"/>
  </si>
  <si>
    <t>oonn</t>
    <phoneticPr fontId="3" type="noConversion"/>
  </si>
  <si>
    <t>瘂</t>
    <phoneticPr fontId="3" type="noConversion"/>
  </si>
  <si>
    <t>om</t>
    <phoneticPr fontId="3" type="noConversion"/>
  </si>
  <si>
    <t>掩</t>
    <phoneticPr fontId="3" type="noConversion"/>
  </si>
  <si>
    <t>ong</t>
    <phoneticPr fontId="3" type="noConversion"/>
  </si>
  <si>
    <t>公</t>
    <phoneticPr fontId="3" type="noConversion"/>
  </si>
  <si>
    <t>痀</t>
    <phoneticPr fontId="3" type="noConversion"/>
  </si>
  <si>
    <t>污</t>
    <phoneticPr fontId="3" type="noConversion"/>
  </si>
  <si>
    <t>瓜</t>
    <phoneticPr fontId="3" type="noConversion"/>
  </si>
  <si>
    <t>蛙</t>
    <phoneticPr fontId="3" type="noConversion"/>
  </si>
  <si>
    <t>uann</t>
    <phoneticPr fontId="3" type="noConversion"/>
  </si>
  <si>
    <t>官</t>
    <phoneticPr fontId="3" type="noConversion"/>
  </si>
  <si>
    <t>鞍</t>
    <phoneticPr fontId="3" type="noConversion"/>
  </si>
  <si>
    <t>乖</t>
    <phoneticPr fontId="3" type="noConversion"/>
  </si>
  <si>
    <t>歪</t>
    <phoneticPr fontId="3" type="noConversion"/>
  </si>
  <si>
    <t>uainn</t>
    <phoneticPr fontId="3" type="noConversion"/>
  </si>
  <si>
    <t>糜</t>
    <phoneticPr fontId="3" type="noConversion"/>
  </si>
  <si>
    <t>uan</t>
    <phoneticPr fontId="3" type="noConversion"/>
  </si>
  <si>
    <t>觀</t>
    <phoneticPr fontId="3" type="noConversion"/>
  </si>
  <si>
    <t>彎</t>
    <phoneticPr fontId="3" type="noConversion"/>
  </si>
  <si>
    <t>檜</t>
    <phoneticPr fontId="3" type="noConversion"/>
  </si>
  <si>
    <t>鍋</t>
    <phoneticPr fontId="3" type="noConversion"/>
  </si>
  <si>
    <t>ui</t>
    <phoneticPr fontId="3" type="noConversion"/>
  </si>
  <si>
    <t>規</t>
    <phoneticPr fontId="3" type="noConversion"/>
  </si>
  <si>
    <t>威</t>
    <phoneticPr fontId="3" type="noConversion"/>
  </si>
  <si>
    <t>uinn</t>
    <phoneticPr fontId="3" type="noConversion"/>
  </si>
  <si>
    <t>關</t>
    <phoneticPr fontId="3" type="noConversion"/>
  </si>
  <si>
    <t>un</t>
    <phoneticPr fontId="3" type="noConversion"/>
  </si>
  <si>
    <t>溫</t>
    <phoneticPr fontId="3" type="noConversion"/>
  </si>
  <si>
    <t>濁音聲母</t>
    <phoneticPr fontId="3" type="noConversion"/>
  </si>
  <si>
    <t>be2</t>
    <phoneticPr fontId="3" type="noConversion"/>
  </si>
  <si>
    <t>gia5</t>
    <phoneticPr fontId="3" type="noConversion"/>
  </si>
  <si>
    <t>馬</t>
    <phoneticPr fontId="3" type="noConversion"/>
  </si>
  <si>
    <t>蜈</t>
    <phoneticPr fontId="3" type="noConversion"/>
  </si>
  <si>
    <t>ㄅㄏㄝˋ</t>
    <phoneticPr fontId="3" type="noConversion"/>
  </si>
  <si>
    <t>ㄍㄏㄧㄚˇ</t>
    <phoneticPr fontId="3" type="noConversion"/>
  </si>
  <si>
    <t>入聲韻尾</t>
    <phoneticPr fontId="3" type="noConversion"/>
  </si>
  <si>
    <t>lik4</t>
    <phoneticPr fontId="3" type="noConversion"/>
  </si>
  <si>
    <t>kut4</t>
    <phoneticPr fontId="3" type="noConversion"/>
  </si>
  <si>
    <t>hap4</t>
    <phoneticPr fontId="3" type="noConversion"/>
  </si>
  <si>
    <t>kheh4</t>
    <phoneticPr fontId="3" type="noConversion"/>
  </si>
  <si>
    <t>ik8</t>
    <phoneticPr fontId="3" type="noConversion"/>
  </si>
  <si>
    <t>tah</t>
    <phoneticPr fontId="3" type="noConversion"/>
  </si>
  <si>
    <t>tap</t>
    <phoneticPr fontId="3" type="noConversion"/>
  </si>
  <si>
    <t>pah4</t>
  </si>
  <si>
    <t>peh4</t>
  </si>
  <si>
    <t>lok8</t>
    <phoneticPr fontId="3" type="noConversion"/>
  </si>
  <si>
    <t>ern1</t>
    <phoneticPr fontId="3" type="noConversion"/>
  </si>
  <si>
    <t xml:space="preserve"> iang5</t>
    <phoneticPr fontId="3" type="noConversion"/>
  </si>
  <si>
    <t>歷</t>
    <phoneticPr fontId="3" type="noConversion"/>
  </si>
  <si>
    <t>合</t>
    <phoneticPr fontId="3" type="noConversion"/>
  </si>
  <si>
    <t>客</t>
    <phoneticPr fontId="3" type="noConversion"/>
  </si>
  <si>
    <t>翼</t>
    <phoneticPr fontId="3" type="noConversion"/>
  </si>
  <si>
    <t>答</t>
    <phoneticPr fontId="3" type="noConversion"/>
  </si>
  <si>
    <t>百</t>
  </si>
  <si>
    <t>洛</t>
    <phoneticPr fontId="3" type="noConversion"/>
  </si>
  <si>
    <t>恩</t>
    <phoneticPr fontId="3" type="noConversion"/>
  </si>
  <si>
    <t>ㄌㄧㄎ</t>
    <phoneticPr fontId="3" type="noConversion"/>
  </si>
  <si>
    <t>ㄏㄚㄆ</t>
    <phoneticPr fontId="3" type="noConversion"/>
  </si>
  <si>
    <t>ㄎㄝㄏ</t>
    <phoneticPr fontId="3" type="noConversion"/>
  </si>
  <si>
    <t>ㄧㄎˊ</t>
    <phoneticPr fontId="3" type="noConversion"/>
  </si>
  <si>
    <t>ㄉㄚㄏ</t>
    <phoneticPr fontId="3" type="noConversion"/>
  </si>
  <si>
    <t>ㄉㄚㄆ</t>
    <phoneticPr fontId="3" type="noConversion"/>
  </si>
  <si>
    <t>ㄅㄚㄏ</t>
  </si>
  <si>
    <t>ㄅㄝㄏ</t>
  </si>
  <si>
    <r>
      <t>ㄌ</t>
    </r>
    <r>
      <rPr>
        <sz val="16"/>
        <color rgb="FFFF0000"/>
        <rFont val="新細明體"/>
        <family val="1"/>
        <scheme val="minor"/>
      </rPr>
      <t>ㄜ</t>
    </r>
    <r>
      <rPr>
        <sz val="16"/>
        <color rgb="FF000000"/>
        <rFont val="新細明體"/>
        <family val="1"/>
        <charset val="136"/>
        <scheme val="minor"/>
      </rPr>
      <t>ㄎˊ</t>
    </r>
    <phoneticPr fontId="3" type="noConversion"/>
  </si>
  <si>
    <r>
      <rPr>
        <sz val="16"/>
        <color rgb="FFFF0000"/>
        <rFont val="新細明體"/>
        <family val="1"/>
        <scheme val="minor"/>
      </rPr>
      <t>er</t>
    </r>
    <r>
      <rPr>
        <sz val="16"/>
        <color rgb="FF000000"/>
        <rFont val="新細明體"/>
        <family val="1"/>
        <charset val="136"/>
        <scheme val="minor"/>
      </rPr>
      <t>ㄣ</t>
    </r>
    <phoneticPr fontId="3" type="noConversion"/>
  </si>
  <si>
    <t>鼻音韻尾舒聲轉入聲</t>
    <phoneticPr fontId="3" type="noConversion"/>
  </si>
  <si>
    <t>hok4</t>
    <phoneticPr fontId="3" type="noConversion"/>
  </si>
  <si>
    <t>ciok4</t>
    <phoneticPr fontId="3" type="noConversion"/>
  </si>
  <si>
    <t>tat8</t>
    <phoneticPr fontId="3" type="noConversion"/>
  </si>
  <si>
    <t>福</t>
    <phoneticPr fontId="3" type="noConversion"/>
  </si>
  <si>
    <t>足</t>
    <phoneticPr fontId="3" type="noConversion"/>
  </si>
  <si>
    <t>達</t>
    <phoneticPr fontId="3" type="noConversion"/>
  </si>
  <si>
    <t>ㄏㄛㄎ</t>
    <phoneticPr fontId="3" type="noConversion"/>
  </si>
  <si>
    <t>ㄐㄧㄛㄎ</t>
    <phoneticPr fontId="3" type="noConversion"/>
  </si>
  <si>
    <t>ㄉㄚㄊˊ</t>
    <phoneticPr fontId="3" type="noConversion"/>
  </si>
  <si>
    <t>cenn1</t>
    <phoneticPr fontId="3" type="noConversion"/>
  </si>
  <si>
    <t>cinn1</t>
    <phoneticPr fontId="3" type="noConversion"/>
  </si>
  <si>
    <t>kiann5</t>
  </si>
  <si>
    <t>爭</t>
    <phoneticPr fontId="3" type="noConversion"/>
  </si>
  <si>
    <t>晶</t>
    <phoneticPr fontId="3" type="noConversion"/>
  </si>
  <si>
    <t>行</t>
  </si>
  <si>
    <t>ㄗㄥㄝ_</t>
    <phoneticPr fontId="3" type="noConversion"/>
  </si>
  <si>
    <t>ㄐㄥㄧˉ</t>
    <phoneticPr fontId="3" type="noConversion"/>
  </si>
  <si>
    <t>ㄍㄥㄧㄚˇ</t>
  </si>
  <si>
    <t>ㄗㄥㄧˉ</t>
    <phoneticPr fontId="3" type="noConversion"/>
  </si>
  <si>
    <t>ㄍㄧㄥㄚˇ</t>
  </si>
  <si>
    <t>方音轉注音</t>
    <phoneticPr fontId="3" type="noConversion"/>
  </si>
  <si>
    <t>hong1</t>
    <phoneticPr fontId="3" type="noConversion"/>
  </si>
  <si>
    <t>ong2</t>
    <phoneticPr fontId="3" type="noConversion"/>
  </si>
  <si>
    <t>ju5</t>
  </si>
  <si>
    <t>tam⁷</t>
    <phoneticPr fontId="3" type="noConversion"/>
  </si>
  <si>
    <t>風</t>
    <phoneticPr fontId="3" type="noConversion"/>
  </si>
  <si>
    <t>往</t>
    <phoneticPr fontId="3" type="noConversion"/>
  </si>
  <si>
    <t>如</t>
  </si>
  <si>
    <t>淡</t>
    <phoneticPr fontId="3" type="noConversion"/>
  </si>
  <si>
    <t>ㄏㄛㄥˉ</t>
    <phoneticPr fontId="3" type="noConversion"/>
  </si>
  <si>
    <t>ㄛㄥˋ</t>
    <phoneticPr fontId="3" type="noConversion"/>
  </si>
  <si>
    <t>ㄖㄨˇ</t>
  </si>
  <si>
    <t>ㄉㄚㄇ"</t>
    <phoneticPr fontId="3" type="noConversion"/>
  </si>
  <si>
    <t>ㄉㄢㄇ+</t>
    <phoneticPr fontId="3" type="noConversion"/>
  </si>
  <si>
    <t>地方腔轉換</t>
    <phoneticPr fontId="3" type="noConversion"/>
  </si>
  <si>
    <t>serng¹</t>
    <phoneticPr fontId="3" type="noConversion"/>
  </si>
  <si>
    <t>lerng⁵</t>
    <phoneticPr fontId="3" type="noConversion"/>
  </si>
  <si>
    <t>僧</t>
    <phoneticPr fontId="3" type="noConversion"/>
  </si>
  <si>
    <t>能</t>
    <phoneticPr fontId="3" type="noConversion"/>
  </si>
  <si>
    <t>ㄙㄧㄥ</t>
    <phoneticPr fontId="3" type="noConversion"/>
  </si>
  <si>
    <t>ㄌㄧㄥˇ</t>
    <phoneticPr fontId="3" type="noConversion"/>
  </si>
  <si>
    <t>ㄒㄧㄥ+</t>
    <phoneticPr fontId="3" type="noConversion"/>
  </si>
  <si>
    <t>舌齒音轉換</t>
    <phoneticPr fontId="3" type="noConversion"/>
  </si>
  <si>
    <t>zi¹</t>
    <phoneticPr fontId="3" type="noConversion"/>
  </si>
  <si>
    <t>zian⁷</t>
    <phoneticPr fontId="3" type="noConversion"/>
  </si>
  <si>
    <t>之</t>
    <phoneticPr fontId="3" type="noConversion"/>
  </si>
  <si>
    <t>賤</t>
    <phoneticPr fontId="3" type="noConversion"/>
  </si>
  <si>
    <t>ㄐㄧㄢ"</t>
    <phoneticPr fontId="3" type="noConversion"/>
  </si>
  <si>
    <t>ㄗㄧㄢ"</t>
    <phoneticPr fontId="3" type="noConversion"/>
  </si>
  <si>
    <t>su7</t>
    <phoneticPr fontId="3" type="noConversion"/>
  </si>
  <si>
    <t>tsik4</t>
    <phoneticPr fontId="3" type="noConversion"/>
  </si>
  <si>
    <t>thiong2</t>
    <phoneticPr fontId="3" type="noConversion"/>
  </si>
  <si>
    <t>phang5</t>
    <phoneticPr fontId="3" type="noConversion"/>
  </si>
  <si>
    <t>lang5</t>
    <phoneticPr fontId="3" type="noConversion"/>
  </si>
  <si>
    <t>iong2</t>
    <phoneticPr fontId="3" type="noConversion"/>
  </si>
  <si>
    <t>士</t>
    <phoneticPr fontId="3" type="noConversion"/>
  </si>
  <si>
    <t>則</t>
    <phoneticPr fontId="3" type="noConversion"/>
  </si>
  <si>
    <t>寵</t>
    <phoneticPr fontId="3" type="noConversion"/>
  </si>
  <si>
    <t>捧</t>
    <phoneticPr fontId="3" type="noConversion"/>
  </si>
  <si>
    <t>人</t>
    <phoneticPr fontId="3" type="noConversion"/>
  </si>
  <si>
    <t>擁</t>
    <phoneticPr fontId="3" type="noConversion"/>
  </si>
  <si>
    <t>sur7</t>
    <phoneticPr fontId="3" type="noConversion"/>
  </si>
  <si>
    <r>
      <t>〔zerk</t>
    </r>
    <r>
      <rPr>
        <strike/>
        <sz val="16"/>
        <color rgb="FFFF0000"/>
        <rFont val="Cambria Math"/>
        <family val="1"/>
        <charset val="1"/>
      </rPr>
      <t>⁴</t>
    </r>
    <r>
      <rPr>
        <strike/>
        <sz val="16"/>
        <color rgb="FFFF0000"/>
        <rFont val="Cambria Math"/>
        <family val="1"/>
        <charset val="136"/>
      </rPr>
      <t xml:space="preserve">〕
</t>
    </r>
    <r>
      <rPr>
        <strike/>
        <sz val="16"/>
        <color rgb="FFFF0000"/>
        <rFont val="Noto Sans TC"/>
        <family val="2"/>
        <charset val="136"/>
      </rPr>
      <t>【</t>
    </r>
    <r>
      <rPr>
        <strike/>
        <sz val="16"/>
        <color rgb="FFFF0000"/>
        <rFont val="新細明體"/>
        <family val="1"/>
        <charset val="136"/>
        <scheme val="minor"/>
      </rPr>
      <t>ㄗㄧㄍ】</t>
    </r>
    <phoneticPr fontId="3" type="noConversion"/>
  </si>
  <si>
    <t>c / z</t>
    <phoneticPr fontId="3" type="noConversion"/>
  </si>
  <si>
    <t>ch / c</t>
    <phoneticPr fontId="3" type="noConversion"/>
  </si>
  <si>
    <t>邊</t>
    <phoneticPr fontId="3" type="noConversion"/>
  </si>
  <si>
    <t>頗</t>
    <phoneticPr fontId="3" type="noConversion"/>
  </si>
  <si>
    <t>（毛）</t>
    <phoneticPr fontId="3" type="noConversion"/>
  </si>
  <si>
    <t>地</t>
    <phoneticPr fontId="3" type="noConversion"/>
  </si>
  <si>
    <t>他</t>
    <phoneticPr fontId="3" type="noConversion"/>
  </si>
  <si>
    <t>門</t>
    <phoneticPr fontId="3" type="noConversion"/>
  </si>
  <si>
    <t>（耐）</t>
    <phoneticPr fontId="3" type="noConversion"/>
  </si>
  <si>
    <t>柳</t>
    <phoneticPr fontId="3" type="noConversion"/>
  </si>
  <si>
    <t>曾</t>
    <phoneticPr fontId="3" type="noConversion"/>
  </si>
  <si>
    <t>出</t>
    <phoneticPr fontId="3" type="noConversion"/>
  </si>
  <si>
    <t>時</t>
    <phoneticPr fontId="3" type="noConversion"/>
  </si>
  <si>
    <t>求</t>
    <phoneticPr fontId="3" type="noConversion"/>
  </si>
  <si>
    <t>語</t>
    <phoneticPr fontId="3" type="noConversion"/>
  </si>
  <si>
    <t>（雅）</t>
    <phoneticPr fontId="3" type="noConversion"/>
  </si>
  <si>
    <t>喜</t>
    <phoneticPr fontId="3" type="noConversion"/>
  </si>
  <si>
    <t>脣音</t>
    <phoneticPr fontId="52" type="noConversion"/>
  </si>
  <si>
    <t>舌尖音</t>
    <phoneticPr fontId="52" type="noConversion"/>
  </si>
  <si>
    <t>舌根音</t>
    <phoneticPr fontId="52" type="noConversion"/>
  </si>
  <si>
    <t>ㄓ</t>
  </si>
  <si>
    <t>ㄦ</t>
  </si>
  <si>
    <t>ㄔ</t>
  </si>
  <si>
    <t>ㄟ</t>
  </si>
  <si>
    <t>ㄕ</t>
  </si>
  <si>
    <t>ㄩ</t>
  </si>
  <si>
    <t>ㄈ</t>
  </si>
  <si>
    <t>ㄖ</t>
  </si>
  <si>
    <t>ㄝ</t>
    <phoneticPr fontId="52" type="noConversion"/>
  </si>
  <si>
    <t>ㄡ</t>
  </si>
  <si>
    <t>[ŋ]</t>
    <phoneticPr fontId="52" type="noConversion"/>
  </si>
  <si>
    <r>
      <t>[m</t>
    </r>
    <r>
      <rPr>
        <sz val="28"/>
        <rFont val="Tahoma"/>
        <family val="3"/>
      </rPr>
      <t>̩</t>
    </r>
    <r>
      <rPr>
        <sz val="28"/>
        <rFont val="Iansui 094"/>
        <family val="3"/>
        <charset val="136"/>
      </rPr>
      <t>]</t>
    </r>
    <phoneticPr fontId="52" type="noConversion"/>
  </si>
  <si>
    <t>p</t>
    <phoneticPr fontId="52" type="noConversion"/>
  </si>
  <si>
    <t>玻璃</t>
    <phoneticPr fontId="52" type="noConversion"/>
  </si>
  <si>
    <t>ph</t>
    <phoneticPr fontId="52" type="noConversion"/>
  </si>
  <si>
    <t>拍字</t>
    <phoneticPr fontId="52" type="noConversion"/>
  </si>
  <si>
    <t>m</t>
    <phoneticPr fontId="52" type="noConversion"/>
  </si>
  <si>
    <t>不好</t>
    <phoneticPr fontId="52" type="noConversion"/>
  </si>
  <si>
    <t>海底摸針</t>
    <phoneticPr fontId="52" type="noConversion"/>
  </si>
  <si>
    <t>t</t>
    <phoneticPr fontId="52" type="noConversion"/>
  </si>
  <si>
    <t>菜刀</t>
    <phoneticPr fontId="52" type="noConversion"/>
  </si>
  <si>
    <t>th</t>
    <phoneticPr fontId="52" type="noConversion"/>
  </si>
  <si>
    <t>楊桃</t>
    <phoneticPr fontId="52" type="noConversion"/>
  </si>
  <si>
    <t>n</t>
    <phoneticPr fontId="52" type="noConversion"/>
  </si>
  <si>
    <t>耐性</t>
    <phoneticPr fontId="52" type="noConversion"/>
  </si>
  <si>
    <t>l</t>
    <phoneticPr fontId="52" type="noConversion"/>
  </si>
  <si>
    <t>囉唆</t>
    <phoneticPr fontId="52" type="noConversion"/>
  </si>
  <si>
    <t>基隆</t>
    <phoneticPr fontId="52" type="noConversion"/>
  </si>
  <si>
    <t>kh</t>
    <phoneticPr fontId="52" type="noConversion"/>
  </si>
  <si>
    <t>科學</t>
    <phoneticPr fontId="52" type="noConversion"/>
  </si>
  <si>
    <t>白鵝</t>
    <phoneticPr fontId="52" type="noConversion"/>
  </si>
  <si>
    <t>ng</t>
    <phoneticPr fontId="52" type="noConversion"/>
  </si>
  <si>
    <t>五音</t>
    <phoneticPr fontId="52" type="noConversion"/>
  </si>
  <si>
    <t>喉音</t>
    <phoneticPr fontId="52" type="noConversion"/>
  </si>
  <si>
    <t>h</t>
    <phoneticPr fontId="52" type="noConversion"/>
  </si>
  <si>
    <t>好壞</t>
    <phoneticPr fontId="52" type="noConversion"/>
  </si>
  <si>
    <t>齒音</t>
    <phoneticPr fontId="52" type="noConversion"/>
  </si>
  <si>
    <t>c</t>
    <phoneticPr fontId="52" type="noConversion"/>
  </si>
  <si>
    <t>棗仔</t>
    <phoneticPr fontId="52" type="noConversion"/>
  </si>
  <si>
    <t>ch</t>
    <phoneticPr fontId="52" type="noConversion"/>
  </si>
  <si>
    <t>冊包</t>
    <phoneticPr fontId="52" type="noConversion"/>
  </si>
  <si>
    <t>s</t>
    <phoneticPr fontId="52" type="noConversion"/>
  </si>
  <si>
    <t>輸贏</t>
    <phoneticPr fontId="52" type="noConversion"/>
  </si>
  <si>
    <t>j</t>
    <phoneticPr fontId="52" type="noConversion"/>
  </si>
  <si>
    <t>日頭</t>
    <phoneticPr fontId="52" type="noConversion"/>
  </si>
  <si>
    <t>【國語注音符號表】</t>
    <phoneticPr fontId="3" type="noConversion"/>
  </si>
  <si>
    <t>【台語注音符號表】</t>
    <phoneticPr fontId="3" type="noConversion"/>
  </si>
  <si>
    <t>【台語不用的注音符號】</t>
    <phoneticPr fontId="3" type="noConversion"/>
  </si>
  <si>
    <t>不送氣清音</t>
    <phoneticPr fontId="3" type="noConversion"/>
  </si>
  <si>
    <t>濁音（方音符號）</t>
    <phoneticPr fontId="3" type="noConversion"/>
  </si>
  <si>
    <t>濁音（135注音符號）</t>
    <phoneticPr fontId="3" type="noConversion"/>
  </si>
  <si>
    <t>[i]</t>
    <phoneticPr fontId="3" type="noConversion"/>
  </si>
  <si>
    <t>[u]</t>
    <phoneticPr fontId="3" type="noConversion"/>
  </si>
  <si>
    <t>[a]</t>
    <phoneticPr fontId="3" type="noConversion"/>
  </si>
  <si>
    <t>字典編碼</t>
    <phoneticPr fontId="46" type="noConversion"/>
  </si>
  <si>
    <t>舉例漢字</t>
    <phoneticPr fontId="46" type="noConversion"/>
  </si>
  <si>
    <t>舉例拼音</t>
    <phoneticPr fontId="46" type="noConversion"/>
  </si>
  <si>
    <t>p</t>
    <phoneticPr fontId="46" type="noConversion"/>
  </si>
  <si>
    <t>邊</t>
    <phoneticPr fontId="46" type="noConversion"/>
  </si>
  <si>
    <t>文</t>
    <phoneticPr fontId="46" type="noConversion"/>
  </si>
  <si>
    <t>ph</t>
    <phoneticPr fontId="46" type="noConversion"/>
  </si>
  <si>
    <t>皮</t>
    <phoneticPr fontId="46" type="noConversion"/>
  </si>
  <si>
    <t>棉</t>
    <phoneticPr fontId="46" type="noConversion"/>
  </si>
  <si>
    <t>t</t>
    <phoneticPr fontId="46" type="noConversion"/>
  </si>
  <si>
    <t>大</t>
    <phoneticPr fontId="46" type="noConversion"/>
  </si>
  <si>
    <t>th</t>
    <phoneticPr fontId="46" type="noConversion"/>
  </si>
  <si>
    <t>透</t>
    <phoneticPr fontId="46" type="noConversion"/>
  </si>
  <si>
    <t>年</t>
    <phoneticPr fontId="46" type="noConversion"/>
  </si>
  <si>
    <t>來</t>
    <phoneticPr fontId="46" type="noConversion"/>
  </si>
  <si>
    <t>k</t>
    <phoneticPr fontId="46" type="noConversion"/>
  </si>
  <si>
    <t>歌</t>
    <phoneticPr fontId="46" type="noConversion"/>
  </si>
  <si>
    <t>g</t>
    <phoneticPr fontId="46" type="noConversion"/>
  </si>
  <si>
    <t>義</t>
    <phoneticPr fontId="46" type="noConversion"/>
  </si>
  <si>
    <t>kh</t>
    <phoneticPr fontId="46" type="noConversion"/>
  </si>
  <si>
    <t>苦</t>
    <phoneticPr fontId="46" type="noConversion"/>
  </si>
  <si>
    <t>ng</t>
    <phoneticPr fontId="46" type="noConversion"/>
  </si>
  <si>
    <t>h</t>
    <phoneticPr fontId="46" type="noConversion"/>
  </si>
  <si>
    <t>喜</t>
    <phoneticPr fontId="46" type="noConversion"/>
  </si>
  <si>
    <t>tsi</t>
    <phoneticPr fontId="46" type="noConversion"/>
  </si>
  <si>
    <t>錢</t>
    <phoneticPr fontId="46" type="noConversion"/>
  </si>
  <si>
    <t>ji</t>
    <phoneticPr fontId="46" type="noConversion"/>
  </si>
  <si>
    <t>tshi</t>
    <phoneticPr fontId="46" type="noConversion"/>
  </si>
  <si>
    <t>千</t>
    <phoneticPr fontId="46" type="noConversion"/>
  </si>
  <si>
    <t>si</t>
    <phoneticPr fontId="46" type="noConversion"/>
  </si>
  <si>
    <t>消</t>
    <phoneticPr fontId="46" type="noConversion"/>
  </si>
  <si>
    <t>ts</t>
    <phoneticPr fontId="46" type="noConversion"/>
  </si>
  <si>
    <t>船</t>
    <phoneticPr fontId="46" type="noConversion"/>
  </si>
  <si>
    <t>熱</t>
    <phoneticPr fontId="46" type="noConversion"/>
  </si>
  <si>
    <t>tsh</t>
    <phoneticPr fontId="46" type="noConversion"/>
  </si>
  <si>
    <t>醋</t>
    <phoneticPr fontId="46" type="noConversion"/>
  </si>
  <si>
    <t>s</t>
    <phoneticPr fontId="46" type="noConversion"/>
  </si>
  <si>
    <t>蘇</t>
    <phoneticPr fontId="46" type="noConversion"/>
  </si>
  <si>
    <t>台羅韻碼</t>
    <phoneticPr fontId="46" type="noConversion"/>
  </si>
  <si>
    <t>a</t>
    <phoneticPr fontId="46" type="noConversion"/>
  </si>
  <si>
    <t>ann</t>
    <phoneticPr fontId="46" type="noConversion"/>
  </si>
  <si>
    <t>衫</t>
    <phoneticPr fontId="46" type="noConversion"/>
  </si>
  <si>
    <r>
      <t>[</t>
    </r>
    <r>
      <rPr>
        <sz val="16"/>
        <rFont val="宋体"/>
      </rPr>
      <t>ɔ</t>
    </r>
    <r>
      <rPr>
        <sz val="16"/>
        <rFont val="STKaiti"/>
        <family val="1"/>
        <charset val="134"/>
      </rPr>
      <t>]</t>
    </r>
  </si>
  <si>
    <t>oo</t>
    <phoneticPr fontId="46" type="noConversion"/>
  </si>
  <si>
    <r>
      <t>[</t>
    </r>
    <r>
      <rPr>
        <sz val="16"/>
        <rFont val="宋体"/>
      </rPr>
      <t>ɔ</t>
    </r>
    <r>
      <rPr>
        <sz val="16"/>
        <rFont val="Arial"/>
        <family val="2"/>
      </rPr>
      <t>̃</t>
    </r>
    <r>
      <rPr>
        <sz val="16"/>
        <rFont val="STKaiti"/>
        <family val="1"/>
        <charset val="134"/>
      </rPr>
      <t>]</t>
    </r>
  </si>
  <si>
    <t>onn</t>
    <phoneticPr fontId="46" type="noConversion"/>
  </si>
  <si>
    <t>火</t>
    <phoneticPr fontId="46" type="noConversion"/>
  </si>
  <si>
    <t>o</t>
    <phoneticPr fontId="46" type="noConversion"/>
  </si>
  <si>
    <t>好</t>
    <phoneticPr fontId="46" type="noConversion"/>
  </si>
  <si>
    <t>e</t>
    <phoneticPr fontId="46" type="noConversion"/>
  </si>
  <si>
    <t>啞</t>
    <phoneticPr fontId="46" type="noConversion"/>
  </si>
  <si>
    <t>enn</t>
    <phoneticPr fontId="46" type="noConversion"/>
  </si>
  <si>
    <t>嬰</t>
    <phoneticPr fontId="46" type="noConversion"/>
  </si>
  <si>
    <t>inn</t>
    <phoneticPr fontId="46" type="noConversion"/>
  </si>
  <si>
    <t>ai</t>
    <phoneticPr fontId="46" type="noConversion"/>
  </si>
  <si>
    <t>愛</t>
    <phoneticPr fontId="46" type="noConversion"/>
  </si>
  <si>
    <t>[ãĩ]</t>
  </si>
  <si>
    <t>ainn</t>
    <phoneticPr fontId="46" type="noConversion"/>
  </si>
  <si>
    <t>歹</t>
    <phoneticPr fontId="46" type="noConversion"/>
  </si>
  <si>
    <t>au</t>
    <phoneticPr fontId="46" type="noConversion"/>
  </si>
  <si>
    <t>跳</t>
    <phoneticPr fontId="46" type="noConversion"/>
  </si>
  <si>
    <t>[ãũ]</t>
  </si>
  <si>
    <t>aunn</t>
    <phoneticPr fontId="46" type="noConversion"/>
  </si>
  <si>
    <t>喓</t>
    <phoneticPr fontId="46" type="noConversion"/>
  </si>
  <si>
    <t>am</t>
    <phoneticPr fontId="46" type="noConversion"/>
  </si>
  <si>
    <t>甘</t>
    <phoneticPr fontId="46" type="noConversion"/>
  </si>
  <si>
    <r>
      <t>[</t>
    </r>
    <r>
      <rPr>
        <sz val="16"/>
        <rFont val="宋体"/>
      </rPr>
      <t>ɔ</t>
    </r>
    <r>
      <rPr>
        <sz val="16"/>
        <rFont val="STKaiti"/>
        <family val="1"/>
        <charset val="134"/>
      </rPr>
      <t>m]</t>
    </r>
  </si>
  <si>
    <t>om</t>
    <phoneticPr fontId="46" type="noConversion"/>
  </si>
  <si>
    <t>蔘</t>
    <phoneticPr fontId="46" type="noConversion"/>
  </si>
  <si>
    <t>音</t>
    <phoneticPr fontId="46" type="noConversion"/>
  </si>
  <si>
    <t>an</t>
    <phoneticPr fontId="46" type="noConversion"/>
  </si>
  <si>
    <t>限</t>
    <phoneticPr fontId="46" type="noConversion"/>
  </si>
  <si>
    <t>-n</t>
    <phoneticPr fontId="46" type="noConversion"/>
  </si>
  <si>
    <t>因</t>
    <phoneticPr fontId="46" type="noConversion"/>
  </si>
  <si>
    <r>
      <t>[a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</si>
  <si>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t>ang</t>
    <phoneticPr fontId="46" type="noConversion"/>
  </si>
  <si>
    <t>港</t>
    <phoneticPr fontId="46" type="noConversion"/>
  </si>
  <si>
    <r>
      <t>[</t>
    </r>
    <r>
      <rPr>
        <sz val="16"/>
        <rFont val="宋体"/>
      </rPr>
      <t>ɔŋ</t>
    </r>
    <r>
      <rPr>
        <sz val="16"/>
        <rFont val="STKaiti"/>
        <family val="1"/>
        <charset val="134"/>
      </rPr>
      <t>]</t>
    </r>
  </si>
  <si>
    <t>ong</t>
    <phoneticPr fontId="46" type="noConversion"/>
  </si>
  <si>
    <t>王</t>
    <phoneticPr fontId="46" type="noConversion"/>
  </si>
  <si>
    <r>
      <t>[ə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</si>
  <si>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t>-ng</t>
    <phoneticPr fontId="46" type="noConversion"/>
  </si>
  <si>
    <t>永</t>
    <phoneticPr fontId="46" type="noConversion"/>
  </si>
  <si>
    <r>
      <t>[</t>
    </r>
    <r>
      <rPr>
        <sz val="16"/>
        <rFont val="宋体"/>
      </rPr>
      <t>ŋ</t>
    </r>
    <r>
      <rPr>
        <sz val="16"/>
        <rFont val="STKaiti"/>
        <family val="1"/>
        <charset val="134"/>
      </rPr>
      <t>̍]</t>
    </r>
  </si>
  <si>
    <t>i</t>
    <phoneticPr fontId="46" type="noConversion"/>
  </si>
  <si>
    <t>天</t>
    <phoneticPr fontId="46" type="noConversion"/>
  </si>
  <si>
    <t>u</t>
    <phoneticPr fontId="46" type="noConversion"/>
  </si>
  <si>
    <t>unn</t>
    <phoneticPr fontId="46" type="noConversion"/>
  </si>
  <si>
    <t>張</t>
    <phoneticPr fontId="46" type="noConversion"/>
  </si>
  <si>
    <t>台語注音符號</t>
    <phoneticPr fontId="46" type="noConversion"/>
  </si>
  <si>
    <t>台羅拼音字母</t>
    <phoneticPr fontId="46" type="noConversion"/>
  </si>
  <si>
    <t>pinn1</t>
    <phoneticPr fontId="46" type="noConversion"/>
  </si>
  <si>
    <t>bun5</t>
    <phoneticPr fontId="46" type="noConversion"/>
  </si>
  <si>
    <t>phue5</t>
    <phoneticPr fontId="46" type="noConversion"/>
  </si>
  <si>
    <t>mi5</t>
    <phoneticPr fontId="46" type="noConversion"/>
  </si>
  <si>
    <t>tua7</t>
    <phoneticPr fontId="46" type="noConversion"/>
  </si>
  <si>
    <t>thau3</t>
    <phoneticPr fontId="46" type="noConversion"/>
  </si>
  <si>
    <t>ni5</t>
    <phoneticPr fontId="46" type="noConversion"/>
  </si>
  <si>
    <t>lai5</t>
    <phoneticPr fontId="46" type="noConversion"/>
  </si>
  <si>
    <t>kua1</t>
    <phoneticPr fontId="46" type="noConversion"/>
  </si>
  <si>
    <t>gi7</t>
    <phoneticPr fontId="46" type="noConversion"/>
  </si>
  <si>
    <t>khoo2</t>
    <phoneticPr fontId="46" type="noConversion"/>
  </si>
  <si>
    <t>雅</t>
    <phoneticPr fontId="3" type="noConversion"/>
  </si>
  <si>
    <t>nga2</t>
    <phoneticPr fontId="3" type="noConversion"/>
  </si>
  <si>
    <t>hi2</t>
    <phoneticPr fontId="46" type="noConversion"/>
  </si>
  <si>
    <t>tsun5</t>
    <phoneticPr fontId="46" type="noConversion"/>
  </si>
  <si>
    <t>juah8</t>
    <phoneticPr fontId="46" type="noConversion"/>
  </si>
  <si>
    <t>tshoo3</t>
    <phoneticPr fontId="46" type="noConversion"/>
  </si>
  <si>
    <t>soo1</t>
    <phoneticPr fontId="46" type="noConversion"/>
  </si>
  <si>
    <t>tsinn5</t>
    <phoneticPr fontId="46" type="noConversion"/>
  </si>
  <si>
    <t>tshing1</t>
    <phoneticPr fontId="46" type="noConversion"/>
  </si>
  <si>
    <t>siau1</t>
    <phoneticPr fontId="46" type="noConversion"/>
  </si>
  <si>
    <t>漢字台羅拼音</t>
    <phoneticPr fontId="46" type="noConversion"/>
  </si>
  <si>
    <t>【聲母】</t>
    <phoneticPr fontId="3" type="noConversion"/>
  </si>
  <si>
    <t>【韻母】</t>
    <phoneticPr fontId="3" type="noConversion"/>
  </si>
  <si>
    <t>sik8</t>
    <phoneticPr fontId="46" type="noConversion"/>
  </si>
  <si>
    <t>thinn1</t>
    <phoneticPr fontId="46" type="noConversion"/>
  </si>
  <si>
    <t>bu2</t>
    <phoneticPr fontId="46" type="noConversion"/>
  </si>
  <si>
    <t>tiunn1</t>
    <phoneticPr fontId="46" type="noConversion"/>
  </si>
  <si>
    <t>a1</t>
    <phoneticPr fontId="46" type="noConversion"/>
  </si>
  <si>
    <t>sann1</t>
    <phoneticPr fontId="46" type="noConversion"/>
  </si>
  <si>
    <t>honn2</t>
    <phoneticPr fontId="46" type="noConversion"/>
  </si>
  <si>
    <t>ho2</t>
    <phoneticPr fontId="46" type="noConversion"/>
  </si>
  <si>
    <t>e2</t>
    <phoneticPr fontId="46" type="noConversion"/>
  </si>
  <si>
    <t>inn1</t>
    <phoneticPr fontId="46" type="noConversion"/>
  </si>
  <si>
    <t>ai3</t>
    <phoneticPr fontId="46" type="noConversion"/>
  </si>
  <si>
    <t>phainn2</t>
    <phoneticPr fontId="46" type="noConversion"/>
  </si>
  <si>
    <t>thiau3</t>
    <phoneticPr fontId="46" type="noConversion"/>
  </si>
  <si>
    <t>iaunn1</t>
    <phoneticPr fontId="46" type="noConversion"/>
  </si>
  <si>
    <t>kam1</t>
    <phoneticPr fontId="46" type="noConversion"/>
  </si>
  <si>
    <t>som1</t>
    <phoneticPr fontId="46" type="noConversion"/>
  </si>
  <si>
    <t>im1</t>
    <phoneticPr fontId="46" type="noConversion"/>
  </si>
  <si>
    <t>han7</t>
    <phoneticPr fontId="46" type="noConversion"/>
  </si>
  <si>
    <t>in1</t>
    <phoneticPr fontId="46" type="noConversion"/>
  </si>
  <si>
    <t>kang2</t>
    <phoneticPr fontId="46" type="noConversion"/>
  </si>
  <si>
    <t>ong5</t>
    <phoneticPr fontId="46" type="noConversion"/>
  </si>
  <si>
    <t>ing2</t>
    <phoneticPr fontId="46" type="noConversion"/>
  </si>
  <si>
    <t>台語注音符號標音</t>
    <phoneticPr fontId="46" type="noConversion"/>
  </si>
  <si>
    <r>
      <t>[</t>
    </r>
    <r>
      <rPr>
        <sz val="26"/>
        <rFont val="宋体"/>
      </rPr>
      <t>ŋ</t>
    </r>
    <r>
      <rPr>
        <sz val="26"/>
        <rFont val="STKaiti"/>
        <family val="1"/>
        <charset val="134"/>
      </rPr>
      <t>]</t>
    </r>
  </si>
  <si>
    <t>〔thau³〕【ㄊㄠ'】</t>
    <phoneticPr fontId="3" type="noConversion"/>
  </si>
  <si>
    <t>〔kua¹〕【ㄍㄨㄚˉ】</t>
    <phoneticPr fontId="3" type="noConversion"/>
  </si>
  <si>
    <t>〔bun⁵〕【ㄅㄏㄨㄣˇ】</t>
    <phoneticPr fontId="3" type="noConversion"/>
  </si>
  <si>
    <t>〔mi⁵〕【ㄇㄧˇ】</t>
    <phoneticPr fontId="3" type="noConversion"/>
  </si>
  <si>
    <t>〔tua⁷〕【ㄉㄨㄚ"】</t>
    <phoneticPr fontId="3" type="noConversion"/>
  </si>
  <si>
    <t>〔ni⁵〕【ㄋㄧˇ】</t>
    <phoneticPr fontId="3" type="noConversion"/>
  </si>
  <si>
    <t>〔lai⁵〕【ㄌㄞˇ】</t>
    <phoneticPr fontId="3" type="noConversion"/>
  </si>
  <si>
    <t>〔gi⁷〕【ㄍㄏㄧ"】</t>
    <phoneticPr fontId="3" type="noConversion"/>
  </si>
  <si>
    <t>〔khoo²〕【ㄎㄛˋ】</t>
    <phoneticPr fontId="3" type="noConversion"/>
  </si>
  <si>
    <t>〔nga²〕【ㄥㄚˋ】</t>
    <phoneticPr fontId="3" type="noConversion"/>
  </si>
  <si>
    <t>〔hi²〕【ㄏㄧˋ】</t>
    <phoneticPr fontId="3" type="noConversion"/>
  </si>
  <si>
    <t>〔tsun⁵〕【ㄗㄨㄣˇ】</t>
    <phoneticPr fontId="3" type="noConversion"/>
  </si>
  <si>
    <t>〔juah⁸〕【ㄖㄨㄚㄏˊ】</t>
    <phoneticPr fontId="3" type="noConversion"/>
  </si>
  <si>
    <t>〔tshoo³〕【ㄘㄛ'】</t>
    <phoneticPr fontId="3" type="noConversion"/>
  </si>
  <si>
    <t>〔soo¹〕【ㄙㄛˉ】</t>
    <phoneticPr fontId="3" type="noConversion"/>
  </si>
  <si>
    <t>〔tsiⁿ⁵〕【ㄗㄥㄧˇ】</t>
    <phoneticPr fontId="3" type="noConversion"/>
  </si>
  <si>
    <t>〔tshing¹〕【ㄑㄧㄥˉ】</t>
    <phoneticPr fontId="3" type="noConversion"/>
  </si>
  <si>
    <t>〔siau¹〕【ㄒㄧㄠˉ】</t>
    <phoneticPr fontId="3" type="noConversion"/>
  </si>
  <si>
    <t>〔piⁿ¹〕【ㄅㄥㄧˉ】</t>
    <phoneticPr fontId="3" type="noConversion"/>
  </si>
  <si>
    <t>〔sik⁸〕【ㄒㄧㄎˊ】</t>
    <phoneticPr fontId="3" type="noConversion"/>
  </si>
  <si>
    <t>熟</t>
    <phoneticPr fontId="46" type="noConversion"/>
  </si>
  <si>
    <t>〔thiⁿ¹〕【ㄊㄥㄧˉ】</t>
    <phoneticPr fontId="3" type="noConversion"/>
  </si>
  <si>
    <t>〔bu²〕【ㄅㄏㄨˋ】</t>
    <phoneticPr fontId="3" type="noConversion"/>
  </si>
  <si>
    <t>母</t>
    <phoneticPr fontId="46" type="noConversion"/>
  </si>
  <si>
    <t>〔tiuⁿ¹〕【ㄉㄥㄧㄨˉ】</t>
    <phoneticPr fontId="3" type="noConversion"/>
  </si>
  <si>
    <t>亞</t>
    <phoneticPr fontId="46" type="noConversion"/>
  </si>
  <si>
    <t>〔a¹〕【ㄚˉ】</t>
    <phoneticPr fontId="3" type="noConversion"/>
  </si>
  <si>
    <t>〔saⁿ¹〕【ㄙㄥㄚˉ】</t>
    <phoneticPr fontId="3" type="noConversion"/>
  </si>
  <si>
    <t>〔hoⁿ²〕【ㄏㄥㄜˋ】</t>
    <phoneticPr fontId="3" type="noConversion"/>
  </si>
  <si>
    <t>〔ho²〕【ㄏㄜˋ】</t>
    <phoneticPr fontId="3" type="noConversion"/>
  </si>
  <si>
    <t>〔e²〕【ㄝˋ】</t>
    <phoneticPr fontId="3" type="noConversion"/>
  </si>
  <si>
    <t>〔iⁿ¹〕【ㄥㄧˉ】</t>
    <phoneticPr fontId="3" type="noConversion"/>
  </si>
  <si>
    <t>〔ai³〕【ㄞ'】</t>
    <phoneticPr fontId="3" type="noConversion"/>
  </si>
  <si>
    <t>〔phaiⁿ²〕【ㄆㄥㄞˋ】</t>
    <phoneticPr fontId="3" type="noConversion"/>
  </si>
  <si>
    <t>〔thiau³〕【ㄊㄧㄠ'】</t>
    <phoneticPr fontId="3" type="noConversion"/>
  </si>
  <si>
    <t>ㆯ</t>
    <phoneticPr fontId="3" type="noConversion"/>
  </si>
  <si>
    <t>〔iau¹〕【ㄧㄥㄠˉ】</t>
    <phoneticPr fontId="3" type="noConversion"/>
  </si>
  <si>
    <t>〔kam¹〕【ㄍㄚㄇˉ】</t>
    <phoneticPr fontId="3" type="noConversion"/>
  </si>
  <si>
    <t>〔som¹〕【ㄙㄛㄇˉ】</t>
    <phoneticPr fontId="3" type="noConversion"/>
  </si>
  <si>
    <t>〔im¹〕【ㄧㄇˉ】</t>
    <phoneticPr fontId="3" type="noConversion"/>
  </si>
  <si>
    <t>〔han⁷〕【ㄏㄢ"】</t>
    <phoneticPr fontId="3" type="noConversion"/>
  </si>
  <si>
    <t>〔in¹〕【ㄧㄣˉ】</t>
    <phoneticPr fontId="3" type="noConversion"/>
  </si>
  <si>
    <t>〔kang²〕【ㄍㄤˋ】</t>
    <phoneticPr fontId="3" type="noConversion"/>
  </si>
  <si>
    <t>〔ong⁵〕【ㄛㄥˇ】</t>
    <phoneticPr fontId="3" type="noConversion"/>
  </si>
  <si>
    <t>〔ing²〕【ㄧㄥˋ】</t>
    <phoneticPr fontId="3" type="noConversion"/>
  </si>
  <si>
    <t>〔ng¹〕【ㄥˉ】</t>
    <phoneticPr fontId="3" type="noConversion"/>
  </si>
  <si>
    <t>ng1</t>
    <phoneticPr fontId="46" type="noConversion"/>
  </si>
  <si>
    <t>掩</t>
    <phoneticPr fontId="46" type="noConversion"/>
  </si>
  <si>
    <t>〔bun⁵〕【ㄆㄨㄝˇ】</t>
    <phoneticPr fontId="3" type="noConversion"/>
  </si>
  <si>
    <t>ㄒㄧㆦㄥˋ</t>
    <phoneticPr fontId="3" type="noConversion"/>
  </si>
  <si>
    <t>第一調</t>
    <phoneticPr fontId="3" type="noConversion"/>
  </si>
  <si>
    <t>第二調</t>
    <phoneticPr fontId="3" type="noConversion"/>
  </si>
  <si>
    <t>第三調</t>
    <phoneticPr fontId="3" type="noConversion"/>
  </si>
  <si>
    <t>第四調</t>
    <phoneticPr fontId="3" type="noConversion"/>
  </si>
  <si>
    <t>第五調</t>
    <phoneticPr fontId="3" type="noConversion"/>
  </si>
  <si>
    <t>第六調</t>
    <phoneticPr fontId="3" type="noConversion"/>
  </si>
  <si>
    <t>第七調</t>
    <phoneticPr fontId="3" type="noConversion"/>
  </si>
  <si>
    <t>第八調</t>
    <phoneticPr fontId="3" type="noConversion"/>
  </si>
  <si>
    <t>簡譜聲調</t>
    <phoneticPr fontId="3" type="noConversion"/>
  </si>
  <si>
    <t>漢字舉例</t>
    <phoneticPr fontId="3" type="noConversion"/>
  </si>
  <si>
    <t>東</t>
    <phoneticPr fontId="3" type="noConversion"/>
  </si>
  <si>
    <t>黨</t>
    <phoneticPr fontId="3" type="noConversion"/>
  </si>
  <si>
    <t>棟</t>
    <phoneticPr fontId="3" type="noConversion"/>
  </si>
  <si>
    <t>督</t>
    <phoneticPr fontId="3" type="noConversion"/>
  </si>
  <si>
    <t>同</t>
    <phoneticPr fontId="3" type="noConversion"/>
  </si>
  <si>
    <t>洞</t>
    <phoneticPr fontId="3" type="noConversion"/>
  </si>
  <si>
    <t>毒</t>
    <phoneticPr fontId="3" type="noConversion"/>
  </si>
  <si>
    <t>聲調符號</t>
    <phoneticPr fontId="3" type="noConversion"/>
  </si>
  <si>
    <t>tóng</t>
    <phoneticPr fontId="3" type="noConversion"/>
  </si>
  <si>
    <t>tok</t>
    <phoneticPr fontId="3" type="noConversion"/>
  </si>
  <si>
    <t>tông</t>
    <phoneticPr fontId="3" type="noConversion"/>
  </si>
  <si>
    <t>tong</t>
    <phoneticPr fontId="3" type="noConversion"/>
  </si>
  <si>
    <t>tòng</t>
    <phoneticPr fontId="3" type="noConversion"/>
  </si>
  <si>
    <t>tōng</t>
    <phoneticPr fontId="3" type="noConversion"/>
  </si>
  <si>
    <t>to̍k</t>
    <phoneticPr fontId="3" type="noConversion"/>
  </si>
  <si>
    <t>【台語注音】</t>
    <phoneticPr fontId="3" type="noConversion"/>
  </si>
  <si>
    <t>【台羅拼音】</t>
    <phoneticPr fontId="3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</si>
  <si>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3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</si>
  <si>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3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</si>
  <si>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3" type="noConversion"/>
  </si>
  <si>
    <t>短入調</t>
    <phoneticPr fontId="3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</si>
  <si>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3" type="noConversion"/>
  </si>
  <si>
    <t>長入調</t>
    <phoneticPr fontId="3" type="noConversion"/>
  </si>
  <si>
    <t>á</t>
    <phoneticPr fontId="3" type="noConversion"/>
  </si>
  <si>
    <t>à</t>
    <phoneticPr fontId="3" type="noConversion"/>
  </si>
  <si>
    <t>ah</t>
    <phoneticPr fontId="3" type="noConversion"/>
  </si>
  <si>
    <t>â</t>
    <phoneticPr fontId="3" type="noConversion"/>
  </si>
  <si>
    <t>ā</t>
    <phoneticPr fontId="3" type="noConversion"/>
  </si>
  <si>
    <t>a̍h</t>
    <phoneticPr fontId="3" type="noConversion"/>
  </si>
  <si>
    <t>輾</t>
    <phoneticPr fontId="3" type="noConversion"/>
  </si>
  <si>
    <t>ㄍㄠㄏ</t>
    <phoneticPr fontId="3" type="noConversion"/>
  </si>
  <si>
    <r>
      <t>ㄚ</t>
    </r>
    <r>
      <rPr>
        <sz val="24"/>
        <color rgb="FFFF0000"/>
        <rFont val="Microsoft JhengHei"/>
        <family val="2"/>
      </rPr>
      <t>ㄏ</t>
    </r>
    <phoneticPr fontId="3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</si>
  <si>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3" type="noConversion"/>
  </si>
  <si>
    <t>ㄍㄠㄏˊ</t>
    <phoneticPr fontId="3" type="noConversion"/>
  </si>
  <si>
    <t>ㄍㄠ'</t>
    <phoneticPr fontId="3" type="noConversion"/>
  </si>
  <si>
    <t>ㄍㄠ"</t>
    <phoneticPr fontId="3" type="noConversion"/>
  </si>
  <si>
    <t>拼音字母</t>
    <phoneticPr fontId="3" type="noConversion"/>
  </si>
  <si>
    <t>ㄉㄛㄥ</t>
    <phoneticPr fontId="3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</si>
  <si>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3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</si>
  <si>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3" type="noConversion"/>
  </si>
  <si>
    <t>ㄉㄛㄎ</t>
    <phoneticPr fontId="3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</si>
  <si>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3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</si>
  <si>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3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</si>
  <si>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3" type="noConversion"/>
  </si>
  <si>
    <t>（一）陰平</t>
    <phoneticPr fontId="3" type="noConversion"/>
  </si>
  <si>
    <t>（二）陰上</t>
    <phoneticPr fontId="3" type="noConversion"/>
  </si>
  <si>
    <t>（三）陰去</t>
    <phoneticPr fontId="3" type="noConversion"/>
  </si>
  <si>
    <t>（四）陰入</t>
    <phoneticPr fontId="3" type="noConversion"/>
  </si>
  <si>
    <t>（五）陽平</t>
    <phoneticPr fontId="3" type="noConversion"/>
  </si>
  <si>
    <t>（六）陽上</t>
    <phoneticPr fontId="3" type="noConversion"/>
  </si>
  <si>
    <t>（七）陽去</t>
    <phoneticPr fontId="3" type="noConversion"/>
  </si>
  <si>
    <t>（八）陽入</t>
    <phoneticPr fontId="3" type="noConversion"/>
  </si>
  <si>
    <t>ㄚ'</t>
    <phoneticPr fontId="3" type="noConversion"/>
  </si>
  <si>
    <t>ㄚ"</t>
    <phoneticPr fontId="3" type="noConversion"/>
  </si>
  <si>
    <t>ㄚㄏ</t>
    <phoneticPr fontId="3" type="noConversion"/>
  </si>
  <si>
    <t>ㄚㄏˊ</t>
    <phoneticPr fontId="3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</si>
  <si>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3" type="noConversion"/>
  </si>
  <si>
    <t>台語調名</t>
    <phoneticPr fontId="3" type="noConversion"/>
  </si>
  <si>
    <t xml:space="preserve"> Do Mi 2調 + 注音5調 = 台語全部7調   </t>
    <phoneticPr fontId="3" type="noConversion"/>
  </si>
  <si>
    <t xml:space="preserve">ㄚ'    ㄚ"    ㄚ    ㄚˊ    ㄚˇ    ㄚˋ    ㄚ·   </t>
    <phoneticPr fontId="3" type="noConversion"/>
  </si>
  <si>
    <t>（2）台語有帶輕聲的字如下：曷ㄍㄚ·（差使），啦ㄌㄚ·，打ㄆㄚ·，插ㄘㄚ·，割ㄍㄨㄚ·，凹ㄌㄚㄆ·，肉ㄅㄏㄚ·，國ㄍㄛㄎ·，落ㄌㄚㄎ·，來ㄌㄞ·（去）···等等</t>
    <phoneticPr fontId="3" type="noConversion"/>
  </si>
  <si>
    <t xml:space="preserve">（1）ㄚ' ㄚ" 是Do Mi 2調，ㄚ ㄚˊ ㄚˇ ㄚˋㄚ· 是注音5調。 </t>
    <phoneticPr fontId="3" type="noConversion"/>
  </si>
  <si>
    <t>ㄦ</t>
    <phoneticPr fontId="3" type="noConversion"/>
  </si>
  <si>
    <t>zi-</t>
    <phoneticPr fontId="3" type="noConversion"/>
  </si>
  <si>
    <t>ci-</t>
    <phoneticPr fontId="3" type="noConversion"/>
  </si>
  <si>
    <t>ㆨ</t>
    <phoneticPr fontId="3" type="noConversion"/>
  </si>
  <si>
    <t>ㄥㄞ</t>
  </si>
  <si>
    <t>ainn</t>
  </si>
  <si>
    <t>ㄥㄠ</t>
  </si>
  <si>
    <t>aunn</t>
  </si>
  <si>
    <t>ㄚㄥ</t>
  </si>
  <si>
    <t>[au]</t>
    <phoneticPr fontId="3" type="noConversion"/>
  </si>
  <si>
    <t>[ãũ]</t>
    <phoneticPr fontId="3" type="noConversion"/>
  </si>
  <si>
    <t>ㄣ</t>
    <phoneticPr fontId="46" type="noConversion"/>
  </si>
  <si>
    <t>[am]</t>
    <phoneticPr fontId="3" type="noConversion"/>
  </si>
  <si>
    <t>ㆦㄇ</t>
    <phoneticPr fontId="3" type="noConversion"/>
  </si>
  <si>
    <t>居</t>
    <phoneticPr fontId="3" type="noConversion"/>
  </si>
  <si>
    <t>艍</t>
    <phoneticPr fontId="3" type="noConversion"/>
  </si>
  <si>
    <t>膠</t>
    <phoneticPr fontId="3" type="noConversion"/>
  </si>
  <si>
    <t>沽</t>
    <phoneticPr fontId="3" type="noConversion"/>
  </si>
  <si>
    <t>姑</t>
    <phoneticPr fontId="3" type="noConversion"/>
  </si>
  <si>
    <t>伽</t>
    <phoneticPr fontId="3" type="noConversion"/>
  </si>
  <si>
    <t>鋼</t>
    <phoneticPr fontId="3" type="noConversion"/>
  </si>
  <si>
    <t>閒</t>
    <phoneticPr fontId="3" type="noConversion"/>
  </si>
  <si>
    <t>葴</t>
    <phoneticPr fontId="3" type="noConversion"/>
  </si>
  <si>
    <t>ㆦ</t>
    <phoneticPr fontId="3" type="noConversion"/>
  </si>
  <si>
    <t>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</si>
</sst>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eneral;;"/>
    <numFmt numFmtId="177" formatCode="&quot;[&quot;\ @\ &quot;]&quot;"/>
    <numFmt numFmtId="178" formatCode="&quot;/ &quot;@&quot; /&quot;"/>
  </numFmts>
  <fonts count="208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</font>
    <font>
      <sz val="18"/>
      <color rgb="FF0070C0"/>
      <name val="宋体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9"/>
      <name val="宋体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color rgb="FF000000"/>
      <name val="LXGW WenKai"/>
      <family val="1"/>
      <charset val="136"/>
    </font>
    <font>
      <sz val="18"/>
      <name val="Microsoft JhengHei"/>
      <family val="2"/>
      <charset val="136"/>
    </font>
    <font>
      <sz val="12"/>
      <name val="宋体"/>
    </font>
    <font>
      <sz val="9"/>
      <name val="BopomofoRuby1909-v1"/>
      <family val="3"/>
      <charset val="136"/>
    </font>
    <font>
      <b/>
      <sz val="12"/>
      <color rgb="FFFFFF00"/>
      <name val="Microsoft JhengHei"/>
      <family val="2"/>
      <charset val="136"/>
    </font>
    <font>
      <sz val="18"/>
      <color rgb="FF0070C0"/>
      <name val="Noto Serif TC SemiBold"/>
      <family val="1"/>
      <charset val="128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b/>
      <sz val="18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6"/>
      <color rgb="FFFF0000"/>
      <name val="Iansui 094"/>
      <family val="3"/>
      <charset val="136"/>
    </font>
    <font>
      <sz val="16"/>
      <name val="Microsoft JhengHei"/>
      <family val="2"/>
      <charset val="136"/>
    </font>
    <font>
      <sz val="20"/>
      <color rgb="FF000000"/>
      <name val="Arial"/>
      <family val="2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b/>
      <sz val="20"/>
      <color rgb="FF00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</font>
    <font>
      <sz val="18"/>
      <color theme="4"/>
      <name val="Microsoft JhengHei UI"/>
      <family val="2"/>
      <charset val="136"/>
    </font>
    <font>
      <sz val="18"/>
      <color theme="4" tint="0.39997558519241921"/>
      <name val="Arial"/>
      <family val="2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theme="0"/>
      <name val="LXGW WenKai Mono"/>
      <family val="3"/>
      <charset val="136"/>
    </font>
    <font>
      <sz val="18"/>
      <name val="宋体"/>
      <family val="3"/>
      <charset val="136"/>
    </font>
    <font>
      <b/>
      <sz val="18"/>
      <color rgb="FFC00000"/>
      <name val="Microsoft JhengHei"/>
      <family val="2"/>
      <charset val="136"/>
    </font>
    <font>
      <sz val="18"/>
      <name val="Arial"/>
      <family val="2"/>
    </font>
    <font>
      <b/>
      <sz val="24"/>
      <color theme="7" tint="-0.249977111117893"/>
      <name val="Times New Roman"/>
      <family val="1"/>
    </font>
    <font>
      <sz val="20"/>
      <color theme="4"/>
      <name val="Arial"/>
      <family val="2"/>
    </font>
    <font>
      <u/>
      <sz val="20"/>
      <color rgb="FF000000"/>
      <name val="Arial"/>
      <family val="2"/>
    </font>
    <font>
      <sz val="20"/>
      <color rgb="FF000000"/>
      <name val="Iansui 094"/>
      <family val="3"/>
      <charset val="136"/>
    </font>
    <font>
      <sz val="11"/>
      <color rgb="FF202122"/>
      <name val="Arial"/>
      <family val="2"/>
    </font>
    <font>
      <sz val="11"/>
      <color rgb="FF333333"/>
      <name val="Arial"/>
      <family val="2"/>
    </font>
    <font>
      <u/>
      <sz val="16"/>
      <color theme="10"/>
      <name val="新細明體"/>
      <family val="1"/>
      <charset val="136"/>
      <scheme val="minor"/>
    </font>
    <font>
      <b/>
      <sz val="13.5"/>
      <color rgb="FF000000"/>
      <name val="Inherit"/>
      <family val="2"/>
    </font>
    <font>
      <b/>
      <sz val="12"/>
      <color rgb="FFC00000"/>
      <name val="Microsoft JhengHei"/>
      <family val="2"/>
      <charset val="136"/>
    </font>
    <font>
      <sz val="11"/>
      <color rgb="FF333333"/>
      <name val="Microsoft JhengHei"/>
      <family val="2"/>
    </font>
    <font>
      <sz val="16"/>
      <color rgb="FF000000"/>
      <name val="Arial"/>
      <family val="2"/>
    </font>
    <font>
      <b/>
      <sz val="16"/>
      <color rgb="FF0070C0"/>
      <name val="Noto Sans TC"/>
      <family val="2"/>
    </font>
    <font>
      <sz val="24"/>
      <color rgb="FF000000"/>
      <name val="Noto Sans TC"/>
      <family val="2"/>
    </font>
    <font>
      <b/>
      <sz val="16"/>
      <color rgb="FFFF0000"/>
      <name val="Arial"/>
      <family val="2"/>
    </font>
    <font>
      <sz val="24"/>
      <color rgb="FF000000"/>
      <name val="Noto Serif TC"/>
      <family val="1"/>
    </font>
    <font>
      <sz val="24"/>
      <color rgb="FF000000"/>
      <name val="Noto Serif TC"/>
      <family val="1"/>
      <charset val="128"/>
    </font>
    <font>
      <sz val="24"/>
      <color rgb="FFFF0000"/>
      <name val="Noto Serif TC"/>
      <family val="1"/>
      <charset val="128"/>
    </font>
    <font>
      <sz val="16"/>
      <name val="Arial"/>
      <family val="2"/>
    </font>
    <font>
      <b/>
      <sz val="24"/>
      <color rgb="FFFF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sz val="26"/>
      <color theme="9"/>
      <name val="Iansui 094"/>
      <family val="3"/>
      <charset val="136"/>
    </font>
    <font>
      <b/>
      <sz val="18"/>
      <color theme="8" tint="0.39997558519241921"/>
      <name val="Arial"/>
      <family val="2"/>
    </font>
    <font>
      <sz val="18"/>
      <color rgb="FFFF0000"/>
      <name val="新細明體"/>
      <family val="1"/>
      <charset val="136"/>
      <scheme val="minor"/>
    </font>
    <font>
      <b/>
      <sz val="18"/>
      <color rgb="FFFF0000"/>
      <name val="新細明體"/>
      <scheme val="minor"/>
    </font>
    <font>
      <b/>
      <sz val="18"/>
      <color rgb="FFC00000"/>
      <name val="Arial"/>
      <family val="2"/>
    </font>
    <font>
      <b/>
      <sz val="18"/>
      <color theme="9" tint="-0.249977111117893"/>
      <name val="KangXi Font Full Version"/>
      <family val="3"/>
      <charset val="136"/>
    </font>
    <font>
      <sz val="18"/>
      <color rgb="FF0070C0"/>
      <name val="FSung-F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  <family val="1"/>
      <charset val="136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b/>
      <sz val="24"/>
      <color theme="8" tint="0.39997558519241921"/>
      <name val="蘋方-繁 中黑體"/>
      <family val="3"/>
      <charset val="136"/>
    </font>
    <font>
      <b/>
      <sz val="24"/>
      <color theme="8" tint="0.39997558519241921"/>
      <name val="Arial"/>
      <family val="2"/>
    </font>
    <font>
      <sz val="18"/>
      <color rgb="FFFFFF0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0"/>
      <color rgb="FFFF0000"/>
      <name val="Iansui 094"/>
      <family val="3"/>
      <charset val="136"/>
    </font>
    <font>
      <sz val="48"/>
      <color rgb="FF000000"/>
      <name val="LXGW WenKai"/>
      <family val="1"/>
      <charset val="136"/>
    </font>
    <font>
      <sz val="16"/>
      <color theme="8" tint="-0.249977111117893"/>
      <name val="Arial"/>
      <family val="2"/>
    </font>
    <font>
      <sz val="16"/>
      <color theme="9" tint="-0.249977111117893"/>
      <name val="新細明體"/>
      <family val="1"/>
      <charset val="136"/>
      <scheme val="minor"/>
    </font>
    <font>
      <sz val="16"/>
      <color theme="9" tint="-0.249977111117893"/>
      <name val="新細明體"/>
      <family val="1"/>
      <scheme val="minor"/>
    </font>
    <font>
      <sz val="48"/>
      <color rgb="FFFF0000"/>
      <name val="LXGW WenKai"/>
      <family val="1"/>
      <charset val="136"/>
    </font>
    <font>
      <strike/>
      <sz val="16"/>
      <color rgb="FFFF0000"/>
      <name val="新細明體"/>
      <family val="1"/>
      <charset val="136"/>
      <scheme val="minor"/>
    </font>
    <font>
      <b/>
      <sz val="24"/>
      <color rgb="FF00B050"/>
      <name val="Times New Roman"/>
      <family val="1"/>
    </font>
    <font>
      <sz val="16"/>
      <name val="Iansui 094"/>
      <family val="3"/>
      <charset val="136"/>
    </font>
    <font>
      <sz val="16"/>
      <color rgb="FFFF0000"/>
      <name val="新細明體"/>
      <family val="1"/>
      <scheme val="minor"/>
    </font>
    <font>
      <sz val="16"/>
      <color rgb="FF000000"/>
      <name val="新細明體"/>
      <family val="1"/>
      <scheme val="minor"/>
    </font>
    <font>
      <sz val="16"/>
      <color rgb="FFFF0000"/>
      <name val="新細明體"/>
      <family val="1"/>
      <charset val="136"/>
      <scheme val="minor"/>
    </font>
    <font>
      <strike/>
      <sz val="16"/>
      <color rgb="FFFF0000"/>
      <name val="Cambria Math"/>
      <family val="1"/>
      <charset val="1"/>
    </font>
    <font>
      <strike/>
      <sz val="16"/>
      <color rgb="FFFF0000"/>
      <name val="Cambria Math"/>
      <family val="1"/>
      <charset val="136"/>
    </font>
    <font>
      <strike/>
      <sz val="16"/>
      <color rgb="FFFF0000"/>
      <name val="Noto Sans TC"/>
      <family val="2"/>
      <charset val="136"/>
    </font>
    <font>
      <sz val="12"/>
      <name val="宋体"/>
    </font>
    <font>
      <sz val="28"/>
      <color theme="4" tint="-0.249977111117893"/>
      <name val="Iansui 094"/>
      <family val="3"/>
      <charset val="136"/>
    </font>
    <font>
      <b/>
      <sz val="28"/>
      <color theme="4" tint="-0.249977111117893"/>
      <name val="Iansui 094"/>
      <family val="3"/>
      <charset val="136"/>
    </font>
    <font>
      <b/>
      <sz val="28"/>
      <color theme="6" tint="-0.249977111117893"/>
      <name val="Iansui 094"/>
      <family val="3"/>
      <charset val="136"/>
    </font>
    <font>
      <b/>
      <sz val="28"/>
      <color rgb="FFFF0000"/>
      <name val="Iansui 094"/>
      <family val="3"/>
      <charset val="136"/>
    </font>
    <font>
      <sz val="28"/>
      <name val="Iansui 094"/>
      <family val="3"/>
      <charset val="136"/>
    </font>
    <font>
      <sz val="28"/>
      <color rgb="FFFF0000"/>
      <name val="Iansui 094"/>
      <family val="3"/>
      <charset val="136"/>
    </font>
    <font>
      <sz val="28"/>
      <name val="Tahoma"/>
      <family val="3"/>
    </font>
    <font>
      <b/>
      <sz val="18"/>
      <name val="Iansui 094"/>
      <family val="3"/>
      <charset val="136"/>
    </font>
    <font>
      <strike/>
      <sz val="28"/>
      <color theme="0" tint="-0.14999847407452621"/>
      <name val="Iansui 094"/>
      <family val="3"/>
      <charset val="136"/>
    </font>
    <font>
      <b/>
      <strike/>
      <sz val="28"/>
      <color theme="0" tint="-0.14999847407452621"/>
      <name val="Iansui 094"/>
      <family val="3"/>
      <charset val="136"/>
    </font>
    <font>
      <sz val="22"/>
      <name val="Iansui 094"/>
      <family val="3"/>
      <charset val="136"/>
    </font>
    <font>
      <b/>
      <sz val="14"/>
      <name val="LXGW WenKai Mono TC"/>
      <family val="3"/>
      <charset val="136"/>
    </font>
    <font>
      <sz val="18"/>
      <name val="LXGW WenKai Mono TC"/>
      <family val="3"/>
      <charset val="136"/>
    </font>
    <font>
      <sz val="16"/>
      <name val="STKaiti"/>
      <family val="1"/>
      <charset val="134"/>
    </font>
    <font>
      <sz val="20"/>
      <name val="LXGW WenKai Mono TC"/>
      <family val="3"/>
      <charset val="136"/>
    </font>
    <font>
      <sz val="16"/>
      <name val="宋体"/>
    </font>
    <font>
      <sz val="18"/>
      <color theme="4"/>
      <name val="Noto Sans TC SemiBold"/>
      <family val="2"/>
      <charset val="136"/>
    </font>
    <font>
      <sz val="26"/>
      <name val="LXGW WenKai Mono TC"/>
      <family val="3"/>
      <charset val="136"/>
    </font>
    <font>
      <sz val="26"/>
      <name val="STKaiti"/>
      <family val="1"/>
      <charset val="134"/>
    </font>
    <font>
      <sz val="26"/>
      <name val="宋体"/>
    </font>
    <font>
      <sz val="26"/>
      <color rgb="FFFF0000"/>
      <name val="LXGW WenKai Mono TC"/>
      <family val="3"/>
      <charset val="136"/>
    </font>
    <font>
      <sz val="26"/>
      <color rgb="FF0000FF"/>
      <name val="LXGW WenKai Mono TC"/>
      <family val="3"/>
      <charset val="136"/>
    </font>
    <font>
      <sz val="26"/>
      <name val="Iansui 094"/>
      <family val="3"/>
      <charset val="136"/>
    </font>
    <font>
      <sz val="20"/>
      <color rgb="FFFF0000"/>
      <name val="LXGW WenKai Mono TC"/>
      <family val="3"/>
      <charset val="136"/>
    </font>
    <font>
      <sz val="12"/>
      <name val="Iansui 094"/>
      <family val="3"/>
      <charset val="136"/>
    </font>
    <font>
      <b/>
      <sz val="14"/>
      <name val="Iansui 094"/>
      <family val="3"/>
      <charset val="136"/>
    </font>
    <font>
      <sz val="16"/>
      <color rgb="FF0070C0"/>
      <name val="Iansui 094"/>
      <family val="3"/>
      <charset val="136"/>
    </font>
    <font>
      <b/>
      <sz val="24"/>
      <color rgb="FF000000"/>
      <name val="Iansui 094"/>
      <family val="3"/>
      <charset val="136"/>
    </font>
    <font>
      <b/>
      <sz val="48"/>
      <color rgb="FF000000"/>
      <name val="Noto Serif TC Black"/>
      <family val="1"/>
      <charset val="136"/>
    </font>
    <font>
      <sz val="16"/>
      <color rgb="FFC00000"/>
      <name val="Arial"/>
      <family val="2"/>
    </font>
    <font>
      <b/>
      <sz val="16"/>
      <color rgb="FF000000"/>
      <name val="Iansui 094"/>
      <family val="3"/>
      <charset val="136"/>
    </font>
    <font>
      <sz val="24"/>
      <color rgb="FF000000"/>
      <name val="Noto Serif TC SemiBold"/>
      <family val="1"/>
      <charset val="136"/>
    </font>
    <font>
      <sz val="24"/>
      <color rgb="FF0070C0"/>
      <name val="Noto Serif TC SemiBold"/>
      <family val="1"/>
      <charset val="136"/>
    </font>
    <font>
      <sz val="24"/>
      <color rgb="FFC00000"/>
      <name val="Noto Serif TC SemiBold"/>
      <family val="1"/>
      <charset val="136"/>
    </font>
    <font>
      <b/>
      <sz val="24"/>
      <color rgb="FF000000"/>
      <name val="BopomofoRuby1909-v1"/>
      <family val="3"/>
      <charset val="136"/>
    </font>
    <font>
      <sz val="24"/>
      <color rgb="FF000000"/>
      <name val="Arial"/>
      <family val="2"/>
    </font>
    <font>
      <sz val="28"/>
      <color rgb="FFC00000"/>
      <name val="Noto Serif TC Black"/>
      <family val="1"/>
      <charset val="136"/>
    </font>
    <font>
      <sz val="24"/>
      <color rgb="FF000000"/>
      <name val="Microsoft JhengHei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b/>
      <sz val="16"/>
      <color rgb="FF000000"/>
      <name val="Noto Sans TC"/>
      <family val="2"/>
      <charset val="136"/>
    </font>
    <font>
      <b/>
      <sz val="16"/>
      <color rgb="FF000000"/>
      <name val="Iansui 094"/>
      <family val="2"/>
      <charset val="136"/>
    </font>
    <font>
      <sz val="16"/>
      <color theme="0" tint="-0.34998626667073579"/>
      <name val="Iansui 094"/>
      <family val="3"/>
      <charset val="136"/>
    </font>
    <font>
      <sz val="24"/>
      <color rgb="FF000000"/>
      <name val="Microsoft JhengHei"/>
      <family val="2"/>
      <charset val="1"/>
    </font>
    <font>
      <sz val="20"/>
      <color rgb="FF000000"/>
      <name val="Microsoft JhengHei"/>
      <family val="2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b/>
      <sz val="16"/>
      <color rgb="FFFF0000"/>
      <name val="PMingLiU"/>
      <family val="1"/>
      <charset val="136"/>
    </font>
    <font>
      <sz val="16"/>
      <color rgb="FF7030A0"/>
      <name val="新細明體"/>
      <family val="1"/>
      <charset val="136"/>
      <scheme val="minor"/>
    </font>
    <font>
      <b/>
      <sz val="28"/>
      <color rgb="FF7030A0"/>
      <name val="Times New Roman"/>
      <family val="1"/>
    </font>
    <font>
      <sz val="48"/>
      <color rgb="FF7030A0"/>
      <name val="Times New Roman"/>
      <family val="1"/>
    </font>
    <font>
      <sz val="16"/>
      <color theme="0"/>
      <name val="新細明體"/>
      <family val="1"/>
      <charset val="136"/>
      <scheme val="minor"/>
    </font>
    <font>
      <sz val="16"/>
      <color theme="0"/>
      <name val="Arial"/>
      <family val="2"/>
    </font>
    <font>
      <b/>
      <sz val="18"/>
      <color theme="0"/>
      <name val="Microsoft JhengHei"/>
      <family val="2"/>
      <charset val="136"/>
    </font>
    <font>
      <b/>
      <sz val="14"/>
      <color theme="0"/>
      <name val="LXGW WenKai Mono TC"/>
      <family val="3"/>
      <charset val="136"/>
    </font>
    <font>
      <b/>
      <sz val="14"/>
      <color theme="0"/>
      <name val="Iansui 094"/>
      <family val="3"/>
      <charset val="136"/>
    </font>
    <font>
      <sz val="18"/>
      <name val="Microsoft YaHei"/>
      <family val="3"/>
      <charset val="134"/>
    </font>
    <font>
      <sz val="18"/>
      <color theme="8" tint="-0.499984740745262"/>
      <name val="Noto Sans TC SemiBold"/>
      <family val="2"/>
      <charset val="136"/>
    </font>
  </fonts>
  <fills count="31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F7A7"/>
        <bgColor indexed="64"/>
      </patternFill>
    </fill>
    <fill>
      <patternFill patternType="solid">
        <fgColor rgb="FFE0E8FF"/>
        <bgColor indexed="64"/>
      </patternFill>
    </fill>
    <fill>
      <patternFill patternType="solid">
        <fgColor rgb="FFC5FCDC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E0E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51" fillId="0" borderId="0"/>
    <xf numFmtId="0" fontId="72" fillId="0" borderId="0"/>
    <xf numFmtId="0" fontId="90" fillId="0" borderId="0" applyNumberFormat="0" applyFill="0" applyBorder="0" applyAlignment="0" applyProtection="0"/>
    <xf numFmtId="0" fontId="111" fillId="0" borderId="0"/>
    <xf numFmtId="0" fontId="148" fillId="0" borderId="0"/>
  </cellStyleXfs>
  <cellXfs count="499">
    <xf numFmtId="0" fontId="0" fillId="0" borderId="0" xfId="0"/>
    <xf numFmtId="0" fontId="15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4" borderId="14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1" xfId="0" applyFont="1" applyFill="1" applyBorder="1" applyAlignment="1">
      <alignment horizontal="left" vertical="center" indent="3"/>
    </xf>
    <xf numFmtId="0" fontId="23" fillId="8" borderId="14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0" fontId="47" fillId="0" borderId="0" xfId="0" applyFont="1" applyAlignment="1">
      <alignment horizontal="center" vertical="center"/>
    </xf>
    <xf numFmtId="0" fontId="47" fillId="7" borderId="0" xfId="0" applyFont="1" applyFill="1" applyAlignment="1">
      <alignment horizontal="center" vertical="center"/>
    </xf>
    <xf numFmtId="0" fontId="47" fillId="7" borderId="11" xfId="0" applyFont="1" applyFill="1" applyBorder="1" applyAlignment="1">
      <alignment horizontal="center" vertical="center"/>
    </xf>
    <xf numFmtId="0" fontId="47" fillId="7" borderId="14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left" vertical="center" indent="1"/>
    </xf>
    <xf numFmtId="0" fontId="14" fillId="0" borderId="0" xfId="4" applyFont="1"/>
    <xf numFmtId="0" fontId="58" fillId="0" borderId="0" xfId="4" applyFont="1"/>
    <xf numFmtId="0" fontId="53" fillId="16" borderId="19" xfId="4" applyFont="1" applyFill="1" applyBorder="1" applyAlignment="1">
      <alignment horizontal="center"/>
    </xf>
    <xf numFmtId="0" fontId="53" fillId="16" borderId="20" xfId="4" applyFont="1" applyFill="1" applyBorder="1" applyAlignment="1">
      <alignment horizontal="center"/>
    </xf>
    <xf numFmtId="0" fontId="54" fillId="0" borderId="19" xfId="4" applyFont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55" fillId="0" borderId="19" xfId="4" applyFont="1" applyBorder="1" applyAlignment="1">
      <alignment horizontal="center"/>
    </xf>
    <xf numFmtId="0" fontId="25" fillId="6" borderId="13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16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30" fillId="2" borderId="18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4" xfId="0" quotePrefix="1" applyFont="1" applyFill="1" applyBorder="1" applyAlignment="1">
      <alignment horizontal="center" vertical="center"/>
    </xf>
    <xf numFmtId="0" fontId="23" fillId="4" borderId="11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7" fillId="4" borderId="8" xfId="0" applyFont="1" applyFill="1" applyBorder="1" applyAlignment="1">
      <alignment horizontal="center" vertical="center"/>
    </xf>
    <xf numFmtId="0" fontId="48" fillId="7" borderId="8" xfId="0" applyFont="1" applyFill="1" applyBorder="1" applyAlignment="1">
      <alignment horizontal="center" vertical="center"/>
    </xf>
    <xf numFmtId="0" fontId="60" fillId="8" borderId="8" xfId="0" applyFont="1" applyFill="1" applyBorder="1" applyAlignment="1">
      <alignment horizontal="center" vertical="center"/>
    </xf>
    <xf numFmtId="0" fontId="60" fillId="2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left" vertical="center" indent="1"/>
    </xf>
    <xf numFmtId="0" fontId="25" fillId="17" borderId="11" xfId="0" applyFont="1" applyFill="1" applyBorder="1" applyAlignment="1">
      <alignment horizontal="left" vertical="center" indent="1"/>
    </xf>
    <xf numFmtId="0" fontId="25" fillId="17" borderId="14" xfId="0" applyFont="1" applyFill="1" applyBorder="1" applyAlignment="1">
      <alignment horizontal="left" vertical="center" indent="1"/>
    </xf>
    <xf numFmtId="0" fontId="25" fillId="11" borderId="11" xfId="0" applyFont="1" applyFill="1" applyBorder="1" applyAlignment="1">
      <alignment horizontal="left" vertical="center" indent="1"/>
    </xf>
    <xf numFmtId="0" fontId="62" fillId="0" borderId="0" xfId="0" applyFont="1" applyAlignment="1">
      <alignment horizontal="left" vertical="center"/>
    </xf>
    <xf numFmtId="0" fontId="64" fillId="4" borderId="0" xfId="0" applyFont="1" applyFill="1" applyAlignment="1">
      <alignment horizontal="center" vertical="center"/>
    </xf>
    <xf numFmtId="0" fontId="65" fillId="7" borderId="0" xfId="0" applyFont="1" applyFill="1" applyAlignment="1">
      <alignment horizontal="center" vertical="center"/>
    </xf>
    <xf numFmtId="0" fontId="64" fillId="8" borderId="0" xfId="0" applyFont="1" applyFill="1" applyAlignment="1">
      <alignment horizontal="left" vertical="center" indent="3"/>
    </xf>
    <xf numFmtId="0" fontId="64" fillId="4" borderId="0" xfId="0" quotePrefix="1" applyFont="1" applyFill="1" applyAlignment="1">
      <alignment horizontal="center" vertical="center"/>
    </xf>
    <xf numFmtId="0" fontId="64" fillId="2" borderId="0" xfId="0" applyFont="1" applyFill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0" fontId="27" fillId="4" borderId="21" xfId="0" applyFont="1" applyFill="1" applyBorder="1" applyAlignment="1">
      <alignment horizontal="center" vertical="center"/>
    </xf>
    <xf numFmtId="0" fontId="48" fillId="7" borderId="21" xfId="0" applyFont="1" applyFill="1" applyBorder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left" vertical="center"/>
    </xf>
    <xf numFmtId="0" fontId="68" fillId="9" borderId="0" xfId="0" applyFont="1" applyFill="1" applyAlignment="1">
      <alignment horizontal="left" vertical="center" indent="1"/>
    </xf>
    <xf numFmtId="0" fontId="69" fillId="4" borderId="0" xfId="0" quotePrefix="1" applyFont="1" applyFill="1" applyAlignment="1">
      <alignment horizontal="center" vertical="center"/>
    </xf>
    <xf numFmtId="0" fontId="70" fillId="7" borderId="0" xfId="0" applyFont="1" applyFill="1" applyAlignment="1">
      <alignment horizontal="center" vertical="center"/>
    </xf>
    <xf numFmtId="0" fontId="69" fillId="8" borderId="0" xfId="0" applyFont="1" applyFill="1" applyAlignment="1">
      <alignment horizontal="left" vertical="center" indent="3"/>
    </xf>
    <xf numFmtId="0" fontId="69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50" fillId="4" borderId="11" xfId="0" quotePrefix="1" applyFont="1" applyFill="1" applyBorder="1" applyAlignment="1">
      <alignment horizontal="center" vertical="center"/>
    </xf>
    <xf numFmtId="0" fontId="59" fillId="9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51" fillId="0" borderId="0" xfId="5" applyFont="1" applyAlignment="1">
      <alignment horizontal="center"/>
    </xf>
    <xf numFmtId="0" fontId="4" fillId="0" borderId="0" xfId="5" applyFont="1"/>
    <xf numFmtId="0" fontId="72" fillId="0" borderId="0" xfId="5"/>
    <xf numFmtId="0" fontId="42" fillId="0" borderId="0" xfId="5" applyFont="1"/>
    <xf numFmtId="0" fontId="5" fillId="0" borderId="0" xfId="5" applyFont="1" applyAlignment="1">
      <alignment horizontal="center"/>
    </xf>
    <xf numFmtId="0" fontId="73" fillId="0" borderId="0" xfId="5" applyFont="1"/>
    <xf numFmtId="0" fontId="8" fillId="0" borderId="0" xfId="5" applyFont="1"/>
    <xf numFmtId="176" fontId="6" fillId="2" borderId="22" xfId="5" applyNumberFormat="1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3" xfId="5" applyFont="1" applyFill="1" applyBorder="1" applyAlignment="1">
      <alignment horizontal="center"/>
    </xf>
    <xf numFmtId="0" fontId="6" fillId="2" borderId="22" xfId="5" applyFont="1" applyFill="1" applyBorder="1" applyAlignment="1">
      <alignment horizontal="center"/>
    </xf>
    <xf numFmtId="0" fontId="6" fillId="3" borderId="22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3" xfId="5" applyFont="1" applyFill="1" applyBorder="1" applyAlignment="1">
      <alignment horizontal="center"/>
    </xf>
    <xf numFmtId="9" fontId="6" fillId="3" borderId="22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3" xfId="5" applyNumberFormat="1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0" fontId="6" fillId="4" borderId="22" xfId="5" applyFont="1" applyFill="1" applyBorder="1" applyAlignment="1">
      <alignment horizontal="center"/>
    </xf>
    <xf numFmtId="0" fontId="6" fillId="4" borderId="23" xfId="5" applyFont="1" applyFill="1" applyBorder="1" applyAlignment="1">
      <alignment horizontal="center"/>
    </xf>
    <xf numFmtId="0" fontId="7" fillId="4" borderId="22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0" fontId="7" fillId="4" borderId="23" xfId="5" applyFont="1" applyFill="1" applyBorder="1" applyAlignment="1">
      <alignment horizontal="center"/>
    </xf>
    <xf numFmtId="0" fontId="51" fillId="0" borderId="0" xfId="5" applyFont="1" applyAlignment="1">
      <alignment horizontal="center" vertical="center"/>
    </xf>
    <xf numFmtId="176" fontId="9" fillId="2" borderId="4" xfId="5" applyNumberFormat="1" applyFont="1" applyFill="1" applyBorder="1" applyAlignment="1">
      <alignment vertical="center"/>
    </xf>
    <xf numFmtId="176" fontId="34" fillId="2" borderId="5" xfId="5" applyNumberFormat="1" applyFont="1" applyFill="1" applyBorder="1" applyAlignment="1">
      <alignment vertical="center"/>
    </xf>
    <xf numFmtId="0" fontId="10" fillId="2" borderId="6" xfId="5" applyFont="1" applyFill="1" applyBorder="1" applyAlignment="1">
      <alignment vertical="center"/>
    </xf>
    <xf numFmtId="0" fontId="12" fillId="3" borderId="6" xfId="5" applyFont="1" applyFill="1" applyBorder="1" applyAlignment="1">
      <alignment vertical="center"/>
    </xf>
    <xf numFmtId="176" fontId="34" fillId="4" borderId="5" xfId="5" applyNumberFormat="1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3" fillId="4" borderId="6" xfId="5" applyFont="1" applyFill="1" applyBorder="1" applyAlignment="1">
      <alignment vertical="center"/>
    </xf>
    <xf numFmtId="0" fontId="42" fillId="9" borderId="0" xfId="5" applyFont="1" applyFill="1"/>
    <xf numFmtId="0" fontId="75" fillId="0" borderId="0" xfId="5" applyFont="1"/>
    <xf numFmtId="0" fontId="38" fillId="0" borderId="19" xfId="4" applyFont="1" applyBorder="1" applyAlignment="1">
      <alignment horizontal="center"/>
    </xf>
    <xf numFmtId="176" fontId="6" fillId="2" borderId="23" xfId="5" applyNumberFormat="1" applyFont="1" applyFill="1" applyBorder="1" applyAlignment="1">
      <alignment horizontal="center"/>
    </xf>
    <xf numFmtId="176" fontId="74" fillId="2" borderId="6" xfId="5" applyNumberFormat="1" applyFont="1" applyFill="1" applyBorder="1" applyAlignment="1">
      <alignment vertical="center" wrapText="1"/>
    </xf>
    <xf numFmtId="0" fontId="6" fillId="0" borderId="0" xfId="5" applyFont="1" applyAlignment="1">
      <alignment horizontal="center"/>
    </xf>
    <xf numFmtId="176" fontId="74" fillId="2" borderId="6" xfId="5" applyNumberFormat="1" applyFont="1" applyFill="1" applyBorder="1" applyAlignment="1">
      <alignment vertical="center"/>
    </xf>
    <xf numFmtId="176" fontId="10" fillId="2" borderId="6" xfId="5" applyNumberFormat="1" applyFont="1" applyFill="1" applyBorder="1" applyAlignment="1">
      <alignment vertical="center"/>
    </xf>
    <xf numFmtId="0" fontId="31" fillId="0" borderId="0" xfId="5" applyFont="1" applyAlignment="1">
      <alignment horizontal="center" vertical="center"/>
    </xf>
    <xf numFmtId="0" fontId="76" fillId="5" borderId="7" xfId="5" applyFont="1" applyFill="1" applyBorder="1" applyAlignment="1">
      <alignment vertical="center"/>
    </xf>
    <xf numFmtId="0" fontId="76" fillId="5" borderId="9" xfId="5" applyFont="1" applyFill="1" applyBorder="1" applyAlignment="1">
      <alignment vertical="center"/>
    </xf>
    <xf numFmtId="0" fontId="77" fillId="6" borderId="10" xfId="5" applyFont="1" applyFill="1" applyBorder="1" applyAlignment="1">
      <alignment horizontal="center" vertical="center"/>
    </xf>
    <xf numFmtId="0" fontId="18" fillId="6" borderId="10" xfId="5" applyFont="1" applyFill="1" applyBorder="1" applyAlignment="1">
      <alignment horizontal="center" vertical="center"/>
    </xf>
    <xf numFmtId="0" fontId="33" fillId="0" borderId="0" xfId="5" applyFont="1"/>
    <xf numFmtId="0" fontId="14" fillId="0" borderId="0" xfId="5" applyFont="1" applyAlignment="1">
      <alignment horizontal="center" vertical="center"/>
    </xf>
    <xf numFmtId="0" fontId="78" fillId="4" borderId="7" xfId="5" applyFont="1" applyFill="1" applyBorder="1" applyAlignment="1">
      <alignment vertical="center"/>
    </xf>
    <xf numFmtId="0" fontId="78" fillId="4" borderId="9" xfId="5" applyFont="1" applyFill="1" applyBorder="1" applyAlignment="1">
      <alignment vertical="center"/>
    </xf>
    <xf numFmtId="0" fontId="15" fillId="0" borderId="0" xfId="5" applyFont="1"/>
    <xf numFmtId="0" fontId="80" fillId="12" borderId="7" xfId="5" applyFont="1" applyFill="1" applyBorder="1" applyAlignment="1">
      <alignment vertical="center"/>
    </xf>
    <xf numFmtId="0" fontId="80" fillId="12" borderId="9" xfId="5" applyFont="1" applyFill="1" applyBorder="1" applyAlignment="1">
      <alignment vertical="center"/>
    </xf>
    <xf numFmtId="0" fontId="78" fillId="13" borderId="7" xfId="5" applyFont="1" applyFill="1" applyBorder="1" applyAlignment="1">
      <alignment vertical="center"/>
    </xf>
    <xf numFmtId="0" fontId="78" fillId="13" borderId="9" xfId="5" applyFont="1" applyFill="1" applyBorder="1" applyAlignment="1">
      <alignment vertical="center"/>
    </xf>
    <xf numFmtId="0" fontId="78" fillId="8" borderId="7" xfId="5" applyFont="1" applyFill="1" applyBorder="1" applyAlignment="1">
      <alignment vertical="center"/>
    </xf>
    <xf numFmtId="0" fontId="78" fillId="8" borderId="9" xfId="5" applyFont="1" applyFill="1" applyBorder="1" applyAlignment="1">
      <alignment vertical="center"/>
    </xf>
    <xf numFmtId="0" fontId="16" fillId="0" borderId="0" xfId="5" applyFont="1"/>
    <xf numFmtId="0" fontId="44" fillId="0" borderId="0" xfId="4" applyFont="1"/>
    <xf numFmtId="0" fontId="16" fillId="0" borderId="0" xfId="4" applyFont="1"/>
    <xf numFmtId="0" fontId="16" fillId="0" borderId="0" xfId="4" applyFont="1" applyAlignment="1">
      <alignment vertical="center"/>
    </xf>
    <xf numFmtId="0" fontId="56" fillId="0" borderId="0" xfId="4" applyFont="1" applyAlignment="1">
      <alignment vertical="center"/>
    </xf>
    <xf numFmtId="0" fontId="16" fillId="0" borderId="0" xfId="5" applyFont="1" applyAlignment="1">
      <alignment vertical="center"/>
    </xf>
    <xf numFmtId="0" fontId="35" fillId="10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21" fillId="14" borderId="0" xfId="5" applyFont="1" applyFill="1" applyAlignment="1">
      <alignment vertical="center"/>
    </xf>
    <xf numFmtId="0" fontId="16" fillId="14" borderId="0" xfId="5" applyFont="1" applyFill="1" applyAlignment="1">
      <alignment vertical="center"/>
    </xf>
    <xf numFmtId="0" fontId="20" fillId="14" borderId="0" xfId="5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16" fillId="9" borderId="0" xfId="4" applyFont="1" applyFill="1" applyAlignment="1">
      <alignment vertical="center"/>
    </xf>
    <xf numFmtId="0" fontId="44" fillId="0" borderId="0" xfId="4" applyFont="1" applyAlignment="1">
      <alignment vertical="center"/>
    </xf>
    <xf numFmtId="0" fontId="17" fillId="14" borderId="0" xfId="4" applyFont="1" applyFill="1" applyAlignment="1">
      <alignment vertical="center"/>
    </xf>
    <xf numFmtId="0" fontId="16" fillId="14" borderId="0" xfId="4" applyFont="1" applyFill="1" applyAlignment="1">
      <alignment horizontal="center" vertical="center"/>
    </xf>
    <xf numFmtId="0" fontId="16" fillId="14" borderId="0" xfId="4" applyFont="1" applyFill="1" applyAlignment="1">
      <alignment vertical="center"/>
    </xf>
    <xf numFmtId="0" fontId="36" fillId="12" borderId="0" xfId="4" applyFont="1" applyFill="1" applyAlignment="1">
      <alignment vertical="center"/>
    </xf>
    <xf numFmtId="0" fontId="36" fillId="12" borderId="0" xfId="4" applyFont="1" applyFill="1" applyAlignment="1">
      <alignment horizontal="center" vertical="center"/>
    </xf>
    <xf numFmtId="0" fontId="18" fillId="9" borderId="0" xfId="4" applyFont="1" applyFill="1" applyAlignment="1">
      <alignment vertical="center"/>
    </xf>
    <xf numFmtId="0" fontId="72" fillId="0" borderId="0" xfId="5" applyAlignment="1">
      <alignment vertical="center"/>
    </xf>
    <xf numFmtId="0" fontId="81" fillId="0" borderId="0" xfId="3" applyFont="1" applyAlignment="1">
      <alignment horizontal="center"/>
    </xf>
    <xf numFmtId="0" fontId="82" fillId="0" borderId="0" xfId="3" applyFont="1" applyAlignment="1">
      <alignment horizontal="center"/>
    </xf>
    <xf numFmtId="0" fontId="38" fillId="0" borderId="13" xfId="3" applyFont="1" applyBorder="1" applyAlignment="1">
      <alignment horizontal="center"/>
    </xf>
    <xf numFmtId="0" fontId="32" fillId="15" borderId="11" xfId="3" applyFont="1" applyFill="1" applyBorder="1" applyAlignment="1">
      <alignment horizontal="left" vertical="center" indent="1"/>
    </xf>
    <xf numFmtId="0" fontId="83" fillId="15" borderId="12" xfId="3" applyFont="1" applyFill="1" applyBorder="1" applyAlignment="1">
      <alignment horizontal="left" vertical="center" indent="1"/>
    </xf>
    <xf numFmtId="0" fontId="38" fillId="0" borderId="17" xfId="3" applyFont="1" applyBorder="1" applyAlignment="1">
      <alignment horizontal="center"/>
    </xf>
    <xf numFmtId="0" fontId="83" fillId="15" borderId="18" xfId="3" applyFont="1" applyFill="1" applyBorder="1" applyAlignment="1">
      <alignment horizontal="left" vertical="center" indent="1"/>
    </xf>
    <xf numFmtId="0" fontId="38" fillId="0" borderId="16" xfId="3" applyFont="1" applyBorder="1" applyAlignment="1">
      <alignment horizontal="center"/>
    </xf>
    <xf numFmtId="0" fontId="32" fillId="15" borderId="14" xfId="3" applyFont="1" applyFill="1" applyBorder="1" applyAlignment="1">
      <alignment horizontal="left" vertical="center" indent="1"/>
    </xf>
    <xf numFmtId="0" fontId="83" fillId="15" borderId="15" xfId="3" applyFont="1" applyFill="1" applyBorder="1" applyAlignment="1">
      <alignment horizontal="left" vertical="center" indent="1"/>
    </xf>
    <xf numFmtId="0" fontId="83" fillId="14" borderId="12" xfId="3" applyFont="1" applyFill="1" applyBorder="1" applyAlignment="1">
      <alignment horizontal="left" vertical="center" indent="1"/>
    </xf>
    <xf numFmtId="0" fontId="83" fillId="14" borderId="18" xfId="3" applyFont="1" applyFill="1" applyBorder="1" applyAlignment="1">
      <alignment horizontal="left" vertical="center" indent="1"/>
    </xf>
    <xf numFmtId="0" fontId="83" fillId="14" borderId="15" xfId="3" applyFont="1" applyFill="1" applyBorder="1" applyAlignment="1">
      <alignment horizontal="left" vertical="center" indent="1"/>
    </xf>
    <xf numFmtId="176" fontId="84" fillId="2" borderId="22" xfId="5" applyNumberFormat="1" applyFont="1" applyFill="1" applyBorder="1" applyAlignment="1">
      <alignment horizontal="center" vertical="center"/>
    </xf>
    <xf numFmtId="176" fontId="84" fillId="4" borderId="22" xfId="5" applyNumberFormat="1" applyFont="1" applyFill="1" applyBorder="1" applyAlignment="1">
      <alignment horizontal="center" vertical="center"/>
    </xf>
    <xf numFmtId="176" fontId="9" fillId="2" borderId="4" xfId="5" applyNumberFormat="1" applyFont="1" applyFill="1" applyBorder="1" applyAlignment="1">
      <alignment horizontal="center" vertical="center"/>
    </xf>
    <xf numFmtId="176" fontId="9" fillId="4" borderId="4" xfId="5" applyNumberFormat="1" applyFont="1" applyFill="1" applyBorder="1" applyAlignment="1">
      <alignment horizontal="center" vertical="center"/>
    </xf>
    <xf numFmtId="0" fontId="71" fillId="2" borderId="23" xfId="5" applyFont="1" applyFill="1" applyBorder="1" applyAlignment="1">
      <alignment horizontal="center"/>
    </xf>
    <xf numFmtId="176" fontId="71" fillId="4" borderId="23" xfId="5" applyNumberFormat="1" applyFont="1" applyFill="1" applyBorder="1" applyAlignment="1">
      <alignment horizontal="center"/>
    </xf>
    <xf numFmtId="0" fontId="85" fillId="2" borderId="6" xfId="5" applyFont="1" applyFill="1" applyBorder="1" applyAlignment="1">
      <alignment horizontal="center" vertical="center" wrapText="1"/>
    </xf>
    <xf numFmtId="0" fontId="85" fillId="2" borderId="6" xfId="5" applyFont="1" applyFill="1" applyBorder="1" applyAlignment="1">
      <alignment horizontal="center" vertical="center"/>
    </xf>
    <xf numFmtId="176" fontId="85" fillId="2" borderId="6" xfId="5" applyNumberFormat="1" applyFont="1" applyFill="1" applyBorder="1" applyAlignment="1">
      <alignment horizontal="center" vertical="center"/>
    </xf>
    <xf numFmtId="176" fontId="85" fillId="4" borderId="6" xfId="5" applyNumberFormat="1" applyFont="1" applyFill="1" applyBorder="1" applyAlignment="1">
      <alignment horizontal="center" vertical="center" wrapText="1"/>
    </xf>
    <xf numFmtId="176" fontId="85" fillId="4" borderId="6" xfId="5" applyNumberFormat="1" applyFont="1" applyFill="1" applyBorder="1" applyAlignment="1">
      <alignment horizontal="center" vertical="center"/>
    </xf>
    <xf numFmtId="0" fontId="85" fillId="4" borderId="6" xfId="5" applyFont="1" applyFill="1" applyBorder="1" applyAlignment="1">
      <alignment horizontal="center" vertical="center" wrapText="1"/>
    </xf>
    <xf numFmtId="0" fontId="23" fillId="8" borderId="11" xfId="0" quotePrefix="1" applyFont="1" applyFill="1" applyBorder="1" applyAlignment="1">
      <alignment horizontal="left" vertical="center" indent="3"/>
    </xf>
    <xf numFmtId="0" fontId="25" fillId="11" borderId="14" xfId="0" applyFont="1" applyFill="1" applyBorder="1" applyAlignment="1">
      <alignment horizontal="left" vertical="center" indent="1"/>
    </xf>
    <xf numFmtId="0" fontId="23" fillId="8" borderId="14" xfId="0" quotePrefix="1" applyFont="1" applyFill="1" applyBorder="1" applyAlignment="1">
      <alignment horizontal="left" vertical="center" indent="3"/>
    </xf>
    <xf numFmtId="0" fontId="26" fillId="0" borderId="0" xfId="0" applyFont="1" applyAlignment="1">
      <alignment horizontal="left" vertical="center" indent="1"/>
    </xf>
    <xf numFmtId="0" fontId="49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87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9" fillId="7" borderId="0" xfId="0" applyFont="1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47" fillId="0" borderId="10" xfId="0" applyFont="1" applyBorder="1" applyAlignment="1">
      <alignment horizontal="center" vertical="center"/>
    </xf>
    <xf numFmtId="0" fontId="89" fillId="19" borderId="24" xfId="0" applyFont="1" applyFill="1" applyBorder="1" applyAlignment="1">
      <alignment horizontal="center" vertical="center" wrapText="1"/>
    </xf>
    <xf numFmtId="0" fontId="89" fillId="20" borderId="24" xfId="0" applyFont="1" applyFill="1" applyBorder="1" applyAlignment="1">
      <alignment horizontal="center" vertical="center" wrapText="1"/>
    </xf>
    <xf numFmtId="0" fontId="88" fillId="18" borderId="25" xfId="0" applyFont="1" applyFill="1" applyBorder="1" applyAlignment="1">
      <alignment horizontal="center" vertical="center" wrapText="1"/>
    </xf>
    <xf numFmtId="0" fontId="88" fillId="18" borderId="26" xfId="0" applyFont="1" applyFill="1" applyBorder="1" applyAlignment="1">
      <alignment horizontal="center" vertical="center" wrapText="1"/>
    </xf>
    <xf numFmtId="0" fontId="91" fillId="0" borderId="0" xfId="0" applyFont="1" applyAlignment="1">
      <alignment vertical="center" wrapText="1"/>
    </xf>
    <xf numFmtId="0" fontId="90" fillId="18" borderId="0" xfId="6" applyFill="1" applyAlignment="1">
      <alignment vertical="center" wrapText="1"/>
    </xf>
    <xf numFmtId="0" fontId="89" fillId="19" borderId="25" xfId="0" applyFont="1" applyFill="1" applyBorder="1" applyAlignment="1">
      <alignment horizontal="center" vertical="center" wrapText="1"/>
    </xf>
    <xf numFmtId="0" fontId="89" fillId="19" borderId="26" xfId="0" applyFont="1" applyFill="1" applyBorder="1" applyAlignment="1">
      <alignment horizontal="center" vertical="center" wrapText="1"/>
    </xf>
    <xf numFmtId="0" fontId="89" fillId="22" borderId="25" xfId="0" applyFont="1" applyFill="1" applyBorder="1" applyAlignment="1">
      <alignment horizontal="center" vertical="center" wrapText="1"/>
    </xf>
    <xf numFmtId="0" fontId="89" fillId="22" borderId="26" xfId="0" applyFont="1" applyFill="1" applyBorder="1" applyAlignment="1">
      <alignment horizontal="center" vertical="center" wrapText="1"/>
    </xf>
    <xf numFmtId="0" fontId="89" fillId="23" borderId="25" xfId="0" applyFont="1" applyFill="1" applyBorder="1" applyAlignment="1">
      <alignment horizontal="center" vertical="center" wrapText="1"/>
    </xf>
    <xf numFmtId="0" fontId="89" fillId="23" borderId="26" xfId="0" applyFont="1" applyFill="1" applyBorder="1" applyAlignment="1">
      <alignment horizontal="center" vertical="center" wrapText="1"/>
    </xf>
    <xf numFmtId="0" fontId="92" fillId="0" borderId="0" xfId="3" applyFont="1" applyAlignment="1">
      <alignment horizontal="center" vertical="center"/>
    </xf>
    <xf numFmtId="0" fontId="82" fillId="0" borderId="0" xfId="3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 indent="1"/>
    </xf>
    <xf numFmtId="0" fontId="16" fillId="0" borderId="0" xfId="0" applyFont="1" applyAlignment="1">
      <alignment horizontal="center" vertical="center"/>
    </xf>
    <xf numFmtId="0" fontId="38" fillId="0" borderId="0" xfId="3" applyFont="1" applyAlignment="1">
      <alignment horizontal="left" vertical="center" indent="1"/>
    </xf>
    <xf numFmtId="0" fontId="18" fillId="0" borderId="0" xfId="3" applyFont="1" applyAlignment="1">
      <alignment horizontal="center" vertical="center"/>
    </xf>
    <xf numFmtId="0" fontId="83" fillId="0" borderId="0" xfId="3" applyFont="1" applyAlignment="1">
      <alignment horizontal="center" vertical="center"/>
    </xf>
    <xf numFmtId="0" fontId="94" fillId="0" borderId="0" xfId="0" applyFont="1"/>
    <xf numFmtId="0" fontId="48" fillId="0" borderId="0" xfId="0" applyFont="1"/>
    <xf numFmtId="0" fontId="95" fillId="0" borderId="0" xfId="0" applyFont="1" applyAlignment="1">
      <alignment horizontal="center" vertical="center"/>
    </xf>
    <xf numFmtId="0" fontId="97" fillId="0" borderId="0" xfId="0" applyFont="1" applyAlignment="1">
      <alignment horizontal="center"/>
    </xf>
    <xf numFmtId="0" fontId="98" fillId="0" borderId="0" xfId="0" applyFont="1"/>
    <xf numFmtId="0" fontId="99" fillId="0" borderId="0" xfId="0" applyFont="1"/>
    <xf numFmtId="0" fontId="100" fillId="0" borderId="0" xfId="0" applyFont="1"/>
    <xf numFmtId="0" fontId="94" fillId="25" borderId="0" xfId="0" applyFont="1" applyFill="1"/>
    <xf numFmtId="0" fontId="97" fillId="0" borderId="0" xfId="0" applyFont="1" applyAlignment="1">
      <alignment horizontal="left" vertical="center" indent="1"/>
    </xf>
    <xf numFmtId="0" fontId="97" fillId="0" borderId="0" xfId="0" applyFont="1" applyAlignment="1">
      <alignment horizontal="left" indent="1"/>
    </xf>
    <xf numFmtId="0" fontId="97" fillId="0" borderId="0" xfId="0" quotePrefix="1" applyFont="1" applyAlignment="1">
      <alignment horizontal="left" indent="1"/>
    </xf>
    <xf numFmtId="0" fontId="101" fillId="25" borderId="0" xfId="0" applyFont="1" applyFill="1"/>
    <xf numFmtId="0" fontId="102" fillId="7" borderId="11" xfId="0" applyFont="1" applyFill="1" applyBorder="1" applyAlignment="1">
      <alignment horizontal="center" vertical="center"/>
    </xf>
    <xf numFmtId="0" fontId="102" fillId="7" borderId="14" xfId="0" applyFont="1" applyFill="1" applyBorder="1" applyAlignment="1">
      <alignment horizontal="center" vertical="center"/>
    </xf>
    <xf numFmtId="0" fontId="103" fillId="7" borderId="0" xfId="0" applyFont="1" applyFill="1" applyAlignment="1">
      <alignment horizontal="center" vertical="center"/>
    </xf>
    <xf numFmtId="0" fontId="14" fillId="0" borderId="0" xfId="4" applyFont="1" applyAlignment="1">
      <alignment horizontal="left" vertical="center"/>
    </xf>
    <xf numFmtId="0" fontId="72" fillId="0" borderId="0" xfId="5" applyAlignment="1">
      <alignment horizontal="left" vertical="center"/>
    </xf>
    <xf numFmtId="0" fontId="79" fillId="4" borderId="10" xfId="5" applyFont="1" applyFill="1" applyBorder="1" applyAlignment="1">
      <alignment horizontal="center" vertical="center"/>
    </xf>
    <xf numFmtId="176" fontId="104" fillId="2" borderId="4" xfId="5" applyNumberFormat="1" applyFont="1" applyFill="1" applyBorder="1" applyAlignment="1">
      <alignment horizontal="center" vertical="center"/>
    </xf>
    <xf numFmtId="0" fontId="83" fillId="0" borderId="0" xfId="4" applyFont="1"/>
    <xf numFmtId="0" fontId="37" fillId="12" borderId="10" xfId="5" applyFont="1" applyFill="1" applyBorder="1" applyAlignment="1">
      <alignment horizontal="center" vertical="center"/>
    </xf>
    <xf numFmtId="0" fontId="79" fillId="13" borderId="10" xfId="5" applyFont="1" applyFill="1" applyBorder="1" applyAlignment="1">
      <alignment horizontal="center" vertical="center"/>
    </xf>
    <xf numFmtId="0" fontId="79" fillId="8" borderId="10" xfId="5" applyFont="1" applyFill="1" applyBorder="1" applyAlignment="1">
      <alignment horizontal="center" vertical="center"/>
    </xf>
    <xf numFmtId="0" fontId="61" fillId="0" borderId="0" xfId="5" applyFont="1"/>
    <xf numFmtId="0" fontId="32" fillId="0" borderId="0" xfId="5" applyFont="1"/>
    <xf numFmtId="0" fontId="87" fillId="0" borderId="0" xfId="5" applyFont="1"/>
    <xf numFmtId="0" fontId="87" fillId="0" borderId="0" xfId="0" applyFont="1"/>
    <xf numFmtId="0" fontId="47" fillId="7" borderId="0" xfId="0" quotePrefix="1" applyFont="1" applyFill="1" applyAlignment="1">
      <alignment horizontal="center" vertical="center"/>
    </xf>
    <xf numFmtId="0" fontId="102" fillId="7" borderId="0" xfId="0" applyFont="1" applyFill="1" applyAlignment="1">
      <alignment horizontal="center" vertical="center"/>
    </xf>
    <xf numFmtId="0" fontId="30" fillId="2" borderId="11" xfId="0" applyFont="1" applyFill="1" applyBorder="1" applyAlignment="1">
      <alignment horizontal="center" vertical="center"/>
    </xf>
    <xf numFmtId="0" fontId="105" fillId="6" borderId="10" xfId="5" applyFont="1" applyFill="1" applyBorder="1" applyAlignment="1">
      <alignment horizontal="center" vertical="center"/>
    </xf>
    <xf numFmtId="176" fontId="47" fillId="7" borderId="0" xfId="0" applyNumberFormat="1" applyFont="1" applyFill="1" applyAlignment="1">
      <alignment horizontal="center" vertical="center"/>
    </xf>
    <xf numFmtId="176" fontId="47" fillId="7" borderId="11" xfId="0" applyNumberFormat="1" applyFont="1" applyFill="1" applyBorder="1" applyAlignment="1">
      <alignment horizontal="center" vertical="center"/>
    </xf>
    <xf numFmtId="176" fontId="47" fillId="7" borderId="14" xfId="0" applyNumberFormat="1" applyFont="1" applyFill="1" applyBorder="1" applyAlignment="1">
      <alignment horizontal="center" vertical="center"/>
    </xf>
    <xf numFmtId="176" fontId="39" fillId="7" borderId="0" xfId="0" applyNumberFormat="1" applyFont="1" applyFill="1" applyAlignment="1">
      <alignment horizontal="center" vertical="center"/>
    </xf>
    <xf numFmtId="176" fontId="103" fillId="7" borderId="0" xfId="0" applyNumberFormat="1" applyFont="1" applyFill="1" applyAlignment="1">
      <alignment horizontal="center" vertical="center"/>
    </xf>
    <xf numFmtId="176" fontId="102" fillId="7" borderId="11" xfId="0" applyNumberFormat="1" applyFont="1" applyFill="1" applyBorder="1" applyAlignment="1">
      <alignment horizontal="center" vertical="center"/>
    </xf>
    <xf numFmtId="176" fontId="102" fillId="7" borderId="0" xfId="0" applyNumberFormat="1" applyFont="1" applyFill="1" applyAlignment="1">
      <alignment horizontal="center" vertical="center"/>
    </xf>
    <xf numFmtId="176" fontId="102" fillId="7" borderId="14" xfId="0" applyNumberFormat="1" applyFont="1" applyFill="1" applyBorder="1" applyAlignment="1">
      <alignment horizontal="center" vertical="center"/>
    </xf>
    <xf numFmtId="0" fontId="18" fillId="0" borderId="0" xfId="4" applyFont="1"/>
    <xf numFmtId="0" fontId="15" fillId="0" borderId="0" xfId="0" applyFont="1" applyAlignment="1">
      <alignment horizontal="center" vertical="center"/>
    </xf>
    <xf numFmtId="0" fontId="15" fillId="0" borderId="10" xfId="0" applyFont="1" applyBorder="1"/>
    <xf numFmtId="0" fontId="15" fillId="0" borderId="10" xfId="0" applyFont="1" applyBorder="1" applyAlignment="1">
      <alignment horizontal="center" vertical="center"/>
    </xf>
    <xf numFmtId="0" fontId="106" fillId="0" borderId="10" xfId="0" quotePrefix="1" applyFont="1" applyBorder="1" applyAlignment="1">
      <alignment horizontal="center" vertical="center"/>
    </xf>
    <xf numFmtId="0" fontId="106" fillId="0" borderId="10" xfId="0" applyFont="1" applyBorder="1" applyAlignment="1">
      <alignment horizontal="center" vertical="center"/>
    </xf>
    <xf numFmtId="0" fontId="107" fillId="0" borderId="0" xfId="0" applyFont="1" applyAlignment="1">
      <alignment horizontal="center"/>
    </xf>
    <xf numFmtId="0" fontId="107" fillId="0" borderId="0" xfId="0" quotePrefix="1" applyFont="1" applyAlignment="1">
      <alignment horizontal="center"/>
    </xf>
    <xf numFmtId="0" fontId="107" fillId="0" borderId="0" xfId="0" applyFont="1" applyAlignment="1">
      <alignment horizontal="left" indent="1"/>
    </xf>
    <xf numFmtId="0" fontId="108" fillId="0" borderId="0" xfId="0" applyFont="1" applyAlignment="1">
      <alignment horizontal="center"/>
    </xf>
    <xf numFmtId="0" fontId="109" fillId="0" borderId="10" xfId="0" applyFont="1" applyBorder="1"/>
    <xf numFmtId="0" fontId="109" fillId="0" borderId="10" xfId="0" applyFont="1" applyBorder="1" applyAlignment="1">
      <alignment horizontal="center" vertical="center"/>
    </xf>
    <xf numFmtId="0" fontId="110" fillId="0" borderId="10" xfId="0" applyFont="1" applyBorder="1"/>
    <xf numFmtId="0" fontId="110" fillId="0" borderId="10" xfId="0" applyFont="1" applyBorder="1" applyAlignment="1">
      <alignment horizontal="center" vertical="center"/>
    </xf>
    <xf numFmtId="0" fontId="111" fillId="0" borderId="0" xfId="7" applyAlignment="1">
      <alignment horizontal="left" vertical="center"/>
    </xf>
    <xf numFmtId="0" fontId="111" fillId="0" borderId="0" xfId="7"/>
    <xf numFmtId="0" fontId="112" fillId="0" borderId="0" xfId="7" applyFont="1"/>
    <xf numFmtId="0" fontId="117" fillId="0" borderId="11" xfId="1" applyFont="1" applyFill="1" applyBorder="1" applyAlignment="1">
      <alignment horizontal="center" vertical="center"/>
    </xf>
    <xf numFmtId="177" fontId="118" fillId="0" borderId="12" xfId="1" applyNumberFormat="1" applyFont="1" applyFill="1" applyBorder="1" applyAlignment="1">
      <alignment horizontal="center" vertical="center"/>
    </xf>
    <xf numFmtId="0" fontId="117" fillId="0" borderId="13" xfId="1" applyFont="1" applyFill="1" applyBorder="1" applyAlignment="1">
      <alignment horizontal="center" vertical="center"/>
    </xf>
    <xf numFmtId="0" fontId="119" fillId="0" borderId="13" xfId="1" applyFont="1" applyFill="1" applyBorder="1" applyAlignment="1">
      <alignment horizontal="center" vertical="center"/>
    </xf>
    <xf numFmtId="0" fontId="120" fillId="0" borderId="14" xfId="7" applyFont="1" applyBorder="1" applyAlignment="1">
      <alignment horizontal="center" vertical="center"/>
    </xf>
    <xf numFmtId="0" fontId="121" fillId="0" borderId="15" xfId="7" applyFont="1" applyBorder="1" applyAlignment="1">
      <alignment horizontal="left" vertical="center" indent="1"/>
    </xf>
    <xf numFmtId="0" fontId="120" fillId="0" borderId="16" xfId="7" applyFont="1" applyBorder="1" applyAlignment="1">
      <alignment horizontal="center" vertical="center"/>
    </xf>
    <xf numFmtId="0" fontId="122" fillId="0" borderId="16" xfId="7" applyFont="1" applyBorder="1" applyAlignment="1">
      <alignment horizontal="center" vertical="center"/>
    </xf>
    <xf numFmtId="0" fontId="127" fillId="0" borderId="0" xfId="7" applyFont="1" applyAlignment="1">
      <alignment horizontal="left" vertical="center"/>
    </xf>
    <xf numFmtId="0" fontId="127" fillId="0" borderId="0" xfId="7" applyFont="1" applyAlignment="1">
      <alignment vertical="center"/>
    </xf>
    <xf numFmtId="0" fontId="127" fillId="0" borderId="0" xfId="7" applyFont="1"/>
    <xf numFmtId="0" fontId="128" fillId="6" borderId="10" xfId="7" applyFont="1" applyFill="1" applyBorder="1"/>
    <xf numFmtId="0" fontId="128" fillId="6" borderId="10" xfId="7" applyFont="1" applyFill="1" applyBorder="1" applyAlignment="1">
      <alignment horizontal="center" vertical="center"/>
    </xf>
    <xf numFmtId="0" fontId="125" fillId="26" borderId="10" xfId="7" applyFont="1" applyFill="1" applyBorder="1" applyAlignment="1">
      <alignment horizontal="center" vertical="center"/>
    </xf>
    <xf numFmtId="177" fontId="130" fillId="0" borderId="12" xfId="1" applyNumberFormat="1" applyFont="1" applyFill="1" applyBorder="1" applyAlignment="1">
      <alignment horizontal="center" vertical="center"/>
    </xf>
    <xf numFmtId="178" fontId="130" fillId="0" borderId="12" xfId="1" applyNumberFormat="1" applyFont="1" applyFill="1" applyBorder="1" applyAlignment="1">
      <alignment horizontal="center" vertical="center"/>
    </xf>
    <xf numFmtId="0" fontId="16" fillId="27" borderId="0" xfId="5" applyFont="1" applyFill="1"/>
    <xf numFmtId="0" fontId="22" fillId="27" borderId="0" xfId="4" applyFont="1" applyFill="1" applyAlignment="1">
      <alignment vertical="center"/>
    </xf>
    <xf numFmtId="0" fontId="16" fillId="27" borderId="0" xfId="4" applyFont="1" applyFill="1" applyAlignment="1">
      <alignment vertical="center"/>
    </xf>
    <xf numFmtId="0" fontId="16" fillId="27" borderId="0" xfId="5" applyFont="1" applyFill="1" applyAlignment="1">
      <alignment vertical="center"/>
    </xf>
    <xf numFmtId="0" fontId="131" fillId="12" borderId="7" xfId="5" applyFont="1" applyFill="1" applyBorder="1" applyAlignment="1">
      <alignment vertical="center"/>
    </xf>
    <xf numFmtId="0" fontId="131" fillId="12" borderId="9" xfId="5" applyFont="1" applyFill="1" applyBorder="1" applyAlignment="1">
      <alignment vertical="center"/>
    </xf>
    <xf numFmtId="0" fontId="132" fillId="12" borderId="10" xfId="5" applyFont="1" applyFill="1" applyBorder="1" applyAlignment="1">
      <alignment horizontal="center" vertical="center"/>
    </xf>
    <xf numFmtId="0" fontId="27" fillId="4" borderId="12" xfId="0" applyFont="1" applyFill="1" applyBorder="1" applyAlignment="1">
      <alignment horizontal="center" vertical="center"/>
    </xf>
    <xf numFmtId="0" fontId="48" fillId="7" borderId="11" xfId="0" applyFont="1" applyFill="1" applyBorder="1" applyAlignment="1">
      <alignment horizontal="center" vertical="center"/>
    </xf>
    <xf numFmtId="0" fontId="60" fillId="8" borderId="11" xfId="0" applyFont="1" applyFill="1" applyBorder="1" applyAlignment="1">
      <alignment horizontal="center" vertical="center"/>
    </xf>
    <xf numFmtId="0" fontId="60" fillId="2" borderId="11" xfId="0" applyFont="1" applyFill="1" applyBorder="1" applyAlignment="1">
      <alignment horizontal="center" vertical="center"/>
    </xf>
    <xf numFmtId="0" fontId="60" fillId="8" borderId="0" xfId="0" applyFont="1" applyFill="1" applyAlignment="1">
      <alignment horizontal="center" vertical="center"/>
    </xf>
    <xf numFmtId="0" fontId="133" fillId="0" borderId="0" xfId="0" applyFont="1"/>
    <xf numFmtId="0" fontId="0" fillId="0" borderId="0" xfId="0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136" fillId="0" borderId="0" xfId="0" applyFont="1" applyAlignment="1">
      <alignment horizontal="center" vertical="center"/>
    </xf>
    <xf numFmtId="0" fontId="139" fillId="0" borderId="0" xfId="0" applyFont="1" applyAlignment="1">
      <alignment horizontal="center"/>
    </xf>
    <xf numFmtId="0" fontId="60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16" fillId="0" borderId="0" xfId="5" applyFont="1" applyAlignment="1">
      <alignment horizontal="center" vertical="center"/>
    </xf>
    <xf numFmtId="0" fontId="27" fillId="5" borderId="13" xfId="0" applyFont="1" applyFill="1" applyBorder="1" applyAlignment="1">
      <alignment horizontal="center" vertical="center"/>
    </xf>
    <xf numFmtId="0" fontId="39" fillId="7" borderId="14" xfId="0" applyFont="1" applyFill="1" applyBorder="1" applyAlignment="1">
      <alignment horizontal="center" vertical="center"/>
    </xf>
    <xf numFmtId="176" fontId="39" fillId="7" borderId="14" xfId="0" applyNumberFormat="1" applyFont="1" applyFill="1" applyBorder="1" applyAlignment="1">
      <alignment horizontal="center" vertical="center"/>
    </xf>
    <xf numFmtId="0" fontId="25" fillId="17" borderId="8" xfId="0" applyFont="1" applyFill="1" applyBorder="1" applyAlignment="1">
      <alignment horizontal="left" vertical="center" indent="1"/>
    </xf>
    <xf numFmtId="0" fontId="23" fillId="4" borderId="8" xfId="0" applyFont="1" applyFill="1" applyBorder="1" applyAlignment="1">
      <alignment horizontal="center" vertical="center"/>
    </xf>
    <xf numFmtId="0" fontId="39" fillId="7" borderId="8" xfId="0" applyFont="1" applyFill="1" applyBorder="1" applyAlignment="1">
      <alignment horizontal="center" vertical="center"/>
    </xf>
    <xf numFmtId="176" fontId="39" fillId="7" borderId="8" xfId="0" applyNumberFormat="1" applyFont="1" applyFill="1" applyBorder="1" applyAlignment="1">
      <alignment horizontal="center" vertical="center"/>
    </xf>
    <xf numFmtId="0" fontId="30" fillId="2" borderId="8" xfId="0" applyFont="1" applyFill="1" applyBorder="1" applyAlignment="1">
      <alignment horizontal="center" vertical="center"/>
    </xf>
    <xf numFmtId="0" fontId="23" fillId="8" borderId="8" xfId="0" quotePrefix="1" applyFont="1" applyFill="1" applyBorder="1" applyAlignment="1">
      <alignment horizontal="left" vertical="center" indent="3"/>
    </xf>
    <xf numFmtId="0" fontId="16" fillId="9" borderId="0" xfId="5" applyFont="1" applyFill="1"/>
    <xf numFmtId="176" fontId="140" fillId="4" borderId="22" xfId="5" applyNumberFormat="1" applyFont="1" applyFill="1" applyBorder="1" applyAlignment="1">
      <alignment horizontal="center" vertical="center"/>
    </xf>
    <xf numFmtId="0" fontId="27" fillId="4" borderId="18" xfId="0" applyFont="1" applyFill="1" applyBorder="1" applyAlignment="1">
      <alignment horizontal="center" vertical="center"/>
    </xf>
    <xf numFmtId="0" fontId="60" fillId="2" borderId="0" xfId="0" applyFont="1" applyFill="1" applyAlignment="1">
      <alignment horizontal="center" vertical="center"/>
    </xf>
    <xf numFmtId="0" fontId="141" fillId="7" borderId="0" xfId="0" applyFont="1" applyFill="1" applyAlignment="1">
      <alignment horizontal="center" vertic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24" fillId="0" borderId="0" xfId="0" applyFont="1" applyAlignment="1">
      <alignment horizontal="left" vertical="center"/>
    </xf>
    <xf numFmtId="0" fontId="60" fillId="28" borderId="0" xfId="0" applyFont="1" applyFill="1" applyAlignment="1">
      <alignment horizontal="left" vertical="center"/>
    </xf>
    <xf numFmtId="0" fontId="23" fillId="28" borderId="0" xfId="0" applyFont="1" applyFill="1" applyAlignment="1">
      <alignment horizontal="left" vertical="center"/>
    </xf>
    <xf numFmtId="0" fontId="23" fillId="28" borderId="0" xfId="0" quotePrefix="1" applyFont="1" applyFill="1" applyAlignment="1">
      <alignment horizontal="left" vertical="center"/>
    </xf>
    <xf numFmtId="0" fontId="23" fillId="28" borderId="11" xfId="0" applyFont="1" applyFill="1" applyBorder="1" applyAlignment="1">
      <alignment horizontal="left" vertical="center"/>
    </xf>
    <xf numFmtId="0" fontId="23" fillId="28" borderId="14" xfId="0" applyFont="1" applyFill="1" applyBorder="1" applyAlignment="1">
      <alignment horizontal="left" vertical="center"/>
    </xf>
    <xf numFmtId="0" fontId="23" fillId="28" borderId="11" xfId="0" quotePrefix="1" applyFont="1" applyFill="1" applyBorder="1" applyAlignment="1">
      <alignment horizontal="left" vertical="center"/>
    </xf>
    <xf numFmtId="0" fontId="23" fillId="28" borderId="14" xfId="0" quotePrefix="1" applyFont="1" applyFill="1" applyBorder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39" fillId="0" borderId="0" xfId="0" applyFont="1" applyAlignment="1">
      <alignment horizontal="center" vertical="center"/>
    </xf>
    <xf numFmtId="0" fontId="13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8" fillId="0" borderId="0" xfId="8" applyFont="1" applyAlignment="1">
      <alignment horizontal="center" vertical="center"/>
    </xf>
    <xf numFmtId="176" fontId="149" fillId="2" borderId="0" xfId="7" applyNumberFormat="1" applyFont="1" applyFill="1" applyAlignment="1">
      <alignment horizontal="center" vertical="center"/>
    </xf>
    <xf numFmtId="176" fontId="150" fillId="2" borderId="0" xfId="7" applyNumberFormat="1" applyFont="1" applyFill="1" applyAlignment="1">
      <alignment horizontal="center" vertical="center"/>
    </xf>
    <xf numFmtId="176" fontId="151" fillId="3" borderId="0" xfId="7" applyNumberFormat="1" applyFont="1" applyFill="1" applyAlignment="1">
      <alignment horizontal="center" vertical="center"/>
    </xf>
    <xf numFmtId="176" fontId="152" fillId="4" borderId="0" xfId="7" applyNumberFormat="1" applyFont="1" applyFill="1" applyAlignment="1">
      <alignment horizontal="center" vertical="center"/>
    </xf>
    <xf numFmtId="0" fontId="153" fillId="0" borderId="0" xfId="8" applyFont="1" applyAlignment="1">
      <alignment horizontal="center" vertical="center"/>
    </xf>
    <xf numFmtId="0" fontId="153" fillId="0" borderId="0" xfId="7" applyFont="1" applyAlignment="1">
      <alignment horizontal="center" vertical="center"/>
    </xf>
    <xf numFmtId="0" fontId="149" fillId="0" borderId="0" xfId="7" applyFont="1" applyAlignment="1">
      <alignment horizontal="center" vertical="center"/>
    </xf>
    <xf numFmtId="176" fontId="154" fillId="4" borderId="0" xfId="7" applyNumberFormat="1" applyFont="1" applyFill="1" applyAlignment="1">
      <alignment horizontal="center" vertical="center"/>
    </xf>
    <xf numFmtId="176" fontId="154" fillId="0" borderId="0" xfId="8" applyNumberFormat="1" applyFont="1" applyAlignment="1">
      <alignment horizontal="center" vertical="center"/>
    </xf>
    <xf numFmtId="0" fontId="153" fillId="0" borderId="0" xfId="8" applyFont="1" applyAlignment="1">
      <alignment horizontal="left" vertical="center"/>
    </xf>
    <xf numFmtId="0" fontId="154" fillId="0" borderId="0" xfId="8" applyFont="1" applyAlignment="1">
      <alignment horizontal="center" vertical="center"/>
    </xf>
    <xf numFmtId="0" fontId="156" fillId="0" borderId="0" xfId="8" applyFont="1" applyAlignment="1">
      <alignment horizontal="left" vertical="center"/>
    </xf>
    <xf numFmtId="176" fontId="157" fillId="2" borderId="0" xfId="7" applyNumberFormat="1" applyFont="1" applyFill="1" applyAlignment="1">
      <alignment horizontal="center" vertical="center"/>
    </xf>
    <xf numFmtId="176" fontId="158" fillId="3" borderId="0" xfId="7" applyNumberFormat="1" applyFont="1" applyFill="1" applyAlignment="1">
      <alignment horizontal="center" vertical="center"/>
    </xf>
    <xf numFmtId="176" fontId="158" fillId="4" borderId="0" xfId="7" applyNumberFormat="1" applyFont="1" applyFill="1" applyAlignment="1">
      <alignment horizontal="center" vertical="center"/>
    </xf>
    <xf numFmtId="0" fontId="159" fillId="0" borderId="0" xfId="8" applyFont="1" applyAlignment="1">
      <alignment horizontal="center" vertical="center"/>
    </xf>
    <xf numFmtId="176" fontId="153" fillId="0" borderId="0" xfId="8" applyNumberFormat="1" applyFont="1" applyAlignment="1">
      <alignment horizontal="center" vertical="center"/>
    </xf>
    <xf numFmtId="0" fontId="160" fillId="0" borderId="0" xfId="8" applyFont="1" applyAlignment="1">
      <alignment horizontal="center" vertical="center"/>
    </xf>
    <xf numFmtId="0" fontId="83" fillId="0" borderId="0" xfId="8" applyFont="1" applyAlignment="1">
      <alignment horizontal="left" vertical="center"/>
    </xf>
    <xf numFmtId="0" fontId="161" fillId="0" borderId="0" xfId="8" applyFont="1" applyAlignment="1">
      <alignment vertical="center"/>
    </xf>
    <xf numFmtId="0" fontId="162" fillId="0" borderId="0" xfId="8" applyFont="1" applyAlignment="1">
      <alignment vertical="center"/>
    </xf>
    <xf numFmtId="0" fontId="163" fillId="0" borderId="0" xfId="8" applyFont="1" applyAlignment="1">
      <alignment vertical="center"/>
    </xf>
    <xf numFmtId="0" fontId="148" fillId="0" borderId="0" xfId="8" applyAlignment="1">
      <alignment vertical="center"/>
    </xf>
    <xf numFmtId="0" fontId="83" fillId="0" borderId="0" xfId="8" applyFont="1" applyAlignment="1">
      <alignment horizontal="left" vertical="center" indent="1"/>
    </xf>
    <xf numFmtId="0" fontId="163" fillId="0" borderId="0" xfId="8" quotePrefix="1" applyFont="1" applyAlignment="1">
      <alignment vertical="center"/>
    </xf>
    <xf numFmtId="0" fontId="148" fillId="0" borderId="0" xfId="8" applyAlignment="1">
      <alignment horizontal="left" vertical="center" indent="1"/>
    </xf>
    <xf numFmtId="0" fontId="18" fillId="0" borderId="0" xfId="8" applyFont="1" applyAlignment="1">
      <alignment horizontal="left" vertical="center"/>
    </xf>
    <xf numFmtId="0" fontId="165" fillId="0" borderId="0" xfId="8" applyFont="1" applyAlignment="1">
      <alignment horizontal="left" vertical="center" indent="1"/>
    </xf>
    <xf numFmtId="0" fontId="166" fillId="0" borderId="0" xfId="8" applyFont="1" applyAlignment="1">
      <alignment vertical="center"/>
    </xf>
    <xf numFmtId="0" fontId="167" fillId="0" borderId="0" xfId="8" applyFont="1" applyAlignment="1">
      <alignment vertical="center"/>
    </xf>
    <xf numFmtId="0" fontId="168" fillId="0" borderId="0" xfId="8" applyFont="1" applyAlignment="1">
      <alignment vertical="center"/>
    </xf>
    <xf numFmtId="0" fontId="169" fillId="0" borderId="0" xfId="8" applyFont="1" applyAlignment="1">
      <alignment vertical="center"/>
    </xf>
    <xf numFmtId="0" fontId="170" fillId="0" borderId="0" xfId="8" applyFont="1" applyAlignment="1">
      <alignment vertical="center"/>
    </xf>
    <xf numFmtId="0" fontId="159" fillId="0" borderId="0" xfId="8" applyFont="1" applyAlignment="1">
      <alignment vertical="center"/>
    </xf>
    <xf numFmtId="0" fontId="171" fillId="0" borderId="0" xfId="8" applyFont="1" applyAlignment="1">
      <alignment vertical="center"/>
    </xf>
    <xf numFmtId="0" fontId="172" fillId="0" borderId="0" xfId="8" applyFont="1" applyAlignment="1">
      <alignment vertical="center"/>
    </xf>
    <xf numFmtId="0" fontId="173" fillId="0" borderId="0" xfId="8" applyFont="1" applyAlignment="1">
      <alignment vertical="center"/>
    </xf>
    <xf numFmtId="0" fontId="174" fillId="0" borderId="0" xfId="8" applyFont="1" applyAlignment="1">
      <alignment horizontal="center" vertical="center"/>
    </xf>
    <xf numFmtId="0" fontId="175" fillId="0" borderId="10" xfId="0" applyFont="1" applyBorder="1" applyAlignment="1">
      <alignment horizontal="center" vertical="center"/>
    </xf>
    <xf numFmtId="0" fontId="178" fillId="0" borderId="10" xfId="0" applyFont="1" applyBorder="1" applyAlignment="1">
      <alignment horizontal="center" vertical="center"/>
    </xf>
    <xf numFmtId="0" fontId="178" fillId="29" borderId="10" xfId="0" applyFont="1" applyFill="1" applyBorder="1" applyAlignment="1">
      <alignment horizontal="center" vertical="center"/>
    </xf>
    <xf numFmtId="0" fontId="179" fillId="0" borderId="10" xfId="0" applyFont="1" applyBorder="1" applyAlignment="1">
      <alignment horizontal="center" vertical="center"/>
    </xf>
    <xf numFmtId="0" fontId="180" fillId="30" borderId="32" xfId="0" applyFont="1" applyFill="1" applyBorder="1" applyAlignment="1">
      <alignment horizontal="center" vertical="center"/>
    </xf>
    <xf numFmtId="0" fontId="180" fillId="30" borderId="10" xfId="0" applyFont="1" applyFill="1" applyBorder="1" applyAlignment="1">
      <alignment horizontal="center" vertical="center"/>
    </xf>
    <xf numFmtId="0" fontId="181" fillId="30" borderId="10" xfId="0" applyFont="1" applyFill="1" applyBorder="1" applyAlignment="1">
      <alignment horizontal="center" vertical="center"/>
    </xf>
    <xf numFmtId="0" fontId="182" fillId="30" borderId="10" xfId="0" applyFont="1" applyFill="1" applyBorder="1" applyAlignment="1">
      <alignment horizontal="center" vertical="center"/>
    </xf>
    <xf numFmtId="0" fontId="176" fillId="0" borderId="10" xfId="0" applyFont="1" applyBorder="1" applyAlignment="1">
      <alignment horizontal="center" vertical="center"/>
    </xf>
    <xf numFmtId="0" fontId="183" fillId="0" borderId="10" xfId="0" applyFont="1" applyBorder="1" applyAlignment="1">
      <alignment horizontal="center" vertical="center"/>
    </xf>
    <xf numFmtId="0" fontId="184" fillId="0" borderId="10" xfId="0" applyFont="1" applyBorder="1" applyAlignment="1">
      <alignment horizontal="center" vertical="center"/>
    </xf>
    <xf numFmtId="0" fontId="185" fillId="0" borderId="0" xfId="0" applyFont="1"/>
    <xf numFmtId="0" fontId="187" fillId="30" borderId="10" xfId="0" applyFont="1" applyFill="1" applyBorder="1" applyAlignment="1">
      <alignment horizontal="center" vertical="center"/>
    </xf>
    <xf numFmtId="0" fontId="188" fillId="0" borderId="10" xfId="0" applyFont="1" applyBorder="1" applyAlignment="1">
      <alignment horizontal="center" vertical="center"/>
    </xf>
    <xf numFmtId="0" fontId="189" fillId="0" borderId="10" xfId="0" applyFont="1" applyBorder="1" applyAlignment="1">
      <alignment horizontal="center" vertical="center"/>
    </xf>
    <xf numFmtId="0" fontId="189" fillId="0" borderId="10" xfId="0" quotePrefix="1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191" fillId="0" borderId="10" xfId="0" applyFont="1" applyBorder="1" applyAlignment="1">
      <alignment horizontal="center" vertical="center"/>
    </xf>
    <xf numFmtId="0" fontId="192" fillId="0" borderId="10" xfId="0" applyFont="1" applyBorder="1" applyAlignment="1">
      <alignment horizontal="center" vertical="center"/>
    </xf>
    <xf numFmtId="0" fontId="194" fillId="0" borderId="10" xfId="0" applyFont="1" applyBorder="1" applyAlignment="1">
      <alignment horizontal="center" vertical="center"/>
    </xf>
    <xf numFmtId="0" fontId="196" fillId="29" borderId="10" xfId="0" applyFont="1" applyFill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133" fillId="0" borderId="0" xfId="0" applyFont="1" applyAlignment="1">
      <alignment horizontal="center" vertical="center"/>
    </xf>
    <xf numFmtId="0" fontId="197" fillId="0" borderId="0" xfId="0" applyFont="1" applyAlignment="1">
      <alignment horizontal="center" vertical="center"/>
    </xf>
    <xf numFmtId="0" fontId="197" fillId="27" borderId="0" xfId="0" applyFont="1" applyFill="1" applyAlignment="1">
      <alignment horizontal="center" vertical="center"/>
    </xf>
    <xf numFmtId="0" fontId="198" fillId="0" borderId="0" xfId="0" applyFont="1"/>
    <xf numFmtId="0" fontId="199" fillId="0" borderId="0" xfId="0" applyFont="1" applyAlignment="1">
      <alignment horizontal="center" vertical="center"/>
    </xf>
    <xf numFmtId="0" fontId="200" fillId="0" borderId="0" xfId="0" applyFont="1" applyAlignment="1">
      <alignment horizontal="center" vertical="center"/>
    </xf>
    <xf numFmtId="0" fontId="199" fillId="27" borderId="0" xfId="0" applyFont="1" applyFill="1" applyAlignment="1">
      <alignment horizontal="center" vertical="center"/>
    </xf>
    <xf numFmtId="0" fontId="201" fillId="0" borderId="0" xfId="0" applyFont="1"/>
    <xf numFmtId="0" fontId="202" fillId="0" borderId="0" xfId="0" applyFont="1" applyAlignment="1">
      <alignment horizontal="center" vertical="center"/>
    </xf>
    <xf numFmtId="0" fontId="186" fillId="0" borderId="10" xfId="0" applyFont="1" applyBorder="1" applyAlignment="1">
      <alignment horizontal="center" vertical="center"/>
    </xf>
    <xf numFmtId="0" fontId="18" fillId="14" borderId="12" xfId="3" applyFont="1" applyFill="1" applyBorder="1" applyAlignment="1">
      <alignment horizontal="left" vertical="center" indent="1"/>
    </xf>
    <xf numFmtId="0" fontId="18" fillId="14" borderId="18" xfId="3" applyFont="1" applyFill="1" applyBorder="1" applyAlignment="1">
      <alignment horizontal="left" vertical="center" indent="1"/>
    </xf>
    <xf numFmtId="0" fontId="18" fillId="14" borderId="15" xfId="3" applyFont="1" applyFill="1" applyBorder="1" applyAlignment="1">
      <alignment horizontal="left" vertical="center" indent="1"/>
    </xf>
    <xf numFmtId="0" fontId="18" fillId="14" borderId="12" xfId="3" quotePrefix="1" applyFont="1" applyFill="1" applyBorder="1" applyAlignment="1">
      <alignment horizontal="left" vertical="center" indent="1"/>
    </xf>
    <xf numFmtId="0" fontId="18" fillId="14" borderId="18" xfId="3" quotePrefix="1" applyFont="1" applyFill="1" applyBorder="1" applyAlignment="1">
      <alignment horizontal="left" vertical="center" indent="1"/>
    </xf>
    <xf numFmtId="0" fontId="18" fillId="14" borderId="15" xfId="3" quotePrefix="1" applyFont="1" applyFill="1" applyBorder="1" applyAlignment="1">
      <alignment horizontal="left" vertical="center" indent="1"/>
    </xf>
    <xf numFmtId="0" fontId="32" fillId="15" borderId="0" xfId="3" applyFont="1" applyFill="1" applyAlignment="1">
      <alignment horizontal="left" vertical="center" indent="1"/>
    </xf>
    <xf numFmtId="0" fontId="32" fillId="0" borderId="12" xfId="3" applyFont="1" applyBorder="1" applyAlignment="1">
      <alignment horizontal="center"/>
    </xf>
    <xf numFmtId="0" fontId="32" fillId="0" borderId="18" xfId="3" applyFont="1" applyBorder="1" applyAlignment="1">
      <alignment horizontal="center"/>
    </xf>
    <xf numFmtId="0" fontId="18" fillId="0" borderId="15" xfId="3" applyFont="1" applyBorder="1" applyAlignment="1">
      <alignment horizontal="center"/>
    </xf>
    <xf numFmtId="0" fontId="32" fillId="0" borderId="15" xfId="3" applyFont="1" applyBorder="1" applyAlignment="1">
      <alignment horizontal="center"/>
    </xf>
    <xf numFmtId="0" fontId="203" fillId="12" borderId="13" xfId="3" applyFont="1" applyFill="1" applyBorder="1" applyAlignment="1">
      <alignment horizontal="center" vertical="center"/>
    </xf>
    <xf numFmtId="0" fontId="203" fillId="12" borderId="11" xfId="3" applyFont="1" applyFill="1" applyBorder="1" applyAlignment="1">
      <alignment horizontal="center" vertical="center"/>
    </xf>
    <xf numFmtId="0" fontId="203" fillId="12" borderId="12" xfId="3" applyFont="1" applyFill="1" applyBorder="1" applyAlignment="1">
      <alignment horizontal="center" vertical="center"/>
    </xf>
    <xf numFmtId="0" fontId="18" fillId="0" borderId="12" xfId="3" applyFont="1" applyBorder="1" applyAlignment="1">
      <alignment horizontal="center"/>
    </xf>
    <xf numFmtId="0" fontId="18" fillId="0" borderId="18" xfId="3" applyFont="1" applyBorder="1" applyAlignment="1">
      <alignment horizontal="center"/>
    </xf>
    <xf numFmtId="0" fontId="204" fillId="12" borderId="0" xfId="8" applyFont="1" applyFill="1" applyAlignment="1">
      <alignment horizontal="center" vertical="center"/>
    </xf>
    <xf numFmtId="0" fontId="205" fillId="12" borderId="0" xfId="8" applyFont="1" applyFill="1" applyAlignment="1">
      <alignment horizontal="center" vertical="center"/>
    </xf>
    <xf numFmtId="0" fontId="203" fillId="12" borderId="32" xfId="3" applyFont="1" applyFill="1" applyBorder="1" applyAlignment="1">
      <alignment horizontal="center" vertical="center"/>
    </xf>
    <xf numFmtId="0" fontId="38" fillId="0" borderId="32" xfId="3" applyFont="1" applyBorder="1" applyAlignment="1">
      <alignment horizontal="center"/>
    </xf>
    <xf numFmtId="0" fontId="38" fillId="0" borderId="33" xfId="3" applyFont="1" applyBorder="1" applyAlignment="1">
      <alignment horizontal="center"/>
    </xf>
    <xf numFmtId="0" fontId="38" fillId="0" borderId="34" xfId="3" applyFont="1" applyBorder="1" applyAlignment="1">
      <alignment horizontal="center"/>
    </xf>
    <xf numFmtId="0" fontId="206" fillId="0" borderId="33" xfId="3" applyFont="1" applyBorder="1" applyAlignment="1">
      <alignment horizontal="center"/>
    </xf>
    <xf numFmtId="0" fontId="38" fillId="17" borderId="33" xfId="3" applyFont="1" applyFill="1" applyBorder="1" applyAlignment="1">
      <alignment horizontal="center"/>
    </xf>
    <xf numFmtId="0" fontId="207" fillId="0" borderId="0" xfId="3" applyFont="1" applyAlignment="1">
      <alignment horizontal="center"/>
    </xf>
    <xf numFmtId="0" fontId="112" fillId="0" borderId="0" xfId="7" applyFont="1" applyAlignment="1">
      <alignment horizontal="center" vertical="center"/>
    </xf>
    <xf numFmtId="0" fontId="113" fillId="11" borderId="29" xfId="1" applyFont="1" applyFill="1" applyBorder="1" applyAlignment="1">
      <alignment horizontal="center" vertical="center" wrapText="1"/>
    </xf>
    <xf numFmtId="0" fontId="113" fillId="11" borderId="28" xfId="1" applyFont="1" applyFill="1" applyBorder="1" applyAlignment="1">
      <alignment horizontal="center" vertical="center" wrapText="1"/>
    </xf>
    <xf numFmtId="0" fontId="114" fillId="11" borderId="10" xfId="1" applyFont="1" applyFill="1" applyBorder="1" applyAlignment="1">
      <alignment horizontal="center" vertical="center"/>
    </xf>
    <xf numFmtId="0" fontId="115" fillId="11" borderId="10" xfId="1" applyFont="1" applyFill="1" applyBorder="1" applyAlignment="1">
      <alignment horizontal="center" vertical="center"/>
    </xf>
    <xf numFmtId="0" fontId="116" fillId="11" borderId="10" xfId="1" applyFont="1" applyFill="1" applyBorder="1" applyAlignment="1">
      <alignment horizontal="center" vertical="center"/>
    </xf>
    <xf numFmtId="0" fontId="123" fillId="11" borderId="10" xfId="1" applyFont="1" applyFill="1" applyBorder="1" applyAlignment="1">
      <alignment horizontal="center" vertical="center"/>
    </xf>
    <xf numFmtId="0" fontId="124" fillId="11" borderId="10" xfId="1" applyFont="1" applyFill="1" applyBorder="1" applyAlignment="1">
      <alignment horizontal="center" vertical="center"/>
    </xf>
    <xf numFmtId="0" fontId="116" fillId="11" borderId="10" xfId="7" applyFont="1" applyFill="1" applyBorder="1" applyAlignment="1">
      <alignment horizontal="center" vertical="center"/>
    </xf>
    <xf numFmtId="0" fontId="113" fillId="11" borderId="7" xfId="1" applyFont="1" applyFill="1" applyBorder="1" applyAlignment="1">
      <alignment horizontal="center" vertical="center" wrapText="1"/>
    </xf>
    <xf numFmtId="0" fontId="113" fillId="11" borderId="8" xfId="1" applyFont="1" applyFill="1" applyBorder="1" applyAlignment="1">
      <alignment horizontal="center" vertical="center" wrapText="1"/>
    </xf>
    <xf numFmtId="0" fontId="113" fillId="11" borderId="9" xfId="1" applyFont="1" applyFill="1" applyBorder="1" applyAlignment="1">
      <alignment horizontal="center" vertical="center" wrapText="1"/>
    </xf>
    <xf numFmtId="0" fontId="113" fillId="11" borderId="27" xfId="1" applyFont="1" applyFill="1" applyBorder="1" applyAlignment="1">
      <alignment horizontal="center" vertical="center"/>
    </xf>
    <xf numFmtId="0" fontId="113" fillId="11" borderId="28" xfId="1" applyFont="1" applyFill="1" applyBorder="1" applyAlignment="1">
      <alignment horizontal="center" vertical="center"/>
    </xf>
    <xf numFmtId="0" fontId="113" fillId="11" borderId="30" xfId="1" applyFont="1" applyFill="1" applyBorder="1" applyAlignment="1">
      <alignment horizontal="center" vertical="center" wrapText="1"/>
    </xf>
    <xf numFmtId="0" fontId="113" fillId="11" borderId="31" xfId="1" applyFont="1" applyFill="1" applyBorder="1" applyAlignment="1">
      <alignment horizontal="center" vertical="center"/>
    </xf>
    <xf numFmtId="0" fontId="115" fillId="11" borderId="10" xfId="7" applyFont="1" applyFill="1" applyBorder="1" applyAlignment="1">
      <alignment horizontal="center" vertical="center"/>
    </xf>
    <xf numFmtId="0" fontId="125" fillId="11" borderId="10" xfId="7" applyFont="1" applyFill="1" applyBorder="1" applyAlignment="1">
      <alignment horizontal="center" vertical="center"/>
    </xf>
    <xf numFmtId="0" fontId="126" fillId="11" borderId="10" xfId="7" applyFont="1" applyFill="1" applyBorder="1" applyAlignment="1">
      <alignment horizontal="center" vertical="center"/>
    </xf>
    <xf numFmtId="0" fontId="127" fillId="0" borderId="0" xfId="7" applyFont="1" applyAlignment="1">
      <alignment horizontal="left" vertical="center"/>
    </xf>
    <xf numFmtId="0" fontId="125" fillId="26" borderId="7" xfId="7" applyFont="1" applyFill="1" applyBorder="1" applyAlignment="1">
      <alignment horizontal="center"/>
    </xf>
    <xf numFmtId="0" fontId="125" fillId="26" borderId="9" xfId="7" applyFont="1" applyFill="1" applyBorder="1" applyAlignment="1">
      <alignment horizontal="center"/>
    </xf>
    <xf numFmtId="0" fontId="177" fillId="30" borderId="32" xfId="0" applyFont="1" applyFill="1" applyBorder="1" applyAlignment="1">
      <alignment horizontal="center" vertical="center"/>
    </xf>
    <xf numFmtId="0" fontId="177" fillId="30" borderId="33" xfId="0" applyFont="1" applyFill="1" applyBorder="1" applyAlignment="1">
      <alignment horizontal="center" vertical="center"/>
    </xf>
    <xf numFmtId="0" fontId="177" fillId="30" borderId="34" xfId="0" applyFont="1" applyFill="1" applyBorder="1" applyAlignment="1">
      <alignment horizontal="center" vertical="center"/>
    </xf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57" fillId="3" borderId="4" xfId="5" applyFont="1" applyFill="1" applyBorder="1" applyAlignment="1">
      <alignment horizontal="center"/>
    </xf>
    <xf numFmtId="0" fontId="57" fillId="3" borderId="5" xfId="5" applyFont="1" applyFill="1" applyBorder="1" applyAlignment="1">
      <alignment horizontal="center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89" fillId="21" borderId="25" xfId="0" applyFont="1" applyFill="1" applyBorder="1" applyAlignment="1">
      <alignment horizontal="center" vertical="center" wrapText="1"/>
    </xf>
    <xf numFmtId="0" fontId="89" fillId="21" borderId="26" xfId="0" applyFont="1" applyFill="1" applyBorder="1" applyAlignment="1">
      <alignment horizontal="center" vertical="center" wrapText="1"/>
    </xf>
    <xf numFmtId="0" fontId="93" fillId="21" borderId="25" xfId="0" applyFont="1" applyFill="1" applyBorder="1" applyAlignment="1">
      <alignment horizontal="center" vertical="center" wrapText="1"/>
    </xf>
    <xf numFmtId="0" fontId="88" fillId="18" borderId="25" xfId="0" applyFont="1" applyFill="1" applyBorder="1" applyAlignment="1">
      <alignment vertical="center" wrapText="1"/>
    </xf>
    <xf numFmtId="0" fontId="88" fillId="18" borderId="26" xfId="0" applyFont="1" applyFill="1" applyBorder="1" applyAlignment="1">
      <alignment vertical="center" wrapText="1"/>
    </xf>
    <xf numFmtId="0" fontId="90" fillId="18" borderId="25" xfId="6" applyFill="1" applyBorder="1" applyAlignment="1">
      <alignment horizontal="center" vertical="center" wrapText="1"/>
    </xf>
    <xf numFmtId="0" fontId="90" fillId="18" borderId="26" xfId="6" applyFill="1" applyBorder="1" applyAlignment="1">
      <alignment horizontal="center" vertical="center" wrapText="1"/>
    </xf>
    <xf numFmtId="0" fontId="88" fillId="0" borderId="0" xfId="0" applyFont="1" applyAlignment="1">
      <alignment horizontal="left" vertical="center" wrapText="1"/>
    </xf>
    <xf numFmtId="0" fontId="89" fillId="21" borderId="25" xfId="0" applyFont="1" applyFill="1" applyBorder="1" applyAlignment="1">
      <alignment vertical="center" wrapText="1"/>
    </xf>
    <xf numFmtId="0" fontId="89" fillId="21" borderId="26" xfId="0" applyFont="1" applyFill="1" applyBorder="1" applyAlignment="1">
      <alignment vertical="center" wrapText="1"/>
    </xf>
    <xf numFmtId="0" fontId="89" fillId="20" borderId="25" xfId="0" applyFont="1" applyFill="1" applyBorder="1" applyAlignment="1">
      <alignment horizontal="center" vertical="center" wrapText="1"/>
    </xf>
    <xf numFmtId="0" fontId="89" fillId="20" borderId="26" xfId="0" applyFont="1" applyFill="1" applyBorder="1" applyAlignment="1">
      <alignment horizontal="center" vertical="center" wrapText="1"/>
    </xf>
    <xf numFmtId="0" fontId="89" fillId="19" borderId="25" xfId="0" applyFont="1" applyFill="1" applyBorder="1" applyAlignment="1">
      <alignment horizontal="center" vertical="center" wrapText="1"/>
    </xf>
    <xf numFmtId="0" fontId="89" fillId="19" borderId="26" xfId="0" applyFont="1" applyFill="1" applyBorder="1" applyAlignment="1">
      <alignment horizontal="center" vertical="center" wrapText="1"/>
    </xf>
    <xf numFmtId="0" fontId="88" fillId="18" borderId="25" xfId="0" applyFont="1" applyFill="1" applyBorder="1" applyAlignment="1">
      <alignment horizontal="center" vertical="center" wrapText="1"/>
    </xf>
    <xf numFmtId="0" fontId="88" fillId="18" borderId="26" xfId="0" applyFont="1" applyFill="1" applyBorder="1" applyAlignment="1">
      <alignment horizontal="center" vertical="center" wrapText="1"/>
    </xf>
    <xf numFmtId="0" fontId="96" fillId="24" borderId="0" xfId="0" applyFont="1" applyFill="1" applyAlignment="1">
      <alignment horizontal="center"/>
    </xf>
    <xf numFmtId="0" fontId="96" fillId="11" borderId="0" xfId="0" applyFont="1" applyFill="1" applyAlignment="1">
      <alignment horizontal="center"/>
    </xf>
    <xf numFmtId="0" fontId="138" fillId="0" borderId="0" xfId="0" applyFont="1" applyAlignment="1">
      <alignment horizontal="center" vertical="center"/>
    </xf>
    <xf numFmtId="0" fontId="134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 textRotation="255" wrapText="1"/>
    </xf>
  </cellXfs>
  <cellStyles count="9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2 2" xfId="7" xr:uid="{5A8CAFB4-99D9-4064-9EF1-C7172D61FA0B}"/>
    <cellStyle name="一般 3" xfId="3" xr:uid="{FDF1285A-79B2-4316-AEDD-24C4B8A9348F}"/>
    <cellStyle name="一般 3 2" xfId="5" xr:uid="{4941837D-2964-41D6-B694-82A772EA1458}"/>
    <cellStyle name="一般 4" xfId="4" xr:uid="{EEC31A27-66EA-4D5E-A3E5-D3011515E366}"/>
    <cellStyle name="一般 5" xfId="8" xr:uid="{3ADA6F3B-37E4-4403-B1D3-48ADF599EFAC}"/>
    <cellStyle name="超連結" xfId="6" builtinId="8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6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19</xdr:row>
      <xdr:rowOff>47625</xdr:rowOff>
    </xdr:from>
    <xdr:to>
      <xdr:col>4</xdr:col>
      <xdr:colOff>381000</xdr:colOff>
      <xdr:row>19</xdr:row>
      <xdr:rowOff>390525</xdr:rowOff>
    </xdr:to>
    <xdr:sp macro="" textlink="">
      <xdr:nvSpPr>
        <xdr:cNvPr id="2" name="箭號: 向右 1">
          <a:extLst>
            <a:ext uri="{FF2B5EF4-FFF2-40B4-BE49-F238E27FC236}">
              <a16:creationId xmlns:a16="http://schemas.microsoft.com/office/drawing/2014/main" id="{063D5435-CDB1-471B-B8AB-09EC6CA37ABC}"/>
            </a:ext>
          </a:extLst>
        </xdr:cNvPr>
        <xdr:cNvSpPr/>
      </xdr:nvSpPr>
      <xdr:spPr>
        <a:xfrm>
          <a:off x="3076575" y="9544050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457200</xdr:colOff>
      <xdr:row>27</xdr:row>
      <xdr:rowOff>438150</xdr:rowOff>
    </xdr:from>
    <xdr:to>
      <xdr:col>6</xdr:col>
      <xdr:colOff>238125</xdr:colOff>
      <xdr:row>28</xdr:row>
      <xdr:rowOff>295275</xdr:rowOff>
    </xdr:to>
    <xdr:sp macro="" textlink="">
      <xdr:nvSpPr>
        <xdr:cNvPr id="3" name="箭號: 向右 2">
          <a:extLst>
            <a:ext uri="{FF2B5EF4-FFF2-40B4-BE49-F238E27FC236}">
              <a16:creationId xmlns:a16="http://schemas.microsoft.com/office/drawing/2014/main" id="{DDCD5915-58A4-4BB7-A926-3D64C583AFF7}"/>
            </a:ext>
          </a:extLst>
        </xdr:cNvPr>
        <xdr:cNvSpPr/>
      </xdr:nvSpPr>
      <xdr:spPr>
        <a:xfrm>
          <a:off x="4572000" y="13820775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552450</xdr:colOff>
      <xdr:row>19</xdr:row>
      <xdr:rowOff>47625</xdr:rowOff>
    </xdr:from>
    <xdr:to>
      <xdr:col>8</xdr:col>
      <xdr:colOff>333375</xdr:colOff>
      <xdr:row>19</xdr:row>
      <xdr:rowOff>390525</xdr:rowOff>
    </xdr:to>
    <xdr:sp macro="" textlink="">
      <xdr:nvSpPr>
        <xdr:cNvPr id="4" name="箭號: 向右 3">
          <a:extLst>
            <a:ext uri="{FF2B5EF4-FFF2-40B4-BE49-F238E27FC236}">
              <a16:creationId xmlns:a16="http://schemas.microsoft.com/office/drawing/2014/main" id="{8635BEC1-38B6-7F37-9AC0-A82C0DCD2A75}"/>
            </a:ext>
          </a:extLst>
        </xdr:cNvPr>
        <xdr:cNvSpPr/>
      </xdr:nvSpPr>
      <xdr:spPr>
        <a:xfrm>
          <a:off x="6305550" y="9544050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140" name="圖片 139">
          <a:extLst>
            <a:ext uri="{FF2B5EF4-FFF2-40B4-BE49-F238E27FC236}">
              <a16:creationId xmlns:a16="http://schemas.microsoft.com/office/drawing/2014/main" id="{1A0842B3-1992-D54F-D896-402E408AE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28219" y="261937"/>
          <a:ext cx="12805836" cy="72032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11</xdr:row>
      <xdr:rowOff>180976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0FACA509-016C-49E4-A22C-B51A85756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59</xdr:row>
      <xdr:rowOff>0</xdr:rowOff>
    </xdr:from>
    <xdr:to>
      <xdr:col>35</xdr:col>
      <xdr:colOff>428625</xdr:colOff>
      <xdr:row>59</xdr:row>
      <xdr:rowOff>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90054615-46A6-E43E-29E7-87B84D1AD007}"/>
            </a:ext>
          </a:extLst>
        </xdr:cNvPr>
        <xdr:cNvCxnSpPr/>
      </xdr:nvCxnSpPr>
      <xdr:spPr>
        <a:xfrm>
          <a:off x="22050375" y="240696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60</xdr:row>
      <xdr:rowOff>400050</xdr:rowOff>
    </xdr:from>
    <xdr:to>
      <xdr:col>35</xdr:col>
      <xdr:colOff>428625</xdr:colOff>
      <xdr:row>60</xdr:row>
      <xdr:rowOff>400050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9C4F746-9C25-D2BC-CA29-92B416822C8D}"/>
            </a:ext>
          </a:extLst>
        </xdr:cNvPr>
        <xdr:cNvCxnSpPr/>
      </xdr:nvCxnSpPr>
      <xdr:spPr>
        <a:xfrm>
          <a:off x="22050375" y="2487930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61</xdr:row>
      <xdr:rowOff>85725</xdr:rowOff>
    </xdr:from>
    <xdr:to>
      <xdr:col>35</xdr:col>
      <xdr:colOff>428625</xdr:colOff>
      <xdr:row>61</xdr:row>
      <xdr:rowOff>85725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FB6799A9-C37C-DAE9-295F-856CADD8D2DC}"/>
            </a:ext>
          </a:extLst>
        </xdr:cNvPr>
        <xdr:cNvCxnSpPr/>
      </xdr:nvCxnSpPr>
      <xdr:spPr>
        <a:xfrm>
          <a:off x="22593300" y="24974550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99B6E-1695-45CA-A35A-919D424705A0}" name="表格1" displayName="表格1" ref="C4:G55" totalsRowShown="0" tableBorderDxfId="5">
  <autoFilter ref="C4:G55" xr:uid="{CBD99B6E-1695-45CA-A35A-919D424705A0}"/>
  <tableColumns count="5">
    <tableColumn id="1" xr3:uid="{89154391-020E-44CD-8ADC-5989802D73AA}" name="按鍵字元" dataDxfId="4"/>
    <tableColumn id="2" xr3:uid="{0E460048-D534-4F0C-A30F-69CFB9421086}" name="注音符號" dataDxfId="3"/>
    <tableColumn id="3" xr3:uid="{A525985B-13B5-4E79-A624-A3D5E0F28F5D}" name="方音符號" dataDxfId="2"/>
    <tableColumn id="4" xr3:uid="{657C0F50-2F98-48AB-BDA3-FD977DBC9DC9}" name="音標編碼" dataDxfId="1"/>
    <tableColumn id="5" xr3:uid="{890004BE-F12D-4465-836A-0323E9D8F012}" name="台語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f/f0/Taiwanese-The_Vowel_o.ogg" TargetMode="External"/><Relationship Id="rId13" Type="http://schemas.openxmlformats.org/officeDocument/2006/relationships/hyperlink" Target="https://zh.wikibooks.org/w/index.php?title=%E8%87%BA%E7%81%A3%E8%A9%B1/%E6%8B%BC%E9%9F%B3/%E5%8F%B0%E7%BE%85&amp;action=edit&amp;section=8" TargetMode="External"/><Relationship Id="rId18" Type="http://schemas.openxmlformats.org/officeDocument/2006/relationships/hyperlink" Target="https://upload.wikimedia.org/wikipedia/commons/8/89/Taiwanese-The_Consonant_t.ogg" TargetMode="External"/><Relationship Id="rId26" Type="http://schemas.openxmlformats.org/officeDocument/2006/relationships/hyperlink" Target="https://upload.wikimedia.org/wikipedia/commons/8/83/Taiwanese-The_Consonant_h.ogg" TargetMode="External"/><Relationship Id="rId3" Type="http://schemas.openxmlformats.org/officeDocument/2006/relationships/hyperlink" Target="https://upload.wikimedia.org/wikipedia/commons/2/26/Taiwanese-The_Vowel_i.ogg" TargetMode="External"/><Relationship Id="rId21" Type="http://schemas.openxmlformats.org/officeDocument/2006/relationships/hyperlink" Target="https://upload.wikimedia.org/wikipedia/commons/9/9f/Taiwanese-The_Consonant_l.ogg" TargetMode="External"/><Relationship Id="rId7" Type="http://schemas.openxmlformats.org/officeDocument/2006/relationships/hyperlink" Target="https://upload.wikimedia.org/wikipedia/commons/c/c5/Taiwanese-The_Vowel_enn.ogg" TargetMode="External"/><Relationship Id="rId12" Type="http://schemas.openxmlformats.org/officeDocument/2006/relationships/hyperlink" Target="https://zh.wikibooks.org/w/index.php?title=%E8%87%BA%E7%81%A3%E8%A9%B1/%E6%8B%BC%E9%9F%B3/%E5%8F%B0%E7%BE%85&amp;action=edit&amp;section=6" TargetMode="External"/><Relationship Id="rId17" Type="http://schemas.openxmlformats.org/officeDocument/2006/relationships/hyperlink" Target="https://upload.wikimedia.org/wikipedia/commons/7/7e/Taiwanese-The_Consonant_m.ogg" TargetMode="External"/><Relationship Id="rId25" Type="http://schemas.openxmlformats.org/officeDocument/2006/relationships/hyperlink" Target="https://upload.wikimedia.org/wikipedia/commons/3/37/Taiwanese-The_Consonant_ng.ogg" TargetMode="External"/><Relationship Id="rId2" Type="http://schemas.openxmlformats.org/officeDocument/2006/relationships/hyperlink" Target="https://upload.wikimedia.org/wikipedia/commons/c/cf/Taiwanese-The_Vowel_ann.ogg" TargetMode="External"/><Relationship Id="rId16" Type="http://schemas.openxmlformats.org/officeDocument/2006/relationships/hyperlink" Target="https://upload.wikimedia.org/wikipedia/commons/9/9e/Taiwanese-The_Consonant_ph.ogg" TargetMode="External"/><Relationship Id="rId20" Type="http://schemas.openxmlformats.org/officeDocument/2006/relationships/hyperlink" Target="https://upload.wikimedia.org/wikipedia/commons/7/7b/Taiwanese-The_Consonant_n.ogg" TargetMode="External"/><Relationship Id="rId29" Type="http://schemas.openxmlformats.org/officeDocument/2006/relationships/hyperlink" Target="https://upload.wikimedia.org/wikipedia/commons/8/8b/Taiwanese-The_Consonant_chh.ogg" TargetMode="External"/><Relationship Id="rId1" Type="http://schemas.openxmlformats.org/officeDocument/2006/relationships/hyperlink" Target="https://upload.wikimedia.org/wikipedia/commons/5/51/Taiwanese-The_Vowel_a.ogg" TargetMode="External"/><Relationship Id="rId6" Type="http://schemas.openxmlformats.org/officeDocument/2006/relationships/hyperlink" Target="https://upload.wikimedia.org/wikipedia/commons/3/37/Taiwanese-The_Vowel_e.ogg" TargetMode="External"/><Relationship Id="rId11" Type="http://schemas.openxmlformats.org/officeDocument/2006/relationships/hyperlink" Target="https://zh.wikibooks.org/w/index.php?title=%E8%87%BA%E7%81%A3%E8%A9%B1/%E6%8B%BC%E9%9F%B3/%E5%8F%B0%E7%BE%85&amp;action=edit&amp;section=5" TargetMode="External"/><Relationship Id="rId24" Type="http://schemas.openxmlformats.org/officeDocument/2006/relationships/hyperlink" Target="https://upload.wikimedia.org/wikipedia/commons/5/5b/Taiwanese-The_Consonant_kh.ogg" TargetMode="External"/><Relationship Id="rId5" Type="http://schemas.openxmlformats.org/officeDocument/2006/relationships/hyperlink" Target="https://upload.wikimedia.org/wikipedia/commons/8/8f/Taiwanese-The_Vowel_u.ogg" TargetMode="External"/><Relationship Id="rId15" Type="http://schemas.openxmlformats.org/officeDocument/2006/relationships/hyperlink" Target="https://upload.wikimedia.org/wikipedia/commons/4/42/Taiwanese-The_Consonant_p.ogg" TargetMode="External"/><Relationship Id="rId23" Type="http://schemas.openxmlformats.org/officeDocument/2006/relationships/hyperlink" Target="https://upload.wikimedia.org/wikipedia/commons/c/c6/Taiwanese-The_Consonant_k.ogg" TargetMode="External"/><Relationship Id="rId28" Type="http://schemas.openxmlformats.org/officeDocument/2006/relationships/hyperlink" Target="https://upload.wikimedia.org/wikipedia/commons/f/f7/Taiwanese-The_Consonant_ch.ogg" TargetMode="External"/><Relationship Id="rId10" Type="http://schemas.openxmlformats.org/officeDocument/2006/relationships/hyperlink" Target="https://upload.wikimedia.org/wikipedia/commons/e/ec/Taiwanese-The_Vowel_onn.ogg" TargetMode="External"/><Relationship Id="rId19" Type="http://schemas.openxmlformats.org/officeDocument/2006/relationships/hyperlink" Target="https://upload.wikimedia.org/wikipedia/commons/6/67/Taiwanese-The_Consonant_th.ogg" TargetMode="External"/><Relationship Id="rId4" Type="http://schemas.openxmlformats.org/officeDocument/2006/relationships/hyperlink" Target="https://upload.wikimedia.org/wikipedia/commons/5/5a/Taiwanese-The_Vowel_inn.ogg" TargetMode="External"/><Relationship Id="rId9" Type="http://schemas.openxmlformats.org/officeDocument/2006/relationships/hyperlink" Target="https://upload.wikimedia.org/wikipedia/commons/f/f8/Taiwanese-The_Vowel_ou.ogg" TargetMode="External"/><Relationship Id="rId14" Type="http://schemas.openxmlformats.org/officeDocument/2006/relationships/hyperlink" Target="https://upload.wikimedia.org/wikipedia/commons/5/52/Taiwanese-The_Consonant_b.ogg" TargetMode="External"/><Relationship Id="rId22" Type="http://schemas.openxmlformats.org/officeDocument/2006/relationships/hyperlink" Target="https://upload.wikimedia.org/wikipedia/commons/0/02/Taiwanese-The_Consonant_g.ogg" TargetMode="External"/><Relationship Id="rId27" Type="http://schemas.openxmlformats.org/officeDocument/2006/relationships/hyperlink" Target="https://upload.wikimedia.org/wikipedia/commons/6/63/Taiwanese-The_Consonant_j.ogg" TargetMode="External"/><Relationship Id="rId30" Type="http://schemas.openxmlformats.org/officeDocument/2006/relationships/hyperlink" Target="https://upload.wikimedia.org/wikipedia/commons/5/56/Taiwanese-The_Consonant_s.ogg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A6A5-6C04-473F-9373-A68DDB0895E0}">
  <dimension ref="B1:L5"/>
  <sheetViews>
    <sheetView workbookViewId="0"/>
  </sheetViews>
  <sheetFormatPr defaultRowHeight="38.25"/>
  <cols>
    <col min="1" max="1" width="8.796875" style="340"/>
    <col min="2" max="12" width="8.59765625" style="340" customWidth="1"/>
    <col min="13" max="16384" width="8.796875" style="340"/>
  </cols>
  <sheetData>
    <row r="1" spans="2:12" s="335" customFormat="1" ht="48.75" customHeight="1">
      <c r="B1" s="335" t="s">
        <v>989</v>
      </c>
      <c r="C1" s="335" t="s">
        <v>990</v>
      </c>
      <c r="D1" s="335" t="s">
        <v>991</v>
      </c>
    </row>
    <row r="2" spans="2:12" ht="55.5" customHeight="1">
      <c r="B2" s="336" t="s">
        <v>293</v>
      </c>
      <c r="C2" s="336" t="s">
        <v>22</v>
      </c>
      <c r="D2" s="336" t="s">
        <v>299</v>
      </c>
      <c r="E2" s="336" t="s">
        <v>306</v>
      </c>
      <c r="F2" s="336" t="s">
        <v>992</v>
      </c>
      <c r="G2" s="337" t="s">
        <v>303</v>
      </c>
      <c r="H2" s="338" t="s">
        <v>309</v>
      </c>
      <c r="I2" s="339" t="s">
        <v>74</v>
      </c>
      <c r="J2" s="339" t="s">
        <v>319</v>
      </c>
      <c r="K2" s="339" t="s">
        <v>324</v>
      </c>
      <c r="L2" s="339" t="s">
        <v>993</v>
      </c>
    </row>
    <row r="3" spans="2:12" ht="55.5" customHeight="1">
      <c r="B3" s="336" t="s">
        <v>10</v>
      </c>
      <c r="C3" s="336" t="s">
        <v>25</v>
      </c>
      <c r="D3" s="336" t="s">
        <v>55</v>
      </c>
      <c r="E3" s="336" t="s">
        <v>307</v>
      </c>
      <c r="F3" s="336" t="s">
        <v>994</v>
      </c>
      <c r="G3" s="337" t="s">
        <v>41</v>
      </c>
      <c r="H3" s="338" t="s">
        <v>85</v>
      </c>
      <c r="I3" s="339" t="s">
        <v>314</v>
      </c>
      <c r="J3" s="339" t="s">
        <v>995</v>
      </c>
      <c r="K3" s="339" t="s">
        <v>116</v>
      </c>
      <c r="L3" s="341"/>
    </row>
    <row r="4" spans="2:12" ht="55.5" customHeight="1">
      <c r="B4" s="336" t="s">
        <v>18</v>
      </c>
      <c r="C4" s="336" t="s">
        <v>29</v>
      </c>
      <c r="D4" s="336" t="s">
        <v>302</v>
      </c>
      <c r="E4" s="336" t="s">
        <v>308</v>
      </c>
      <c r="F4" s="336" t="s">
        <v>996</v>
      </c>
      <c r="G4" s="337" t="s">
        <v>49</v>
      </c>
      <c r="H4" s="338" t="s">
        <v>997</v>
      </c>
      <c r="I4" s="339" t="s">
        <v>107</v>
      </c>
      <c r="J4" s="339" t="s">
        <v>322</v>
      </c>
      <c r="K4" s="339" t="s">
        <v>330</v>
      </c>
      <c r="L4" s="341"/>
    </row>
    <row r="5" spans="2:12" ht="55.5" customHeight="1">
      <c r="B5" s="336" t="s">
        <v>998</v>
      </c>
      <c r="C5" s="336" t="s">
        <v>33</v>
      </c>
      <c r="D5" s="342"/>
      <c r="E5" s="342"/>
      <c r="F5" s="336" t="s">
        <v>999</v>
      </c>
      <c r="G5" s="342"/>
      <c r="H5" s="341"/>
      <c r="I5" s="339" t="s">
        <v>1000</v>
      </c>
      <c r="J5" s="343" t="s">
        <v>1001</v>
      </c>
      <c r="K5" s="339" t="s">
        <v>370</v>
      </c>
      <c r="L5" s="34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7FB0-FBC7-49C0-BFBA-7AFAE64FCADA}">
  <dimension ref="B1:Y69"/>
  <sheetViews>
    <sheetView workbookViewId="0">
      <selection activeCell="G13" sqref="G13"/>
    </sheetView>
  </sheetViews>
  <sheetFormatPr defaultRowHeight="38.25"/>
  <cols>
    <col min="1" max="1" width="8.796875" style="340"/>
    <col min="2" max="12" width="8.59765625" style="340" customWidth="1"/>
    <col min="13" max="14" width="8.796875" style="340"/>
    <col min="15" max="25" width="8.59765625" style="340" customWidth="1"/>
    <col min="26" max="16384" width="8.796875" style="340"/>
  </cols>
  <sheetData>
    <row r="1" spans="2:25" s="335" customFormat="1" ht="48.75" customHeight="1">
      <c r="B1" s="347" t="s">
        <v>1037</v>
      </c>
      <c r="O1" s="347" t="s">
        <v>1039</v>
      </c>
    </row>
    <row r="2" spans="2:25" s="335" customFormat="1" ht="9" customHeight="1"/>
    <row r="3" spans="2:25" ht="55.5" customHeight="1">
      <c r="B3" s="336" t="s">
        <v>293</v>
      </c>
      <c r="C3" s="336" t="s">
        <v>22</v>
      </c>
      <c r="D3" s="336" t="s">
        <v>299</v>
      </c>
      <c r="E3" s="336" t="s">
        <v>306</v>
      </c>
      <c r="F3" s="336" t="s">
        <v>992</v>
      </c>
      <c r="G3" s="337" t="s">
        <v>303</v>
      </c>
      <c r="H3" s="338" t="s">
        <v>309</v>
      </c>
      <c r="I3" s="339" t="s">
        <v>74</v>
      </c>
      <c r="J3" s="339" t="s">
        <v>319</v>
      </c>
      <c r="K3" s="339" t="s">
        <v>324</v>
      </c>
      <c r="L3" s="339" t="s">
        <v>993</v>
      </c>
      <c r="O3" s="336" t="s">
        <v>293</v>
      </c>
      <c r="P3" s="336" t="s">
        <v>22</v>
      </c>
      <c r="Q3" s="336" t="s">
        <v>299</v>
      </c>
      <c r="R3" s="348" t="s">
        <v>306</v>
      </c>
      <c r="S3" s="348" t="s">
        <v>992</v>
      </c>
      <c r="T3" s="337" t="s">
        <v>303</v>
      </c>
      <c r="U3" s="338" t="s">
        <v>309</v>
      </c>
      <c r="V3" s="339" t="s">
        <v>74</v>
      </c>
      <c r="W3" s="339" t="s">
        <v>319</v>
      </c>
      <c r="X3" s="339" t="s">
        <v>324</v>
      </c>
      <c r="Y3" s="339" t="s">
        <v>993</v>
      </c>
    </row>
    <row r="4" spans="2:25" ht="55.5" customHeight="1">
      <c r="B4" s="336" t="s">
        <v>10</v>
      </c>
      <c r="C4" s="336" t="s">
        <v>25</v>
      </c>
      <c r="D4" s="336" t="s">
        <v>55</v>
      </c>
      <c r="E4" s="336" t="s">
        <v>307</v>
      </c>
      <c r="F4" s="336" t="s">
        <v>994</v>
      </c>
      <c r="G4" s="337" t="s">
        <v>41</v>
      </c>
      <c r="H4" s="338" t="s">
        <v>85</v>
      </c>
      <c r="I4" s="339" t="s">
        <v>314</v>
      </c>
      <c r="J4" s="339" t="s">
        <v>995</v>
      </c>
      <c r="K4" s="339" t="s">
        <v>116</v>
      </c>
      <c r="L4" s="341"/>
      <c r="O4" s="336" t="s">
        <v>10</v>
      </c>
      <c r="P4" s="336" t="s">
        <v>25</v>
      </c>
      <c r="Q4" s="336" t="s">
        <v>55</v>
      </c>
      <c r="R4" s="348" t="s">
        <v>307</v>
      </c>
      <c r="S4" s="348" t="s">
        <v>994</v>
      </c>
      <c r="T4" s="337" t="s">
        <v>41</v>
      </c>
      <c r="U4" s="338" t="s">
        <v>85</v>
      </c>
      <c r="V4" s="339" t="s">
        <v>314</v>
      </c>
      <c r="W4" s="350" t="s">
        <v>995</v>
      </c>
      <c r="X4" s="339" t="s">
        <v>116</v>
      </c>
      <c r="Y4" s="341"/>
    </row>
    <row r="5" spans="2:25" ht="55.5" customHeight="1">
      <c r="B5" s="336" t="s">
        <v>18</v>
      </c>
      <c r="C5" s="336" t="s">
        <v>29</v>
      </c>
      <c r="D5" s="336" t="s">
        <v>302</v>
      </c>
      <c r="E5" s="336" t="s">
        <v>308</v>
      </c>
      <c r="F5" s="336" t="s">
        <v>996</v>
      </c>
      <c r="G5" s="337" t="s">
        <v>49</v>
      </c>
      <c r="H5" s="338" t="s">
        <v>997</v>
      </c>
      <c r="I5" s="339" t="s">
        <v>107</v>
      </c>
      <c r="J5" s="339" t="s">
        <v>322</v>
      </c>
      <c r="K5" s="339" t="s">
        <v>330</v>
      </c>
      <c r="L5" s="341"/>
      <c r="O5" s="336" t="s">
        <v>18</v>
      </c>
      <c r="P5" s="336" t="s">
        <v>29</v>
      </c>
      <c r="Q5" s="336" t="s">
        <v>302</v>
      </c>
      <c r="R5" s="348" t="s">
        <v>308</v>
      </c>
      <c r="S5" s="348" t="s">
        <v>996</v>
      </c>
      <c r="T5" s="337" t="s">
        <v>49</v>
      </c>
      <c r="U5" s="349" t="s">
        <v>997</v>
      </c>
      <c r="V5" s="339" t="s">
        <v>107</v>
      </c>
      <c r="W5" s="339" t="s">
        <v>322</v>
      </c>
      <c r="X5" s="339" t="s">
        <v>330</v>
      </c>
      <c r="Y5" s="341"/>
    </row>
    <row r="6" spans="2:25" ht="55.5" customHeight="1">
      <c r="B6" s="336" t="s">
        <v>998</v>
      </c>
      <c r="C6" s="336" t="s">
        <v>33</v>
      </c>
      <c r="D6" s="342"/>
      <c r="E6" s="342"/>
      <c r="F6" s="336" t="s">
        <v>999</v>
      </c>
      <c r="G6" s="342"/>
      <c r="H6" s="341"/>
      <c r="I6" s="339" t="s">
        <v>1000</v>
      </c>
      <c r="J6" s="343" t="s">
        <v>1001</v>
      </c>
      <c r="K6" s="339" t="s">
        <v>370</v>
      </c>
      <c r="L6" s="341"/>
      <c r="O6" s="336" t="s">
        <v>998</v>
      </c>
      <c r="P6" s="336" t="s">
        <v>33</v>
      </c>
      <c r="Q6" s="342"/>
      <c r="R6" s="342"/>
      <c r="S6" s="336" t="s">
        <v>999</v>
      </c>
      <c r="T6" s="342"/>
      <c r="U6" s="341"/>
      <c r="V6" s="339" t="s">
        <v>1000</v>
      </c>
      <c r="W6" s="350" t="s">
        <v>1001</v>
      </c>
      <c r="X6" s="339" t="s">
        <v>370</v>
      </c>
      <c r="Y6" s="341"/>
    </row>
    <row r="8" spans="2:25">
      <c r="B8" s="347" t="s">
        <v>1038</v>
      </c>
    </row>
    <row r="9" spans="2:25" ht="9" customHeight="1"/>
    <row r="10" spans="2:25">
      <c r="B10" s="336" t="s">
        <v>293</v>
      </c>
      <c r="C10" s="336" t="s">
        <v>22</v>
      </c>
      <c r="D10" s="336" t="s">
        <v>299</v>
      </c>
      <c r="E10" s="337" t="s">
        <v>303</v>
      </c>
      <c r="F10" s="338" t="s">
        <v>309</v>
      </c>
      <c r="G10" s="339" t="s">
        <v>74</v>
      </c>
      <c r="H10" s="339" t="s">
        <v>319</v>
      </c>
      <c r="I10" s="339" t="s">
        <v>324</v>
      </c>
      <c r="J10" s="339" t="s">
        <v>993</v>
      </c>
    </row>
    <row r="11" spans="2:25">
      <c r="B11" s="336" t="s">
        <v>10</v>
      </c>
      <c r="C11" s="336" t="s">
        <v>25</v>
      </c>
      <c r="D11" s="336" t="s">
        <v>55</v>
      </c>
      <c r="E11" s="337" t="s">
        <v>41</v>
      </c>
      <c r="F11" s="338" t="s">
        <v>85</v>
      </c>
      <c r="G11" s="339" t="s">
        <v>314</v>
      </c>
      <c r="H11" s="339" t="s">
        <v>322</v>
      </c>
      <c r="I11" s="339" t="s">
        <v>116</v>
      </c>
    </row>
    <row r="12" spans="2:25">
      <c r="B12" s="336" t="s">
        <v>18</v>
      </c>
      <c r="C12" s="336" t="s">
        <v>29</v>
      </c>
      <c r="D12" s="336" t="s">
        <v>302</v>
      </c>
      <c r="E12" s="337" t="s">
        <v>49</v>
      </c>
      <c r="G12" s="339" t="s">
        <v>107</v>
      </c>
      <c r="I12" s="339" t="s">
        <v>330</v>
      </c>
    </row>
    <row r="13" spans="2:25">
      <c r="B13" s="336" t="s">
        <v>998</v>
      </c>
      <c r="C13" s="336" t="s">
        <v>33</v>
      </c>
      <c r="D13" s="342"/>
      <c r="E13" s="336" t="s">
        <v>999</v>
      </c>
      <c r="G13" s="339" t="s">
        <v>1000</v>
      </c>
      <c r="I13" s="339" t="s">
        <v>370</v>
      </c>
    </row>
    <row r="18" spans="2:10">
      <c r="C18" s="351" t="s">
        <v>1040</v>
      </c>
      <c r="F18" s="351" t="s">
        <v>1042</v>
      </c>
      <c r="J18" s="351" t="s">
        <v>1041</v>
      </c>
    </row>
    <row r="19" spans="2:10">
      <c r="C19" s="340" t="s">
        <v>293</v>
      </c>
      <c r="F19" s="340" t="str">
        <f>C19 &amp; $D$12</f>
        <v>ㄅㄏ</v>
      </c>
      <c r="J19" s="340" t="s">
        <v>295</v>
      </c>
    </row>
    <row r="20" spans="2:10">
      <c r="C20" s="340" t="s">
        <v>299</v>
      </c>
      <c r="F20" s="340" t="str">
        <f>C20 &amp; $D$12</f>
        <v>ㄍㄏ</v>
      </c>
      <c r="J20" s="340" t="s">
        <v>300</v>
      </c>
    </row>
    <row r="21" spans="2:10">
      <c r="C21" s="340" t="s">
        <v>303</v>
      </c>
      <c r="F21" s="352" t="str">
        <f>E13</f>
        <v>ㄖ</v>
      </c>
      <c r="J21" s="340" t="s">
        <v>304</v>
      </c>
    </row>
    <row r="25" spans="2:10">
      <c r="B25" s="340" t="s">
        <v>309</v>
      </c>
      <c r="C25" s="340" t="s">
        <v>1043</v>
      </c>
      <c r="J25" s="344" t="s">
        <v>310</v>
      </c>
    </row>
    <row r="26" spans="2:10">
      <c r="B26" s="340" t="s">
        <v>85</v>
      </c>
      <c r="C26" s="340" t="s">
        <v>1044</v>
      </c>
      <c r="J26" s="344" t="s">
        <v>311</v>
      </c>
    </row>
    <row r="27" spans="2:10">
      <c r="B27" s="340" t="s">
        <v>74</v>
      </c>
      <c r="C27" s="340" t="s">
        <v>1045</v>
      </c>
      <c r="J27" s="344" t="s">
        <v>313</v>
      </c>
    </row>
    <row r="28" spans="2:10">
      <c r="B28" s="340" t="s">
        <v>314</v>
      </c>
      <c r="C28" s="340" t="s">
        <v>415</v>
      </c>
      <c r="J28" s="344" t="s">
        <v>315</v>
      </c>
    </row>
    <row r="29" spans="2:10">
      <c r="B29" s="340" t="s">
        <v>107</v>
      </c>
      <c r="C29" s="340" t="s">
        <v>109</v>
      </c>
    </row>
    <row r="30" spans="2:10">
      <c r="B30" s="340" t="s">
        <v>92</v>
      </c>
      <c r="C30" s="340" t="s">
        <v>94</v>
      </c>
      <c r="J30" s="344" t="s">
        <v>318</v>
      </c>
    </row>
    <row r="31" spans="2:10">
      <c r="B31" s="340" t="s">
        <v>319</v>
      </c>
      <c r="C31" s="340" t="s">
        <v>423</v>
      </c>
      <c r="J31" s="344" t="s">
        <v>321</v>
      </c>
    </row>
    <row r="32" spans="2:10">
      <c r="B32" s="340" t="s">
        <v>322</v>
      </c>
      <c r="C32" s="340" t="s">
        <v>429</v>
      </c>
      <c r="J32" s="344" t="s">
        <v>323</v>
      </c>
    </row>
    <row r="34" spans="2:18">
      <c r="B34" s="340" t="s">
        <v>328</v>
      </c>
      <c r="C34" s="340" t="s">
        <v>1002</v>
      </c>
    </row>
    <row r="35" spans="2:18">
      <c r="B35" s="340" t="s">
        <v>325</v>
      </c>
      <c r="C35" s="340" t="s">
        <v>1003</v>
      </c>
    </row>
    <row r="37" spans="2:18">
      <c r="B37" s="344" t="s">
        <v>329</v>
      </c>
      <c r="C37" s="340" t="s">
        <v>423</v>
      </c>
    </row>
    <row r="38" spans="2:18">
      <c r="B38" s="344" t="s">
        <v>332</v>
      </c>
      <c r="C38" s="340" t="s">
        <v>429</v>
      </c>
    </row>
    <row r="39" spans="2:18">
      <c r="B39" s="344" t="s">
        <v>331</v>
      </c>
    </row>
    <row r="44" spans="2:18">
      <c r="B44" s="335" t="s">
        <v>989</v>
      </c>
      <c r="H44" s="340" t="s">
        <v>293</v>
      </c>
      <c r="J44" s="340" t="s">
        <v>295</v>
      </c>
      <c r="L44" s="340" t="s">
        <v>309</v>
      </c>
      <c r="N44" s="344" t="s">
        <v>310</v>
      </c>
      <c r="P44" s="340" t="s">
        <v>328</v>
      </c>
      <c r="R44" s="344" t="s">
        <v>329</v>
      </c>
    </row>
    <row r="45" spans="2:18">
      <c r="B45" s="336" t="s">
        <v>293</v>
      </c>
      <c r="C45" s="340" t="s">
        <v>1004</v>
      </c>
      <c r="E45" s="340" t="s">
        <v>1005</v>
      </c>
      <c r="H45" s="340" t="s">
        <v>299</v>
      </c>
      <c r="J45" s="340" t="s">
        <v>300</v>
      </c>
      <c r="L45" s="340" t="s">
        <v>85</v>
      </c>
      <c r="N45" s="344" t="s">
        <v>311</v>
      </c>
      <c r="P45" s="340" t="s">
        <v>325</v>
      </c>
      <c r="R45" s="344" t="s">
        <v>332</v>
      </c>
    </row>
    <row r="46" spans="2:18">
      <c r="B46" s="336" t="s">
        <v>10</v>
      </c>
      <c r="C46" s="340" t="s">
        <v>1006</v>
      </c>
      <c r="E46" s="340" t="s">
        <v>1007</v>
      </c>
      <c r="H46" s="340" t="s">
        <v>303</v>
      </c>
      <c r="J46" s="340" t="s">
        <v>304</v>
      </c>
      <c r="L46" s="340" t="s">
        <v>74</v>
      </c>
      <c r="N46" s="344" t="s">
        <v>313</v>
      </c>
      <c r="R46" s="344" t="s">
        <v>331</v>
      </c>
    </row>
    <row r="47" spans="2:18">
      <c r="B47" s="336" t="s">
        <v>18</v>
      </c>
      <c r="C47" s="340" t="s">
        <v>1008</v>
      </c>
      <c r="E47" s="340" t="s">
        <v>1009</v>
      </c>
      <c r="L47" s="340" t="s">
        <v>314</v>
      </c>
      <c r="N47" s="344" t="s">
        <v>315</v>
      </c>
    </row>
    <row r="48" spans="2:18">
      <c r="B48" s="336" t="s">
        <v>998</v>
      </c>
      <c r="C48" s="340" t="s">
        <v>232</v>
      </c>
      <c r="E48" s="345" t="s">
        <v>1010</v>
      </c>
      <c r="L48" s="340" t="s">
        <v>107</v>
      </c>
    </row>
    <row r="49" spans="2:14">
      <c r="L49" s="340" t="s">
        <v>92</v>
      </c>
      <c r="N49" s="344" t="s">
        <v>318</v>
      </c>
    </row>
    <row r="50" spans="2:14">
      <c r="B50" s="335" t="s">
        <v>990</v>
      </c>
      <c r="L50" s="340" t="s">
        <v>319</v>
      </c>
      <c r="N50" s="344" t="s">
        <v>321</v>
      </c>
    </row>
    <row r="51" spans="2:14">
      <c r="B51" s="336" t="s">
        <v>22</v>
      </c>
      <c r="C51" s="340" t="s">
        <v>1011</v>
      </c>
      <c r="E51" s="340" t="s">
        <v>1012</v>
      </c>
      <c r="L51" s="340" t="s">
        <v>322</v>
      </c>
      <c r="N51" s="344" t="s">
        <v>323</v>
      </c>
    </row>
    <row r="52" spans="2:14">
      <c r="B52" s="336" t="s">
        <v>25</v>
      </c>
      <c r="C52" s="340" t="s">
        <v>1013</v>
      </c>
      <c r="E52" s="340" t="s">
        <v>1014</v>
      </c>
    </row>
    <row r="53" spans="2:14">
      <c r="B53" s="336" t="s">
        <v>29</v>
      </c>
      <c r="C53" s="340" t="s">
        <v>1015</v>
      </c>
      <c r="E53" s="340" t="s">
        <v>1016</v>
      </c>
    </row>
    <row r="54" spans="2:14">
      <c r="B54" s="336" t="s">
        <v>33</v>
      </c>
      <c r="C54" s="340" t="s">
        <v>1017</v>
      </c>
      <c r="E54" s="340" t="s">
        <v>1018</v>
      </c>
    </row>
    <row r="56" spans="2:14">
      <c r="B56" s="335" t="s">
        <v>991</v>
      </c>
    </row>
    <row r="57" spans="2:14">
      <c r="B57" s="336" t="s">
        <v>299</v>
      </c>
      <c r="C57" s="340" t="s">
        <v>258</v>
      </c>
      <c r="E57" s="340" t="s">
        <v>1019</v>
      </c>
    </row>
    <row r="58" spans="2:14">
      <c r="B58" s="336" t="s">
        <v>55</v>
      </c>
      <c r="C58" s="340" t="s">
        <v>1020</v>
      </c>
      <c r="E58" s="340" t="s">
        <v>1021</v>
      </c>
    </row>
    <row r="59" spans="2:14">
      <c r="B59" s="346" t="s">
        <v>300</v>
      </c>
      <c r="C59" s="340" t="s">
        <v>257</v>
      </c>
      <c r="E59" s="340" t="s">
        <v>1022</v>
      </c>
    </row>
    <row r="60" spans="2:14">
      <c r="B60" s="346" t="s">
        <v>328</v>
      </c>
      <c r="C60" s="340" t="s">
        <v>1023</v>
      </c>
      <c r="E60" s="340" t="s">
        <v>1024</v>
      </c>
    </row>
    <row r="62" spans="2:14">
      <c r="B62" s="335" t="s">
        <v>1025</v>
      </c>
    </row>
    <row r="63" spans="2:14">
      <c r="B63" s="340" t="s">
        <v>302</v>
      </c>
      <c r="C63" s="340" t="s">
        <v>1026</v>
      </c>
      <c r="E63" s="340" t="s">
        <v>1027</v>
      </c>
    </row>
    <row r="65" spans="2:5">
      <c r="B65" s="335" t="s">
        <v>1028</v>
      </c>
    </row>
    <row r="66" spans="2:5">
      <c r="B66" s="340" t="s">
        <v>303</v>
      </c>
      <c r="C66" s="340" t="s">
        <v>1029</v>
      </c>
      <c r="E66" s="340" t="s">
        <v>1030</v>
      </c>
    </row>
    <row r="67" spans="2:5">
      <c r="B67" s="340" t="s">
        <v>41</v>
      </c>
      <c r="C67" s="340" t="s">
        <v>1031</v>
      </c>
      <c r="E67" s="340" t="s">
        <v>1032</v>
      </c>
    </row>
    <row r="68" spans="2:5">
      <c r="B68" s="340" t="s">
        <v>49</v>
      </c>
      <c r="C68" s="340" t="s">
        <v>1033</v>
      </c>
      <c r="E68" s="340" t="s">
        <v>1034</v>
      </c>
    </row>
    <row r="69" spans="2:5">
      <c r="B69" s="346" t="s">
        <v>304</v>
      </c>
      <c r="C69" s="340" t="s">
        <v>1035</v>
      </c>
      <c r="E69" s="340" t="s">
        <v>1036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C129-AB0A-4251-AF8C-34F6668E52EB}">
  <dimension ref="B1:Q33"/>
  <sheetViews>
    <sheetView topLeftCell="A6" zoomScale="70" zoomScaleNormal="70" workbookViewId="0">
      <selection activeCell="I25" sqref="I25"/>
    </sheetView>
  </sheetViews>
  <sheetFormatPr defaultColWidth="10.8984375" defaultRowHeight="21" outlineLevelRow="1"/>
  <cols>
    <col min="1" max="1" width="0.796875" style="263" customWidth="1"/>
    <col min="2" max="4" width="16.796875" style="262" customWidth="1"/>
    <col min="5" max="5" width="13.8984375" style="262" customWidth="1"/>
    <col min="6" max="6" width="21" style="262" customWidth="1"/>
    <col min="7" max="7" width="13.8984375" style="262" customWidth="1"/>
    <col min="8" max="8" width="21" style="262" customWidth="1"/>
    <col min="9" max="9" width="13.8984375" style="262" customWidth="1"/>
    <col min="10" max="10" width="21" style="262" customWidth="1"/>
    <col min="11" max="11" width="12" style="262" customWidth="1"/>
    <col min="12" max="12" width="21" style="262" customWidth="1"/>
    <col min="13" max="13" width="13.8984375" style="262" customWidth="1"/>
    <col min="14" max="14" width="21" style="262" customWidth="1"/>
    <col min="15" max="15" width="13.8984375" style="262" customWidth="1"/>
    <col min="16" max="16" width="21" style="262" customWidth="1"/>
    <col min="17" max="16384" width="10.8984375" style="263"/>
  </cols>
  <sheetData>
    <row r="1" spans="2:16" ht="9" hidden="1" customHeight="1" outlineLevel="1"/>
    <row r="2" spans="2:16" s="264" customFormat="1" ht="33" hidden="1" customHeight="1" outlineLevel="1">
      <c r="B2" s="431" t="s">
        <v>657</v>
      </c>
      <c r="C2" s="431"/>
      <c r="D2" s="431"/>
      <c r="E2" s="431" t="s">
        <v>658</v>
      </c>
      <c r="F2" s="431"/>
      <c r="G2" s="431" t="s">
        <v>659</v>
      </c>
      <c r="H2" s="431"/>
      <c r="I2" s="431" t="s">
        <v>660</v>
      </c>
      <c r="J2" s="431"/>
      <c r="K2" s="431" t="s">
        <v>661</v>
      </c>
      <c r="L2" s="431"/>
      <c r="M2" s="431"/>
      <c r="N2" s="431"/>
      <c r="O2" s="431" t="s">
        <v>662</v>
      </c>
      <c r="P2" s="431"/>
    </row>
    <row r="3" spans="2:16" s="264" customFormat="1" ht="33" hidden="1" customHeight="1" outlineLevel="1">
      <c r="B3" s="431" t="s">
        <v>663</v>
      </c>
      <c r="C3" s="431"/>
      <c r="D3" s="431"/>
      <c r="E3" s="431" t="s">
        <v>658</v>
      </c>
      <c r="F3" s="431"/>
      <c r="G3" s="431" t="s">
        <v>664</v>
      </c>
      <c r="H3" s="431"/>
      <c r="I3" s="431" t="s">
        <v>665</v>
      </c>
      <c r="J3" s="431"/>
      <c r="K3" s="431" t="s">
        <v>666</v>
      </c>
      <c r="L3" s="431"/>
      <c r="M3" s="431"/>
      <c r="N3" s="431"/>
      <c r="O3" s="431" t="s">
        <v>662</v>
      </c>
      <c r="P3" s="431"/>
    </row>
    <row r="4" spans="2:16" s="264" customFormat="1" ht="33" hidden="1" customHeight="1" outlineLevel="1">
      <c r="B4" s="431" t="s">
        <v>667</v>
      </c>
      <c r="C4" s="431"/>
      <c r="D4" s="431"/>
      <c r="E4" s="431" t="s">
        <v>658</v>
      </c>
      <c r="F4" s="431"/>
      <c r="G4" s="431" t="s">
        <v>668</v>
      </c>
      <c r="H4" s="431"/>
      <c r="I4" s="431" t="s">
        <v>665</v>
      </c>
      <c r="J4" s="431"/>
      <c r="K4" s="431" t="s">
        <v>669</v>
      </c>
      <c r="L4" s="431"/>
      <c r="M4" s="431"/>
      <c r="N4" s="431"/>
      <c r="O4" s="431" t="s">
        <v>662</v>
      </c>
      <c r="P4" s="431"/>
    </row>
    <row r="5" spans="2:16" s="264" customFormat="1" ht="33" hidden="1" customHeight="1" outlineLevel="1">
      <c r="B5" s="431" t="s">
        <v>670</v>
      </c>
      <c r="C5" s="431"/>
      <c r="D5" s="431"/>
      <c r="E5" s="431" t="s">
        <v>671</v>
      </c>
      <c r="F5" s="431"/>
      <c r="G5" s="431" t="s">
        <v>672</v>
      </c>
      <c r="H5" s="431"/>
      <c r="I5" s="431" t="s">
        <v>673</v>
      </c>
      <c r="J5" s="431"/>
      <c r="K5" s="431" t="s">
        <v>672</v>
      </c>
      <c r="L5" s="431"/>
      <c r="M5" s="431"/>
      <c r="N5" s="431"/>
      <c r="O5" s="431" t="s">
        <v>674</v>
      </c>
      <c r="P5" s="431"/>
    </row>
    <row r="6" spans="2:16" ht="9" customHeight="1" collapsed="1"/>
    <row r="7" spans="2:16" ht="69.95" customHeight="1">
      <c r="B7" s="440" t="s">
        <v>675</v>
      </c>
      <c r="C7" s="441"/>
      <c r="D7" s="442"/>
      <c r="E7" s="443" t="s">
        <v>671</v>
      </c>
      <c r="F7" s="444"/>
      <c r="G7" s="432" t="s">
        <v>676</v>
      </c>
      <c r="H7" s="433"/>
      <c r="I7" s="445" t="s">
        <v>677</v>
      </c>
      <c r="J7" s="446"/>
      <c r="K7" s="432" t="s">
        <v>678</v>
      </c>
      <c r="L7" s="433"/>
      <c r="M7" s="432" t="s">
        <v>679</v>
      </c>
      <c r="N7" s="433"/>
      <c r="O7" s="432" t="s">
        <v>680</v>
      </c>
      <c r="P7" s="433"/>
    </row>
    <row r="8" spans="2:16" ht="39" customHeight="1">
      <c r="B8" s="434" t="s">
        <v>681</v>
      </c>
      <c r="C8" s="435" t="s">
        <v>590</v>
      </c>
      <c r="D8" s="436" t="s">
        <v>682</v>
      </c>
      <c r="E8" s="265" t="s">
        <v>237</v>
      </c>
      <c r="F8" s="279" t="s">
        <v>237</v>
      </c>
      <c r="G8" s="267" t="s">
        <v>397</v>
      </c>
      <c r="H8" s="279" t="s">
        <v>397</v>
      </c>
      <c r="I8" s="267" t="s">
        <v>435</v>
      </c>
      <c r="J8" s="279" t="s">
        <v>435</v>
      </c>
      <c r="K8" s="267"/>
      <c r="L8" s="266"/>
      <c r="M8" s="267"/>
      <c r="N8" s="266"/>
      <c r="O8" s="268" t="s">
        <v>683</v>
      </c>
      <c r="P8" s="280" t="s">
        <v>469</v>
      </c>
    </row>
    <row r="9" spans="2:16" ht="39" customHeight="1">
      <c r="B9" s="434"/>
      <c r="C9" s="435"/>
      <c r="D9" s="436"/>
      <c r="E9" s="269" t="s">
        <v>7</v>
      </c>
      <c r="F9" s="270" t="s">
        <v>684</v>
      </c>
      <c r="G9" s="271" t="s">
        <v>685</v>
      </c>
      <c r="H9" s="270" t="s">
        <v>686</v>
      </c>
      <c r="I9" s="271" t="s">
        <v>52</v>
      </c>
      <c r="J9" s="270" t="s">
        <v>687</v>
      </c>
      <c r="K9" s="271"/>
      <c r="L9" s="270"/>
      <c r="M9" s="271"/>
      <c r="N9" s="270"/>
      <c r="O9" s="272" t="s">
        <v>688</v>
      </c>
      <c r="P9" s="270" t="s">
        <v>689</v>
      </c>
    </row>
    <row r="10" spans="2:16" ht="39" customHeight="1">
      <c r="B10" s="434"/>
      <c r="C10" s="435"/>
      <c r="D10" s="437" t="s">
        <v>690</v>
      </c>
      <c r="E10" s="265" t="s">
        <v>691</v>
      </c>
      <c r="F10" s="279" t="s">
        <v>691</v>
      </c>
      <c r="G10" s="267" t="s">
        <v>692</v>
      </c>
      <c r="H10" s="279" t="s">
        <v>692</v>
      </c>
      <c r="I10" s="267" t="s">
        <v>693</v>
      </c>
      <c r="J10" s="279" t="s">
        <v>693</v>
      </c>
      <c r="K10" s="267"/>
      <c r="L10" s="266"/>
      <c r="M10" s="267"/>
      <c r="N10" s="266"/>
      <c r="O10" s="267"/>
      <c r="P10" s="266"/>
    </row>
    <row r="11" spans="2:16" ht="39" customHeight="1">
      <c r="B11" s="434"/>
      <c r="C11" s="435"/>
      <c r="D11" s="437"/>
      <c r="E11" s="269" t="s">
        <v>347</v>
      </c>
      <c r="F11" s="270" t="s">
        <v>694</v>
      </c>
      <c r="G11" s="271" t="s">
        <v>354</v>
      </c>
      <c r="H11" s="270" t="s">
        <v>695</v>
      </c>
      <c r="I11" s="271" t="s">
        <v>365</v>
      </c>
      <c r="J11" s="270" t="s">
        <v>696</v>
      </c>
      <c r="K11" s="271"/>
      <c r="L11" s="270"/>
      <c r="M11" s="271"/>
      <c r="N11" s="270"/>
      <c r="O11" s="271"/>
      <c r="P11" s="270"/>
    </row>
    <row r="12" spans="2:16" ht="39" customHeight="1">
      <c r="B12" s="434"/>
      <c r="C12" s="438" t="s">
        <v>589</v>
      </c>
      <c r="D12" s="439" t="s">
        <v>594</v>
      </c>
      <c r="E12" s="265" t="s">
        <v>385</v>
      </c>
      <c r="F12" s="279" t="s">
        <v>385</v>
      </c>
      <c r="G12" s="267"/>
      <c r="H12" s="266"/>
      <c r="I12" s="267" t="s">
        <v>403</v>
      </c>
      <c r="J12" s="279" t="s">
        <v>403</v>
      </c>
      <c r="K12" s="267"/>
      <c r="L12" s="266"/>
      <c r="M12" s="267"/>
      <c r="N12" s="266"/>
      <c r="O12" s="267"/>
      <c r="P12" s="266"/>
    </row>
    <row r="13" spans="2:16" ht="39" customHeight="1">
      <c r="B13" s="434"/>
      <c r="C13" s="438"/>
      <c r="D13" s="439"/>
      <c r="E13" s="269" t="s">
        <v>697</v>
      </c>
      <c r="F13" s="270" t="s">
        <v>698</v>
      </c>
      <c r="G13" s="271"/>
      <c r="H13" s="270"/>
      <c r="I13" s="271" t="s">
        <v>699</v>
      </c>
      <c r="J13" s="270" t="s">
        <v>700</v>
      </c>
      <c r="K13" s="271"/>
      <c r="L13" s="270"/>
      <c r="M13" s="271"/>
      <c r="N13" s="270"/>
      <c r="O13" s="271"/>
      <c r="P13" s="270"/>
    </row>
    <row r="14" spans="2:16" ht="39" customHeight="1">
      <c r="B14" s="434" t="s">
        <v>701</v>
      </c>
      <c r="C14" s="447" t="s">
        <v>590</v>
      </c>
      <c r="D14" s="448" t="s">
        <v>682</v>
      </c>
      <c r="E14" s="265"/>
      <c r="F14" s="266"/>
      <c r="G14" s="267"/>
      <c r="H14" s="266"/>
      <c r="I14" s="267"/>
      <c r="J14" s="266"/>
      <c r="K14" s="267" t="s">
        <v>39</v>
      </c>
      <c r="L14" s="279" t="s">
        <v>702</v>
      </c>
      <c r="M14" s="267" t="s">
        <v>703</v>
      </c>
      <c r="N14" s="279" t="s">
        <v>704</v>
      </c>
      <c r="O14" s="267"/>
      <c r="P14" s="266"/>
    </row>
    <row r="15" spans="2:16" ht="39" customHeight="1">
      <c r="B15" s="434"/>
      <c r="C15" s="447"/>
      <c r="D15" s="448"/>
      <c r="E15" s="269"/>
      <c r="F15" s="270"/>
      <c r="G15" s="271"/>
      <c r="H15" s="270"/>
      <c r="I15" s="271"/>
      <c r="J15" s="270"/>
      <c r="K15" s="271" t="s">
        <v>37</v>
      </c>
      <c r="L15" s="270" t="s">
        <v>705</v>
      </c>
      <c r="M15" s="271" t="s">
        <v>486</v>
      </c>
      <c r="N15" s="270" t="s">
        <v>706</v>
      </c>
      <c r="O15" s="271"/>
      <c r="P15" s="270"/>
    </row>
    <row r="16" spans="2:16" ht="39" customHeight="1">
      <c r="B16" s="434"/>
      <c r="C16" s="447"/>
      <c r="D16" s="437" t="s">
        <v>690</v>
      </c>
      <c r="E16" s="265"/>
      <c r="F16" s="266"/>
      <c r="G16" s="267"/>
      <c r="H16" s="266"/>
      <c r="I16" s="267"/>
      <c r="J16" s="266"/>
      <c r="K16" s="267" t="s">
        <v>43</v>
      </c>
      <c r="L16" s="279" t="s">
        <v>707</v>
      </c>
      <c r="M16" s="267" t="s">
        <v>708</v>
      </c>
      <c r="N16" s="279" t="s">
        <v>709</v>
      </c>
      <c r="O16" s="267"/>
      <c r="P16" s="266"/>
    </row>
    <row r="17" spans="2:17" ht="39" customHeight="1">
      <c r="B17" s="434"/>
      <c r="C17" s="447"/>
      <c r="D17" s="437"/>
      <c r="E17" s="269"/>
      <c r="F17" s="270"/>
      <c r="G17" s="271"/>
      <c r="H17" s="270"/>
      <c r="I17" s="271"/>
      <c r="J17" s="270"/>
      <c r="K17" s="271" t="s">
        <v>710</v>
      </c>
      <c r="L17" s="270" t="s">
        <v>711</v>
      </c>
      <c r="M17" s="271" t="s">
        <v>712</v>
      </c>
      <c r="N17" s="270" t="s">
        <v>713</v>
      </c>
      <c r="O17" s="271"/>
      <c r="P17" s="270"/>
    </row>
    <row r="18" spans="2:17" ht="39" customHeight="1">
      <c r="B18" s="434"/>
      <c r="C18" s="438" t="s">
        <v>589</v>
      </c>
      <c r="D18" s="448" t="s">
        <v>594</v>
      </c>
      <c r="E18" s="265"/>
      <c r="F18" s="266"/>
      <c r="G18" s="267"/>
      <c r="H18" s="266"/>
      <c r="I18" s="267"/>
      <c r="J18" s="266"/>
      <c r="K18" s="267" t="s">
        <v>388</v>
      </c>
      <c r="L18" s="279" t="s">
        <v>714</v>
      </c>
      <c r="M18" s="267" t="s">
        <v>715</v>
      </c>
      <c r="N18" s="279" t="s">
        <v>716</v>
      </c>
      <c r="O18" s="267"/>
      <c r="P18" s="266"/>
    </row>
    <row r="19" spans="2:17" ht="39" customHeight="1">
      <c r="B19" s="434"/>
      <c r="C19" s="438"/>
      <c r="D19" s="448"/>
      <c r="E19" s="269"/>
      <c r="F19" s="270"/>
      <c r="G19" s="271"/>
      <c r="H19" s="270"/>
      <c r="I19" s="271"/>
      <c r="J19" s="270"/>
      <c r="K19" s="271" t="s">
        <v>717</v>
      </c>
      <c r="L19" s="270" t="s">
        <v>718</v>
      </c>
      <c r="M19" s="271" t="s">
        <v>719</v>
      </c>
      <c r="N19" s="270" t="s">
        <v>720</v>
      </c>
      <c r="O19" s="271"/>
      <c r="P19" s="270"/>
    </row>
    <row r="20" spans="2:17" ht="39" customHeight="1">
      <c r="B20" s="434" t="s">
        <v>721</v>
      </c>
      <c r="C20" s="447" t="s">
        <v>590</v>
      </c>
      <c r="D20" s="448" t="s">
        <v>594</v>
      </c>
      <c r="E20" s="265"/>
      <c r="F20" s="266"/>
      <c r="G20" s="267"/>
      <c r="H20" s="266"/>
      <c r="I20" s="267"/>
      <c r="J20" s="266"/>
      <c r="K20" s="267" t="s">
        <v>357</v>
      </c>
      <c r="L20" s="279" t="s">
        <v>357</v>
      </c>
      <c r="M20" s="267" t="s">
        <v>722</v>
      </c>
      <c r="N20" s="279" t="s">
        <v>723</v>
      </c>
      <c r="O20" s="267"/>
      <c r="P20" s="266"/>
    </row>
    <row r="21" spans="2:17" ht="39" customHeight="1">
      <c r="B21" s="434"/>
      <c r="C21" s="447"/>
      <c r="D21" s="448"/>
      <c r="E21" s="269"/>
      <c r="F21" s="270"/>
      <c r="G21" s="271"/>
      <c r="H21" s="270"/>
      <c r="I21" s="271"/>
      <c r="J21" s="270"/>
      <c r="K21" s="271" t="s">
        <v>724</v>
      </c>
      <c r="L21" s="270" t="s">
        <v>725</v>
      </c>
      <c r="M21" s="271" t="s">
        <v>726</v>
      </c>
      <c r="N21" s="270" t="s">
        <v>727</v>
      </c>
      <c r="O21" s="271"/>
      <c r="P21" s="270"/>
    </row>
    <row r="22" spans="2:17" ht="39" customHeight="1">
      <c r="B22" s="434"/>
      <c r="C22" s="447"/>
      <c r="D22" s="449" t="s">
        <v>595</v>
      </c>
      <c r="E22" s="265"/>
      <c r="F22" s="266"/>
      <c r="G22" s="267"/>
      <c r="H22" s="266"/>
      <c r="I22" s="267"/>
      <c r="J22" s="266"/>
      <c r="K22" s="267"/>
      <c r="L22" s="266"/>
      <c r="M22" s="267"/>
      <c r="N22" s="266"/>
      <c r="O22" s="267" t="s">
        <v>378</v>
      </c>
      <c r="P22" s="279" t="s">
        <v>378</v>
      </c>
    </row>
    <row r="23" spans="2:17" ht="39" customHeight="1">
      <c r="B23" s="434"/>
      <c r="C23" s="447"/>
      <c r="D23" s="449"/>
      <c r="E23" s="269"/>
      <c r="F23" s="270"/>
      <c r="G23" s="271"/>
      <c r="H23" s="270"/>
      <c r="I23" s="271"/>
      <c r="J23" s="270"/>
      <c r="K23" s="271"/>
      <c r="L23" s="270"/>
      <c r="M23" s="271"/>
      <c r="N23" s="270"/>
      <c r="O23" s="271" t="s">
        <v>66</v>
      </c>
      <c r="P23" s="270" t="s">
        <v>728</v>
      </c>
    </row>
    <row r="24" spans="2:17" ht="39" customHeight="1">
      <c r="B24" s="434" t="s">
        <v>591</v>
      </c>
      <c r="C24" s="438" t="s">
        <v>589</v>
      </c>
      <c r="D24" s="448" t="s">
        <v>594</v>
      </c>
      <c r="E24" s="265" t="s">
        <v>349</v>
      </c>
      <c r="F24" s="279" t="s">
        <v>349</v>
      </c>
      <c r="G24" s="267" t="s">
        <v>413</v>
      </c>
      <c r="H24" s="279" t="s">
        <v>413</v>
      </c>
      <c r="I24" s="267" t="s">
        <v>472</v>
      </c>
      <c r="J24" s="279" t="s">
        <v>729</v>
      </c>
      <c r="K24" s="267"/>
      <c r="L24" s="266"/>
      <c r="M24" s="267"/>
      <c r="N24" s="266"/>
      <c r="O24" s="267"/>
      <c r="P24" s="266"/>
    </row>
    <row r="25" spans="2:17" ht="39" customHeight="1">
      <c r="B25" s="434"/>
      <c r="C25" s="438"/>
      <c r="D25" s="448"/>
      <c r="E25" s="269" t="s">
        <v>560</v>
      </c>
      <c r="F25" s="270" t="s">
        <v>730</v>
      </c>
      <c r="G25" s="271" t="s">
        <v>731</v>
      </c>
      <c r="H25" s="270" t="s">
        <v>732</v>
      </c>
      <c r="I25" s="271" t="s">
        <v>733</v>
      </c>
      <c r="J25" s="270" t="s">
        <v>734</v>
      </c>
      <c r="K25" s="271"/>
      <c r="L25" s="270"/>
      <c r="M25" s="271"/>
      <c r="N25" s="270"/>
      <c r="O25" s="271"/>
      <c r="P25" s="270"/>
    </row>
    <row r="26" spans="2:17" ht="39" customHeight="1">
      <c r="B26" s="434" t="s">
        <v>735</v>
      </c>
      <c r="C26" s="438" t="s">
        <v>589</v>
      </c>
      <c r="D26" s="448" t="s">
        <v>594</v>
      </c>
      <c r="E26" s="265"/>
      <c r="F26" s="266"/>
      <c r="G26" s="267" t="s">
        <v>736</v>
      </c>
      <c r="H26" s="279" t="s">
        <v>449</v>
      </c>
      <c r="I26" s="267"/>
      <c r="J26" s="266"/>
      <c r="K26" s="267"/>
      <c r="L26" s="266"/>
      <c r="M26" s="267"/>
      <c r="N26" s="266"/>
      <c r="O26" s="267"/>
      <c r="P26" s="266"/>
    </row>
    <row r="27" spans="2:17" ht="39" customHeight="1">
      <c r="B27" s="434"/>
      <c r="C27" s="438"/>
      <c r="D27" s="448"/>
      <c r="E27" s="269"/>
      <c r="F27" s="270"/>
      <c r="G27" s="271" t="s">
        <v>737</v>
      </c>
      <c r="H27" s="270" t="s">
        <v>738</v>
      </c>
      <c r="I27" s="271"/>
      <c r="J27" s="270"/>
      <c r="K27" s="271"/>
      <c r="L27" s="270"/>
      <c r="M27" s="271"/>
      <c r="N27" s="270"/>
      <c r="O27" s="271"/>
      <c r="P27" s="270"/>
    </row>
    <row r="29" spans="2:17" s="274" customFormat="1" ht="25.5">
      <c r="B29" s="273" t="s">
        <v>739</v>
      </c>
      <c r="C29" s="450" t="s">
        <v>740</v>
      </c>
      <c r="D29" s="450"/>
      <c r="E29" s="450"/>
      <c r="F29" s="450"/>
      <c r="G29" s="450"/>
      <c r="H29" s="450"/>
      <c r="I29" s="450"/>
      <c r="J29" s="450"/>
      <c r="K29" s="450"/>
      <c r="L29" s="450"/>
      <c r="M29" s="450"/>
      <c r="N29" s="450"/>
      <c r="O29" s="450"/>
      <c r="P29" s="450"/>
      <c r="Q29" s="450"/>
    </row>
    <row r="30" spans="2:17" s="275" customFormat="1" ht="25.5">
      <c r="B30" s="273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/>
      <c r="O30" s="273"/>
      <c r="P30" s="273"/>
    </row>
    <row r="31" spans="2:17" s="275" customFormat="1" ht="30">
      <c r="B31" s="276"/>
      <c r="C31" s="277" t="s">
        <v>741</v>
      </c>
      <c r="D31" s="277" t="s">
        <v>742</v>
      </c>
      <c r="E31" s="273"/>
      <c r="F31" s="273"/>
      <c r="G31" s="273"/>
      <c r="H31" s="273"/>
      <c r="I31" s="273"/>
      <c r="J31" s="273"/>
      <c r="K31" s="273"/>
      <c r="L31" s="273"/>
      <c r="M31" s="273"/>
      <c r="N31" s="273"/>
      <c r="O31" s="273"/>
      <c r="P31" s="273"/>
    </row>
    <row r="32" spans="2:17" ht="30">
      <c r="B32" s="276" t="s">
        <v>743</v>
      </c>
      <c r="C32" s="451" t="s">
        <v>744</v>
      </c>
      <c r="D32" s="452"/>
    </row>
    <row r="33" spans="2:4" ht="30">
      <c r="B33" s="276" t="s">
        <v>745</v>
      </c>
      <c r="C33" s="278" t="s">
        <v>746</v>
      </c>
      <c r="D33" s="278" t="s">
        <v>747</v>
      </c>
    </row>
  </sheetData>
  <mergeCells count="59">
    <mergeCell ref="B26:B27"/>
    <mergeCell ref="C26:C27"/>
    <mergeCell ref="D26:D27"/>
    <mergeCell ref="C29:Q29"/>
    <mergeCell ref="C32:D32"/>
    <mergeCell ref="B20:B23"/>
    <mergeCell ref="C20:C23"/>
    <mergeCell ref="D20:D21"/>
    <mergeCell ref="D22:D23"/>
    <mergeCell ref="B24:B25"/>
    <mergeCell ref="C24:C25"/>
    <mergeCell ref="D24:D25"/>
    <mergeCell ref="B14:B19"/>
    <mergeCell ref="C14:C17"/>
    <mergeCell ref="D14:D15"/>
    <mergeCell ref="D16:D17"/>
    <mergeCell ref="C18:C19"/>
    <mergeCell ref="D18:D19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</mergeCells>
  <phoneticPr fontId="3" type="noConversion"/>
  <hyperlinks>
    <hyperlink ref="B7" r:id="rId1" xr:uid="{2B26A7E0-1169-4F58-A52D-17F0704F86F4}"/>
    <hyperlink ref="B8" r:id="rId2" xr:uid="{BF84AF72-5DD8-4174-BF65-D6EF4D2FB9F2}"/>
    <hyperlink ref="C8" r:id="rId3" xr:uid="{776FB322-97BD-4B0C-9BA9-299FB5279251}"/>
    <hyperlink ref="D8" r:id="rId4" xr:uid="{90149C79-CA38-4691-BEEE-90210C7E61CA}"/>
    <hyperlink ref="D10" r:id="rId5" xr:uid="{2EDBFA2C-DDB0-4572-B729-3851EACCB743}"/>
    <hyperlink ref="C12" r:id="rId6" xr:uid="{41423EB6-037A-4C02-9EC1-BBF6E3CDF0BF}"/>
    <hyperlink ref="B14" r:id="rId7" xr:uid="{634F7124-4A02-454F-A8A3-F47FB20F812E}"/>
    <hyperlink ref="B20" r:id="rId8" xr:uid="{756DC4AA-E158-4F49-92B0-A6E3FA055EC0}"/>
    <hyperlink ref="B24" r:id="rId9" xr:uid="{59D7342F-B07D-4A12-B93B-C032800F3AD9}"/>
    <hyperlink ref="B26" r:id="rId10" xr:uid="{99A274DF-D0F5-4A0E-A7A9-60178B994769}"/>
    <hyperlink ref="M7:N7" r:id="rId11" display="https://zh.wikipedia.org/zh-tw/%E9%BE%88%E8%85%AD%E9%9F%B3" xr:uid="{3257CCB8-F270-4D25-AA96-5C936F90DD63}"/>
    <hyperlink ref="I7:J7" r:id="rId12" display="https://zh.wikipedia.org/zh-tw/%E8%BD%AF%E8%85%AD%E9%9F%B3" xr:uid="{2A3ACD1A-6BD0-40D9-B7C1-E2CDE3BDDF2A}"/>
    <hyperlink ref="K7:L7" r:id="rId13" display="https://zh.wikipedia.org/zh-tw/%E9%BD%BF%E9%9F%B3" xr:uid="{A527ED68-A25D-4AA8-A68B-A0224D2515E5}"/>
    <hyperlink ref="D16" r:id="rId14" xr:uid="{8C3D78FE-34D1-4F2A-BC59-4BE0F26C66BC}"/>
    <hyperlink ref="G7:H7" r:id="rId15" display="https://zh.wikipedia.org/zh-tw/%E9%BD%92%E9%BD%A6%E9%9F%B3" xr:uid="{070A57D5-F791-42F0-9F54-21F55D589168}"/>
  </hyperlinks>
  <pageMargins left="0.7" right="0.7" top="0.75" bottom="0.75" header="0.3" footer="0.3"/>
  <pageSetup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B2:Q49"/>
  <sheetViews>
    <sheetView topLeftCell="A15" workbookViewId="0">
      <selection activeCell="K20" sqref="K20"/>
    </sheetView>
  </sheetViews>
  <sheetFormatPr defaultRowHeight="25.5"/>
  <cols>
    <col min="1" max="1" width="4" style="1" customWidth="1"/>
    <col min="2" max="2" width="12.3984375" style="1" bestFit="1" customWidth="1"/>
    <col min="3" max="5" width="15.8984375" style="1" customWidth="1"/>
    <col min="6" max="6" width="15.8984375" style="1" hidden="1" customWidth="1"/>
    <col min="7" max="7" width="15.8984375" style="1" customWidth="1"/>
    <col min="8" max="8" width="8.796875" style="1"/>
    <col min="9" max="12" width="11.59765625" style="1" customWidth="1"/>
    <col min="13" max="13" width="5.5" style="1" customWidth="1"/>
    <col min="14" max="17" width="11.59765625" style="1" customWidth="1"/>
    <col min="18" max="16384" width="8.796875" style="1"/>
  </cols>
  <sheetData>
    <row r="2" spans="2:7" ht="30">
      <c r="B2" s="430" t="s">
        <v>6</v>
      </c>
      <c r="C2" s="151"/>
      <c r="D2" s="151"/>
      <c r="E2" s="202" t="s">
        <v>0</v>
      </c>
      <c r="F2" s="151"/>
    </row>
    <row r="3" spans="2:7" s="203" customFormat="1">
      <c r="C3" s="417" t="s">
        <v>1</v>
      </c>
      <c r="D3" s="418" t="s">
        <v>4</v>
      </c>
      <c r="E3" s="418" t="s">
        <v>3</v>
      </c>
      <c r="F3" s="419" t="s">
        <v>2</v>
      </c>
      <c r="G3" s="424" t="s">
        <v>5</v>
      </c>
    </row>
    <row r="4" spans="2:7">
      <c r="C4" s="153" t="s">
        <v>7</v>
      </c>
      <c r="D4" s="155" t="s">
        <v>9</v>
      </c>
      <c r="E4" s="154" t="s">
        <v>8</v>
      </c>
      <c r="F4" s="413" t="s">
        <v>8</v>
      </c>
      <c r="G4" s="425" t="s">
        <v>974</v>
      </c>
    </row>
    <row r="5" spans="2:7">
      <c r="B5" s="151"/>
      <c r="C5" s="156" t="s">
        <v>10</v>
      </c>
      <c r="D5" s="157" t="s">
        <v>13</v>
      </c>
      <c r="E5" s="412" t="s">
        <v>12</v>
      </c>
      <c r="F5" s="414" t="s">
        <v>11</v>
      </c>
      <c r="G5" s="426" t="s">
        <v>975</v>
      </c>
    </row>
    <row r="6" spans="2:7">
      <c r="B6" s="151"/>
      <c r="C6" s="156" t="s">
        <v>14</v>
      </c>
      <c r="D6" s="157" t="s">
        <v>17</v>
      </c>
      <c r="E6" s="412" t="s">
        <v>16</v>
      </c>
      <c r="F6" s="414" t="s">
        <v>15</v>
      </c>
      <c r="G6" s="426" t="s">
        <v>979</v>
      </c>
    </row>
    <row r="7" spans="2:7">
      <c r="B7" s="151"/>
      <c r="C7" s="158" t="s">
        <v>18</v>
      </c>
      <c r="D7" s="160" t="s">
        <v>21</v>
      </c>
      <c r="E7" s="159" t="s">
        <v>20</v>
      </c>
      <c r="F7" s="415" t="s">
        <v>19</v>
      </c>
      <c r="G7" s="427" t="s">
        <v>976</v>
      </c>
    </row>
    <row r="8" spans="2:7">
      <c r="B8" s="151"/>
      <c r="C8" s="153" t="s">
        <v>22</v>
      </c>
      <c r="D8" s="155" t="s">
        <v>24</v>
      </c>
      <c r="E8" s="154" t="s">
        <v>23</v>
      </c>
      <c r="F8" s="413" t="s">
        <v>23</v>
      </c>
      <c r="G8" s="425" t="s">
        <v>977</v>
      </c>
    </row>
    <row r="9" spans="2:7">
      <c r="B9" s="151"/>
      <c r="C9" s="156" t="s">
        <v>25</v>
      </c>
      <c r="D9" s="157" t="s">
        <v>28</v>
      </c>
      <c r="E9" s="412" t="s">
        <v>27</v>
      </c>
      <c r="F9" s="414" t="s">
        <v>26</v>
      </c>
      <c r="G9" s="426" t="s">
        <v>978</v>
      </c>
    </row>
    <row r="10" spans="2:7">
      <c r="B10" s="151"/>
      <c r="C10" s="156" t="s">
        <v>29</v>
      </c>
      <c r="D10" s="157" t="s">
        <v>32</v>
      </c>
      <c r="E10" s="412" t="s">
        <v>31</v>
      </c>
      <c r="F10" s="414" t="s">
        <v>30</v>
      </c>
      <c r="G10" s="426" t="s">
        <v>980</v>
      </c>
    </row>
    <row r="11" spans="2:7">
      <c r="B11" s="151"/>
      <c r="C11" s="158" t="s">
        <v>33</v>
      </c>
      <c r="D11" s="160" t="s">
        <v>36</v>
      </c>
      <c r="E11" s="159" t="s">
        <v>35</v>
      </c>
      <c r="F11" s="416" t="s">
        <v>34</v>
      </c>
      <c r="G11" s="427" t="s">
        <v>981</v>
      </c>
    </row>
    <row r="12" spans="2:7">
      <c r="B12" s="151"/>
      <c r="C12" s="153" t="s">
        <v>37</v>
      </c>
      <c r="D12" s="155" t="s">
        <v>40</v>
      </c>
      <c r="E12" s="154" t="s">
        <v>972</v>
      </c>
      <c r="F12" s="413" t="s">
        <v>38</v>
      </c>
      <c r="G12" s="425" t="s">
        <v>982</v>
      </c>
    </row>
    <row r="13" spans="2:7">
      <c r="B13" s="151"/>
      <c r="C13" s="156" t="s">
        <v>41</v>
      </c>
      <c r="D13" s="157" t="s">
        <v>44</v>
      </c>
      <c r="E13" s="412" t="s">
        <v>973</v>
      </c>
      <c r="F13" s="414" t="s">
        <v>42</v>
      </c>
      <c r="G13" s="426" t="s">
        <v>983</v>
      </c>
    </row>
    <row r="14" spans="2:7">
      <c r="B14" s="151"/>
      <c r="C14" s="156" t="s">
        <v>45</v>
      </c>
      <c r="D14" s="157" t="s">
        <v>48</v>
      </c>
      <c r="E14" s="412" t="s">
        <v>47</v>
      </c>
      <c r="F14" s="414" t="s">
        <v>46</v>
      </c>
      <c r="G14" s="426" t="s">
        <v>133</v>
      </c>
    </row>
    <row r="15" spans="2:7">
      <c r="B15" s="151"/>
      <c r="C15" s="158" t="s">
        <v>49</v>
      </c>
      <c r="D15" s="160" t="s">
        <v>51</v>
      </c>
      <c r="E15" s="159" t="s">
        <v>50</v>
      </c>
      <c r="F15" s="416" t="s">
        <v>50</v>
      </c>
      <c r="G15" s="427" t="s">
        <v>984</v>
      </c>
    </row>
    <row r="16" spans="2:7">
      <c r="B16" s="151"/>
      <c r="C16" s="153" t="s">
        <v>52</v>
      </c>
      <c r="D16" s="155" t="s">
        <v>54</v>
      </c>
      <c r="E16" s="154" t="s">
        <v>53</v>
      </c>
      <c r="F16" s="413" t="s">
        <v>53</v>
      </c>
      <c r="G16" s="425" t="s">
        <v>985</v>
      </c>
    </row>
    <row r="17" spans="2:17">
      <c r="B17" s="151"/>
      <c r="C17" s="156" t="s">
        <v>55</v>
      </c>
      <c r="D17" s="157" t="s">
        <v>58</v>
      </c>
      <c r="E17" s="412" t="s">
        <v>57</v>
      </c>
      <c r="F17" s="414" t="s">
        <v>56</v>
      </c>
      <c r="G17" s="426" t="s">
        <v>132</v>
      </c>
    </row>
    <row r="18" spans="2:17">
      <c r="B18" s="151"/>
      <c r="C18" s="156" t="s">
        <v>59</v>
      </c>
      <c r="D18" s="157" t="s">
        <v>61</v>
      </c>
      <c r="E18" s="412" t="s">
        <v>60</v>
      </c>
      <c r="F18" s="414" t="s">
        <v>60</v>
      </c>
      <c r="G18" s="426" t="s">
        <v>986</v>
      </c>
    </row>
    <row r="19" spans="2:17">
      <c r="B19" s="151"/>
      <c r="C19" s="158" t="s">
        <v>62</v>
      </c>
      <c r="D19" s="160" t="s">
        <v>65</v>
      </c>
      <c r="E19" s="159" t="s">
        <v>64</v>
      </c>
      <c r="F19" s="415" t="s">
        <v>63</v>
      </c>
      <c r="G19" s="427" t="s">
        <v>987</v>
      </c>
    </row>
    <row r="20" spans="2:17">
      <c r="B20" s="151"/>
      <c r="C20" s="158" t="s">
        <v>66</v>
      </c>
      <c r="D20" s="160" t="s">
        <v>68</v>
      </c>
      <c r="E20" s="159" t="s">
        <v>67</v>
      </c>
      <c r="F20" s="416" t="s">
        <v>67</v>
      </c>
      <c r="G20" s="427" t="s">
        <v>988</v>
      </c>
    </row>
    <row r="24" spans="2:17" ht="30">
      <c r="B24" s="430" t="s">
        <v>69</v>
      </c>
      <c r="E24" s="202" t="s">
        <v>0</v>
      </c>
    </row>
    <row r="25" spans="2:17">
      <c r="C25" s="417" t="s">
        <v>1</v>
      </c>
      <c r="D25" s="418" t="s">
        <v>4</v>
      </c>
      <c r="E25" s="418" t="s">
        <v>3</v>
      </c>
      <c r="F25" s="419" t="s">
        <v>2</v>
      </c>
      <c r="G25" s="424" t="s">
        <v>5</v>
      </c>
      <c r="I25" s="201" t="s">
        <v>1</v>
      </c>
      <c r="J25" s="202" t="s">
        <v>2</v>
      </c>
      <c r="K25" s="152" t="s">
        <v>70</v>
      </c>
      <c r="L25" s="152" t="s">
        <v>4</v>
      </c>
      <c r="N25" s="201" t="s">
        <v>1</v>
      </c>
      <c r="O25" s="202" t="s">
        <v>2</v>
      </c>
      <c r="P25" s="152" t="s">
        <v>70</v>
      </c>
      <c r="Q25" s="152" t="s">
        <v>4</v>
      </c>
    </row>
    <row r="26" spans="2:17">
      <c r="B26" s="151"/>
      <c r="C26" s="153" t="s">
        <v>71</v>
      </c>
      <c r="D26" s="161" t="s">
        <v>73</v>
      </c>
      <c r="E26" s="406" t="s">
        <v>72</v>
      </c>
      <c r="F26" s="420" t="s">
        <v>72</v>
      </c>
      <c r="G26" s="425" t="s">
        <v>1321</v>
      </c>
      <c r="I26" s="204" t="s">
        <v>74</v>
      </c>
      <c r="J26" s="205" t="s">
        <v>75</v>
      </c>
      <c r="K26" s="205" t="s">
        <v>75</v>
      </c>
      <c r="L26" s="205" t="s">
        <v>76</v>
      </c>
      <c r="N26" s="204" t="s">
        <v>77</v>
      </c>
      <c r="O26" s="205" t="s">
        <v>78</v>
      </c>
      <c r="P26" s="205" t="s">
        <v>79</v>
      </c>
      <c r="Q26" s="205" t="s">
        <v>80</v>
      </c>
    </row>
    <row r="27" spans="2:17">
      <c r="B27" s="151"/>
      <c r="C27" s="156" t="str">
        <f xml:space="preserve"> "ㄥ" &amp; C26</f>
        <v>ㄥㄧ</v>
      </c>
      <c r="D27" s="162" t="s">
        <v>83</v>
      </c>
      <c r="E27" s="407" t="s">
        <v>82</v>
      </c>
      <c r="F27" s="421" t="s">
        <v>81</v>
      </c>
      <c r="G27" s="426" t="s">
        <v>786</v>
      </c>
      <c r="I27" s="206" t="s">
        <v>71</v>
      </c>
      <c r="J27" s="207" t="s">
        <v>72</v>
      </c>
      <c r="K27" s="207" t="s">
        <v>72</v>
      </c>
      <c r="L27" s="208" t="s">
        <v>73</v>
      </c>
      <c r="N27" s="206" t="s">
        <v>84</v>
      </c>
      <c r="O27" s="207" t="s">
        <v>81</v>
      </c>
      <c r="P27" s="207" t="s">
        <v>82</v>
      </c>
      <c r="Q27" s="208" t="s">
        <v>83</v>
      </c>
    </row>
    <row r="28" spans="2:17">
      <c r="B28" s="151"/>
      <c r="C28" s="156" t="s">
        <v>85</v>
      </c>
      <c r="D28" s="162" t="s">
        <v>87</v>
      </c>
      <c r="E28" s="407" t="s">
        <v>86</v>
      </c>
      <c r="F28" s="421" t="s">
        <v>86</v>
      </c>
      <c r="G28" s="428" t="s">
        <v>1322</v>
      </c>
      <c r="I28" s="204" t="s">
        <v>85</v>
      </c>
      <c r="J28" s="205" t="s">
        <v>86</v>
      </c>
      <c r="K28" s="205" t="s">
        <v>86</v>
      </c>
      <c r="L28" s="205" t="s">
        <v>87</v>
      </c>
      <c r="N28" s="204" t="s">
        <v>88</v>
      </c>
      <c r="O28" s="205" t="s">
        <v>89</v>
      </c>
      <c r="P28" s="205" t="s">
        <v>90</v>
      </c>
      <c r="Q28" s="205" t="s">
        <v>91</v>
      </c>
    </row>
    <row r="29" spans="2:17">
      <c r="B29" s="151"/>
      <c r="C29" s="156" t="str">
        <f xml:space="preserve"> "ㄥ" &amp; C28</f>
        <v>ㄥㄨ</v>
      </c>
      <c r="D29" s="163" t="s">
        <v>91</v>
      </c>
      <c r="E29" s="408" t="s">
        <v>90</v>
      </c>
      <c r="F29" s="415" t="s">
        <v>89</v>
      </c>
      <c r="G29" s="429"/>
      <c r="I29" s="204" t="s">
        <v>92</v>
      </c>
      <c r="J29" s="205" t="s">
        <v>93</v>
      </c>
      <c r="K29" s="205" t="s">
        <v>93</v>
      </c>
      <c r="L29" s="205" t="s">
        <v>94</v>
      </c>
      <c r="N29" s="204" t="s">
        <v>95</v>
      </c>
      <c r="O29" s="205" t="s">
        <v>96</v>
      </c>
      <c r="P29" s="205" t="s">
        <v>97</v>
      </c>
      <c r="Q29" s="205" t="s">
        <v>98</v>
      </c>
    </row>
    <row r="30" spans="2:17">
      <c r="B30" s="151"/>
      <c r="C30" s="153" t="s">
        <v>74</v>
      </c>
      <c r="D30" s="161" t="s">
        <v>76</v>
      </c>
      <c r="E30" s="406" t="s">
        <v>75</v>
      </c>
      <c r="F30" s="420" t="s">
        <v>75</v>
      </c>
      <c r="G30" s="425" t="s">
        <v>1323</v>
      </c>
      <c r="I30" s="204" t="s">
        <v>99</v>
      </c>
      <c r="J30" s="205" t="s">
        <v>100</v>
      </c>
      <c r="K30" s="205" t="s">
        <v>101</v>
      </c>
      <c r="L30" s="205" t="s">
        <v>102</v>
      </c>
      <c r="N30" s="204" t="s">
        <v>103</v>
      </c>
      <c r="O30" s="205" t="s">
        <v>104</v>
      </c>
      <c r="P30" s="205" t="s">
        <v>105</v>
      </c>
      <c r="Q30" s="205" t="s">
        <v>106</v>
      </c>
    </row>
    <row r="31" spans="2:17">
      <c r="B31" s="151"/>
      <c r="C31" s="156" t="str">
        <f xml:space="preserve"> "ㄥ" &amp; C30</f>
        <v>ㄥㄚ</v>
      </c>
      <c r="D31" s="162" t="s">
        <v>80</v>
      </c>
      <c r="E31" s="407" t="s">
        <v>79</v>
      </c>
      <c r="F31" s="421" t="s">
        <v>78</v>
      </c>
      <c r="G31" s="426" t="s">
        <v>757</v>
      </c>
      <c r="I31" s="204" t="s">
        <v>107</v>
      </c>
      <c r="J31" s="205" t="s">
        <v>108</v>
      </c>
      <c r="K31" s="205" t="s">
        <v>100</v>
      </c>
      <c r="L31" s="205" t="s">
        <v>109</v>
      </c>
      <c r="N31" s="204"/>
      <c r="O31" s="205"/>
      <c r="P31" s="205"/>
      <c r="Q31" s="205"/>
    </row>
    <row r="32" spans="2:17">
      <c r="B32" s="151"/>
      <c r="C32" s="156" t="s">
        <v>99</v>
      </c>
      <c r="D32" s="162" t="s">
        <v>110</v>
      </c>
      <c r="E32" s="407" t="s">
        <v>101</v>
      </c>
      <c r="F32" s="421" t="s">
        <v>289</v>
      </c>
      <c r="G32" s="426" t="s">
        <v>1324</v>
      </c>
    </row>
    <row r="33" spans="2:7">
      <c r="B33" s="151"/>
      <c r="C33" s="156" t="str">
        <f xml:space="preserve"> "ㄥ" &amp; C32</f>
        <v>ㄥㆦ</v>
      </c>
      <c r="D33" s="162" t="s">
        <v>111</v>
      </c>
      <c r="E33" s="407" t="s">
        <v>105</v>
      </c>
      <c r="F33" s="421" t="s">
        <v>104</v>
      </c>
      <c r="G33" s="426" t="s">
        <v>1325</v>
      </c>
    </row>
    <row r="34" spans="2:7">
      <c r="B34" s="151"/>
      <c r="C34" s="156" t="s">
        <v>107</v>
      </c>
      <c r="D34" s="162" t="s">
        <v>109</v>
      </c>
      <c r="E34" s="407" t="s">
        <v>100</v>
      </c>
      <c r="F34" s="421" t="s">
        <v>1093</v>
      </c>
      <c r="G34" s="426" t="s">
        <v>837</v>
      </c>
    </row>
    <row r="35" spans="2:7">
      <c r="B35" s="151"/>
      <c r="C35" s="156" t="s">
        <v>112</v>
      </c>
      <c r="D35" s="162" t="s">
        <v>94</v>
      </c>
      <c r="E35" s="407" t="s">
        <v>93</v>
      </c>
      <c r="F35" s="421" t="s">
        <v>93</v>
      </c>
      <c r="G35" s="426" t="s">
        <v>1326</v>
      </c>
    </row>
    <row r="36" spans="2:7">
      <c r="B36" s="151"/>
      <c r="C36" s="156" t="str">
        <f xml:space="preserve"> "ㄥ" &amp; C35</f>
        <v>ㄥㄝ</v>
      </c>
      <c r="D36" s="163" t="s">
        <v>98</v>
      </c>
      <c r="E36" s="408" t="s">
        <v>97</v>
      </c>
      <c r="F36" s="415" t="s">
        <v>96</v>
      </c>
      <c r="G36" s="426" t="s">
        <v>781</v>
      </c>
    </row>
    <row r="37" spans="2:7">
      <c r="B37" s="151"/>
      <c r="C37" s="153" t="s">
        <v>18</v>
      </c>
      <c r="D37" s="161" t="s">
        <v>115</v>
      </c>
      <c r="E37" s="409" t="s">
        <v>114</v>
      </c>
      <c r="F37" s="420" t="s">
        <v>113</v>
      </c>
      <c r="G37" s="425" t="s">
        <v>834</v>
      </c>
    </row>
    <row r="38" spans="2:7">
      <c r="B38" s="151"/>
      <c r="C38" s="156" t="s">
        <v>116</v>
      </c>
      <c r="D38" s="162" t="s">
        <v>118</v>
      </c>
      <c r="E38" s="410" t="s">
        <v>117</v>
      </c>
      <c r="F38" s="421" t="s">
        <v>63</v>
      </c>
      <c r="G38" s="429"/>
    </row>
    <row r="39" spans="2:7">
      <c r="B39" s="151"/>
      <c r="C39" s="158" t="s">
        <v>119</v>
      </c>
      <c r="D39" s="163" t="s">
        <v>122</v>
      </c>
      <c r="E39" s="411" t="s">
        <v>121</v>
      </c>
      <c r="F39" s="415" t="s">
        <v>120</v>
      </c>
      <c r="G39" s="427" t="s">
        <v>1327</v>
      </c>
    </row>
    <row r="40" spans="2:7">
      <c r="C40" s="153" t="s">
        <v>319</v>
      </c>
      <c r="D40" s="161" t="s">
        <v>423</v>
      </c>
      <c r="E40" s="406" t="s">
        <v>422</v>
      </c>
      <c r="F40" s="420"/>
      <c r="G40" s="425" t="s">
        <v>759</v>
      </c>
    </row>
    <row r="41" spans="2:7">
      <c r="C41" s="156" t="s">
        <v>1311</v>
      </c>
      <c r="D41" s="162" t="s">
        <v>1102</v>
      </c>
      <c r="E41" s="407" t="s">
        <v>1312</v>
      </c>
      <c r="F41" s="421"/>
      <c r="G41" s="426" t="s">
        <v>1328</v>
      </c>
    </row>
    <row r="42" spans="2:7">
      <c r="C42" s="156" t="s">
        <v>322</v>
      </c>
      <c r="D42" s="162" t="s">
        <v>1316</v>
      </c>
      <c r="E42" s="407" t="s">
        <v>428</v>
      </c>
      <c r="F42" s="421"/>
      <c r="G42" s="426" t="s">
        <v>774</v>
      </c>
    </row>
    <row r="43" spans="2:7">
      <c r="C43" s="156" t="s">
        <v>1313</v>
      </c>
      <c r="D43" s="162" t="s">
        <v>1317</v>
      </c>
      <c r="E43" s="407" t="s">
        <v>1314</v>
      </c>
      <c r="F43" s="421"/>
      <c r="G43" s="426" t="s">
        <v>777</v>
      </c>
    </row>
    <row r="44" spans="2:7">
      <c r="C44" s="156" t="s">
        <v>324</v>
      </c>
      <c r="D44" s="162" t="s">
        <v>438</v>
      </c>
      <c r="E44" s="407" t="s">
        <v>437</v>
      </c>
      <c r="F44" s="421"/>
      <c r="G44" s="426" t="s">
        <v>767</v>
      </c>
    </row>
    <row r="45" spans="2:7">
      <c r="C45" s="156" t="s">
        <v>1318</v>
      </c>
      <c r="D45" s="162" t="s">
        <v>440</v>
      </c>
      <c r="E45" s="407" t="s">
        <v>439</v>
      </c>
      <c r="F45" s="421"/>
      <c r="G45" s="429"/>
    </row>
    <row r="46" spans="2:7">
      <c r="C46" s="156" t="s">
        <v>330</v>
      </c>
      <c r="D46" s="163" t="s">
        <v>444</v>
      </c>
      <c r="E46" s="408" t="s">
        <v>443</v>
      </c>
      <c r="F46" s="415"/>
      <c r="G46" s="426" t="s">
        <v>771</v>
      </c>
    </row>
    <row r="47" spans="2:7">
      <c r="C47" s="153" t="s">
        <v>1315</v>
      </c>
      <c r="D47" s="161" t="s">
        <v>433</v>
      </c>
      <c r="E47" s="409" t="s">
        <v>845</v>
      </c>
      <c r="F47" s="420"/>
      <c r="G47" s="425" t="s">
        <v>846</v>
      </c>
    </row>
    <row r="48" spans="2:7">
      <c r="C48" s="156" t="s">
        <v>461</v>
      </c>
      <c r="D48" s="162" t="s">
        <v>1319</v>
      </c>
      <c r="E48" s="410" t="s">
        <v>763</v>
      </c>
      <c r="F48" s="421"/>
      <c r="G48" s="426" t="s">
        <v>764</v>
      </c>
    </row>
    <row r="49" spans="3:7">
      <c r="C49" s="158" t="s">
        <v>1320</v>
      </c>
      <c r="D49" s="163" t="s">
        <v>460</v>
      </c>
      <c r="E49" s="411" t="s">
        <v>843</v>
      </c>
      <c r="F49" s="415"/>
      <c r="G49" s="427" t="s">
        <v>1329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F144-71B2-4D08-9305-6F4CF4A253CE}">
  <dimension ref="B1:P54"/>
  <sheetViews>
    <sheetView workbookViewId="0">
      <selection activeCell="Q27" sqref="Q27"/>
    </sheetView>
  </sheetViews>
  <sheetFormatPr defaultColWidth="7.09765625" defaultRowHeight="30"/>
  <cols>
    <col min="1" max="1" width="7.09765625" style="358"/>
    <col min="2" max="2" width="13" style="361" customWidth="1"/>
    <col min="3" max="3" width="13" style="355" customWidth="1"/>
    <col min="4" max="4" width="13" style="356" customWidth="1"/>
    <col min="5" max="5" width="13" style="357" customWidth="1"/>
    <col min="6" max="6" width="13" style="355" customWidth="1"/>
    <col min="7" max="7" width="14.796875" style="357" bestFit="1" customWidth="1"/>
    <col min="8" max="8" width="18.09765625" style="369" bestFit="1" customWidth="1"/>
    <col min="9" max="9" width="12.796875" style="372" bestFit="1" customWidth="1"/>
    <col min="10" max="10" width="43.296875" style="372" hidden="1" customWidth="1"/>
    <col min="11" max="14" width="6.69921875" style="372" hidden="1" customWidth="1"/>
    <col min="15" max="15" width="13.796875" style="358" hidden="1" customWidth="1"/>
    <col min="16" max="16" width="20.59765625" style="358" hidden="1" customWidth="1"/>
    <col min="17" max="16384" width="7.09765625" style="358"/>
  </cols>
  <sheetData>
    <row r="1" spans="2:16">
      <c r="I1" s="372" t="s">
        <v>278</v>
      </c>
    </row>
    <row r="2" spans="2:16">
      <c r="B2" s="363" t="s">
        <v>1159</v>
      </c>
    </row>
    <row r="4" spans="2:16" s="353" customFormat="1" ht="27" customHeight="1">
      <c r="B4" s="422" t="s">
        <v>1135</v>
      </c>
      <c r="C4" s="422" t="s">
        <v>341</v>
      </c>
      <c r="D4" s="422" t="s">
        <v>4</v>
      </c>
      <c r="E4" s="422" t="s">
        <v>1136</v>
      </c>
      <c r="F4" s="422" t="s">
        <v>1047</v>
      </c>
      <c r="G4" s="422" t="s">
        <v>1158</v>
      </c>
      <c r="H4" s="423" t="s">
        <v>1183</v>
      </c>
      <c r="I4" s="373"/>
      <c r="J4" s="373"/>
      <c r="K4" s="373"/>
      <c r="L4" s="373"/>
      <c r="M4" s="373"/>
      <c r="N4" s="373"/>
    </row>
    <row r="5" spans="2:16" s="366" customFormat="1" ht="38.25" customHeight="1">
      <c r="B5" s="364" t="s">
        <v>293</v>
      </c>
      <c r="C5" s="364" t="s">
        <v>293</v>
      </c>
      <c r="D5" s="365" t="s">
        <v>9</v>
      </c>
      <c r="E5" s="364" t="s">
        <v>1049</v>
      </c>
      <c r="F5" s="364" t="s">
        <v>1050</v>
      </c>
      <c r="G5" s="364" t="s">
        <v>1137</v>
      </c>
      <c r="H5" s="370" t="str">
        <f>P5</f>
        <v>ㄅㄥㄧˉ</v>
      </c>
      <c r="J5" s="370" t="s">
        <v>1203</v>
      </c>
      <c r="K5" s="370">
        <f xml:space="preserve"> FIND( "〔", $J5)</f>
        <v>1</v>
      </c>
      <c r="L5" s="370">
        <f xml:space="preserve"> FIND( "〕", $J5)</f>
        <v>6</v>
      </c>
      <c r="M5" s="370">
        <f xml:space="preserve"> FIND( "【", $J5)</f>
        <v>7</v>
      </c>
      <c r="N5" s="370">
        <f xml:space="preserve"> FIND( "】", $J5)</f>
        <v>12</v>
      </c>
      <c r="O5" s="370" t="str">
        <f xml:space="preserve"> MID($J5,K5+1,L5-K5-1)</f>
        <v>piⁿ¹</v>
      </c>
      <c r="P5" s="370" t="str">
        <f xml:space="preserve"> MID($J5,M5+1,N5-M5-1)</f>
        <v>ㄅㄥㄧˉ</v>
      </c>
    </row>
    <row r="6" spans="2:16" s="366" customFormat="1" ht="38.25" customHeight="1">
      <c r="B6" s="367" t="str">
        <f xml:space="preserve"> B5 &amp; $C$17</f>
        <v>ㄅㄏ</v>
      </c>
      <c r="C6" s="368" t="s">
        <v>295</v>
      </c>
      <c r="D6" s="365" t="s">
        <v>17</v>
      </c>
      <c r="E6" s="364" t="s">
        <v>15</v>
      </c>
      <c r="F6" s="364" t="s">
        <v>1051</v>
      </c>
      <c r="G6" s="364" t="s">
        <v>1138</v>
      </c>
      <c r="H6" s="370" t="str">
        <f t="shared" ref="H6:H24" si="0">P6</f>
        <v>ㄅㄏㄨㄣˇ</v>
      </c>
      <c r="J6" s="370" t="s">
        <v>1187</v>
      </c>
      <c r="K6" s="370">
        <f t="shared" ref="K6:K24" si="1" xml:space="preserve"> FIND( "〔", $J6)</f>
        <v>1</v>
      </c>
      <c r="L6" s="370">
        <f t="shared" ref="L6:L24" si="2" xml:space="preserve"> FIND( "〕", $J6)</f>
        <v>6</v>
      </c>
      <c r="M6" s="370">
        <f t="shared" ref="M6:M24" si="3" xml:space="preserve"> FIND( "【", $J6)</f>
        <v>7</v>
      </c>
      <c r="N6" s="370">
        <f t="shared" ref="N6:N24" si="4" xml:space="preserve"> FIND( "】", $J6)</f>
        <v>13</v>
      </c>
      <c r="O6" s="370" t="str">
        <f t="shared" ref="O6:O24" si="5" xml:space="preserve"> MID($J6,K6+1,L6-K6-1)</f>
        <v>bun⁵</v>
      </c>
      <c r="P6" s="370" t="str">
        <f t="shared" ref="P6:P24" si="6" xml:space="preserve"> MID($J6,M6+1,N6-M6-1)</f>
        <v>ㄅㄏㄨㄣˇ</v>
      </c>
    </row>
    <row r="7" spans="2:16" s="366" customFormat="1" ht="38.25" customHeight="1">
      <c r="B7" s="364" t="s">
        <v>10</v>
      </c>
      <c r="C7" s="364" t="s">
        <v>10</v>
      </c>
      <c r="D7" s="365" t="s">
        <v>13</v>
      </c>
      <c r="E7" s="364" t="s">
        <v>1052</v>
      </c>
      <c r="F7" s="364" t="s">
        <v>1053</v>
      </c>
      <c r="G7" s="367" t="s">
        <v>1139</v>
      </c>
      <c r="H7" s="370" t="str">
        <f t="shared" si="0"/>
        <v>ㄆㄨㄝˇ</v>
      </c>
      <c r="J7" s="370" t="s">
        <v>1233</v>
      </c>
      <c r="K7" s="370">
        <f t="shared" si="1"/>
        <v>1</v>
      </c>
      <c r="L7" s="370">
        <f t="shared" si="2"/>
        <v>6</v>
      </c>
      <c r="M7" s="370">
        <f t="shared" si="3"/>
        <v>7</v>
      </c>
      <c r="N7" s="370">
        <f t="shared" si="4"/>
        <v>12</v>
      </c>
      <c r="O7" s="370" t="str">
        <f t="shared" si="5"/>
        <v>bun⁵</v>
      </c>
      <c r="P7" s="370" t="str">
        <f t="shared" si="6"/>
        <v>ㄆㄨㄝˇ</v>
      </c>
    </row>
    <row r="8" spans="2:16" s="366" customFormat="1" ht="38.25" customHeight="1">
      <c r="B8" s="364" t="s">
        <v>18</v>
      </c>
      <c r="C8" s="364" t="s">
        <v>18</v>
      </c>
      <c r="D8" s="365" t="s">
        <v>21</v>
      </c>
      <c r="E8" s="364" t="s">
        <v>19</v>
      </c>
      <c r="F8" s="364" t="s">
        <v>1054</v>
      </c>
      <c r="G8" s="364" t="s">
        <v>1140</v>
      </c>
      <c r="H8" s="370" t="str">
        <f t="shared" si="0"/>
        <v>ㄇㄧˇ</v>
      </c>
      <c r="J8" s="370" t="s">
        <v>1188</v>
      </c>
      <c r="K8" s="370">
        <f t="shared" si="1"/>
        <v>1</v>
      </c>
      <c r="L8" s="370">
        <f t="shared" si="2"/>
        <v>5</v>
      </c>
      <c r="M8" s="370">
        <f t="shared" si="3"/>
        <v>6</v>
      </c>
      <c r="N8" s="370">
        <f t="shared" si="4"/>
        <v>10</v>
      </c>
      <c r="O8" s="370" t="str">
        <f t="shared" si="5"/>
        <v>mi⁵</v>
      </c>
      <c r="P8" s="370" t="str">
        <f t="shared" si="6"/>
        <v>ㄇㄧˇ</v>
      </c>
    </row>
    <row r="9" spans="2:16" s="366" customFormat="1" ht="38.25" customHeight="1">
      <c r="B9" s="364" t="s">
        <v>22</v>
      </c>
      <c r="C9" s="364" t="s">
        <v>22</v>
      </c>
      <c r="D9" s="365" t="s">
        <v>24</v>
      </c>
      <c r="E9" s="364" t="s">
        <v>1055</v>
      </c>
      <c r="F9" s="364" t="s">
        <v>1056</v>
      </c>
      <c r="G9" s="364" t="s">
        <v>1141</v>
      </c>
      <c r="H9" s="370" t="str">
        <f t="shared" si="0"/>
        <v>ㄉㄨㄚ"</v>
      </c>
      <c r="J9" s="370" t="s">
        <v>1189</v>
      </c>
      <c r="K9" s="370">
        <f t="shared" si="1"/>
        <v>1</v>
      </c>
      <c r="L9" s="370">
        <f t="shared" si="2"/>
        <v>6</v>
      </c>
      <c r="M9" s="370">
        <f t="shared" si="3"/>
        <v>7</v>
      </c>
      <c r="N9" s="370">
        <f t="shared" si="4"/>
        <v>12</v>
      </c>
      <c r="O9" s="370" t="str">
        <f t="shared" si="5"/>
        <v>tua⁷</v>
      </c>
      <c r="P9" s="370" t="str">
        <f t="shared" si="6"/>
        <v>ㄉㄨㄚ"</v>
      </c>
    </row>
    <row r="10" spans="2:16" s="366" customFormat="1" ht="38.25" customHeight="1">
      <c r="B10" s="364" t="s">
        <v>25</v>
      </c>
      <c r="C10" s="364" t="s">
        <v>25</v>
      </c>
      <c r="D10" s="365" t="s">
        <v>28</v>
      </c>
      <c r="E10" s="364" t="s">
        <v>1057</v>
      </c>
      <c r="F10" s="364" t="s">
        <v>1058</v>
      </c>
      <c r="G10" s="364" t="s">
        <v>1142</v>
      </c>
      <c r="H10" s="370" t="str">
        <f t="shared" si="0"/>
        <v>ㄊㄠ'</v>
      </c>
      <c r="J10" s="370" t="s">
        <v>1185</v>
      </c>
      <c r="K10" s="370">
        <f t="shared" si="1"/>
        <v>1</v>
      </c>
      <c r="L10" s="370">
        <f t="shared" si="2"/>
        <v>7</v>
      </c>
      <c r="M10" s="370">
        <f t="shared" si="3"/>
        <v>8</v>
      </c>
      <c r="N10" s="370">
        <f t="shared" si="4"/>
        <v>12</v>
      </c>
      <c r="O10" s="370" t="str">
        <f t="shared" si="5"/>
        <v>thau³</v>
      </c>
      <c r="P10" s="370" t="str">
        <f t="shared" si="6"/>
        <v>ㄊㄠ'</v>
      </c>
    </row>
    <row r="11" spans="2:16" s="366" customFormat="1" ht="38.25" customHeight="1">
      <c r="B11" s="364" t="s">
        <v>29</v>
      </c>
      <c r="C11" s="364" t="s">
        <v>29</v>
      </c>
      <c r="D11" s="365" t="s">
        <v>32</v>
      </c>
      <c r="E11" s="364" t="s">
        <v>30</v>
      </c>
      <c r="F11" s="364" t="s">
        <v>1059</v>
      </c>
      <c r="G11" s="364" t="s">
        <v>1143</v>
      </c>
      <c r="H11" s="370" t="str">
        <f t="shared" si="0"/>
        <v>ㄋㄧˇ</v>
      </c>
      <c r="J11" s="370" t="s">
        <v>1190</v>
      </c>
      <c r="K11" s="370">
        <f t="shared" si="1"/>
        <v>1</v>
      </c>
      <c r="L11" s="370">
        <f t="shared" si="2"/>
        <v>5</v>
      </c>
      <c r="M11" s="370">
        <f t="shared" si="3"/>
        <v>6</v>
      </c>
      <c r="N11" s="370">
        <f t="shared" si="4"/>
        <v>10</v>
      </c>
      <c r="O11" s="370" t="str">
        <f t="shared" si="5"/>
        <v>ni⁵</v>
      </c>
      <c r="P11" s="370" t="str">
        <f t="shared" si="6"/>
        <v>ㄋㄧˇ</v>
      </c>
    </row>
    <row r="12" spans="2:16" s="366" customFormat="1" ht="38.25" customHeight="1">
      <c r="B12" s="364" t="s">
        <v>33</v>
      </c>
      <c r="C12" s="364" t="s">
        <v>33</v>
      </c>
      <c r="D12" s="365" t="s">
        <v>36</v>
      </c>
      <c r="E12" s="364" t="s">
        <v>34</v>
      </c>
      <c r="F12" s="364" t="s">
        <v>1060</v>
      </c>
      <c r="G12" s="364" t="s">
        <v>1144</v>
      </c>
      <c r="H12" s="370" t="str">
        <f t="shared" si="0"/>
        <v>ㄌㄞˇ</v>
      </c>
      <c r="J12" s="370" t="s">
        <v>1191</v>
      </c>
      <c r="K12" s="370">
        <f t="shared" si="1"/>
        <v>1</v>
      </c>
      <c r="L12" s="370">
        <f t="shared" si="2"/>
        <v>6</v>
      </c>
      <c r="M12" s="370">
        <f t="shared" si="3"/>
        <v>7</v>
      </c>
      <c r="N12" s="370">
        <f t="shared" si="4"/>
        <v>11</v>
      </c>
      <c r="O12" s="370" t="str">
        <f t="shared" si="5"/>
        <v>lai⁵</v>
      </c>
      <c r="P12" s="370" t="str">
        <f t="shared" si="6"/>
        <v>ㄌㄞˇ</v>
      </c>
    </row>
    <row r="13" spans="2:16" s="366" customFormat="1" ht="38.25" customHeight="1">
      <c r="B13" s="364" t="s">
        <v>299</v>
      </c>
      <c r="C13" s="364" t="s">
        <v>299</v>
      </c>
      <c r="D13" s="365" t="s">
        <v>54</v>
      </c>
      <c r="E13" s="364" t="s">
        <v>1061</v>
      </c>
      <c r="F13" s="364" t="s">
        <v>1062</v>
      </c>
      <c r="G13" s="364" t="s">
        <v>1145</v>
      </c>
      <c r="H13" s="370" t="str">
        <f t="shared" si="0"/>
        <v>ㄍㄨㄚˉ</v>
      </c>
      <c r="J13" s="370" t="s">
        <v>1186</v>
      </c>
      <c r="K13" s="370">
        <f t="shared" si="1"/>
        <v>1</v>
      </c>
      <c r="L13" s="370">
        <f t="shared" si="2"/>
        <v>6</v>
      </c>
      <c r="M13" s="370">
        <f t="shared" si="3"/>
        <v>7</v>
      </c>
      <c r="N13" s="370">
        <f t="shared" si="4"/>
        <v>12</v>
      </c>
      <c r="O13" s="370" t="str">
        <f t="shared" si="5"/>
        <v>kua¹</v>
      </c>
      <c r="P13" s="370" t="str">
        <f t="shared" si="6"/>
        <v>ㄍㄨㄚˉ</v>
      </c>
    </row>
    <row r="14" spans="2:16" s="366" customFormat="1" ht="38.25" customHeight="1">
      <c r="B14" s="367" t="str">
        <f xml:space="preserve"> B13 &amp; $C$17</f>
        <v>ㄍㄏ</v>
      </c>
      <c r="C14" s="368" t="s">
        <v>300</v>
      </c>
      <c r="D14" s="365" t="s">
        <v>61</v>
      </c>
      <c r="E14" s="364" t="s">
        <v>1063</v>
      </c>
      <c r="F14" s="364" t="s">
        <v>1064</v>
      </c>
      <c r="G14" s="364" t="s">
        <v>1146</v>
      </c>
      <c r="H14" s="370" t="str">
        <f t="shared" si="0"/>
        <v>ㄍㄏㄧ"</v>
      </c>
      <c r="J14" s="370" t="s">
        <v>1192</v>
      </c>
      <c r="K14" s="370">
        <f t="shared" si="1"/>
        <v>1</v>
      </c>
      <c r="L14" s="370">
        <f t="shared" si="2"/>
        <v>5</v>
      </c>
      <c r="M14" s="370">
        <f t="shared" si="3"/>
        <v>6</v>
      </c>
      <c r="N14" s="370">
        <f t="shared" si="4"/>
        <v>11</v>
      </c>
      <c r="O14" s="370" t="str">
        <f t="shared" si="5"/>
        <v>gi⁷</v>
      </c>
      <c r="P14" s="370" t="str">
        <f t="shared" si="6"/>
        <v>ㄍㄏㄧ"</v>
      </c>
    </row>
    <row r="15" spans="2:16" s="366" customFormat="1" ht="38.25" customHeight="1">
      <c r="B15" s="364" t="s">
        <v>55</v>
      </c>
      <c r="C15" s="364" t="s">
        <v>55</v>
      </c>
      <c r="D15" s="365" t="s">
        <v>58</v>
      </c>
      <c r="E15" s="364" t="s">
        <v>1065</v>
      </c>
      <c r="F15" s="364" t="s">
        <v>1066</v>
      </c>
      <c r="G15" s="364" t="s">
        <v>1147</v>
      </c>
      <c r="H15" s="370" t="str">
        <f t="shared" si="0"/>
        <v>ㄎㄛˋ</v>
      </c>
      <c r="J15" s="370" t="s">
        <v>1193</v>
      </c>
      <c r="K15" s="370">
        <f t="shared" si="1"/>
        <v>1</v>
      </c>
      <c r="L15" s="370">
        <f t="shared" si="2"/>
        <v>7</v>
      </c>
      <c r="M15" s="370">
        <f t="shared" si="3"/>
        <v>8</v>
      </c>
      <c r="N15" s="370">
        <f t="shared" si="4"/>
        <v>12</v>
      </c>
      <c r="O15" s="370" t="str">
        <f t="shared" si="5"/>
        <v>khoo²</v>
      </c>
      <c r="P15" s="370" t="str">
        <f t="shared" si="6"/>
        <v>ㄎㄛˋ</v>
      </c>
    </row>
    <row r="16" spans="2:16" s="366" customFormat="1" ht="38.25" customHeight="1">
      <c r="B16" s="367" t="s">
        <v>370</v>
      </c>
      <c r="C16" s="368" t="s">
        <v>328</v>
      </c>
      <c r="D16" s="365" t="s">
        <v>1184</v>
      </c>
      <c r="E16" s="364" t="s">
        <v>1067</v>
      </c>
      <c r="F16" s="364" t="s">
        <v>1148</v>
      </c>
      <c r="G16" s="364" t="s">
        <v>1149</v>
      </c>
      <c r="H16" s="370" t="str">
        <f t="shared" si="0"/>
        <v>ㄥㄚˋ</v>
      </c>
      <c r="J16" s="370" t="s">
        <v>1194</v>
      </c>
      <c r="K16" s="370">
        <f t="shared" si="1"/>
        <v>1</v>
      </c>
      <c r="L16" s="370">
        <f t="shared" si="2"/>
        <v>6</v>
      </c>
      <c r="M16" s="370">
        <f t="shared" si="3"/>
        <v>7</v>
      </c>
      <c r="N16" s="370">
        <f t="shared" si="4"/>
        <v>11</v>
      </c>
      <c r="O16" s="370" t="str">
        <f t="shared" si="5"/>
        <v>nga²</v>
      </c>
      <c r="P16" s="370" t="str">
        <f t="shared" si="6"/>
        <v>ㄥㄚˋ</v>
      </c>
    </row>
    <row r="17" spans="2:16" s="366" customFormat="1" ht="38.25" customHeight="1">
      <c r="B17" s="364" t="s">
        <v>302</v>
      </c>
      <c r="C17" s="364" t="s">
        <v>302</v>
      </c>
      <c r="D17" s="365" t="s">
        <v>68</v>
      </c>
      <c r="E17" s="364" t="s">
        <v>1068</v>
      </c>
      <c r="F17" s="364" t="s">
        <v>1069</v>
      </c>
      <c r="G17" s="364" t="s">
        <v>1150</v>
      </c>
      <c r="H17" s="370" t="str">
        <f t="shared" si="0"/>
        <v>ㄏㄧˋ</v>
      </c>
      <c r="J17" s="370" t="s">
        <v>1195</v>
      </c>
      <c r="K17" s="370">
        <f t="shared" si="1"/>
        <v>1</v>
      </c>
      <c r="L17" s="370">
        <f t="shared" si="2"/>
        <v>5</v>
      </c>
      <c r="M17" s="370">
        <f t="shared" si="3"/>
        <v>6</v>
      </c>
      <c r="N17" s="370">
        <f t="shared" si="4"/>
        <v>10</v>
      </c>
      <c r="O17" s="370" t="str">
        <f t="shared" si="5"/>
        <v>hi²</v>
      </c>
      <c r="P17" s="370" t="str">
        <f t="shared" si="6"/>
        <v>ㄏㄧˋ</v>
      </c>
    </row>
    <row r="18" spans="2:16" s="366" customFormat="1" ht="38.25" customHeight="1">
      <c r="B18" s="364" t="s">
        <v>303</v>
      </c>
      <c r="C18" s="364" t="s">
        <v>303</v>
      </c>
      <c r="D18" s="365" t="s">
        <v>40</v>
      </c>
      <c r="E18" s="364" t="s">
        <v>1077</v>
      </c>
      <c r="F18" s="364" t="s">
        <v>1078</v>
      </c>
      <c r="G18" s="364" t="s">
        <v>1151</v>
      </c>
      <c r="H18" s="370" t="str">
        <f t="shared" si="0"/>
        <v>ㄗㄨㄣˇ</v>
      </c>
      <c r="J18" s="370" t="s">
        <v>1196</v>
      </c>
      <c r="K18" s="370">
        <f t="shared" si="1"/>
        <v>1</v>
      </c>
      <c r="L18" s="370">
        <f t="shared" si="2"/>
        <v>7</v>
      </c>
      <c r="M18" s="370">
        <f t="shared" si="3"/>
        <v>8</v>
      </c>
      <c r="N18" s="370">
        <f t="shared" si="4"/>
        <v>13</v>
      </c>
      <c r="O18" s="370" t="str">
        <f t="shared" si="5"/>
        <v>tsun⁵</v>
      </c>
      <c r="P18" s="370" t="str">
        <f t="shared" si="6"/>
        <v>ㄗㄨㄣˇ</v>
      </c>
    </row>
    <row r="19" spans="2:16" s="366" customFormat="1" ht="38.25" customHeight="1">
      <c r="B19" s="367" t="s">
        <v>999</v>
      </c>
      <c r="C19" s="368" t="s">
        <v>485</v>
      </c>
      <c r="D19" s="365" t="s">
        <v>391</v>
      </c>
      <c r="E19" s="364" t="s">
        <v>1072</v>
      </c>
      <c r="F19" s="364" t="s">
        <v>1079</v>
      </c>
      <c r="G19" s="364" t="s">
        <v>1152</v>
      </c>
      <c r="H19" s="370" t="str">
        <f t="shared" si="0"/>
        <v>ㄖㄨㄚㄏˊ</v>
      </c>
      <c r="J19" s="370" t="s">
        <v>1197</v>
      </c>
      <c r="K19" s="370">
        <f t="shared" si="1"/>
        <v>1</v>
      </c>
      <c r="L19" s="370">
        <f t="shared" si="2"/>
        <v>7</v>
      </c>
      <c r="M19" s="370">
        <f t="shared" si="3"/>
        <v>8</v>
      </c>
      <c r="N19" s="370">
        <f t="shared" si="4"/>
        <v>14</v>
      </c>
      <c r="O19" s="370" t="str">
        <f t="shared" si="5"/>
        <v>juah⁸</v>
      </c>
      <c r="P19" s="370" t="str">
        <f t="shared" si="6"/>
        <v>ㄖㄨㄚㄏˊ</v>
      </c>
    </row>
    <row r="20" spans="2:16" s="366" customFormat="1" ht="38.25" customHeight="1">
      <c r="B20" s="364" t="s">
        <v>41</v>
      </c>
      <c r="C20" s="364" t="s">
        <v>41</v>
      </c>
      <c r="D20" s="365" t="s">
        <v>44</v>
      </c>
      <c r="E20" s="364" t="s">
        <v>1080</v>
      </c>
      <c r="F20" s="364" t="s">
        <v>1081</v>
      </c>
      <c r="G20" s="364" t="s">
        <v>1153</v>
      </c>
      <c r="H20" s="370" t="str">
        <f t="shared" si="0"/>
        <v>ㄘㄛ'</v>
      </c>
      <c r="J20" s="370" t="s">
        <v>1198</v>
      </c>
      <c r="K20" s="370">
        <f t="shared" si="1"/>
        <v>1</v>
      </c>
      <c r="L20" s="370">
        <f t="shared" si="2"/>
        <v>8</v>
      </c>
      <c r="M20" s="370">
        <f t="shared" si="3"/>
        <v>9</v>
      </c>
      <c r="N20" s="370">
        <f t="shared" si="4"/>
        <v>13</v>
      </c>
      <c r="O20" s="370" t="str">
        <f t="shared" si="5"/>
        <v>tshoo³</v>
      </c>
      <c r="P20" s="370" t="str">
        <f t="shared" si="6"/>
        <v>ㄘㄛ'</v>
      </c>
    </row>
    <row r="21" spans="2:16" s="366" customFormat="1" ht="38.25" customHeight="1">
      <c r="B21" s="364" t="s">
        <v>49</v>
      </c>
      <c r="C21" s="364" t="s">
        <v>49</v>
      </c>
      <c r="D21" s="365" t="s">
        <v>51</v>
      </c>
      <c r="E21" s="364" t="s">
        <v>1082</v>
      </c>
      <c r="F21" s="364" t="s">
        <v>1083</v>
      </c>
      <c r="G21" s="364" t="s">
        <v>1154</v>
      </c>
      <c r="H21" s="370" t="str">
        <f t="shared" si="0"/>
        <v>ㄙㄛˉ</v>
      </c>
      <c r="J21" s="370" t="s">
        <v>1199</v>
      </c>
      <c r="K21" s="370">
        <f t="shared" si="1"/>
        <v>1</v>
      </c>
      <c r="L21" s="370">
        <f t="shared" si="2"/>
        <v>6</v>
      </c>
      <c r="M21" s="370">
        <f t="shared" si="3"/>
        <v>7</v>
      </c>
      <c r="N21" s="370">
        <f t="shared" si="4"/>
        <v>11</v>
      </c>
      <c r="O21" s="370" t="str">
        <f t="shared" si="5"/>
        <v>soo¹</v>
      </c>
      <c r="P21" s="370" t="str">
        <f t="shared" si="6"/>
        <v>ㄙㄛˉ</v>
      </c>
    </row>
    <row r="22" spans="2:16" s="366" customFormat="1" ht="38.25" customHeight="1">
      <c r="B22" s="364" t="s">
        <v>306</v>
      </c>
      <c r="C22" s="364" t="s">
        <v>306</v>
      </c>
      <c r="D22" s="365" t="s">
        <v>369</v>
      </c>
      <c r="E22" s="364" t="s">
        <v>1070</v>
      </c>
      <c r="F22" s="364" t="s">
        <v>1071</v>
      </c>
      <c r="G22" s="364" t="s">
        <v>1155</v>
      </c>
      <c r="H22" s="370" t="str">
        <f t="shared" si="0"/>
        <v>ㄗㄥㄧˇ</v>
      </c>
      <c r="J22" s="370" t="s">
        <v>1200</v>
      </c>
      <c r="K22" s="370">
        <f t="shared" si="1"/>
        <v>1</v>
      </c>
      <c r="L22" s="370">
        <f t="shared" si="2"/>
        <v>7</v>
      </c>
      <c r="M22" s="370">
        <f t="shared" si="3"/>
        <v>8</v>
      </c>
      <c r="N22" s="370">
        <f t="shared" si="4"/>
        <v>13</v>
      </c>
      <c r="O22" s="370" t="str">
        <f t="shared" si="5"/>
        <v>tsiⁿ⁵</v>
      </c>
      <c r="P22" s="370" t="str">
        <f t="shared" si="6"/>
        <v>ㄗㄥㄧˇ</v>
      </c>
    </row>
    <row r="23" spans="2:16" s="366" customFormat="1" ht="38.25" customHeight="1">
      <c r="B23" s="364" t="s">
        <v>307</v>
      </c>
      <c r="C23" s="364" t="s">
        <v>307</v>
      </c>
      <c r="D23" s="365" t="s">
        <v>373</v>
      </c>
      <c r="E23" s="364" t="s">
        <v>1073</v>
      </c>
      <c r="F23" s="364" t="s">
        <v>1074</v>
      </c>
      <c r="G23" s="367" t="s">
        <v>1156</v>
      </c>
      <c r="H23" s="370" t="str">
        <f t="shared" si="0"/>
        <v>ㄑㄧㄥˉ</v>
      </c>
      <c r="J23" s="370" t="s">
        <v>1201</v>
      </c>
      <c r="K23" s="370">
        <f t="shared" si="1"/>
        <v>1</v>
      </c>
      <c r="L23" s="370">
        <f t="shared" si="2"/>
        <v>9</v>
      </c>
      <c r="M23" s="370">
        <f t="shared" si="3"/>
        <v>10</v>
      </c>
      <c r="N23" s="370">
        <f t="shared" si="4"/>
        <v>15</v>
      </c>
      <c r="O23" s="370" t="str">
        <f t="shared" si="5"/>
        <v>tshing¹</v>
      </c>
      <c r="P23" s="370" t="str">
        <f t="shared" si="6"/>
        <v>ㄑㄧㄥˉ</v>
      </c>
    </row>
    <row r="24" spans="2:16" s="366" customFormat="1" ht="38.25" customHeight="1">
      <c r="B24" s="364" t="s">
        <v>308</v>
      </c>
      <c r="C24" s="364" t="s">
        <v>308</v>
      </c>
      <c r="D24" s="365" t="s">
        <v>377</v>
      </c>
      <c r="E24" s="364" t="s">
        <v>1075</v>
      </c>
      <c r="F24" s="364" t="s">
        <v>1076</v>
      </c>
      <c r="G24" s="364" t="s">
        <v>1157</v>
      </c>
      <c r="H24" s="370" t="str">
        <f t="shared" si="0"/>
        <v>ㄒㄧㄠˉ</v>
      </c>
      <c r="J24" s="370" t="s">
        <v>1202</v>
      </c>
      <c r="K24" s="370">
        <f t="shared" si="1"/>
        <v>1</v>
      </c>
      <c r="L24" s="370">
        <f t="shared" si="2"/>
        <v>7</v>
      </c>
      <c r="M24" s="370">
        <f t="shared" si="3"/>
        <v>8</v>
      </c>
      <c r="N24" s="370">
        <f t="shared" si="4"/>
        <v>13</v>
      </c>
      <c r="O24" s="370" t="str">
        <f t="shared" si="5"/>
        <v>siau¹</v>
      </c>
      <c r="P24" s="370" t="str">
        <f t="shared" si="6"/>
        <v>ㄒㄧㄠˉ</v>
      </c>
    </row>
    <row r="25" spans="2:16">
      <c r="B25" s="359"/>
      <c r="J25" s="369"/>
      <c r="O25" s="372"/>
      <c r="P25" s="372"/>
    </row>
    <row r="26" spans="2:16">
      <c r="B26" s="359"/>
      <c r="J26" s="369"/>
      <c r="O26" s="372"/>
      <c r="P26" s="372"/>
    </row>
    <row r="27" spans="2:16">
      <c r="B27" s="363" t="s">
        <v>1160</v>
      </c>
      <c r="J27" s="369"/>
      <c r="O27" s="372"/>
      <c r="P27" s="372"/>
    </row>
    <row r="28" spans="2:16">
      <c r="J28" s="369"/>
      <c r="O28" s="372"/>
      <c r="P28" s="372"/>
    </row>
    <row r="29" spans="2:16" ht="21">
      <c r="B29" s="422" t="s">
        <v>1046</v>
      </c>
      <c r="C29" s="422" t="s">
        <v>341</v>
      </c>
      <c r="D29" s="422" t="s">
        <v>4</v>
      </c>
      <c r="E29" s="422" t="s">
        <v>1084</v>
      </c>
      <c r="F29" s="422" t="s">
        <v>1047</v>
      </c>
      <c r="G29" s="422" t="s">
        <v>1048</v>
      </c>
      <c r="H29" s="423" t="s">
        <v>1183</v>
      </c>
      <c r="O29" s="372"/>
      <c r="P29" s="372"/>
    </row>
    <row r="30" spans="2:16" ht="36.75">
      <c r="B30" s="354" t="str">
        <f t="shared" ref="B30" si="7">C30</f>
        <v>ㄧ</v>
      </c>
      <c r="C30" s="355" t="s">
        <v>309</v>
      </c>
      <c r="D30" s="356" t="s">
        <v>73</v>
      </c>
      <c r="E30" s="357" t="s">
        <v>1130</v>
      </c>
      <c r="F30" s="355" t="s">
        <v>1205</v>
      </c>
      <c r="G30" s="357" t="s">
        <v>1161</v>
      </c>
      <c r="H30" s="370" t="str">
        <f t="shared" ref="H30:H53" si="8">P30</f>
        <v>ㄒㄧㄎˊ</v>
      </c>
      <c r="J30" s="369" t="s">
        <v>1204</v>
      </c>
      <c r="K30" s="370">
        <f t="shared" ref="K30:K53" si="9" xml:space="preserve"> FIND( "〔", $J30)</f>
        <v>1</v>
      </c>
      <c r="L30" s="370">
        <f t="shared" ref="L30:L53" si="10" xml:space="preserve"> FIND( "〕", $J30)</f>
        <v>6</v>
      </c>
      <c r="M30" s="370">
        <f t="shared" ref="M30:M53" si="11" xml:space="preserve"> FIND( "【", $J30)</f>
        <v>7</v>
      </c>
      <c r="N30" s="370">
        <f t="shared" ref="N30:N53" si="12" xml:space="preserve"> FIND( "】", $J30)</f>
        <v>12</v>
      </c>
      <c r="O30" s="370" t="str">
        <f t="shared" ref="O30" si="13" xml:space="preserve"> MID($J30,K30+1,L30-K30-1)</f>
        <v>sik⁸</v>
      </c>
      <c r="P30" s="370" t="str">
        <f t="shared" ref="P30" si="14" xml:space="preserve"> MID($J30,M30+1,N30-M30-1)</f>
        <v>ㄒㄧㄎˊ</v>
      </c>
    </row>
    <row r="31" spans="2:16" ht="36.75">
      <c r="B31" s="362" t="str">
        <f xml:space="preserve"> $B$52 &amp; C30</f>
        <v>ㄥㄧ</v>
      </c>
      <c r="C31" s="355" t="s">
        <v>310</v>
      </c>
      <c r="D31" s="356" t="s">
        <v>83</v>
      </c>
      <c r="E31" s="357" t="s">
        <v>1099</v>
      </c>
      <c r="F31" s="355" t="s">
        <v>1131</v>
      </c>
      <c r="G31" s="357" t="s">
        <v>1162</v>
      </c>
      <c r="H31" s="370" t="str">
        <f t="shared" si="8"/>
        <v>ㄊㄥㄧˉ</v>
      </c>
      <c r="J31" s="369" t="s">
        <v>1206</v>
      </c>
      <c r="K31" s="370">
        <f t="shared" si="9"/>
        <v>1</v>
      </c>
      <c r="L31" s="370">
        <f t="shared" si="10"/>
        <v>7</v>
      </c>
      <c r="M31" s="370">
        <f t="shared" si="11"/>
        <v>8</v>
      </c>
      <c r="N31" s="370">
        <f t="shared" si="12"/>
        <v>13</v>
      </c>
      <c r="O31" s="370" t="str">
        <f t="shared" ref="O31:O53" si="15" xml:space="preserve"> MID($J31,K31+1,L31-K31-1)</f>
        <v>thiⁿ¹</v>
      </c>
      <c r="P31" s="370" t="str">
        <f t="shared" ref="P31:P53" si="16" xml:space="preserve"> MID($J31,M31+1,N31-M31-1)</f>
        <v>ㄊㄥㄧˉ</v>
      </c>
    </row>
    <row r="32" spans="2:16" ht="36.75">
      <c r="B32" s="354" t="str">
        <f t="shared" ref="B32" si="17">C32</f>
        <v>ㄨ</v>
      </c>
      <c r="C32" s="355" t="s">
        <v>85</v>
      </c>
      <c r="D32" s="356" t="s">
        <v>87</v>
      </c>
      <c r="E32" s="357" t="s">
        <v>1132</v>
      </c>
      <c r="F32" s="355" t="s">
        <v>1208</v>
      </c>
      <c r="G32" s="357" t="s">
        <v>1163</v>
      </c>
      <c r="H32" s="370" t="str">
        <f t="shared" si="8"/>
        <v>ㄅㄏㄨˋ</v>
      </c>
      <c r="J32" s="369" t="s">
        <v>1207</v>
      </c>
      <c r="K32" s="370">
        <f t="shared" si="9"/>
        <v>1</v>
      </c>
      <c r="L32" s="370">
        <f t="shared" si="10"/>
        <v>5</v>
      </c>
      <c r="M32" s="370">
        <f t="shared" si="11"/>
        <v>6</v>
      </c>
      <c r="N32" s="370">
        <f t="shared" si="12"/>
        <v>11</v>
      </c>
      <c r="O32" s="370" t="str">
        <f t="shared" si="15"/>
        <v>bu²</v>
      </c>
      <c r="P32" s="370" t="str">
        <f t="shared" si="16"/>
        <v>ㄅㄏㄨˋ</v>
      </c>
    </row>
    <row r="33" spans="2:16" ht="36.75">
      <c r="B33" s="362" t="str">
        <f xml:space="preserve"> $B$52 &amp; C32</f>
        <v>ㄥㄨ</v>
      </c>
      <c r="C33" s="355" t="s">
        <v>311</v>
      </c>
      <c r="D33" s="356" t="s">
        <v>91</v>
      </c>
      <c r="E33" s="357" t="s">
        <v>1133</v>
      </c>
      <c r="F33" s="355" t="s">
        <v>1134</v>
      </c>
      <c r="G33" s="357" t="s">
        <v>1164</v>
      </c>
      <c r="H33" s="370" t="str">
        <f t="shared" si="8"/>
        <v>ㄉㄥㄧㄨˉ</v>
      </c>
      <c r="J33" s="369" t="s">
        <v>1209</v>
      </c>
      <c r="K33" s="370">
        <f t="shared" si="9"/>
        <v>1</v>
      </c>
      <c r="L33" s="370">
        <f t="shared" si="10"/>
        <v>7</v>
      </c>
      <c r="M33" s="370">
        <f t="shared" si="11"/>
        <v>8</v>
      </c>
      <c r="N33" s="370">
        <f t="shared" si="12"/>
        <v>14</v>
      </c>
      <c r="O33" s="370" t="str">
        <f t="shared" si="15"/>
        <v>tiuⁿ¹</v>
      </c>
      <c r="P33" s="370" t="str">
        <f t="shared" si="16"/>
        <v>ㄉㄥㄧㄨˉ</v>
      </c>
    </row>
    <row r="34" spans="2:16" ht="36.75">
      <c r="B34" s="354" t="str">
        <f>C34</f>
        <v>ㄚ</v>
      </c>
      <c r="C34" s="355" t="s">
        <v>74</v>
      </c>
      <c r="D34" s="356" t="s">
        <v>76</v>
      </c>
      <c r="E34" s="357" t="s">
        <v>1085</v>
      </c>
      <c r="F34" s="355" t="s">
        <v>1210</v>
      </c>
      <c r="G34" s="357" t="s">
        <v>1165</v>
      </c>
      <c r="H34" s="370" t="str">
        <f t="shared" si="8"/>
        <v>ㄚˉ</v>
      </c>
      <c r="J34" s="369" t="s">
        <v>1211</v>
      </c>
      <c r="K34" s="370">
        <f t="shared" si="9"/>
        <v>1</v>
      </c>
      <c r="L34" s="370">
        <f t="shared" si="10"/>
        <v>4</v>
      </c>
      <c r="M34" s="370">
        <f t="shared" si="11"/>
        <v>5</v>
      </c>
      <c r="N34" s="370">
        <f t="shared" si="12"/>
        <v>8</v>
      </c>
      <c r="O34" s="370" t="str">
        <f t="shared" si="15"/>
        <v>a¹</v>
      </c>
      <c r="P34" s="370" t="str">
        <f t="shared" si="16"/>
        <v>ㄚˉ</v>
      </c>
    </row>
    <row r="35" spans="2:16" ht="36.75">
      <c r="B35" s="362" t="str">
        <f xml:space="preserve"> $B$52 &amp; C34</f>
        <v>ㄥㄚ</v>
      </c>
      <c r="C35" s="355" t="s">
        <v>313</v>
      </c>
      <c r="D35" s="356" t="s">
        <v>80</v>
      </c>
      <c r="E35" s="357" t="s">
        <v>1086</v>
      </c>
      <c r="F35" s="355" t="s">
        <v>1087</v>
      </c>
      <c r="G35" s="357" t="s">
        <v>1166</v>
      </c>
      <c r="H35" s="370" t="str">
        <f t="shared" si="8"/>
        <v>ㄙㄥㄚˉ</v>
      </c>
      <c r="J35" s="369" t="s">
        <v>1212</v>
      </c>
      <c r="K35" s="370">
        <f t="shared" si="9"/>
        <v>1</v>
      </c>
      <c r="L35" s="370">
        <f t="shared" si="10"/>
        <v>6</v>
      </c>
      <c r="M35" s="370">
        <f t="shared" si="11"/>
        <v>7</v>
      </c>
      <c r="N35" s="370">
        <f t="shared" si="12"/>
        <v>12</v>
      </c>
      <c r="O35" s="370" t="str">
        <f t="shared" si="15"/>
        <v>saⁿ¹</v>
      </c>
      <c r="P35" s="370" t="str">
        <f t="shared" si="16"/>
        <v>ㄙㄥㄚˉ</v>
      </c>
    </row>
    <row r="36" spans="2:16" ht="36.75">
      <c r="B36" s="354" t="str">
        <f>C36</f>
        <v>ㆦ</v>
      </c>
      <c r="C36" s="355" t="s">
        <v>99</v>
      </c>
      <c r="D36" s="356" t="s">
        <v>1088</v>
      </c>
      <c r="E36" s="357" t="s">
        <v>1089</v>
      </c>
      <c r="F36" s="355" t="s">
        <v>1066</v>
      </c>
      <c r="G36" s="357" t="s">
        <v>1147</v>
      </c>
      <c r="H36" s="370" t="str">
        <f t="shared" si="8"/>
        <v>ㄎㄛˋ</v>
      </c>
      <c r="J36" s="369" t="s">
        <v>1193</v>
      </c>
      <c r="K36" s="370">
        <f t="shared" si="9"/>
        <v>1</v>
      </c>
      <c r="L36" s="370">
        <f t="shared" si="10"/>
        <v>7</v>
      </c>
      <c r="M36" s="370">
        <f t="shared" si="11"/>
        <v>8</v>
      </c>
      <c r="N36" s="370">
        <f t="shared" si="12"/>
        <v>12</v>
      </c>
      <c r="O36" s="370" t="str">
        <f t="shared" si="15"/>
        <v>khoo²</v>
      </c>
      <c r="P36" s="370" t="str">
        <f t="shared" si="16"/>
        <v>ㄎㄛˋ</v>
      </c>
    </row>
    <row r="37" spans="2:16" ht="36.75">
      <c r="B37" s="354" t="str">
        <f xml:space="preserve"> $B$52 &amp; C36</f>
        <v>ㄥㆦ</v>
      </c>
      <c r="C37" s="355" t="s">
        <v>315</v>
      </c>
      <c r="D37" s="356" t="s">
        <v>1090</v>
      </c>
      <c r="E37" s="357" t="s">
        <v>1091</v>
      </c>
      <c r="F37" s="355" t="s">
        <v>1092</v>
      </c>
      <c r="G37" s="357" t="s">
        <v>1167</v>
      </c>
      <c r="H37" s="370" t="str">
        <f t="shared" si="8"/>
        <v>ㄏㄥㄜˋ</v>
      </c>
      <c r="J37" s="369" t="s">
        <v>1213</v>
      </c>
      <c r="K37" s="370">
        <f t="shared" si="9"/>
        <v>1</v>
      </c>
      <c r="L37" s="370">
        <f t="shared" si="10"/>
        <v>6</v>
      </c>
      <c r="M37" s="370">
        <f t="shared" si="11"/>
        <v>7</v>
      </c>
      <c r="N37" s="370">
        <f t="shared" si="12"/>
        <v>12</v>
      </c>
      <c r="O37" s="370" t="str">
        <f t="shared" si="15"/>
        <v>hoⁿ²</v>
      </c>
      <c r="P37" s="370" t="str">
        <f t="shared" si="16"/>
        <v>ㄏㄥㄜˋ</v>
      </c>
    </row>
    <row r="38" spans="2:16" ht="36.75">
      <c r="B38" s="354" t="str">
        <f>C38</f>
        <v>ㄜ</v>
      </c>
      <c r="C38" s="355" t="s">
        <v>107</v>
      </c>
      <c r="D38" s="356" t="s">
        <v>109</v>
      </c>
      <c r="E38" s="357" t="s">
        <v>1093</v>
      </c>
      <c r="F38" s="355" t="s">
        <v>1094</v>
      </c>
      <c r="G38" s="357" t="s">
        <v>1168</v>
      </c>
      <c r="H38" s="370" t="str">
        <f t="shared" si="8"/>
        <v>ㄏㄜˋ</v>
      </c>
      <c r="J38" s="369" t="s">
        <v>1214</v>
      </c>
      <c r="K38" s="370">
        <f t="shared" si="9"/>
        <v>1</v>
      </c>
      <c r="L38" s="370">
        <f t="shared" si="10"/>
        <v>5</v>
      </c>
      <c r="M38" s="370">
        <f t="shared" si="11"/>
        <v>6</v>
      </c>
      <c r="N38" s="370">
        <f t="shared" si="12"/>
        <v>10</v>
      </c>
      <c r="O38" s="370" t="str">
        <f t="shared" si="15"/>
        <v>ho²</v>
      </c>
      <c r="P38" s="370" t="str">
        <f t="shared" si="16"/>
        <v>ㄏㄜˋ</v>
      </c>
    </row>
    <row r="39" spans="2:16" ht="36.75">
      <c r="B39" s="354" t="s">
        <v>92</v>
      </c>
      <c r="C39" s="355" t="s">
        <v>316</v>
      </c>
      <c r="D39" s="356" t="s">
        <v>94</v>
      </c>
      <c r="E39" s="357" t="s">
        <v>1095</v>
      </c>
      <c r="F39" s="355" t="s">
        <v>1096</v>
      </c>
      <c r="G39" s="357" t="s">
        <v>1169</v>
      </c>
      <c r="H39" s="370" t="str">
        <f t="shared" si="8"/>
        <v>ㄝˋ</v>
      </c>
      <c r="J39" s="369" t="s">
        <v>1215</v>
      </c>
      <c r="K39" s="370">
        <f t="shared" si="9"/>
        <v>1</v>
      </c>
      <c r="L39" s="370">
        <f t="shared" si="10"/>
        <v>4</v>
      </c>
      <c r="M39" s="370">
        <f t="shared" si="11"/>
        <v>5</v>
      </c>
      <c r="N39" s="370">
        <f t="shared" si="12"/>
        <v>8</v>
      </c>
      <c r="O39" s="370" t="str">
        <f t="shared" si="15"/>
        <v>e²</v>
      </c>
      <c r="P39" s="370" t="str">
        <f t="shared" si="16"/>
        <v>ㄝˋ</v>
      </c>
    </row>
    <row r="40" spans="2:16" ht="36.75">
      <c r="B40" s="354" t="str">
        <f xml:space="preserve"> $B$52 &amp; C39</f>
        <v>ㄥㆤ</v>
      </c>
      <c r="C40" s="355" t="s">
        <v>318</v>
      </c>
      <c r="D40" s="356" t="s">
        <v>98</v>
      </c>
      <c r="E40" s="357" t="s">
        <v>1097</v>
      </c>
      <c r="F40" s="355" t="s">
        <v>1098</v>
      </c>
      <c r="G40" s="371" t="s">
        <v>1170</v>
      </c>
      <c r="H40" s="370" t="str">
        <f t="shared" si="8"/>
        <v>ㄥㄧˉ</v>
      </c>
      <c r="J40" s="369" t="s">
        <v>1216</v>
      </c>
      <c r="K40" s="370">
        <f t="shared" si="9"/>
        <v>1</v>
      </c>
      <c r="L40" s="370">
        <f t="shared" si="10"/>
        <v>5</v>
      </c>
      <c r="M40" s="370">
        <f t="shared" si="11"/>
        <v>6</v>
      </c>
      <c r="N40" s="370">
        <f t="shared" si="12"/>
        <v>10</v>
      </c>
      <c r="O40" s="370" t="str">
        <f t="shared" si="15"/>
        <v>iⁿ¹</v>
      </c>
      <c r="P40" s="370" t="str">
        <f t="shared" si="16"/>
        <v>ㄥㄧˉ</v>
      </c>
    </row>
    <row r="41" spans="2:16" ht="36.75">
      <c r="B41" s="354" t="str">
        <f t="shared" ref="B41" si="18">C41</f>
        <v>ㄞ</v>
      </c>
      <c r="C41" s="355" t="s">
        <v>319</v>
      </c>
      <c r="D41" s="356" t="s">
        <v>423</v>
      </c>
      <c r="E41" s="357" t="s">
        <v>1100</v>
      </c>
      <c r="F41" s="355" t="s">
        <v>1101</v>
      </c>
      <c r="G41" s="357" t="s">
        <v>1171</v>
      </c>
      <c r="H41" s="370" t="str">
        <f t="shared" si="8"/>
        <v>ㄞ'</v>
      </c>
      <c r="J41" s="369" t="s">
        <v>1217</v>
      </c>
      <c r="K41" s="370">
        <f t="shared" si="9"/>
        <v>1</v>
      </c>
      <c r="L41" s="370">
        <f t="shared" si="10"/>
        <v>5</v>
      </c>
      <c r="M41" s="370">
        <f t="shared" si="11"/>
        <v>6</v>
      </c>
      <c r="N41" s="370">
        <f t="shared" si="12"/>
        <v>9</v>
      </c>
      <c r="O41" s="370" t="str">
        <f t="shared" si="15"/>
        <v>ai³</v>
      </c>
      <c r="P41" s="370" t="str">
        <f t="shared" si="16"/>
        <v>ㄞ'</v>
      </c>
    </row>
    <row r="42" spans="2:16" ht="36.75">
      <c r="B42" s="354" t="str">
        <f xml:space="preserve"> $B$52 &amp; C41</f>
        <v>ㄥㄞ</v>
      </c>
      <c r="C42" s="355" t="s">
        <v>321</v>
      </c>
      <c r="D42" s="356" t="s">
        <v>1102</v>
      </c>
      <c r="E42" s="357" t="s">
        <v>1103</v>
      </c>
      <c r="F42" s="355" t="s">
        <v>1104</v>
      </c>
      <c r="G42" s="357" t="s">
        <v>1172</v>
      </c>
      <c r="H42" s="370" t="str">
        <f t="shared" si="8"/>
        <v>ㄆㄥㄞˋ</v>
      </c>
      <c r="J42" s="369" t="s">
        <v>1218</v>
      </c>
      <c r="K42" s="370">
        <f t="shared" si="9"/>
        <v>1</v>
      </c>
      <c r="L42" s="370">
        <f t="shared" si="10"/>
        <v>8</v>
      </c>
      <c r="M42" s="370">
        <f t="shared" si="11"/>
        <v>9</v>
      </c>
      <c r="N42" s="370">
        <f t="shared" si="12"/>
        <v>14</v>
      </c>
      <c r="O42" s="370" t="str">
        <f t="shared" si="15"/>
        <v>phaiⁿ²</v>
      </c>
      <c r="P42" s="370" t="str">
        <f t="shared" si="16"/>
        <v>ㄆㄥㄞˋ</v>
      </c>
    </row>
    <row r="43" spans="2:16" ht="36.75">
      <c r="B43" s="354" t="str">
        <f t="shared" ref="B43" si="19">C43</f>
        <v>ㄠ</v>
      </c>
      <c r="C43" s="355" t="s">
        <v>322</v>
      </c>
      <c r="D43" s="356" t="s">
        <v>429</v>
      </c>
      <c r="E43" s="357" t="s">
        <v>1105</v>
      </c>
      <c r="F43" s="355" t="s">
        <v>1106</v>
      </c>
      <c r="G43" s="357" t="s">
        <v>1173</v>
      </c>
      <c r="H43" s="370" t="str">
        <f t="shared" si="8"/>
        <v>ㄊㄧㄠ'</v>
      </c>
      <c r="J43" s="369" t="s">
        <v>1219</v>
      </c>
      <c r="K43" s="370">
        <f t="shared" si="9"/>
        <v>1</v>
      </c>
      <c r="L43" s="370">
        <f t="shared" si="10"/>
        <v>8</v>
      </c>
      <c r="M43" s="370">
        <f t="shared" si="11"/>
        <v>9</v>
      </c>
      <c r="N43" s="370">
        <f t="shared" si="12"/>
        <v>14</v>
      </c>
      <c r="O43" s="370" t="str">
        <f t="shared" si="15"/>
        <v>thiau³</v>
      </c>
      <c r="P43" s="370" t="str">
        <f t="shared" si="16"/>
        <v>ㄊㄧㄠ'</v>
      </c>
    </row>
    <row r="44" spans="2:16" ht="36.75">
      <c r="B44" s="354" t="str">
        <f xml:space="preserve"> $B$52 &amp; C43</f>
        <v>ㄥㄠ</v>
      </c>
      <c r="C44" s="355" t="s">
        <v>1220</v>
      </c>
      <c r="D44" s="356" t="s">
        <v>1107</v>
      </c>
      <c r="E44" s="357" t="s">
        <v>1108</v>
      </c>
      <c r="F44" s="355" t="s">
        <v>1109</v>
      </c>
      <c r="G44" s="371" t="s">
        <v>1174</v>
      </c>
      <c r="H44" s="370" t="str">
        <f t="shared" si="8"/>
        <v>ㄧㄥㄠˉ</v>
      </c>
      <c r="J44" s="369" t="s">
        <v>1221</v>
      </c>
      <c r="K44" s="370">
        <f t="shared" si="9"/>
        <v>1</v>
      </c>
      <c r="L44" s="370">
        <f t="shared" si="10"/>
        <v>6</v>
      </c>
      <c r="M44" s="370">
        <f t="shared" si="11"/>
        <v>7</v>
      </c>
      <c r="N44" s="370">
        <f t="shared" si="12"/>
        <v>12</v>
      </c>
      <c r="O44" s="370" t="str">
        <f t="shared" si="15"/>
        <v>iau¹</v>
      </c>
      <c r="P44" s="370" t="str">
        <f t="shared" si="16"/>
        <v>ㄧㄥㄠˉ</v>
      </c>
    </row>
    <row r="45" spans="2:16" ht="36.75">
      <c r="B45" s="354" t="str">
        <f>$C$34 &amp; $B$47</f>
        <v>ㄚㄇ</v>
      </c>
      <c r="C45" s="355" t="s">
        <v>331</v>
      </c>
      <c r="D45" s="356" t="s">
        <v>455</v>
      </c>
      <c r="E45" s="357" t="s">
        <v>1110</v>
      </c>
      <c r="F45" s="355" t="s">
        <v>1111</v>
      </c>
      <c r="G45" s="357" t="s">
        <v>1175</v>
      </c>
      <c r="H45" s="370" t="str">
        <f t="shared" si="8"/>
        <v>ㄍㄚㄇˉ</v>
      </c>
      <c r="J45" s="369" t="s">
        <v>1222</v>
      </c>
      <c r="K45" s="370">
        <f t="shared" si="9"/>
        <v>1</v>
      </c>
      <c r="L45" s="370">
        <f t="shared" si="10"/>
        <v>6</v>
      </c>
      <c r="M45" s="370">
        <f t="shared" si="11"/>
        <v>7</v>
      </c>
      <c r="N45" s="370">
        <f t="shared" si="12"/>
        <v>12</v>
      </c>
      <c r="O45" s="370" t="str">
        <f t="shared" si="15"/>
        <v>kam¹</v>
      </c>
      <c r="P45" s="370" t="str">
        <f t="shared" si="16"/>
        <v>ㄍㄚㄇˉ</v>
      </c>
    </row>
    <row r="46" spans="2:16" ht="36.75">
      <c r="B46" s="354" t="str">
        <f>$C$36 &amp; $B$47</f>
        <v>ㆦㄇ</v>
      </c>
      <c r="C46" s="355" t="s">
        <v>332</v>
      </c>
      <c r="D46" s="356" t="s">
        <v>1112</v>
      </c>
      <c r="E46" s="357" t="s">
        <v>1113</v>
      </c>
      <c r="F46" s="355" t="s">
        <v>1114</v>
      </c>
      <c r="G46" s="357" t="s">
        <v>1176</v>
      </c>
      <c r="H46" s="370" t="str">
        <f t="shared" si="8"/>
        <v>ㄙㄛㄇˉ</v>
      </c>
      <c r="J46" s="369" t="s">
        <v>1223</v>
      </c>
      <c r="K46" s="370">
        <f t="shared" si="9"/>
        <v>1</v>
      </c>
      <c r="L46" s="370">
        <f t="shared" si="10"/>
        <v>6</v>
      </c>
      <c r="M46" s="370">
        <f t="shared" si="11"/>
        <v>7</v>
      </c>
      <c r="N46" s="370">
        <f t="shared" si="12"/>
        <v>12</v>
      </c>
      <c r="O46" s="370" t="str">
        <f t="shared" si="15"/>
        <v>som¹</v>
      </c>
      <c r="P46" s="370" t="str">
        <f t="shared" si="16"/>
        <v>ㄙㄛㄇˉ</v>
      </c>
    </row>
    <row r="47" spans="2:16" ht="36.75">
      <c r="B47" s="354" t="str">
        <f>$B$8</f>
        <v>ㄇ</v>
      </c>
      <c r="C47" s="355" t="s">
        <v>325</v>
      </c>
      <c r="D47" s="356" t="s">
        <v>115</v>
      </c>
      <c r="E47" s="357" t="s">
        <v>19</v>
      </c>
      <c r="F47" s="355" t="s">
        <v>1115</v>
      </c>
      <c r="G47" s="357" t="s">
        <v>1177</v>
      </c>
      <c r="H47" s="370" t="str">
        <f t="shared" si="8"/>
        <v>ㄧㄇˉ</v>
      </c>
      <c r="J47" s="369" t="s">
        <v>1224</v>
      </c>
      <c r="K47" s="370">
        <f t="shared" si="9"/>
        <v>1</v>
      </c>
      <c r="L47" s="370">
        <f t="shared" si="10"/>
        <v>5</v>
      </c>
      <c r="M47" s="370">
        <f t="shared" si="11"/>
        <v>6</v>
      </c>
      <c r="N47" s="370">
        <f t="shared" si="12"/>
        <v>10</v>
      </c>
      <c r="O47" s="370" t="str">
        <f t="shared" si="15"/>
        <v>im¹</v>
      </c>
      <c r="P47" s="370" t="str">
        <f t="shared" si="16"/>
        <v>ㄧㄇˉ</v>
      </c>
    </row>
    <row r="48" spans="2:16" ht="36.75">
      <c r="B48" s="354" t="str">
        <f t="shared" ref="B48:B50" si="20">C48</f>
        <v>ㄢ</v>
      </c>
      <c r="C48" s="355" t="s">
        <v>324</v>
      </c>
      <c r="D48" s="356" t="s">
        <v>438</v>
      </c>
      <c r="E48" s="357" t="s">
        <v>1116</v>
      </c>
      <c r="F48" s="355" t="s">
        <v>1117</v>
      </c>
      <c r="G48" s="357" t="s">
        <v>1178</v>
      </c>
      <c r="H48" s="370" t="str">
        <f t="shared" si="8"/>
        <v>ㄏㄢ"</v>
      </c>
      <c r="J48" s="369" t="s">
        <v>1225</v>
      </c>
      <c r="K48" s="370">
        <f t="shared" si="9"/>
        <v>1</v>
      </c>
      <c r="L48" s="370">
        <f t="shared" si="10"/>
        <v>6</v>
      </c>
      <c r="M48" s="370">
        <f t="shared" si="11"/>
        <v>7</v>
      </c>
      <c r="N48" s="370">
        <f t="shared" si="12"/>
        <v>11</v>
      </c>
      <c r="O48" s="370" t="str">
        <f t="shared" si="15"/>
        <v>han⁷</v>
      </c>
      <c r="P48" s="370" t="str">
        <f t="shared" si="16"/>
        <v>ㄏㄢ"</v>
      </c>
    </row>
    <row r="49" spans="2:16" ht="36.75">
      <c r="B49" s="354" t="str">
        <f t="shared" si="20"/>
        <v>ㄣ</v>
      </c>
      <c r="C49" s="355" t="s">
        <v>116</v>
      </c>
      <c r="D49" s="356" t="s">
        <v>440</v>
      </c>
      <c r="E49" s="360" t="s">
        <v>1118</v>
      </c>
      <c r="F49" s="355" t="s">
        <v>1119</v>
      </c>
      <c r="G49" s="357" t="s">
        <v>1179</v>
      </c>
      <c r="H49" s="370" t="str">
        <f t="shared" si="8"/>
        <v>ㄧㄣˉ</v>
      </c>
      <c r="J49" s="369" t="s">
        <v>1226</v>
      </c>
      <c r="K49" s="370">
        <f t="shared" si="9"/>
        <v>1</v>
      </c>
      <c r="L49" s="370">
        <f t="shared" si="10"/>
        <v>5</v>
      </c>
      <c r="M49" s="370">
        <f t="shared" si="11"/>
        <v>6</v>
      </c>
      <c r="N49" s="370">
        <f t="shared" si="12"/>
        <v>10</v>
      </c>
      <c r="O49" s="370" t="str">
        <f t="shared" si="15"/>
        <v>in¹</v>
      </c>
      <c r="P49" s="370" t="str">
        <f t="shared" si="16"/>
        <v>ㄧㄣˉ</v>
      </c>
    </row>
    <row r="50" spans="2:16" ht="36.75">
      <c r="B50" s="354" t="str">
        <f t="shared" si="20"/>
        <v>ㄤ</v>
      </c>
      <c r="C50" s="355" t="s">
        <v>330</v>
      </c>
      <c r="D50" s="356" t="s">
        <v>1120</v>
      </c>
      <c r="E50" s="357" t="s">
        <v>1121</v>
      </c>
      <c r="F50" s="355" t="s">
        <v>1122</v>
      </c>
      <c r="G50" s="357" t="s">
        <v>1180</v>
      </c>
      <c r="H50" s="370" t="str">
        <f t="shared" si="8"/>
        <v>ㄍㄤˋ</v>
      </c>
      <c r="J50" s="369" t="s">
        <v>1227</v>
      </c>
      <c r="K50" s="370">
        <f t="shared" si="9"/>
        <v>1</v>
      </c>
      <c r="L50" s="370">
        <f t="shared" si="10"/>
        <v>7</v>
      </c>
      <c r="M50" s="370">
        <f t="shared" si="11"/>
        <v>8</v>
      </c>
      <c r="N50" s="370">
        <f t="shared" si="12"/>
        <v>12</v>
      </c>
      <c r="O50" s="370" t="str">
        <f t="shared" si="15"/>
        <v>kang²</v>
      </c>
      <c r="P50" s="370" t="str">
        <f t="shared" si="16"/>
        <v>ㄍㄤˋ</v>
      </c>
    </row>
    <row r="51" spans="2:16" ht="36.75">
      <c r="B51" s="354" t="str">
        <f>$C$34 &amp; $B$52</f>
        <v>ㄚㄥ</v>
      </c>
      <c r="C51" s="355" t="s">
        <v>329</v>
      </c>
      <c r="D51" s="356" t="s">
        <v>1123</v>
      </c>
      <c r="E51" s="357" t="s">
        <v>1124</v>
      </c>
      <c r="F51" s="355" t="s">
        <v>1125</v>
      </c>
      <c r="G51" s="357" t="s">
        <v>1181</v>
      </c>
      <c r="H51" s="370" t="str">
        <f t="shared" si="8"/>
        <v>ㄛㄥˇ</v>
      </c>
      <c r="J51" s="369" t="s">
        <v>1228</v>
      </c>
      <c r="K51" s="370">
        <f t="shared" si="9"/>
        <v>1</v>
      </c>
      <c r="L51" s="370">
        <f t="shared" si="10"/>
        <v>6</v>
      </c>
      <c r="M51" s="370">
        <f t="shared" si="11"/>
        <v>7</v>
      </c>
      <c r="N51" s="370">
        <f t="shared" si="12"/>
        <v>11</v>
      </c>
      <c r="O51" s="370" t="str">
        <f t="shared" si="15"/>
        <v>ong⁵</v>
      </c>
      <c r="P51" s="370" t="str">
        <f t="shared" si="16"/>
        <v>ㄛㄥˇ</v>
      </c>
    </row>
    <row r="52" spans="2:16" ht="36.75">
      <c r="B52" s="355" t="s">
        <v>370</v>
      </c>
      <c r="C52" s="355" t="s">
        <v>326</v>
      </c>
      <c r="D52" s="356" t="s">
        <v>1126</v>
      </c>
      <c r="E52" s="360" t="s">
        <v>1127</v>
      </c>
      <c r="F52" s="355" t="s">
        <v>1128</v>
      </c>
      <c r="G52" s="357" t="s">
        <v>1182</v>
      </c>
      <c r="H52" s="370" t="str">
        <f t="shared" si="8"/>
        <v>ㄧㄥˋ</v>
      </c>
      <c r="J52" s="369" t="s">
        <v>1229</v>
      </c>
      <c r="K52" s="370">
        <f t="shared" si="9"/>
        <v>1</v>
      </c>
      <c r="L52" s="370">
        <f t="shared" si="10"/>
        <v>6</v>
      </c>
      <c r="M52" s="370">
        <f t="shared" si="11"/>
        <v>7</v>
      </c>
      <c r="N52" s="370">
        <f t="shared" si="12"/>
        <v>11</v>
      </c>
      <c r="O52" s="370" t="str">
        <f t="shared" si="15"/>
        <v>ing²</v>
      </c>
      <c r="P52" s="370" t="str">
        <f t="shared" si="16"/>
        <v>ㄧㄥˋ</v>
      </c>
    </row>
    <row r="53" spans="2:16" ht="36.75">
      <c r="B53" s="355" t="s">
        <v>370</v>
      </c>
      <c r="C53" s="355" t="s">
        <v>326</v>
      </c>
      <c r="D53" s="356" t="s">
        <v>1129</v>
      </c>
      <c r="E53" s="357" t="s">
        <v>1067</v>
      </c>
      <c r="F53" s="355" t="s">
        <v>1232</v>
      </c>
      <c r="G53" s="357" t="s">
        <v>1231</v>
      </c>
      <c r="H53" s="370" t="str">
        <f t="shared" si="8"/>
        <v>ㄥˉ</v>
      </c>
      <c r="J53" s="369" t="s">
        <v>1230</v>
      </c>
      <c r="K53" s="370">
        <f t="shared" si="9"/>
        <v>1</v>
      </c>
      <c r="L53" s="370">
        <f t="shared" si="10"/>
        <v>5</v>
      </c>
      <c r="M53" s="370">
        <f t="shared" si="11"/>
        <v>6</v>
      </c>
      <c r="N53" s="370">
        <f t="shared" si="12"/>
        <v>9</v>
      </c>
      <c r="O53" s="370" t="str">
        <f t="shared" si="15"/>
        <v>ng¹</v>
      </c>
      <c r="P53" s="370" t="str">
        <f t="shared" si="16"/>
        <v>ㄥˉ</v>
      </c>
    </row>
    <row r="54" spans="2:16">
      <c r="B54" s="359"/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C52B-0AB0-4F9C-9F47-7F561BA16AA6}">
  <dimension ref="B2:R37"/>
  <sheetViews>
    <sheetView showGridLines="0" topLeftCell="L1" zoomScale="80" zoomScaleNormal="80" workbookViewId="0">
      <selection activeCell="W20" sqref="W2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4" width="13.296875" customWidth="1"/>
    <col min="16" max="16" width="8.796875" style="403"/>
    <col min="17" max="17" width="8.796875" style="399"/>
    <col min="18" max="18" width="14.59765625" customWidth="1"/>
  </cols>
  <sheetData>
    <row r="2" spans="2:18" ht="44.25">
      <c r="B2" s="385" t="s">
        <v>1261</v>
      </c>
      <c r="I2" s="385" t="s">
        <v>1260</v>
      </c>
    </row>
    <row r="4" spans="2:18" ht="36.75" customHeight="1">
      <c r="D4" s="378" t="s">
        <v>130</v>
      </c>
      <c r="E4" s="378" t="s">
        <v>131</v>
      </c>
      <c r="F4" s="378" t="s">
        <v>132</v>
      </c>
      <c r="G4" s="378" t="s">
        <v>133</v>
      </c>
      <c r="K4" s="378" t="s">
        <v>130</v>
      </c>
      <c r="L4" s="378" t="s">
        <v>131</v>
      </c>
      <c r="M4" s="378" t="s">
        <v>132</v>
      </c>
      <c r="N4" s="378" t="s">
        <v>133</v>
      </c>
    </row>
    <row r="5" spans="2:18" ht="36.75" customHeight="1">
      <c r="B5" s="453" t="s">
        <v>138</v>
      </c>
      <c r="C5" s="380" t="s">
        <v>174</v>
      </c>
      <c r="D5" s="374" t="s">
        <v>1235</v>
      </c>
      <c r="E5" s="374" t="s">
        <v>1236</v>
      </c>
      <c r="F5" s="374" t="s">
        <v>1237</v>
      </c>
      <c r="G5" s="374" t="s">
        <v>1238</v>
      </c>
      <c r="I5" s="453" t="s">
        <v>138</v>
      </c>
      <c r="J5" s="380" t="s">
        <v>174</v>
      </c>
      <c r="K5" s="374" t="s">
        <v>1289</v>
      </c>
      <c r="L5" s="374" t="s">
        <v>1290</v>
      </c>
      <c r="M5" s="374" t="s">
        <v>1291</v>
      </c>
      <c r="N5" s="374" t="s">
        <v>1292</v>
      </c>
      <c r="P5" s="404">
        <v>1</v>
      </c>
      <c r="Q5" s="400"/>
      <c r="R5" s="397"/>
    </row>
    <row r="6" spans="2:18" ht="36.75" customHeight="1">
      <c r="B6" s="454"/>
      <c r="C6" s="379" t="s">
        <v>179</v>
      </c>
      <c r="D6" s="377" t="str">
        <f>$B5 &amp; D$4</f>
        <v>陰平</v>
      </c>
      <c r="E6" s="377" t="str">
        <f>$B5 &amp; E$4</f>
        <v>陰上</v>
      </c>
      <c r="F6" s="377" t="str">
        <f>$B5 &amp; F$4</f>
        <v>陰去</v>
      </c>
      <c r="G6" s="377" t="str">
        <f>$B5 &amp; G$4</f>
        <v>陰入</v>
      </c>
      <c r="I6" s="454"/>
      <c r="J6" s="379" t="s">
        <v>1302</v>
      </c>
      <c r="K6" s="377" t="s">
        <v>167</v>
      </c>
      <c r="L6" s="377" t="s">
        <v>168</v>
      </c>
      <c r="M6" s="391" t="s">
        <v>1301</v>
      </c>
      <c r="N6" s="377" t="s">
        <v>1265</v>
      </c>
      <c r="P6" s="404">
        <v>2</v>
      </c>
      <c r="Q6" s="401"/>
    </row>
    <row r="7" spans="2:18" ht="36.75" customHeight="1">
      <c r="B7" s="454"/>
      <c r="C7" s="381" t="s">
        <v>1243</v>
      </c>
      <c r="D7" s="375" t="s">
        <v>139</v>
      </c>
      <c r="E7" s="375">
        <v>53</v>
      </c>
      <c r="F7" s="375">
        <v>31</v>
      </c>
      <c r="G7" s="375">
        <v>30</v>
      </c>
      <c r="I7" s="454"/>
      <c r="J7" s="381" t="s">
        <v>1243</v>
      </c>
      <c r="K7" s="375" t="s">
        <v>139</v>
      </c>
      <c r="L7" s="375">
        <v>53</v>
      </c>
      <c r="M7" s="375">
        <v>31</v>
      </c>
      <c r="N7" s="375">
        <v>30</v>
      </c>
      <c r="P7" s="404">
        <v>3</v>
      </c>
      <c r="Q7" s="401"/>
    </row>
    <row r="8" spans="2:18" ht="36.75" customHeight="1">
      <c r="B8" s="454"/>
      <c r="C8" s="379" t="s">
        <v>1252</v>
      </c>
      <c r="D8" s="384" t="s">
        <v>348</v>
      </c>
      <c r="E8" s="384" t="s">
        <v>1268</v>
      </c>
      <c r="F8" s="384" t="s">
        <v>1269</v>
      </c>
      <c r="G8" s="384" t="s">
        <v>1270</v>
      </c>
      <c r="I8" s="454"/>
      <c r="J8" s="386" t="s">
        <v>1252</v>
      </c>
      <c r="K8" s="387" t="s">
        <v>142</v>
      </c>
      <c r="L8" s="388" t="s">
        <v>1262</v>
      </c>
      <c r="M8" s="389" t="s">
        <v>1263</v>
      </c>
      <c r="N8" s="390" t="s">
        <v>1276</v>
      </c>
      <c r="P8" s="404">
        <v>4</v>
      </c>
      <c r="Q8" s="401"/>
    </row>
    <row r="9" spans="2:18" ht="36.75" customHeight="1">
      <c r="B9" s="454"/>
      <c r="C9" s="379" t="s">
        <v>1244</v>
      </c>
      <c r="D9" s="382" t="s">
        <v>1245</v>
      </c>
      <c r="E9" s="382" t="s">
        <v>1246</v>
      </c>
      <c r="F9" s="383" t="s">
        <v>1247</v>
      </c>
      <c r="G9" s="382" t="s">
        <v>1248</v>
      </c>
      <c r="I9" s="454"/>
      <c r="J9" s="379" t="s">
        <v>1244</v>
      </c>
      <c r="K9" s="382" t="s">
        <v>1245</v>
      </c>
      <c r="L9" s="382" t="s">
        <v>1246</v>
      </c>
      <c r="M9" s="383" t="s">
        <v>1247</v>
      </c>
      <c r="N9" s="382" t="s">
        <v>1248</v>
      </c>
      <c r="P9" s="404">
        <v>5</v>
      </c>
      <c r="Q9" s="401"/>
    </row>
    <row r="10" spans="2:18" ht="36.75" customHeight="1">
      <c r="B10" s="455"/>
      <c r="C10" s="379" t="s">
        <v>1281</v>
      </c>
      <c r="D10" s="384" t="s">
        <v>1256</v>
      </c>
      <c r="E10" s="384" t="s">
        <v>1253</v>
      </c>
      <c r="F10" s="384" t="s">
        <v>1257</v>
      </c>
      <c r="G10" s="384" t="s">
        <v>1254</v>
      </c>
      <c r="I10" s="455"/>
      <c r="J10" s="379" t="s">
        <v>234</v>
      </c>
      <c r="K10" s="393" t="s">
        <v>1282</v>
      </c>
      <c r="L10" s="405" t="s">
        <v>1283</v>
      </c>
      <c r="M10" s="384" t="s">
        <v>1284</v>
      </c>
      <c r="N10" s="393" t="s">
        <v>1285</v>
      </c>
      <c r="P10" s="404">
        <v>6</v>
      </c>
      <c r="Q10" s="402"/>
      <c r="R10" s="398"/>
    </row>
    <row r="11" spans="2:18" ht="36.75" customHeight="1">
      <c r="B11" s="453" t="s">
        <v>140</v>
      </c>
      <c r="C11" s="380" t="s">
        <v>174</v>
      </c>
      <c r="D11" s="374" t="s">
        <v>1239</v>
      </c>
      <c r="E11" s="374" t="s">
        <v>1240</v>
      </c>
      <c r="F11" s="374" t="s">
        <v>1241</v>
      </c>
      <c r="G11" s="374" t="s">
        <v>1242</v>
      </c>
      <c r="I11" s="453" t="s">
        <v>140</v>
      </c>
      <c r="J11" s="380" t="s">
        <v>174</v>
      </c>
      <c r="K11" s="374" t="s">
        <v>1293</v>
      </c>
      <c r="L11" s="392" t="s">
        <v>1294</v>
      </c>
      <c r="M11" s="374" t="s">
        <v>1295</v>
      </c>
      <c r="N11" s="374" t="s">
        <v>1296</v>
      </c>
      <c r="P11" s="404">
        <v>7</v>
      </c>
      <c r="Q11" s="401"/>
    </row>
    <row r="12" spans="2:18" ht="36.75" customHeight="1">
      <c r="B12" s="454"/>
      <c r="C12" s="379" t="s">
        <v>179</v>
      </c>
      <c r="D12" s="377" t="str">
        <f>$B11 &amp; D$4</f>
        <v>陽平</v>
      </c>
      <c r="E12" s="377" t="str">
        <f>$B11 &amp; E$4</f>
        <v>陽上</v>
      </c>
      <c r="F12" s="377" t="str">
        <f>$B11 &amp; F$4</f>
        <v>陽去</v>
      </c>
      <c r="G12" s="377" t="str">
        <f>$B11 &amp; G$4</f>
        <v>陽入</v>
      </c>
      <c r="I12" s="454"/>
      <c r="J12" s="379" t="s">
        <v>1302</v>
      </c>
      <c r="K12" s="391" t="s">
        <v>1266</v>
      </c>
      <c r="L12" s="376"/>
      <c r="M12" s="377" t="s">
        <v>171</v>
      </c>
      <c r="N12" s="377" t="s">
        <v>1267</v>
      </c>
      <c r="P12" s="404">
        <v>8</v>
      </c>
      <c r="Q12" s="401"/>
    </row>
    <row r="13" spans="2:18" ht="36.75" customHeight="1">
      <c r="B13" s="454"/>
      <c r="C13" s="381" t="s">
        <v>1243</v>
      </c>
      <c r="D13" s="375">
        <v>24</v>
      </c>
      <c r="E13" s="376"/>
      <c r="F13" s="375" t="s">
        <v>196</v>
      </c>
      <c r="G13" s="375">
        <v>50</v>
      </c>
      <c r="I13" s="454"/>
      <c r="J13" s="381" t="s">
        <v>1243</v>
      </c>
      <c r="K13" s="375">
        <v>24</v>
      </c>
      <c r="L13" s="376"/>
      <c r="M13" s="375" t="s">
        <v>196</v>
      </c>
      <c r="N13" s="375">
        <v>50</v>
      </c>
      <c r="P13" s="404">
        <v>9</v>
      </c>
      <c r="Q13" s="401"/>
    </row>
    <row r="14" spans="2:18" ht="36.75" customHeight="1">
      <c r="B14" s="454"/>
      <c r="C14" s="379" t="s">
        <v>1252</v>
      </c>
      <c r="D14" s="384" t="s">
        <v>1271</v>
      </c>
      <c r="E14" s="376"/>
      <c r="F14" s="384" t="s">
        <v>1272</v>
      </c>
      <c r="G14" s="384" t="s">
        <v>1273</v>
      </c>
      <c r="I14" s="454"/>
      <c r="J14" s="379" t="s">
        <v>1252</v>
      </c>
      <c r="K14" s="387" t="s">
        <v>211</v>
      </c>
      <c r="L14" s="376"/>
      <c r="M14" s="389" t="s">
        <v>1264</v>
      </c>
      <c r="N14" s="390" t="s">
        <v>1277</v>
      </c>
      <c r="P14" s="404">
        <v>10</v>
      </c>
      <c r="Q14" s="401"/>
    </row>
    <row r="15" spans="2:18" ht="36.75" customHeight="1">
      <c r="B15" s="454"/>
      <c r="C15" s="379" t="s">
        <v>1244</v>
      </c>
      <c r="D15" s="382" t="s">
        <v>1249</v>
      </c>
      <c r="E15" s="376"/>
      <c r="F15" s="382" t="s">
        <v>1250</v>
      </c>
      <c r="G15" s="382" t="s">
        <v>1251</v>
      </c>
      <c r="I15" s="454"/>
      <c r="J15" s="379" t="s">
        <v>1244</v>
      </c>
      <c r="K15" s="382" t="s">
        <v>1249</v>
      </c>
      <c r="L15" s="376"/>
      <c r="M15" s="382" t="s">
        <v>1250</v>
      </c>
      <c r="N15" s="382" t="s">
        <v>1251</v>
      </c>
      <c r="P15" s="404">
        <v>11</v>
      </c>
      <c r="Q15" s="401"/>
    </row>
    <row r="16" spans="2:18" ht="36.75" customHeight="1">
      <c r="B16" s="455"/>
      <c r="C16" s="379" t="s">
        <v>1281</v>
      </c>
      <c r="D16" s="384" t="s">
        <v>1255</v>
      </c>
      <c r="E16" s="376"/>
      <c r="F16" s="384" t="s">
        <v>1258</v>
      </c>
      <c r="G16" s="384" t="s">
        <v>1259</v>
      </c>
      <c r="I16" s="455"/>
      <c r="J16" s="379" t="s">
        <v>234</v>
      </c>
      <c r="K16" s="393" t="s">
        <v>1286</v>
      </c>
      <c r="L16" s="394"/>
      <c r="M16" s="395" t="s">
        <v>1287</v>
      </c>
      <c r="N16" s="393" t="s">
        <v>1288</v>
      </c>
      <c r="P16" s="404">
        <v>12</v>
      </c>
      <c r="Q16" s="400"/>
      <c r="R16" s="397"/>
    </row>
    <row r="18" spans="3:14" ht="32.25">
      <c r="C18" s="18"/>
      <c r="D18" s="184"/>
      <c r="E18" s="184"/>
      <c r="F18" s="184"/>
      <c r="G18" s="179"/>
      <c r="H18" s="2"/>
      <c r="J18" s="2"/>
      <c r="K18" s="180"/>
      <c r="L18" s="180"/>
      <c r="M18" s="180"/>
      <c r="N18" s="180"/>
    </row>
    <row r="19" spans="3:14" ht="22.5">
      <c r="C19" s="2"/>
      <c r="J19" s="2"/>
      <c r="K19" s="180"/>
      <c r="L19" s="180"/>
      <c r="M19" s="180"/>
      <c r="N19" s="180"/>
    </row>
    <row r="20" spans="3:14" ht="22.5">
      <c r="C20" s="2"/>
      <c r="J20" s="2"/>
      <c r="K20" s="180"/>
      <c r="L20" s="180"/>
      <c r="M20" s="180"/>
      <c r="N20" s="180"/>
    </row>
    <row r="21" spans="3:14" ht="22.5">
      <c r="C21" s="2"/>
      <c r="J21" s="2"/>
      <c r="K21" s="180"/>
      <c r="L21" s="180"/>
      <c r="M21" s="180"/>
      <c r="N21" s="180"/>
    </row>
    <row r="22" spans="3:14" ht="22.5">
      <c r="C22" s="2"/>
      <c r="J22" s="2"/>
      <c r="K22" s="180"/>
      <c r="L22" s="180"/>
      <c r="M22" s="180"/>
      <c r="N22" s="180"/>
    </row>
    <row r="23" spans="3:14" ht="22.5">
      <c r="C23" s="2"/>
      <c r="J23" s="2"/>
      <c r="K23" s="180"/>
      <c r="L23" s="180"/>
      <c r="M23" s="180"/>
      <c r="N23" s="180"/>
    </row>
    <row r="24" spans="3:14" ht="22.5">
      <c r="C24" s="2"/>
      <c r="J24" s="2"/>
      <c r="K24" s="180"/>
      <c r="L24" s="180"/>
      <c r="M24" s="180"/>
      <c r="N24" s="180"/>
    </row>
    <row r="25" spans="3:14" ht="22.5">
      <c r="C25" s="2"/>
      <c r="J25" s="2"/>
      <c r="K25" s="180"/>
      <c r="L25" s="180"/>
      <c r="M25" s="180"/>
      <c r="N25" s="180"/>
    </row>
    <row r="26" spans="3:14" ht="22.5">
      <c r="C26" s="2"/>
      <c r="J26" s="2"/>
      <c r="K26" s="180"/>
      <c r="L26" s="180"/>
      <c r="M26" s="180"/>
      <c r="N26" s="180"/>
    </row>
    <row r="27" spans="3:14" ht="22.5">
      <c r="J27" s="2"/>
      <c r="K27" s="180"/>
      <c r="L27" s="180"/>
      <c r="M27" s="180"/>
      <c r="N27" s="180"/>
    </row>
    <row r="28" spans="3:14" ht="29.25" customHeight="1">
      <c r="J28" s="2"/>
      <c r="K28" s="180"/>
      <c r="L28" s="180"/>
      <c r="M28" s="180"/>
      <c r="N28" s="180"/>
    </row>
    <row r="29" spans="3:14" ht="22.5">
      <c r="J29" s="2"/>
      <c r="K29" s="180"/>
      <c r="L29" s="180"/>
      <c r="M29" s="180"/>
      <c r="N29" s="180"/>
    </row>
    <row r="30" spans="3:14" ht="22.5">
      <c r="J30" s="2"/>
      <c r="K30" s="180"/>
      <c r="L30" s="180"/>
      <c r="M30" s="180"/>
      <c r="N30" s="180"/>
    </row>
    <row r="31" spans="3:14" ht="22.5">
      <c r="J31" s="2"/>
      <c r="K31" s="180"/>
      <c r="L31" s="180"/>
      <c r="M31" s="180"/>
      <c r="N31" s="180"/>
    </row>
    <row r="32" spans="3:14" ht="22.5">
      <c r="J32" s="2"/>
      <c r="K32" s="180"/>
      <c r="L32" s="180"/>
      <c r="M32" s="180"/>
      <c r="N32" s="180"/>
    </row>
    <row r="33" spans="10:14" ht="22.5">
      <c r="J33" s="2"/>
      <c r="K33" s="180"/>
      <c r="L33" s="180"/>
      <c r="M33" s="180"/>
      <c r="N33" s="180"/>
    </row>
    <row r="34" spans="10:14" ht="22.5">
      <c r="J34" s="2"/>
      <c r="K34" s="180"/>
      <c r="L34" s="180"/>
      <c r="M34" s="180"/>
      <c r="N34" s="180"/>
    </row>
    <row r="35" spans="10:14" ht="22.5">
      <c r="J35" s="2"/>
      <c r="K35" s="180"/>
      <c r="L35" s="180"/>
      <c r="M35" s="180"/>
      <c r="N35" s="180"/>
    </row>
    <row r="36" spans="10:14" ht="22.5">
      <c r="J36" s="2"/>
      <c r="K36" s="180"/>
      <c r="L36" s="180"/>
      <c r="M36" s="180"/>
      <c r="N36" s="180"/>
    </row>
    <row r="37" spans="10:14" ht="22.5">
      <c r="J37" s="2"/>
      <c r="K37" s="180"/>
      <c r="L37" s="180"/>
      <c r="M37" s="180"/>
      <c r="N37" s="180"/>
    </row>
  </sheetData>
  <mergeCells count="4">
    <mergeCell ref="I11:I16"/>
    <mergeCell ref="I5:I10"/>
    <mergeCell ref="B5:B10"/>
    <mergeCell ref="B11:B16"/>
  </mergeCells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EE0A-7B2F-4EE2-B806-3A35F1DC081A}">
  <dimension ref="A2:K20"/>
  <sheetViews>
    <sheetView workbookViewId="0">
      <selection activeCell="B16" sqref="B16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1" customWidth="1"/>
    <col min="5" max="5" width="34.59765625" style="1" bestFit="1" customWidth="1"/>
    <col min="6" max="6" width="8.69921875" style="254" customWidth="1"/>
    <col min="7" max="7" width="8.59765625" style="254" customWidth="1"/>
    <col min="8" max="8" width="9.19921875" style="254" customWidth="1"/>
    <col min="9" max="9" width="8.796875" style="1"/>
    <col min="10" max="10" width="10.5" style="1" customWidth="1"/>
    <col min="11" max="11" width="14.09765625" style="1" customWidth="1"/>
    <col min="12" max="16384" width="8.796875" style="1"/>
  </cols>
  <sheetData>
    <row r="2" spans="4:11">
      <c r="D2" s="1" t="s">
        <v>173</v>
      </c>
    </row>
    <row r="4" spans="4:11">
      <c r="D4" s="1">
        <v>1</v>
      </c>
      <c r="E4" s="1" t="s">
        <v>175</v>
      </c>
      <c r="F4" s="256" t="str">
        <f>'135拼音-聲調符號 (2)'!D12</f>
        <v>ㄚˋ</v>
      </c>
      <c r="G4" s="255" t="s">
        <v>176</v>
      </c>
      <c r="H4" s="256" t="str">
        <f>'135拼音-聲調符號 (2)'!C12</f>
        <v>ㄚ</v>
      </c>
      <c r="J4" s="1" t="s">
        <v>177</v>
      </c>
      <c r="K4" s="1" t="s">
        <v>178</v>
      </c>
    </row>
    <row r="5" spans="4:11">
      <c r="F5" s="254">
        <v>53</v>
      </c>
      <c r="H5" s="254" t="s">
        <v>139</v>
      </c>
      <c r="J5" s="257">
        <v>2</v>
      </c>
      <c r="K5" s="257">
        <v>1</v>
      </c>
    </row>
    <row r="7" spans="4:11">
      <c r="D7" s="1">
        <v>2</v>
      </c>
      <c r="E7" s="1" t="s">
        <v>190</v>
      </c>
      <c r="F7" s="256" t="str">
        <f>'135拼音-聲調符號 (2)'!C19</f>
        <v>ㄚˇ</v>
      </c>
      <c r="G7" s="255" t="s">
        <v>176</v>
      </c>
      <c r="H7" s="256" t="str">
        <f>'135拼音-聲調符號 (2)'!E19</f>
        <v>ㄚ+</v>
      </c>
      <c r="J7" s="1" t="s">
        <v>191</v>
      </c>
      <c r="K7" s="1" t="s">
        <v>192</v>
      </c>
    </row>
    <row r="8" spans="4:11">
      <c r="F8" s="254">
        <v>13</v>
      </c>
      <c r="H8" s="254" t="s">
        <v>196</v>
      </c>
      <c r="J8" s="257">
        <v>5</v>
      </c>
      <c r="K8" s="257">
        <v>7</v>
      </c>
    </row>
    <row r="10" spans="4:11">
      <c r="D10" s="1">
        <v>3</v>
      </c>
      <c r="E10" s="1" t="s">
        <v>199</v>
      </c>
      <c r="F10" s="256" t="str">
        <f>'135拼音-聲調符號 (2)'!C12</f>
        <v>ㄚ</v>
      </c>
      <c r="G10" s="255" t="s">
        <v>176</v>
      </c>
      <c r="H10" s="256" t="str">
        <f>'135拼音-聲調符號 (2)'!E19</f>
        <v>ㄚ+</v>
      </c>
      <c r="J10" s="1" t="s">
        <v>200</v>
      </c>
      <c r="K10" s="1" t="s">
        <v>201</v>
      </c>
    </row>
    <row r="11" spans="4:11">
      <c r="F11" s="254" t="s">
        <v>139</v>
      </c>
      <c r="H11" s="254" t="s">
        <v>196</v>
      </c>
      <c r="J11" s="257">
        <v>1</v>
      </c>
      <c r="K11" s="257">
        <v>7</v>
      </c>
    </row>
    <row r="13" spans="4:11">
      <c r="D13" s="1">
        <v>4</v>
      </c>
      <c r="E13" s="1" t="s">
        <v>208</v>
      </c>
      <c r="F13" s="256" t="str">
        <f>'135拼音-聲調符號 (2)'!E19</f>
        <v>ㄚ+</v>
      </c>
      <c r="G13" s="255" t="s">
        <v>176</v>
      </c>
      <c r="H13" s="256" t="str">
        <f>'135拼音-聲調符號 (2)'!E12</f>
        <v>ㄚ_</v>
      </c>
      <c r="J13" s="1" t="s">
        <v>209</v>
      </c>
      <c r="K13" s="1" t="s">
        <v>210</v>
      </c>
    </row>
    <row r="14" spans="4:11">
      <c r="F14" s="254" t="s">
        <v>196</v>
      </c>
      <c r="H14" s="254" t="s">
        <v>198</v>
      </c>
      <c r="J14" s="257">
        <v>7</v>
      </c>
      <c r="K14" s="257">
        <v>3</v>
      </c>
    </row>
    <row r="16" spans="4:11">
      <c r="D16" s="1">
        <v>5</v>
      </c>
      <c r="E16" s="1" t="s">
        <v>215</v>
      </c>
      <c r="F16" s="256" t="str">
        <f>'135拼音-聲調符號 (2)'!E12</f>
        <v>ㄚ_</v>
      </c>
      <c r="G16" s="255" t="s">
        <v>176</v>
      </c>
      <c r="H16" s="256" t="str">
        <f>'135拼音-聲調符號 (2)'!D12</f>
        <v>ㄚˋ</v>
      </c>
      <c r="J16" s="1" t="s">
        <v>216</v>
      </c>
      <c r="K16" s="1" t="s">
        <v>217</v>
      </c>
    </row>
    <row r="17" spans="5:11">
      <c r="F17" s="254" t="s">
        <v>198</v>
      </c>
      <c r="H17" s="254">
        <v>53</v>
      </c>
      <c r="J17" s="257">
        <v>3</v>
      </c>
      <c r="K17" s="257">
        <v>2</v>
      </c>
    </row>
    <row r="19" spans="5:11">
      <c r="E19" s="1" t="s">
        <v>218</v>
      </c>
    </row>
    <row r="20" spans="5:11">
      <c r="E20" s="1" t="s">
        <v>219</v>
      </c>
    </row>
  </sheetData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1E32-3D10-4F47-BB15-7F38A73DB4E4}">
  <dimension ref="B2:P37"/>
  <sheetViews>
    <sheetView zoomScaleNormal="100" workbookViewId="0">
      <selection activeCell="J28" sqref="J28"/>
    </sheetView>
  </sheetViews>
  <sheetFormatPr defaultRowHeight="25.5"/>
  <cols>
    <col min="1" max="1" width="2.796875" customWidth="1"/>
    <col min="2" max="2" width="20.5" customWidth="1"/>
    <col min="3" max="8" width="11.796875" customWidth="1"/>
    <col min="9" max="9" width="11.796875" style="403" customWidth="1"/>
    <col min="10" max="10" width="8.796875" style="399"/>
    <col min="11" max="11" width="4.796875" style="1" customWidth="1"/>
    <col min="12" max="12" width="19.296875" style="1" customWidth="1"/>
    <col min="13" max="16" width="8.796875" style="249"/>
  </cols>
  <sheetData>
    <row r="2" spans="2:6">
      <c r="B2" t="s">
        <v>1303</v>
      </c>
    </row>
    <row r="3" spans="2:6">
      <c r="B3" t="s">
        <v>1304</v>
      </c>
    </row>
    <row r="4" spans="2:6">
      <c r="B4" t="s">
        <v>1306</v>
      </c>
    </row>
    <row r="5" spans="2:6">
      <c r="B5" t="s">
        <v>1305</v>
      </c>
    </row>
    <row r="7" spans="2:6">
      <c r="B7" s="250" t="s">
        <v>172</v>
      </c>
      <c r="C7" s="251" t="s">
        <v>130</v>
      </c>
      <c r="D7" s="251" t="s">
        <v>131</v>
      </c>
      <c r="E7" s="251" t="s">
        <v>132</v>
      </c>
      <c r="F7" s="251" t="s">
        <v>133</v>
      </c>
    </row>
    <row r="8" spans="2:6">
      <c r="B8" s="1"/>
      <c r="C8" s="249"/>
      <c r="D8" s="249"/>
      <c r="E8" s="249"/>
      <c r="F8" s="249"/>
    </row>
    <row r="9" spans="2:6">
      <c r="B9" s="258" t="s">
        <v>174</v>
      </c>
      <c r="C9" s="259">
        <v>1</v>
      </c>
      <c r="D9" s="259">
        <v>2</v>
      </c>
      <c r="E9" s="259">
        <v>3</v>
      </c>
      <c r="F9" s="259">
        <v>4</v>
      </c>
    </row>
    <row r="10" spans="2:6">
      <c r="B10" s="258" t="s">
        <v>179</v>
      </c>
      <c r="C10" s="259" t="s">
        <v>180</v>
      </c>
      <c r="D10" s="259" t="s">
        <v>181</v>
      </c>
      <c r="E10" s="259" t="s">
        <v>182</v>
      </c>
      <c r="F10" s="259" t="s">
        <v>183</v>
      </c>
    </row>
    <row r="11" spans="2:6">
      <c r="B11" s="260" t="s">
        <v>184</v>
      </c>
      <c r="C11" s="261" t="s">
        <v>185</v>
      </c>
      <c r="D11" s="261" t="s">
        <v>186</v>
      </c>
      <c r="E11" s="261"/>
      <c r="F11" s="261"/>
    </row>
    <row r="12" spans="2:6">
      <c r="B12" s="250" t="s">
        <v>187</v>
      </c>
      <c r="C12" s="252" t="s">
        <v>142</v>
      </c>
      <c r="D12" s="187" t="s">
        <v>188</v>
      </c>
      <c r="E12" s="187" t="s">
        <v>189</v>
      </c>
      <c r="F12" s="187" t="s">
        <v>143</v>
      </c>
    </row>
    <row r="13" spans="2:6">
      <c r="B13" s="250" t="s">
        <v>193</v>
      </c>
      <c r="C13" s="253" t="s">
        <v>167</v>
      </c>
      <c r="D13" s="253" t="s">
        <v>168</v>
      </c>
      <c r="E13" s="253" t="s">
        <v>194</v>
      </c>
      <c r="F13" s="253" t="s">
        <v>195</v>
      </c>
    </row>
    <row r="14" spans="2:6">
      <c r="B14" s="250" t="s">
        <v>197</v>
      </c>
      <c r="C14" s="253" t="s">
        <v>139</v>
      </c>
      <c r="D14" s="253">
        <v>53</v>
      </c>
      <c r="E14" s="253" t="s">
        <v>198</v>
      </c>
      <c r="F14" s="253"/>
    </row>
    <row r="15" spans="2:6">
      <c r="B15" s="1"/>
      <c r="C15" s="249"/>
      <c r="D15" s="249"/>
      <c r="E15" s="249"/>
      <c r="F15" s="249"/>
    </row>
    <row r="16" spans="2:6">
      <c r="B16" s="258" t="s">
        <v>174</v>
      </c>
      <c r="C16" s="259">
        <v>5</v>
      </c>
      <c r="D16" s="259">
        <v>6</v>
      </c>
      <c r="E16" s="259">
        <v>7</v>
      </c>
      <c r="F16" s="259">
        <v>8</v>
      </c>
    </row>
    <row r="17" spans="2:16">
      <c r="B17" s="258" t="s">
        <v>179</v>
      </c>
      <c r="C17" s="259" t="s">
        <v>202</v>
      </c>
      <c r="D17" s="259" t="s">
        <v>203</v>
      </c>
      <c r="E17" s="259" t="s">
        <v>204</v>
      </c>
      <c r="F17" s="259" t="s">
        <v>205</v>
      </c>
    </row>
    <row r="18" spans="2:16">
      <c r="B18" s="260" t="s">
        <v>184</v>
      </c>
      <c r="C18" s="261" t="s">
        <v>206</v>
      </c>
      <c r="D18" s="261"/>
      <c r="E18" s="261"/>
      <c r="F18" s="261" t="s">
        <v>207</v>
      </c>
    </row>
    <row r="19" spans="2:16">
      <c r="B19" s="250" t="s">
        <v>187</v>
      </c>
      <c r="C19" s="187" t="s">
        <v>211</v>
      </c>
      <c r="D19" s="251"/>
      <c r="E19" s="187" t="s">
        <v>212</v>
      </c>
      <c r="F19" s="187" t="s">
        <v>144</v>
      </c>
    </row>
    <row r="20" spans="2:16">
      <c r="B20" s="250" t="s">
        <v>193</v>
      </c>
      <c r="C20" s="253" t="s">
        <v>213</v>
      </c>
      <c r="D20" s="253"/>
      <c r="E20" s="253" t="s">
        <v>171</v>
      </c>
      <c r="F20" s="253" t="s">
        <v>214</v>
      </c>
    </row>
    <row r="21" spans="2:16">
      <c r="B21" s="250" t="s">
        <v>197</v>
      </c>
      <c r="C21" s="253">
        <v>13</v>
      </c>
      <c r="D21" s="253"/>
      <c r="E21" s="253" t="s">
        <v>196</v>
      </c>
      <c r="F21" s="253"/>
    </row>
    <row r="22" spans="2:16">
      <c r="B22" s="1"/>
      <c r="C22" s="249"/>
      <c r="D22" s="249"/>
      <c r="E22" s="249"/>
      <c r="F22" s="249"/>
    </row>
    <row r="24" spans="2:16" s="399" customFormat="1">
      <c r="C24" s="180" t="s">
        <v>167</v>
      </c>
      <c r="D24" s="180" t="s">
        <v>168</v>
      </c>
      <c r="E24" s="180" t="s">
        <v>169</v>
      </c>
      <c r="F24" s="180" t="s">
        <v>170</v>
      </c>
      <c r="G24" s="180" t="s">
        <v>171</v>
      </c>
      <c r="H24" s="180" t="s">
        <v>1265</v>
      </c>
      <c r="I24" s="180" t="s">
        <v>1267</v>
      </c>
      <c r="K24" s="1"/>
      <c r="L24" s="1"/>
      <c r="M24" s="249"/>
      <c r="N24" s="249"/>
      <c r="O24" s="249"/>
      <c r="P24" s="249"/>
    </row>
    <row r="25" spans="2:16" s="399" customFormat="1">
      <c r="C25" s="184" t="s">
        <v>142</v>
      </c>
      <c r="D25" s="184" t="s">
        <v>188</v>
      </c>
      <c r="E25" s="184" t="s">
        <v>211</v>
      </c>
      <c r="F25" s="184" t="s">
        <v>1297</v>
      </c>
      <c r="G25" s="184" t="s">
        <v>1298</v>
      </c>
      <c r="H25" s="184" t="s">
        <v>1299</v>
      </c>
      <c r="I25" s="184" t="s">
        <v>1300</v>
      </c>
      <c r="K25" s="1"/>
    </row>
    <row r="26" spans="2:16" s="399" customFormat="1" ht="32.25">
      <c r="C26" s="18" t="s">
        <v>145</v>
      </c>
      <c r="D26" s="18" t="s">
        <v>146</v>
      </c>
      <c r="E26" s="18" t="s">
        <v>147</v>
      </c>
      <c r="F26" s="18" t="s">
        <v>148</v>
      </c>
      <c r="G26" s="18" t="s">
        <v>149</v>
      </c>
      <c r="H26" s="18" t="s">
        <v>150</v>
      </c>
      <c r="I26" s="18" t="s">
        <v>151</v>
      </c>
      <c r="K26" s="1"/>
    </row>
    <row r="27" spans="2:16" s="399" customFormat="1">
      <c r="C27" s="185" t="s">
        <v>152</v>
      </c>
      <c r="D27" s="185" t="s">
        <v>153</v>
      </c>
      <c r="E27" s="185" t="s">
        <v>154</v>
      </c>
      <c r="F27" s="185" t="s">
        <v>155</v>
      </c>
      <c r="G27" s="185" t="s">
        <v>156</v>
      </c>
      <c r="H27" t="s">
        <v>157</v>
      </c>
      <c r="I27" t="s">
        <v>158</v>
      </c>
      <c r="K27" s="1"/>
    </row>
    <row r="28" spans="2:16" s="399" customFormat="1" ht="32.25">
      <c r="C28" s="12"/>
      <c r="D28" s="18"/>
      <c r="E28" s="17"/>
      <c r="F28" s="12"/>
      <c r="G28" s="2"/>
      <c r="H28"/>
      <c r="I28"/>
      <c r="K28" s="1"/>
    </row>
    <row r="29" spans="2:16" s="399" customFormat="1" ht="32.25">
      <c r="C29" s="18" t="s">
        <v>159</v>
      </c>
      <c r="D29" s="18" t="s">
        <v>160</v>
      </c>
      <c r="E29" s="18" t="s">
        <v>161</v>
      </c>
      <c r="F29" s="18" t="s">
        <v>162</v>
      </c>
      <c r="G29" s="18" t="s">
        <v>163</v>
      </c>
      <c r="H29" s="18" t="s">
        <v>1274</v>
      </c>
      <c r="I29"/>
      <c r="K29" s="1"/>
    </row>
    <row r="30" spans="2:16" s="399" customFormat="1" ht="27.75">
      <c r="C30" s="183" t="s">
        <v>164</v>
      </c>
      <c r="D30" s="183" t="s">
        <v>165</v>
      </c>
      <c r="E30" s="183" t="s">
        <v>166</v>
      </c>
      <c r="F30" s="183" t="s">
        <v>1279</v>
      </c>
      <c r="G30" s="183" t="s">
        <v>1280</v>
      </c>
      <c r="H30" s="183" t="s">
        <v>1275</v>
      </c>
      <c r="I30" s="183" t="s">
        <v>1278</v>
      </c>
      <c r="K30" s="1"/>
    </row>
    <row r="31" spans="2:16" s="399" customFormat="1" ht="27.75">
      <c r="C31"/>
      <c r="D31"/>
      <c r="E31"/>
      <c r="F31" s="396" t="s">
        <v>155</v>
      </c>
      <c r="G31" s="396" t="s">
        <v>156</v>
      </c>
      <c r="H31"/>
      <c r="I31"/>
      <c r="K31" s="1"/>
    </row>
    <row r="33" spans="2:11" s="399" customFormat="1" ht="29.25" customHeight="1">
      <c r="B33"/>
      <c r="C33"/>
      <c r="D33"/>
      <c r="E33"/>
      <c r="F33"/>
      <c r="G33"/>
      <c r="H33"/>
      <c r="I33" s="403"/>
      <c r="K33" s="1"/>
    </row>
    <row r="34" spans="2:11">
      <c r="C34" s="187" t="s">
        <v>123</v>
      </c>
      <c r="D34" s="187" t="s">
        <v>124</v>
      </c>
      <c r="E34" s="187" t="s">
        <v>125</v>
      </c>
      <c r="F34" s="187" t="s">
        <v>126</v>
      </c>
    </row>
    <row r="35" spans="2:11" s="399" customFormat="1">
      <c r="B35"/>
      <c r="C35" s="187" t="s">
        <v>127</v>
      </c>
      <c r="D35" s="187" t="s">
        <v>1234</v>
      </c>
      <c r="E35" s="187" t="s">
        <v>128</v>
      </c>
      <c r="F35" s="187" t="s">
        <v>129</v>
      </c>
      <c r="H35"/>
      <c r="I35" s="403"/>
      <c r="K35" s="1"/>
    </row>
    <row r="36" spans="2:11" ht="32.25">
      <c r="C36" s="188" t="s">
        <v>130</v>
      </c>
      <c r="D36" s="188" t="s">
        <v>131</v>
      </c>
      <c r="E36" s="188" t="s">
        <v>132</v>
      </c>
      <c r="F36" s="188" t="s">
        <v>133</v>
      </c>
    </row>
    <row r="37" spans="2:11" ht="32.25">
      <c r="C37" s="188" t="s">
        <v>134</v>
      </c>
      <c r="D37" s="188" t="s">
        <v>135</v>
      </c>
      <c r="E37" s="188" t="s">
        <v>136</v>
      </c>
      <c r="F37" s="188" t="s">
        <v>137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D60-4A9C-4E5D-B193-E1E6445E3693}">
  <sheetPr>
    <tabColor rgb="FFFF0000"/>
  </sheetPr>
  <dimension ref="A1:BY69"/>
  <sheetViews>
    <sheetView showGridLines="0" zoomScale="50" zoomScaleNormal="50" workbookViewId="0"/>
  </sheetViews>
  <sheetFormatPr defaultColWidth="7.19921875" defaultRowHeight="27.75"/>
  <cols>
    <col min="1" max="55" width="6.59765625" style="75" customWidth="1"/>
    <col min="56" max="59" width="5.796875" style="75" customWidth="1"/>
    <col min="60" max="61" width="7.19921875" style="75"/>
    <col min="62" max="62" width="3.8984375" style="75" customWidth="1"/>
    <col min="63" max="63" width="12.5" style="75" customWidth="1"/>
    <col min="64" max="65" width="12.5" style="225" customWidth="1"/>
    <col min="66" max="68" width="12.5" style="75" customWidth="1"/>
    <col min="69" max="69" width="7.19921875" style="75"/>
    <col min="70" max="70" width="27.296875" style="76" customWidth="1"/>
    <col min="71" max="71" width="7.19921875" style="75"/>
    <col min="72" max="72" width="7.19921875" style="209"/>
    <col min="73" max="73" width="23.796875" style="235" bestFit="1" customWidth="1"/>
    <col min="75" max="75" width="23.796875" style="235" bestFit="1" customWidth="1"/>
    <col min="78" max="16384" width="7.19921875" style="75"/>
  </cols>
  <sheetData>
    <row r="1" spans="1:75" ht="45" customHeight="1" thickBot="1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4"/>
      <c r="AS1" s="74"/>
      <c r="AT1" s="73"/>
      <c r="AU1" s="73"/>
      <c r="AV1" s="73"/>
    </row>
    <row r="2" spans="1:75" s="79" customFormat="1" ht="45" customHeight="1">
      <c r="A2" s="77"/>
      <c r="B2" s="462" t="s">
        <v>220</v>
      </c>
      <c r="C2" s="463"/>
      <c r="D2" s="464"/>
      <c r="E2" s="462" t="s">
        <v>221</v>
      </c>
      <c r="F2" s="463"/>
      <c r="G2" s="464"/>
      <c r="H2" s="471" t="s">
        <v>222</v>
      </c>
      <c r="I2" s="472"/>
      <c r="J2" s="473"/>
      <c r="K2" s="471" t="s">
        <v>223</v>
      </c>
      <c r="L2" s="472"/>
      <c r="M2" s="473"/>
      <c r="N2" s="474">
        <v>0.05</v>
      </c>
      <c r="O2" s="475"/>
      <c r="P2" s="476"/>
      <c r="Q2" s="471" t="s">
        <v>224</v>
      </c>
      <c r="R2" s="472"/>
      <c r="S2" s="473"/>
      <c r="T2" s="471" t="s">
        <v>225</v>
      </c>
      <c r="U2" s="472"/>
      <c r="V2" s="473"/>
      <c r="W2" s="456" t="s">
        <v>226</v>
      </c>
      <c r="X2" s="457"/>
      <c r="Y2" s="458"/>
      <c r="Z2" s="456" t="s">
        <v>227</v>
      </c>
      <c r="AA2" s="457"/>
      <c r="AB2" s="458"/>
      <c r="AC2" s="456" t="s">
        <v>228</v>
      </c>
      <c r="AD2" s="457"/>
      <c r="AE2" s="458"/>
      <c r="AF2" s="459" t="s">
        <v>229</v>
      </c>
      <c r="AG2" s="460"/>
      <c r="AH2" s="461"/>
      <c r="AI2" s="459" t="s">
        <v>230</v>
      </c>
      <c r="AJ2" s="460"/>
      <c r="AK2" s="461"/>
      <c r="AL2" s="77"/>
      <c r="AM2" s="77"/>
      <c r="AN2" s="77"/>
      <c r="AO2" s="77"/>
      <c r="AP2" s="77"/>
      <c r="AQ2" s="77"/>
      <c r="AR2" s="78"/>
      <c r="AS2" s="78"/>
      <c r="AT2" s="77"/>
      <c r="AU2" s="77"/>
      <c r="AV2" s="77"/>
      <c r="BJ2" s="24" t="s">
        <v>231</v>
      </c>
      <c r="BK2" s="33"/>
      <c r="BL2" s="224"/>
      <c r="BM2" s="224"/>
      <c r="BN2" s="75"/>
      <c r="BO2" s="33"/>
      <c r="BP2" s="33"/>
      <c r="BR2" s="76"/>
      <c r="BT2" s="232"/>
      <c r="BU2" s="234"/>
      <c r="BW2" s="234"/>
    </row>
    <row r="3" spans="1:75" s="79" customFormat="1" ht="45" customHeight="1">
      <c r="A3" s="77"/>
      <c r="B3" s="164" t="str">
        <f ca="1">E18</f>
        <v>ㄅㄏ</v>
      </c>
      <c r="C3" s="81"/>
      <c r="D3" s="168" t="s">
        <v>232</v>
      </c>
      <c r="E3" s="83"/>
      <c r="F3" s="81"/>
      <c r="G3" s="82"/>
      <c r="H3" s="84"/>
      <c r="I3" s="85"/>
      <c r="J3" s="86"/>
      <c r="K3" s="84"/>
      <c r="L3" s="85"/>
      <c r="M3" s="86"/>
      <c r="N3" s="87"/>
      <c r="O3" s="88"/>
      <c r="P3" s="89"/>
      <c r="Q3" s="84"/>
      <c r="R3" s="85"/>
      <c r="S3" s="86"/>
      <c r="T3" s="84"/>
      <c r="U3" s="85"/>
      <c r="V3" s="86"/>
      <c r="W3" s="165" t="str">
        <f ca="1">AC18</f>
        <v>ㄥㄚ</v>
      </c>
      <c r="X3" s="90"/>
      <c r="Y3" s="169" t="str">
        <f ca="1">AC20</f>
        <v>Na</v>
      </c>
      <c r="Z3" s="165" t="str">
        <f ca="1">AK18</f>
        <v>ㄥㄞ</v>
      </c>
      <c r="AA3" s="90"/>
      <c r="AB3" s="169" t="str">
        <f ca="1">AK20</f>
        <v>Nai</v>
      </c>
      <c r="AC3" s="91"/>
      <c r="AD3" s="90"/>
      <c r="AE3" s="92"/>
      <c r="AF3" s="93"/>
      <c r="AG3" s="94"/>
      <c r="AH3" s="95"/>
      <c r="AI3" s="93"/>
      <c r="AJ3" s="94"/>
      <c r="AK3" s="95"/>
      <c r="AL3" s="77"/>
      <c r="AM3" s="77"/>
      <c r="AN3" s="77"/>
      <c r="AO3" s="77"/>
      <c r="AP3" s="77"/>
      <c r="AQ3" s="77"/>
      <c r="AR3" s="78"/>
      <c r="AS3" s="78"/>
      <c r="AT3" s="77"/>
      <c r="AU3" s="77"/>
      <c r="AV3" s="77"/>
      <c r="BJ3" s="23"/>
      <c r="BK3" s="288" t="s">
        <v>233</v>
      </c>
      <c r="BL3" s="289" t="s">
        <v>234</v>
      </c>
      <c r="BM3" s="289" t="s">
        <v>235</v>
      </c>
      <c r="BN3" s="291" t="s">
        <v>236</v>
      </c>
      <c r="BO3" s="290" t="s">
        <v>70</v>
      </c>
      <c r="BP3" s="292"/>
      <c r="BR3" s="76"/>
      <c r="BT3" s="232"/>
      <c r="BU3" s="234"/>
      <c r="BW3" s="234"/>
    </row>
    <row r="4" spans="1:75" ht="45" customHeight="1" thickBot="1">
      <c r="A4" s="96"/>
      <c r="B4" s="166" t="str">
        <f ca="1">D19</f>
        <v>ㄅ</v>
      </c>
      <c r="C4" s="98"/>
      <c r="D4" s="170" t="s">
        <v>237</v>
      </c>
      <c r="E4" s="166" t="str">
        <f ca="1">H19</f>
        <v>ㄉ</v>
      </c>
      <c r="F4" s="98"/>
      <c r="G4" s="171" t="s">
        <v>23</v>
      </c>
      <c r="H4" s="467" t="s">
        <v>238</v>
      </c>
      <c r="I4" s="468"/>
      <c r="J4" s="100" t="s">
        <v>239</v>
      </c>
      <c r="K4" s="469" t="s">
        <v>240</v>
      </c>
      <c r="L4" s="470"/>
      <c r="M4" s="100" t="s">
        <v>241</v>
      </c>
      <c r="N4" s="467" t="s">
        <v>242</v>
      </c>
      <c r="O4" s="468"/>
      <c r="P4" s="100" t="s">
        <v>204</v>
      </c>
      <c r="Q4" s="469" t="s">
        <v>243</v>
      </c>
      <c r="R4" s="470"/>
      <c r="S4" s="100" t="s">
        <v>202</v>
      </c>
      <c r="T4" s="467" t="s">
        <v>244</v>
      </c>
      <c r="U4" s="468"/>
      <c r="V4" s="100" t="s">
        <v>245</v>
      </c>
      <c r="W4" s="167" t="str">
        <f ca="1">AB19</f>
        <v>ㄚ</v>
      </c>
      <c r="X4" s="101"/>
      <c r="Y4" s="173" t="str">
        <f ca="1">AB20</f>
        <v>a</v>
      </c>
      <c r="Z4" s="167" t="str">
        <f ca="1">AJ19</f>
        <v>ㄞ</v>
      </c>
      <c r="AA4" s="102"/>
      <c r="AB4" s="174" t="str">
        <f ca="1">AJ20</f>
        <v>ai</v>
      </c>
      <c r="AC4" s="167" t="str">
        <f ca="1">AI19</f>
        <v>ㄢ</v>
      </c>
      <c r="AD4" s="101"/>
      <c r="AE4" s="173" t="str">
        <f ca="1">AI20</f>
        <v>an</v>
      </c>
      <c r="AF4" s="103" t="str">
        <f ca="1">AV18</f>
        <v>鼻</v>
      </c>
      <c r="AG4" s="102"/>
      <c r="AH4" s="174" t="str">
        <f ca="1">AV20</f>
        <v>N</v>
      </c>
      <c r="AI4" s="465"/>
      <c r="AJ4" s="466"/>
      <c r="AK4" s="104"/>
      <c r="AL4" s="96"/>
      <c r="AM4" s="96"/>
      <c r="AN4" s="96"/>
      <c r="AO4" s="96"/>
      <c r="AP4" s="96"/>
      <c r="AQ4" s="96"/>
      <c r="AR4" s="74"/>
      <c r="AS4" s="74"/>
      <c r="AT4" s="96"/>
      <c r="AU4" s="96"/>
      <c r="AV4" s="96"/>
      <c r="BJ4" s="228">
        <f t="shared" ref="BJ4:BJ62" si="0" xml:space="preserve"> ROW() - 3</f>
        <v>1</v>
      </c>
      <c r="BK4" s="6">
        <f>'135拼音-注音符號、電腦鍵盤與音標編碼'!C5</f>
        <v>1</v>
      </c>
      <c r="BL4" s="19" t="str">
        <f>'135拼音-注音符號、電腦鍵盤與音標編碼'!D5</f>
        <v>ㄅ</v>
      </c>
      <c r="BM4" s="240" t="str">
        <f>'135拼音-注音符號、電腦鍵盤與音標編碼'!E5</f>
        <v>ㄅ</v>
      </c>
      <c r="BN4" s="5" t="str">
        <f>'135拼音-注音符號、電腦鍵盤與音標編碼'!F5</f>
        <v>p</v>
      </c>
      <c r="BO4" s="13" t="str">
        <f>'135拼音-注音符號、電腦鍵盤與音標編碼'!G5</f>
        <v>p</v>
      </c>
      <c r="BP4" s="13"/>
      <c r="BR4" s="105" t="str">
        <f t="shared" ref="BR4:BR35" si="1" xml:space="preserve"> """" &amp; BK4 &amp; """: { commit: """ &amp; BL4 &amp; """ }"</f>
        <v>"1": { commit: "ㄅ" }</v>
      </c>
      <c r="BT4" s="232">
        <f t="shared" ref="BT4:BT35" si="2">BJ4</f>
        <v>1</v>
      </c>
      <c r="BU4" s="293" t="str">
        <f xml:space="preserve"> "- xform/" &amp; BN4 &amp; "/" &amp; BK4 &amp; "/"</f>
        <v>- xform/p/1/</v>
      </c>
      <c r="BW4" s="293" t="str">
        <f xml:space="preserve"> "- xform/" &amp; BK4 &amp; "/" &amp; BL4 &amp; "/"</f>
        <v>- xform/1/ㄅ/</v>
      </c>
    </row>
    <row r="5" spans="1:75" s="79" customFormat="1" ht="45" customHeight="1">
      <c r="A5" s="77"/>
      <c r="B5" s="77"/>
      <c r="C5" s="462" t="s">
        <v>246</v>
      </c>
      <c r="D5" s="463"/>
      <c r="E5" s="464"/>
      <c r="F5" s="462" t="s">
        <v>247</v>
      </c>
      <c r="G5" s="463"/>
      <c r="H5" s="464"/>
      <c r="I5" s="462" t="s">
        <v>248</v>
      </c>
      <c r="J5" s="463"/>
      <c r="K5" s="464"/>
      <c r="L5" s="462" t="s">
        <v>249</v>
      </c>
      <c r="M5" s="463"/>
      <c r="N5" s="464"/>
      <c r="O5" s="462" t="s">
        <v>26</v>
      </c>
      <c r="P5" s="463"/>
      <c r="Q5" s="464"/>
      <c r="R5" s="462" t="s">
        <v>250</v>
      </c>
      <c r="S5" s="463"/>
      <c r="T5" s="464"/>
      <c r="U5" s="456" t="s">
        <v>251</v>
      </c>
      <c r="V5" s="457"/>
      <c r="W5" s="458"/>
      <c r="X5" s="456" t="s">
        <v>252</v>
      </c>
      <c r="Y5" s="457"/>
      <c r="Z5" s="458"/>
      <c r="AA5" s="456" t="s">
        <v>253</v>
      </c>
      <c r="AB5" s="457"/>
      <c r="AC5" s="458"/>
      <c r="AD5" s="456" t="s">
        <v>11</v>
      </c>
      <c r="AE5" s="457"/>
      <c r="AF5" s="458"/>
      <c r="AG5" s="456" t="s">
        <v>254</v>
      </c>
      <c r="AH5" s="457"/>
      <c r="AI5" s="458"/>
      <c r="AJ5" s="456" t="s">
        <v>255</v>
      </c>
      <c r="AK5" s="457"/>
      <c r="AL5" s="458"/>
      <c r="AM5" s="459" t="s">
        <v>256</v>
      </c>
      <c r="AN5" s="460"/>
      <c r="AO5" s="461"/>
      <c r="AP5" s="77"/>
      <c r="AQ5" s="77"/>
      <c r="AR5" s="78"/>
      <c r="AS5" s="78"/>
      <c r="AT5" s="77"/>
      <c r="AU5" s="77"/>
      <c r="AV5" s="77"/>
      <c r="BJ5" s="228">
        <f t="shared" si="0"/>
        <v>2</v>
      </c>
      <c r="BK5" s="6" t="str">
        <f>'135拼音-注音符號、電腦鍵盤與音標編碼'!C6</f>
        <v>!</v>
      </c>
      <c r="BL5" s="19" t="str">
        <f>'135拼音-注音符號、電腦鍵盤與音標編碼'!D6</f>
        <v>ㄅㄏ</v>
      </c>
      <c r="BM5" s="240" t="str">
        <f>'135拼音-注音符號、電腦鍵盤與音標編碼'!E6</f>
        <v>ㆠ</v>
      </c>
      <c r="BN5" s="7" t="str">
        <f>'135拼音-注音符號、電腦鍵盤與音標編碼'!F6</f>
        <v>b</v>
      </c>
      <c r="BO5" s="13" t="str">
        <f>'135拼音-注音符號、電腦鍵盤與音標編碼'!G6</f>
        <v>b</v>
      </c>
      <c r="BP5" s="13"/>
      <c r="BR5" s="105" t="str">
        <f t="shared" si="1"/>
        <v>"!": { commit: "ㄅㄏ" }</v>
      </c>
      <c r="BT5" s="232">
        <f t="shared" si="2"/>
        <v>2</v>
      </c>
      <c r="BU5" s="293" t="str">
        <f t="shared" ref="BU5:BU53" si="3" xml:space="preserve"> "- xform/" &amp; BN5 &amp; "/" &amp; BK5 &amp; "/"</f>
        <v>- xform/b/!/</v>
      </c>
      <c r="BW5" s="293" t="str">
        <f t="shared" ref="BW5:BW53" si="4" xml:space="preserve"> "- xform/" &amp; BK5 &amp; "/" &amp; BL5 &amp; "/"</f>
        <v>- xform/!/ㄅㄏ/</v>
      </c>
    </row>
    <row r="6" spans="1:75" s="79" customFormat="1" ht="45" customHeight="1">
      <c r="A6" s="77"/>
      <c r="B6" s="77"/>
      <c r="C6" s="83"/>
      <c r="D6" s="81"/>
      <c r="E6" s="82"/>
      <c r="F6" s="83"/>
      <c r="G6" s="81"/>
      <c r="H6" s="82"/>
      <c r="I6" s="164" t="str">
        <f ca="1">M18</f>
        <v>ㄍㄏ</v>
      </c>
      <c r="J6" s="81"/>
      <c r="K6" s="82" t="s">
        <v>257</v>
      </c>
      <c r="L6" s="80"/>
      <c r="M6" s="81"/>
      <c r="N6" s="108"/>
      <c r="O6" s="83"/>
      <c r="P6" s="81"/>
      <c r="Q6" s="82"/>
      <c r="R6" s="80" t="str">
        <f ca="1">T18</f>
        <v>ㄐ</v>
      </c>
      <c r="S6" s="81"/>
      <c r="T6" s="108" t="str">
        <f ca="1">T20</f>
        <v>zi-</v>
      </c>
      <c r="U6" s="165" t="str">
        <f ca="1">Y18</f>
        <v>ㄥㄧ</v>
      </c>
      <c r="V6" s="90"/>
      <c r="W6" s="169" t="str">
        <f ca="1">Y20</f>
        <v>Ni</v>
      </c>
      <c r="X6" s="165" t="str">
        <f ca="1">AG18</f>
        <v>ㄥㆦ</v>
      </c>
      <c r="Y6" s="90"/>
      <c r="Z6" s="169" t="str">
        <f ca="1">AG20</f>
        <v>Noo</v>
      </c>
      <c r="AA6" s="165" t="str">
        <f ca="1">AN18</f>
        <v>ㄛㄇ</v>
      </c>
      <c r="AB6" s="90"/>
      <c r="AC6" s="169" t="str">
        <f ca="1">AN20</f>
        <v>om</v>
      </c>
      <c r="AD6" s="91"/>
      <c r="AE6" s="90"/>
      <c r="AF6" s="92"/>
      <c r="AG6" s="91"/>
      <c r="AH6" s="90"/>
      <c r="AI6" s="92"/>
      <c r="AJ6" s="91"/>
      <c r="AK6" s="90"/>
      <c r="AL6" s="92"/>
      <c r="AM6" s="93"/>
      <c r="AN6" s="94"/>
      <c r="AO6" s="95"/>
      <c r="AP6" s="77"/>
      <c r="AQ6" s="77"/>
      <c r="AR6" s="78"/>
      <c r="AS6" s="78"/>
      <c r="AT6" s="77"/>
      <c r="AU6" s="77"/>
      <c r="AV6" s="77"/>
      <c r="BJ6" s="228">
        <f t="shared" si="0"/>
        <v>3</v>
      </c>
      <c r="BK6" s="6" t="str">
        <f>'135拼音-注音符號、電腦鍵盤與音標編碼'!C7</f>
        <v>q</v>
      </c>
      <c r="BL6" s="19" t="str">
        <f>'135拼音-注音符號、電腦鍵盤與音標編碼'!D7</f>
        <v>ㄆ</v>
      </c>
      <c r="BM6" s="240" t="str">
        <f>'135拼音-注音符號、電腦鍵盤與音標編碼'!E7</f>
        <v>ㄆ</v>
      </c>
      <c r="BN6" s="5" t="str">
        <f>'135拼音-注音符號、電腦鍵盤與音標編碼'!F7</f>
        <v>P</v>
      </c>
      <c r="BO6" s="13" t="str">
        <f>'135拼音-注音符號、電腦鍵盤與音標編碼'!G7</f>
        <v>ph</v>
      </c>
      <c r="BP6" s="13"/>
      <c r="BR6" s="105" t="str">
        <f t="shared" si="1"/>
        <v>"q": { commit: "ㄆ" }</v>
      </c>
      <c r="BT6" s="232">
        <f t="shared" si="2"/>
        <v>3</v>
      </c>
      <c r="BU6" s="293" t="str">
        <f t="shared" si="3"/>
        <v>- xform/P/q/</v>
      </c>
      <c r="BW6" s="293" t="str">
        <f t="shared" si="4"/>
        <v>- xform/q/ㄆ/</v>
      </c>
    </row>
    <row r="7" spans="1:75" ht="45" customHeight="1" thickBot="1">
      <c r="A7" s="96"/>
      <c r="B7" s="96"/>
      <c r="C7" s="166" t="str">
        <f ca="1">F19</f>
        <v>ㄆ</v>
      </c>
      <c r="D7" s="98"/>
      <c r="E7" s="171" t="s">
        <v>12</v>
      </c>
      <c r="F7" s="166" t="str">
        <f ca="1">I19</f>
        <v>ㄊ</v>
      </c>
      <c r="G7" s="98"/>
      <c r="H7" s="171" t="s">
        <v>27</v>
      </c>
      <c r="I7" s="166" t="str">
        <f ca="1">L19</f>
        <v>ㄍ</v>
      </c>
      <c r="J7" s="98"/>
      <c r="K7" s="170" t="s">
        <v>258</v>
      </c>
      <c r="L7" s="97"/>
      <c r="M7" s="98"/>
      <c r="N7" s="109"/>
      <c r="O7" s="97"/>
      <c r="P7" s="98"/>
      <c r="Q7" s="99"/>
      <c r="R7" s="97" t="str">
        <f ca="1">P19</f>
        <v>ㄗ</v>
      </c>
      <c r="S7" s="98"/>
      <c r="T7" s="172" t="str">
        <f ca="1">P20</f>
        <v>z</v>
      </c>
      <c r="U7" s="167" t="str">
        <f ca="1">X19</f>
        <v>ㄧ</v>
      </c>
      <c r="V7" s="101"/>
      <c r="W7" s="174" t="str">
        <f ca="1">X20</f>
        <v>i</v>
      </c>
      <c r="X7" s="167" t="str">
        <f ca="1">AF19</f>
        <v>ㆦ</v>
      </c>
      <c r="Y7" s="101"/>
      <c r="Z7" s="174" t="str">
        <f ca="1">AF20</f>
        <v>oo</v>
      </c>
      <c r="AA7" s="167" t="str">
        <f ca="1">AR19</f>
        <v>ㆨ</v>
      </c>
      <c r="AB7" s="101"/>
      <c r="AC7" s="173" t="str">
        <f ca="1">AR20</f>
        <v>ir</v>
      </c>
      <c r="AD7" s="167" t="str">
        <f ca="1">AU19</f>
        <v>ㄣ</v>
      </c>
      <c r="AE7" s="102"/>
      <c r="AF7" s="174" t="str">
        <f ca="1">AU20</f>
        <v>n</v>
      </c>
      <c r="AG7" s="465"/>
      <c r="AH7" s="466"/>
      <c r="AI7" s="104"/>
      <c r="AJ7" s="465"/>
      <c r="AK7" s="466"/>
      <c r="AL7" s="104"/>
      <c r="AM7" s="465"/>
      <c r="AN7" s="466"/>
      <c r="AO7" s="104"/>
      <c r="AP7" s="96"/>
      <c r="AQ7" s="96"/>
      <c r="AR7" s="74"/>
      <c r="AS7" s="74"/>
      <c r="AT7" s="96"/>
      <c r="AU7" s="96"/>
      <c r="AV7" s="96"/>
      <c r="BJ7" s="228">
        <f t="shared" si="0"/>
        <v>4</v>
      </c>
      <c r="BK7" s="6" t="str">
        <f>'135拼音-注音符號、電腦鍵盤與音標編碼'!C8</f>
        <v>a</v>
      </c>
      <c r="BL7" s="19" t="str">
        <f>'135拼音-注音符號、電腦鍵盤與音標編碼'!D8</f>
        <v>ㄇ</v>
      </c>
      <c r="BM7" s="240" t="str">
        <f>'135拼音-注音符號、電腦鍵盤與音標編碼'!E8</f>
        <v>ㄇ</v>
      </c>
      <c r="BN7" s="5" t="str">
        <f>'135拼音-注音符號、電腦鍵盤與音標編碼'!F8</f>
        <v>m</v>
      </c>
      <c r="BO7" s="16" t="str">
        <f>'135拼音-注音符號、電腦鍵盤與音標編碼'!G8</f>
        <v>m</v>
      </c>
      <c r="BP7" s="16"/>
      <c r="BR7" s="105" t="str">
        <f t="shared" si="1"/>
        <v>"a": { commit: "ㄇ" }</v>
      </c>
      <c r="BT7" s="209">
        <f t="shared" si="2"/>
        <v>4</v>
      </c>
      <c r="BU7" s="293" t="str">
        <f t="shared" si="3"/>
        <v>- xform/m/a/</v>
      </c>
      <c r="BW7" s="293" t="str">
        <f t="shared" si="4"/>
        <v>- xform/a/ㄇ/</v>
      </c>
    </row>
    <row r="8" spans="1:75" s="79" customFormat="1" ht="45" customHeight="1">
      <c r="A8" s="77"/>
      <c r="B8" s="77"/>
      <c r="C8" s="110"/>
      <c r="D8" s="462" t="s">
        <v>259</v>
      </c>
      <c r="E8" s="463"/>
      <c r="F8" s="464"/>
      <c r="G8" s="462" t="s">
        <v>260</v>
      </c>
      <c r="H8" s="463"/>
      <c r="I8" s="464"/>
      <c r="J8" s="462" t="s">
        <v>261</v>
      </c>
      <c r="K8" s="463"/>
      <c r="L8" s="464"/>
      <c r="M8" s="462" t="s">
        <v>262</v>
      </c>
      <c r="N8" s="463"/>
      <c r="O8" s="464"/>
      <c r="P8" s="462" t="s">
        <v>263</v>
      </c>
      <c r="Q8" s="463"/>
      <c r="R8" s="464"/>
      <c r="S8" s="462" t="s">
        <v>264</v>
      </c>
      <c r="T8" s="463"/>
      <c r="U8" s="464"/>
      <c r="V8" s="456" t="s">
        <v>265</v>
      </c>
      <c r="W8" s="457"/>
      <c r="X8" s="458"/>
      <c r="Y8" s="456" t="s">
        <v>56</v>
      </c>
      <c r="Z8" s="457"/>
      <c r="AA8" s="458"/>
      <c r="AB8" s="456" t="s">
        <v>266</v>
      </c>
      <c r="AC8" s="457"/>
      <c r="AD8" s="458"/>
      <c r="AE8" s="456" t="s">
        <v>267</v>
      </c>
      <c r="AF8" s="457"/>
      <c r="AG8" s="458"/>
      <c r="AH8" s="459" t="s">
        <v>268</v>
      </c>
      <c r="AI8" s="460"/>
      <c r="AJ8" s="461"/>
      <c r="AK8" s="77"/>
      <c r="AL8" s="77"/>
      <c r="AM8" s="77"/>
      <c r="AN8" s="77"/>
      <c r="AO8" s="77"/>
      <c r="AP8" s="77"/>
      <c r="AQ8" s="77"/>
      <c r="AR8" s="78"/>
      <c r="AS8" s="78"/>
      <c r="AT8" s="77"/>
      <c r="AU8" s="77"/>
      <c r="AV8" s="77"/>
      <c r="BJ8" s="228">
        <f t="shared" si="0"/>
        <v>5</v>
      </c>
      <c r="BK8" s="6">
        <f>'135拼音-注音符號、電腦鍵盤與音標編碼'!C9</f>
        <v>2</v>
      </c>
      <c r="BL8" s="19" t="str">
        <f>'135拼音-注音符號、電腦鍵盤與音標編碼'!D9</f>
        <v>ㄉ</v>
      </c>
      <c r="BM8" s="240" t="str">
        <f>'135拼音-注音符號、電腦鍵盤與音標編碼'!E9</f>
        <v>ㄉ</v>
      </c>
      <c r="BN8" s="5" t="str">
        <f>'135拼音-注音符號、電腦鍵盤與音標編碼'!F9</f>
        <v>t</v>
      </c>
      <c r="BO8" s="13" t="str">
        <f>'135拼音-注音符號、電腦鍵盤與音標編碼'!G9</f>
        <v>t</v>
      </c>
      <c r="BP8" s="13"/>
      <c r="BR8" s="105" t="str">
        <f t="shared" si="1"/>
        <v>"2": { commit: "ㄉ" }</v>
      </c>
      <c r="BT8" s="232">
        <f t="shared" si="2"/>
        <v>5</v>
      </c>
      <c r="BU8" s="293" t="str">
        <f t="shared" si="3"/>
        <v>- xform/t/2/</v>
      </c>
      <c r="BW8" s="293" t="str">
        <f t="shared" si="4"/>
        <v>- xform/2/ㄉ/</v>
      </c>
    </row>
    <row r="9" spans="1:75" s="79" customFormat="1" ht="45" customHeight="1">
      <c r="A9" s="77"/>
      <c r="B9" s="77"/>
      <c r="C9" s="110"/>
      <c r="D9" s="164" t="str">
        <f ca="1">AO18</f>
        <v>ㄚㄇ</v>
      </c>
      <c r="E9" s="81"/>
      <c r="F9" s="82" t="str">
        <f ca="1">AO20</f>
        <v>am</v>
      </c>
      <c r="G9" s="83"/>
      <c r="H9" s="81"/>
      <c r="I9" s="82"/>
      <c r="J9" s="83"/>
      <c r="K9" s="81"/>
      <c r="L9" s="82"/>
      <c r="M9" s="83"/>
      <c r="N9" s="81"/>
      <c r="O9" s="82"/>
      <c r="P9" s="83"/>
      <c r="Q9" s="81"/>
      <c r="R9" s="82"/>
      <c r="S9" s="80" t="str">
        <f ca="1">U18</f>
        <v>ㄑ</v>
      </c>
      <c r="T9" s="81"/>
      <c r="U9" s="108" t="str">
        <f ca="1">U20</f>
        <v>ci-</v>
      </c>
      <c r="V9" s="165" t="str">
        <f ca="1">AA18</f>
        <v>ㄥㄨ</v>
      </c>
      <c r="W9" s="90"/>
      <c r="X9" s="169" t="str">
        <f ca="1">AA20</f>
        <v>Nu</v>
      </c>
      <c r="Y9" s="91"/>
      <c r="Z9" s="90"/>
      <c r="AA9" s="92"/>
      <c r="AB9" s="165" t="str">
        <f ca="1">AM18</f>
        <v>ㄥㄠ</v>
      </c>
      <c r="AC9" s="90"/>
      <c r="AD9" s="169" t="str">
        <f ca="1">AM20</f>
        <v>Nau</v>
      </c>
      <c r="AE9" s="165" t="str">
        <f ca="1">AP18</f>
        <v>ㄛㄥ</v>
      </c>
      <c r="AF9" s="90"/>
      <c r="AG9" s="169" t="str">
        <f ca="1">AP20</f>
        <v>ong</v>
      </c>
      <c r="AH9" s="93"/>
      <c r="AI9" s="94"/>
      <c r="AJ9" s="95"/>
      <c r="AK9" s="77"/>
      <c r="AL9" s="77"/>
      <c r="AM9" s="77"/>
      <c r="AN9" s="77"/>
      <c r="AO9" s="77"/>
      <c r="AP9" s="77"/>
      <c r="AQ9" s="77"/>
      <c r="AR9" s="78"/>
      <c r="AS9" s="78"/>
      <c r="AT9" s="77"/>
      <c r="AU9" s="77"/>
      <c r="AV9" s="77"/>
      <c r="BJ9" s="228">
        <f t="shared" si="0"/>
        <v>6</v>
      </c>
      <c r="BK9" s="6" t="str">
        <f>'135拼音-注音符號、電腦鍵盤與音標編碼'!C10</f>
        <v>w</v>
      </c>
      <c r="BL9" s="19" t="str">
        <f>'135拼音-注音符號、電腦鍵盤與音標編碼'!D10</f>
        <v>ㄊ</v>
      </c>
      <c r="BM9" s="240" t="str">
        <f>'135拼音-注音符號、電腦鍵盤與音標編碼'!E10</f>
        <v>ㄊ</v>
      </c>
      <c r="BN9" s="5" t="str">
        <f>'135拼音-注音符號、電腦鍵盤與音標編碼'!F10</f>
        <v>T</v>
      </c>
      <c r="BO9" s="13" t="str">
        <f>'135拼音-注音符號、電腦鍵盤與音標編碼'!G10</f>
        <v>th</v>
      </c>
      <c r="BP9" s="13"/>
      <c r="BR9" s="105" t="str">
        <f t="shared" si="1"/>
        <v>"w": { commit: "ㄊ" }</v>
      </c>
      <c r="BT9" s="232">
        <f t="shared" si="2"/>
        <v>6</v>
      </c>
      <c r="BU9" s="293" t="str">
        <f t="shared" si="3"/>
        <v>- xform/T/w/</v>
      </c>
      <c r="BW9" s="293" t="str">
        <f t="shared" si="4"/>
        <v>- xform/w/ㄊ/</v>
      </c>
    </row>
    <row r="10" spans="1:75" ht="45" customHeight="1" thickBot="1">
      <c r="A10" s="96"/>
      <c r="B10" s="96"/>
      <c r="C10" s="96"/>
      <c r="D10" s="166" t="str">
        <f ca="1">G19</f>
        <v>ㄇ</v>
      </c>
      <c r="E10" s="98"/>
      <c r="F10" s="171" t="s">
        <v>20</v>
      </c>
      <c r="G10" s="166" t="str">
        <f ca="1">J19</f>
        <v>ㄋ</v>
      </c>
      <c r="H10" s="98"/>
      <c r="I10" s="171" t="s">
        <v>31</v>
      </c>
      <c r="J10" s="166" t="str">
        <f ca="1">N19</f>
        <v>ㄎ</v>
      </c>
      <c r="K10" s="98"/>
      <c r="L10" s="171" t="s">
        <v>57</v>
      </c>
      <c r="M10" s="97"/>
      <c r="N10" s="98"/>
      <c r="O10" s="111"/>
      <c r="P10" s="227"/>
      <c r="Q10" s="98"/>
      <c r="R10" s="172"/>
      <c r="S10" s="97" t="str">
        <f ca="1">Q19</f>
        <v>ㄘ</v>
      </c>
      <c r="T10" s="98"/>
      <c r="U10" s="172" t="str">
        <f ca="1">Q20</f>
        <v>c</v>
      </c>
      <c r="V10" s="167" t="str">
        <f ca="1">Z19</f>
        <v>ㄨ</v>
      </c>
      <c r="W10" s="101"/>
      <c r="X10" s="174" t="str">
        <f ca="1">Z20</f>
        <v>u</v>
      </c>
      <c r="Y10" s="167" t="str">
        <f ca="1">AH19</f>
        <v>ㄜ</v>
      </c>
      <c r="Z10" s="101"/>
      <c r="AA10" s="174" t="str">
        <f ca="1">AH20</f>
        <v>o</v>
      </c>
      <c r="AB10" s="167" t="str">
        <f ca="1">AL19</f>
        <v>ㄠ</v>
      </c>
      <c r="AC10" s="101"/>
      <c r="AD10" s="174" t="str">
        <f ca="1">AL20</f>
        <v>au</v>
      </c>
      <c r="AE10" s="167" t="str">
        <f ca="1">AQ19</f>
        <v>ㄤ</v>
      </c>
      <c r="AF10" s="102"/>
      <c r="AG10" s="174" t="str">
        <f ca="1">AQ20</f>
        <v>ang</v>
      </c>
      <c r="AH10" s="465"/>
      <c r="AI10" s="466"/>
      <c r="AJ10" s="104"/>
      <c r="AK10" s="96"/>
      <c r="AL10" s="96"/>
      <c r="AM10" s="96"/>
      <c r="AN10" s="96"/>
      <c r="AO10" s="96"/>
      <c r="AP10" s="96"/>
      <c r="AQ10" s="96"/>
      <c r="AR10" s="74"/>
      <c r="AS10" s="74"/>
      <c r="AT10" s="96"/>
      <c r="AU10" s="96"/>
      <c r="AV10" s="96"/>
      <c r="BJ10" s="228">
        <f t="shared" si="0"/>
        <v>7</v>
      </c>
      <c r="BK10" s="6" t="str">
        <f>'135拼音-注音符號、電腦鍵盤與音標編碼'!C11</f>
        <v>s</v>
      </c>
      <c r="BL10" s="19" t="str">
        <f>'135拼音-注音符號、電腦鍵盤與音標編碼'!D11</f>
        <v>ㄋ</v>
      </c>
      <c r="BM10" s="240" t="str">
        <f>'135拼音-注音符號、電腦鍵盤與音標編碼'!E11</f>
        <v>ㄋ</v>
      </c>
      <c r="BN10" s="5" t="str">
        <f>'135拼音-注音符號、電腦鍵盤與音標編碼'!F11</f>
        <v>n</v>
      </c>
      <c r="BO10" s="13" t="str">
        <f>'135拼音-注音符號、電腦鍵盤與音標編碼'!G11</f>
        <v>n</v>
      </c>
      <c r="BP10" s="13"/>
      <c r="BR10" s="105" t="str">
        <f t="shared" si="1"/>
        <v>"s": { commit: "ㄋ" }</v>
      </c>
      <c r="BT10" s="209">
        <f t="shared" si="2"/>
        <v>7</v>
      </c>
      <c r="BU10" s="293" t="str">
        <f t="shared" si="3"/>
        <v>- xform/n/s/</v>
      </c>
      <c r="BW10" s="293" t="str">
        <f t="shared" si="4"/>
        <v>- xform/s/ㄋ/</v>
      </c>
    </row>
    <row r="11" spans="1:75" s="79" customFormat="1" ht="45" customHeight="1">
      <c r="A11" s="77"/>
      <c r="B11" s="77"/>
      <c r="C11" s="77"/>
      <c r="D11" s="77"/>
      <c r="E11" s="462" t="s">
        <v>269</v>
      </c>
      <c r="F11" s="463"/>
      <c r="G11" s="464"/>
      <c r="H11" s="462" t="s">
        <v>270</v>
      </c>
      <c r="I11" s="463"/>
      <c r="J11" s="464"/>
      <c r="K11" s="462" t="s">
        <v>42</v>
      </c>
      <c r="L11" s="463"/>
      <c r="M11" s="464"/>
      <c r="N11" s="462" t="s">
        <v>271</v>
      </c>
      <c r="O11" s="463"/>
      <c r="P11" s="464"/>
      <c r="Q11" s="462" t="s">
        <v>272</v>
      </c>
      <c r="R11" s="463"/>
      <c r="S11" s="464"/>
      <c r="T11" s="462" t="s">
        <v>273</v>
      </c>
      <c r="U11" s="463"/>
      <c r="V11" s="464"/>
      <c r="W11" s="456" t="s">
        <v>274</v>
      </c>
      <c r="X11" s="457"/>
      <c r="Y11" s="458"/>
      <c r="Z11" s="456" t="s">
        <v>275</v>
      </c>
      <c r="AA11" s="457"/>
      <c r="AB11" s="458"/>
      <c r="AC11" s="456" t="s">
        <v>276</v>
      </c>
      <c r="AD11" s="457"/>
      <c r="AE11" s="458"/>
      <c r="AF11" s="459" t="s">
        <v>277</v>
      </c>
      <c r="AG11" s="460"/>
      <c r="AH11" s="461"/>
      <c r="AI11" s="77"/>
      <c r="AJ11" s="77"/>
      <c r="AK11" s="77"/>
      <c r="AL11" s="77"/>
      <c r="AM11" s="77"/>
      <c r="AN11" s="77"/>
      <c r="AO11" s="77"/>
      <c r="AP11" s="77"/>
      <c r="AQ11" s="77"/>
      <c r="AR11" s="78"/>
      <c r="AS11" s="78"/>
      <c r="AT11" s="77"/>
      <c r="AU11" s="77"/>
      <c r="AV11" s="77"/>
      <c r="BJ11" s="228">
        <f t="shared" si="0"/>
        <v>8</v>
      </c>
      <c r="BK11" s="6" t="str">
        <f>'135拼音-注音符號、電腦鍵盤與音標編碼'!C12</f>
        <v>x</v>
      </c>
      <c r="BL11" s="19" t="str">
        <f>'135拼音-注音符號、電腦鍵盤與音標編碼'!D12</f>
        <v>ㄌ</v>
      </c>
      <c r="BM11" s="240" t="str">
        <f>'135拼音-注音符號、電腦鍵盤與音標編碼'!E12</f>
        <v>ㄌ</v>
      </c>
      <c r="BN11" s="5" t="str">
        <f>'135拼音-注音符號、電腦鍵盤與音標編碼'!F12</f>
        <v>l</v>
      </c>
      <c r="BO11" s="13" t="str">
        <f>'135拼音-注音符號、電腦鍵盤與音標編碼'!G12</f>
        <v>l</v>
      </c>
      <c r="BP11" s="13"/>
      <c r="BR11" s="105" t="str">
        <f t="shared" si="1"/>
        <v>"x": { commit: "ㄌ" }</v>
      </c>
      <c r="BT11" s="232">
        <f t="shared" si="2"/>
        <v>8</v>
      </c>
      <c r="BU11" s="293" t="str">
        <f t="shared" si="3"/>
        <v>- xform/l/x/</v>
      </c>
      <c r="BW11" s="293" t="str">
        <f t="shared" si="4"/>
        <v>- xform/x/ㄌ/</v>
      </c>
    </row>
    <row r="12" spans="1:75" s="79" customFormat="1" ht="45" customHeight="1">
      <c r="A12" s="77"/>
      <c r="B12" s="77"/>
      <c r="C12" s="77"/>
      <c r="D12" s="77"/>
      <c r="E12" s="83"/>
      <c r="F12" s="81"/>
      <c r="G12" s="82"/>
      <c r="H12" s="83"/>
      <c r="I12" s="81"/>
      <c r="J12" s="82"/>
      <c r="K12" s="83"/>
      <c r="L12" s="81"/>
      <c r="M12" s="82"/>
      <c r="N12" s="83"/>
      <c r="O12" s="81"/>
      <c r="P12" s="82"/>
      <c r="Q12" s="80"/>
      <c r="R12" s="81"/>
      <c r="S12" s="108"/>
      <c r="T12" s="83" t="str">
        <f ca="1">V18</f>
        <v>ㄒ</v>
      </c>
      <c r="U12" s="81"/>
      <c r="V12" s="82" t="str">
        <f ca="1">V20</f>
        <v>si-</v>
      </c>
      <c r="W12" s="165"/>
      <c r="X12" s="90"/>
      <c r="Y12" s="169"/>
      <c r="Z12" s="165" t="str">
        <f ca="1">AE18</f>
        <v>ㄥㄝ</v>
      </c>
      <c r="AA12" s="90"/>
      <c r="AB12" s="169" t="str">
        <f ca="1">AE20</f>
        <v>Ne</v>
      </c>
      <c r="AC12" s="165"/>
      <c r="AD12" s="90"/>
      <c r="AE12" s="92"/>
      <c r="AF12" s="316" t="str">
        <f ca="1">O18</f>
        <v>ㄥ</v>
      </c>
      <c r="AG12" s="90"/>
      <c r="AH12" s="169" t="str">
        <f ca="1">O20</f>
        <v>ng</v>
      </c>
      <c r="AI12" s="77"/>
      <c r="AJ12" s="77"/>
      <c r="AK12" s="77"/>
      <c r="AL12" s="77"/>
      <c r="AM12" s="77"/>
      <c r="AN12" s="77"/>
      <c r="AO12" s="77"/>
      <c r="AP12" s="77"/>
      <c r="AQ12" s="77" t="s">
        <v>278</v>
      </c>
      <c r="AR12" s="78"/>
      <c r="AS12" s="78"/>
      <c r="AT12" s="77"/>
      <c r="AU12" s="77"/>
      <c r="AV12" s="77"/>
      <c r="BJ12" s="228">
        <f t="shared" si="0"/>
        <v>9</v>
      </c>
      <c r="BK12" s="6" t="str">
        <f>'135拼音-注音符號、電腦鍵盤與音標編碼'!C13</f>
        <v>e</v>
      </c>
      <c r="BL12" s="19" t="str">
        <f>'135拼音-注音符號、電腦鍵盤與音標編碼'!D13</f>
        <v>ㄍ</v>
      </c>
      <c r="BM12" s="240" t="str">
        <f>'135拼音-注音符號、電腦鍵盤與音標編碼'!E13</f>
        <v>ㄍ</v>
      </c>
      <c r="BN12" s="5" t="str">
        <f>'135拼音-注音符號、電腦鍵盤與音標編碼'!F13</f>
        <v>k</v>
      </c>
      <c r="BO12" s="13" t="str">
        <f>'135拼音-注音符號、電腦鍵盤與音標編碼'!G13</f>
        <v>k</v>
      </c>
      <c r="BP12" s="13"/>
      <c r="BR12" s="105" t="str">
        <f t="shared" si="1"/>
        <v>"e": { commit: "ㄍ" }</v>
      </c>
      <c r="BT12" s="232">
        <f t="shared" si="2"/>
        <v>9</v>
      </c>
      <c r="BU12" s="293" t="str">
        <f t="shared" si="3"/>
        <v>- xform/k/e/</v>
      </c>
      <c r="BW12" s="293" t="str">
        <f t="shared" si="4"/>
        <v>- xform/e/ㄍ/</v>
      </c>
    </row>
    <row r="13" spans="1:75" ht="45" customHeight="1" thickBot="1">
      <c r="A13" s="96"/>
      <c r="B13" s="96"/>
      <c r="C13" s="96"/>
      <c r="D13" s="96"/>
      <c r="E13" s="97"/>
      <c r="F13" s="98"/>
      <c r="G13" s="99"/>
      <c r="H13" s="166" t="str">
        <f ca="1">K19</f>
        <v>ㄌ</v>
      </c>
      <c r="I13" s="98"/>
      <c r="J13" s="171" t="s">
        <v>35</v>
      </c>
      <c r="K13" s="166" t="str">
        <f ca="1">W19</f>
        <v>ㄏ</v>
      </c>
      <c r="L13" s="98"/>
      <c r="M13" s="172" t="str">
        <f ca="1">P20</f>
        <v>z</v>
      </c>
      <c r="N13" s="97"/>
      <c r="O13" s="98"/>
      <c r="P13" s="112"/>
      <c r="Q13" s="97" t="str">
        <f ca="1">S18</f>
        <v>ㄖ</v>
      </c>
      <c r="R13" s="98"/>
      <c r="S13" s="172" t="str">
        <f ca="1">S20</f>
        <v>j</v>
      </c>
      <c r="T13" s="166" t="str">
        <f ca="1">R18</f>
        <v>ㄙ</v>
      </c>
      <c r="U13" s="98"/>
      <c r="V13" s="172" t="str">
        <f ca="1">R20</f>
        <v>s</v>
      </c>
      <c r="W13" s="167" t="str">
        <f ca="1">AT18</f>
        <v>ㄇ</v>
      </c>
      <c r="X13" s="101"/>
      <c r="Y13" s="174" t="str">
        <f ca="1">AT17</f>
        <v>m</v>
      </c>
      <c r="Z13" s="167" t="str">
        <f ca="1">AD19</f>
        <v>ㆤ</v>
      </c>
      <c r="AA13" s="101"/>
      <c r="AB13" s="174" t="str">
        <f ca="1">AD20</f>
        <v>e</v>
      </c>
      <c r="AC13" s="167"/>
      <c r="AD13" s="101"/>
      <c r="AE13" s="175"/>
      <c r="AF13" s="167" t="str">
        <f ca="1">AS18</f>
        <v>ㄥ</v>
      </c>
      <c r="AG13" s="101"/>
      <c r="AH13" s="174" t="str">
        <f ca="1">AS20</f>
        <v>ng</v>
      </c>
      <c r="AI13" s="96"/>
      <c r="AJ13" s="96"/>
      <c r="AK13" s="96"/>
      <c r="AL13" s="96"/>
      <c r="AM13" s="96"/>
      <c r="AN13" s="96"/>
      <c r="AO13" s="96"/>
      <c r="AP13" s="96"/>
      <c r="AQ13" s="96"/>
      <c r="AR13" s="74"/>
      <c r="AS13" s="74"/>
      <c r="AT13" s="96"/>
      <c r="AU13" s="96"/>
      <c r="AV13" s="96"/>
      <c r="BG13" s="79"/>
      <c r="BJ13" s="228">
        <f t="shared" si="0"/>
        <v>10</v>
      </c>
      <c r="BK13" s="6" t="str">
        <f>'135拼音-注音符號、電腦鍵盤與音標編碼'!C14</f>
        <v>E</v>
      </c>
      <c r="BL13" s="19" t="str">
        <f>'135拼音-注音符號、電腦鍵盤與音標編碼'!D14</f>
        <v>ㄍㄏ</v>
      </c>
      <c r="BM13" s="240" t="str">
        <f>'135拼音-注音符號、電腦鍵盤與音標編碼'!E14</f>
        <v>ㆣ</v>
      </c>
      <c r="BN13" s="5" t="str">
        <f>'135拼音-注音符號、電腦鍵盤與音標編碼'!F14</f>
        <v>g</v>
      </c>
      <c r="BO13" s="13" t="str">
        <f>'135拼音-注音符號、電腦鍵盤與音標編碼'!G14</f>
        <v>g</v>
      </c>
      <c r="BP13" s="13"/>
      <c r="BR13" s="105" t="str">
        <f t="shared" si="1"/>
        <v>"E": { commit: "ㄍㄏ" }</v>
      </c>
      <c r="BT13" s="209">
        <f t="shared" si="2"/>
        <v>10</v>
      </c>
      <c r="BU13" s="293" t="str">
        <f t="shared" si="3"/>
        <v>- xform/g/E/</v>
      </c>
      <c r="BW13" s="293" t="str">
        <f t="shared" si="4"/>
        <v>- xform/E/ㄍㄏ/</v>
      </c>
    </row>
    <row r="14" spans="1:75" ht="45" customHeight="1">
      <c r="BG14" s="79"/>
      <c r="BJ14" s="228">
        <f t="shared" si="0"/>
        <v>11</v>
      </c>
      <c r="BK14" s="6" t="str">
        <f>'135拼音-注音符號、電腦鍵盤與音標編碼'!C15</f>
        <v>d</v>
      </c>
      <c r="BL14" s="19" t="str">
        <f>'135拼音-注音符號、電腦鍵盤與音標編碼'!D15</f>
        <v>ㄎ</v>
      </c>
      <c r="BM14" s="240" t="str">
        <f>'135拼音-注音符號、電腦鍵盤與音標編碼'!E15</f>
        <v>ㄎ</v>
      </c>
      <c r="BN14" s="5" t="str">
        <f>'135拼音-注音符號、電腦鍵盤與音標編碼'!F15</f>
        <v>K</v>
      </c>
      <c r="BO14" s="13" t="str">
        <f>'135拼音-注音符號、電腦鍵盤與音標編碼'!G15</f>
        <v>kh</v>
      </c>
      <c r="BP14" s="13"/>
      <c r="BR14" s="105" t="str">
        <f t="shared" si="1"/>
        <v>"d": { commit: "ㄎ" }</v>
      </c>
      <c r="BT14" s="209">
        <f t="shared" si="2"/>
        <v>11</v>
      </c>
      <c r="BU14" s="293" t="str">
        <f t="shared" si="3"/>
        <v>- xform/K/d/</v>
      </c>
      <c r="BW14" s="293" t="str">
        <f t="shared" si="4"/>
        <v>- xform/d/ㄎ/</v>
      </c>
    </row>
    <row r="15" spans="1:75" s="118" customFormat="1" ht="45" customHeight="1">
      <c r="A15" s="96"/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74"/>
      <c r="AS15" s="74"/>
      <c r="AT15" s="96"/>
      <c r="AU15" s="96"/>
      <c r="AV15" s="96"/>
      <c r="AW15" s="75"/>
      <c r="AX15" s="75"/>
      <c r="AY15" s="75"/>
      <c r="AZ15" s="75"/>
      <c r="BA15" s="75"/>
      <c r="BB15" s="75"/>
      <c r="BC15" s="79"/>
      <c r="BD15" s="79"/>
      <c r="BE15" s="79"/>
      <c r="BF15" s="79"/>
      <c r="BG15" s="79"/>
      <c r="BJ15" s="228">
        <f t="shared" si="0"/>
        <v>12</v>
      </c>
      <c r="BK15" s="6" t="str">
        <f>'135拼音-注音符號、電腦鍵盤與音標編碼'!C16</f>
        <v>?</v>
      </c>
      <c r="BL15" s="19" t="str">
        <f>'135拼音-注音符號、電腦鍵盤與音標編碼'!D16</f>
        <v>ㄥ</v>
      </c>
      <c r="BM15" s="240" t="str">
        <f>'135拼音-注音符號、電腦鍵盤與音標編碼'!E16</f>
        <v>ㄫ</v>
      </c>
      <c r="BN15" s="5" t="str">
        <f>'135拼音-注音符號、電腦鍵盤與音標編碼'!F16</f>
        <v>w</v>
      </c>
      <c r="BO15" s="13" t="str">
        <f>'135拼音-注音符號、電腦鍵盤與音標編碼'!G16</f>
        <v>ng</v>
      </c>
      <c r="BP15" s="13"/>
      <c r="BR15" s="105" t="str">
        <f t="shared" si="1"/>
        <v>"?": { commit: "ㄥ" }</v>
      </c>
      <c r="BT15" s="233">
        <f t="shared" si="2"/>
        <v>12</v>
      </c>
      <c r="BU15" s="293" t="str">
        <f t="shared" si="3"/>
        <v>- xform/w/?/</v>
      </c>
      <c r="BW15" s="293" t="str">
        <f t="shared" si="4"/>
        <v>- xform/?/ㄥ/</v>
      </c>
    </row>
    <row r="16" spans="1:75" s="122" customFormat="1" ht="45" customHeight="1">
      <c r="A16" s="113"/>
      <c r="B16" s="114" t="s">
        <v>279</v>
      </c>
      <c r="C16" s="115"/>
      <c r="D16" s="116" cm="1">
        <f t="array" ref="D16" xml:space="preserve"> COLUMN() - COLUMN($C:$C)</f>
        <v>1</v>
      </c>
      <c r="E16" s="116" cm="1">
        <f t="array" ref="E16" xml:space="preserve"> COLUMN() - COLUMN($C:$C)</f>
        <v>2</v>
      </c>
      <c r="F16" s="116" cm="1">
        <f t="array" ref="F16" xml:space="preserve"> COLUMN() - COLUMN($C:$C)</f>
        <v>3</v>
      </c>
      <c r="G16" s="116" cm="1">
        <f t="array" ref="G16" xml:space="preserve"> COLUMN() - COLUMN($C:$C)</f>
        <v>4</v>
      </c>
      <c r="H16" s="116" cm="1">
        <f t="array" ref="H16" xml:space="preserve"> COLUMN() - COLUMN($C:$C)</f>
        <v>5</v>
      </c>
      <c r="I16" s="116" cm="1">
        <f t="array" ref="I16" xml:space="preserve"> COLUMN() - COLUMN($C:$C)</f>
        <v>6</v>
      </c>
      <c r="J16" s="116" cm="1">
        <f t="array" ref="J16" xml:space="preserve"> COLUMN() - COLUMN($C:$C)</f>
        <v>7</v>
      </c>
      <c r="K16" s="116" cm="1">
        <f t="array" ref="K16" xml:space="preserve"> COLUMN() - COLUMN($C:$C)</f>
        <v>8</v>
      </c>
      <c r="L16" s="116" cm="1">
        <f t="array" ref="L16" xml:space="preserve"> COLUMN() - COLUMN($C:$C)</f>
        <v>9</v>
      </c>
      <c r="M16" s="116" cm="1">
        <f t="array" ref="M16" xml:space="preserve"> COLUMN() - COLUMN($C:$C)</f>
        <v>10</v>
      </c>
      <c r="N16" s="116" cm="1">
        <f t="array" ref="N16" xml:space="preserve"> COLUMN() - COLUMN($C:$C)</f>
        <v>11</v>
      </c>
      <c r="O16" s="116" cm="1">
        <f t="array" ref="O16" xml:space="preserve"> COLUMN() - COLUMN($C:$C)</f>
        <v>12</v>
      </c>
      <c r="P16" s="116" cm="1">
        <f t="array" ref="P16" xml:space="preserve"> COLUMN() - COLUMN($C:$C)</f>
        <v>13</v>
      </c>
      <c r="Q16" s="116" cm="1">
        <f t="array" ref="Q16" xml:space="preserve"> COLUMN() - COLUMN($C:$C)</f>
        <v>14</v>
      </c>
      <c r="R16" s="116" cm="1">
        <f t="array" ref="R16" xml:space="preserve"> COLUMN() - COLUMN($C:$C)</f>
        <v>15</v>
      </c>
      <c r="S16" s="116" cm="1">
        <f t="array" ref="S16" xml:space="preserve"> COLUMN() - COLUMN($C:$C)</f>
        <v>16</v>
      </c>
      <c r="T16" s="116" cm="1">
        <f t="array" ref="T16" xml:space="preserve"> COLUMN() - COLUMN($C:$C)</f>
        <v>17</v>
      </c>
      <c r="U16" s="116" cm="1">
        <f t="array" ref="U16" xml:space="preserve"> COLUMN() - COLUMN($C:$C)</f>
        <v>18</v>
      </c>
      <c r="V16" s="116" cm="1">
        <f t="array" ref="V16" xml:space="preserve"> COLUMN() - COLUMN($C:$C)</f>
        <v>19</v>
      </c>
      <c r="W16" s="116" cm="1">
        <f t="array" ref="W16" xml:space="preserve"> COLUMN() - COLUMN($C:$C)</f>
        <v>20</v>
      </c>
      <c r="X16" s="117" cm="1">
        <f t="array" ref="X16" xml:space="preserve"> COLUMN() - COLUMN($C:$C)</f>
        <v>21</v>
      </c>
      <c r="Y16" s="117" cm="1">
        <f t="array" ref="Y16" xml:space="preserve"> COLUMN() - COLUMN($C:$C)</f>
        <v>22</v>
      </c>
      <c r="Z16" s="117" cm="1">
        <f t="array" ref="Z16" xml:space="preserve"> COLUMN() - COLUMN($C:$C)</f>
        <v>23</v>
      </c>
      <c r="AA16" s="117" cm="1">
        <f t="array" ref="AA16" xml:space="preserve"> COLUMN() - COLUMN($C:$C)</f>
        <v>24</v>
      </c>
      <c r="AB16" s="117" cm="1">
        <f t="array" ref="AB16" xml:space="preserve"> COLUMN() - COLUMN($C:$C)</f>
        <v>25</v>
      </c>
      <c r="AC16" s="117" cm="1">
        <f t="array" ref="AC16" xml:space="preserve"> COLUMN() - COLUMN($C:$C)</f>
        <v>26</v>
      </c>
      <c r="AD16" s="117" cm="1">
        <f t="array" ref="AD16" xml:space="preserve"> COLUMN() - COLUMN($C:$C)</f>
        <v>27</v>
      </c>
      <c r="AE16" s="117" cm="1">
        <f t="array" ref="AE16" xml:space="preserve"> COLUMN() - COLUMN($C:$C)</f>
        <v>28</v>
      </c>
      <c r="AF16" s="117" cm="1">
        <f t="array" ref="AF16" xml:space="preserve"> COLUMN() - COLUMN($C:$C)</f>
        <v>29</v>
      </c>
      <c r="AG16" s="117" cm="1">
        <f t="array" ref="AG16" xml:space="preserve"> COLUMN() - COLUMN($C:$C)</f>
        <v>30</v>
      </c>
      <c r="AH16" s="117" cm="1">
        <f t="array" ref="AH16" xml:space="preserve"> COLUMN() - COLUMN($C:$C)</f>
        <v>31</v>
      </c>
      <c r="AI16" s="117" cm="1">
        <f t="array" ref="AI16" xml:space="preserve"> COLUMN() - COLUMN($C:$C)</f>
        <v>32</v>
      </c>
      <c r="AJ16" s="117" cm="1">
        <f t="array" ref="AJ16" xml:space="preserve"> COLUMN() - COLUMN($C:$C)</f>
        <v>33</v>
      </c>
      <c r="AK16" s="117" cm="1">
        <f t="array" ref="AK16" xml:space="preserve"> COLUMN() - COLUMN($C:$C)</f>
        <v>34</v>
      </c>
      <c r="AL16" s="117" cm="1">
        <f t="array" ref="AL16" xml:space="preserve"> COLUMN() - COLUMN($C:$C)</f>
        <v>35</v>
      </c>
      <c r="AM16" s="117" cm="1">
        <f t="array" ref="AM16" xml:space="preserve"> COLUMN() - COLUMN($C:$C)</f>
        <v>36</v>
      </c>
      <c r="AN16" s="117" cm="1">
        <f t="array" ref="AN16" xml:space="preserve"> COLUMN() - COLUMN($C:$C)</f>
        <v>37</v>
      </c>
      <c r="AO16" s="117" cm="1">
        <f t="array" ref="AO16" xml:space="preserve"> COLUMN() - COLUMN($C:$C)</f>
        <v>38</v>
      </c>
      <c r="AP16" s="117" cm="1">
        <f t="array" ref="AP16" xml:space="preserve"> COLUMN() - COLUMN($C:$C)</f>
        <v>39</v>
      </c>
      <c r="AQ16" s="117" cm="1">
        <f t="array" ref="AQ16" xml:space="preserve"> COLUMN() - COLUMN($C:$C)</f>
        <v>40</v>
      </c>
      <c r="AR16" s="117" cm="1">
        <f t="array" ref="AR16" xml:space="preserve"> COLUMN() - COLUMN($C:$C)</f>
        <v>41</v>
      </c>
      <c r="AS16" s="117" cm="1">
        <f t="array" ref="AS16" xml:space="preserve"> COLUMN() - COLUMN($C:$C)</f>
        <v>42</v>
      </c>
      <c r="AT16" s="117" cm="1">
        <f t="array" ref="AT16" xml:space="preserve"> COLUMN() - COLUMN($C:$C)</f>
        <v>43</v>
      </c>
      <c r="AU16" s="117" cm="1">
        <f t="array" ref="AU16" xml:space="preserve"> COLUMN() - COLUMN($C:$C)</f>
        <v>44</v>
      </c>
      <c r="AV16" s="117" cm="1">
        <f t="array" ref="AV16" xml:space="preserve"> COLUMN() - COLUMN($C:$C)</f>
        <v>45</v>
      </c>
      <c r="AW16" s="239" cm="1">
        <f t="array" ref="AW16" xml:space="preserve"> COLUMN() - COLUMN($C:$C)</f>
        <v>46</v>
      </c>
      <c r="AX16" s="239" cm="1">
        <f t="array" ref="AX16" xml:space="preserve"> COLUMN() - COLUMN($C:$C)</f>
        <v>47</v>
      </c>
      <c r="AY16" s="239" cm="1">
        <f t="array" ref="AY16" xml:space="preserve"> COLUMN() - COLUMN($C:$C)</f>
        <v>48</v>
      </c>
      <c r="AZ16" s="239" cm="1">
        <f t="array" ref="AZ16" xml:space="preserve"> COLUMN() - COLUMN($C:$C)</f>
        <v>49</v>
      </c>
      <c r="BA16" s="239" cm="1">
        <f t="array" ref="BA16" xml:space="preserve"> COLUMN() - COLUMN($C:$C)</f>
        <v>50</v>
      </c>
      <c r="BB16" s="239" cm="1">
        <f t="array" ref="BB16" xml:space="preserve"> COLUMN() - COLUMN($C:$C)</f>
        <v>51</v>
      </c>
      <c r="BC16" s="79"/>
      <c r="BD16" s="79"/>
      <c r="BE16" s="79"/>
      <c r="BF16" s="79"/>
      <c r="BG16" s="79"/>
      <c r="BJ16" s="228">
        <f t="shared" si="0"/>
        <v>13</v>
      </c>
      <c r="BK16" s="6" t="str">
        <f>'135拼音-注音符號、電腦鍵盤與音標編碼'!C17</f>
        <v>y</v>
      </c>
      <c r="BL16" s="19" t="str">
        <f>'135拼音-注音符號、電腦鍵盤與音標編碼'!D17</f>
        <v>ㄗ</v>
      </c>
      <c r="BM16" s="240" t="str">
        <f>'135拼音-注音符號、電腦鍵盤與音標編碼'!E17</f>
        <v>ㄗ</v>
      </c>
      <c r="BN16" s="5" t="str">
        <f>'135拼音-注音符號、電腦鍵盤與音標編碼'!F17</f>
        <v>z</v>
      </c>
      <c r="BO16" s="13" t="str">
        <f>'135拼音-注音符號、電腦鍵盤與音標編碼'!G17</f>
        <v>z</v>
      </c>
      <c r="BP16" s="13"/>
      <c r="BR16" s="105" t="str">
        <f t="shared" si="1"/>
        <v>"y": { commit: "ㄗ" }</v>
      </c>
      <c r="BT16" s="129">
        <f t="shared" si="2"/>
        <v>13</v>
      </c>
      <c r="BU16" s="293" t="str">
        <f t="shared" si="3"/>
        <v>- xform/z/y/</v>
      </c>
      <c r="BW16" s="293" t="str">
        <f t="shared" si="4"/>
        <v>- xform/y/ㄗ/</v>
      </c>
    </row>
    <row r="17" spans="1:75" s="122" customFormat="1" ht="45" customHeight="1">
      <c r="A17" s="119"/>
      <c r="B17" s="120" t="s">
        <v>233</v>
      </c>
      <c r="C17" s="121"/>
      <c r="D17" s="226" cm="1">
        <f t="array" aca="1" ref="D17" ca="1">INDIRECT(ADDRESS(ROW($BK$4)+D$16-1, COLUMN($BK$4)))</f>
        <v>1</v>
      </c>
      <c r="E17" s="226" t="str" cm="1">
        <f t="array" aca="1" ref="E17" ca="1">INDIRECT(ADDRESS(ROW($BK$4)+E$16-1, COLUMN($BK$4)))</f>
        <v>!</v>
      </c>
      <c r="F17" s="226" t="str" cm="1">
        <f t="array" aca="1" ref="F17" ca="1">INDIRECT(ADDRESS(ROW($BK$4)+F$16-1, COLUMN($BK$4)))</f>
        <v>q</v>
      </c>
      <c r="G17" s="226" t="str" cm="1">
        <f t="array" aca="1" ref="G17" ca="1">INDIRECT(ADDRESS(ROW($BK$4)+G$16-1, COLUMN($BK$4)))</f>
        <v>a</v>
      </c>
      <c r="H17" s="226" cm="1">
        <f t="array" aca="1" ref="H17" ca="1">INDIRECT(ADDRESS(ROW($BK$4)+H$16-1, COLUMN($BK$4)))</f>
        <v>2</v>
      </c>
      <c r="I17" s="226" t="str" cm="1">
        <f t="array" aca="1" ref="I17" ca="1">INDIRECT(ADDRESS(ROW($BK$4)+I$16-1, COLUMN($BK$4)))</f>
        <v>w</v>
      </c>
      <c r="J17" s="226" t="str" cm="1">
        <f t="array" aca="1" ref="J17" ca="1">INDIRECT(ADDRESS(ROW($BK$4)+J$16-1, COLUMN($BK$4)))</f>
        <v>s</v>
      </c>
      <c r="K17" s="226" t="str" cm="1">
        <f t="array" aca="1" ref="K17" ca="1">INDIRECT(ADDRESS(ROW($BK$4)+K$16-1, COLUMN($BK$4)))</f>
        <v>x</v>
      </c>
      <c r="L17" s="226" t="str" cm="1">
        <f t="array" aca="1" ref="L17" ca="1">INDIRECT(ADDRESS(ROW($BK$4)+L$16-1, COLUMN($BK$4)))</f>
        <v>e</v>
      </c>
      <c r="M17" s="226" t="str" cm="1">
        <f t="array" aca="1" ref="M17" ca="1">INDIRECT(ADDRESS(ROW($BK$4)+M$16-1, COLUMN($BK$4)))</f>
        <v>E</v>
      </c>
      <c r="N17" s="226" t="str" cm="1">
        <f t="array" aca="1" ref="N17" ca="1">INDIRECT(ADDRESS(ROW($BK$4)+N$16-1, COLUMN($BK$4)))</f>
        <v>d</v>
      </c>
      <c r="O17" s="226" t="str" cm="1">
        <f t="array" aca="1" ref="O17" ca="1">INDIRECT(ADDRESS(ROW($BK$4)+O$16-1, COLUMN($BK$4)))</f>
        <v>?</v>
      </c>
      <c r="P17" s="226" t="str" cm="1">
        <f t="array" aca="1" ref="P17" ca="1">INDIRECT(ADDRESS(ROW($BK$4)+P$16-1, COLUMN($BK$4)))</f>
        <v>y</v>
      </c>
      <c r="Q17" s="226" t="str" cm="1">
        <f t="array" aca="1" ref="Q17" ca="1">INDIRECT(ADDRESS(ROW($BK$4)+Q$16-1, COLUMN($BK$4)))</f>
        <v>h</v>
      </c>
      <c r="R17" s="226" t="str" cm="1">
        <f t="array" aca="1" ref="R17" ca="1">INDIRECT(ADDRESS(ROW($BK$4)+R$16-1, COLUMN($BK$4)))</f>
        <v>n</v>
      </c>
      <c r="S17" s="226" t="str" cm="1">
        <f t="array" aca="1" ref="S17" ca="1">INDIRECT(ADDRESS(ROW($BK$4)+S$16-1, COLUMN($BK$4)))</f>
        <v>b</v>
      </c>
      <c r="T17" s="226" t="str" cm="1">
        <f t="array" aca="1" ref="T17" ca="1">INDIRECT(ADDRESS(ROW($BK$4)+T$16-1, COLUMN($BK$4)))</f>
        <v>Y</v>
      </c>
      <c r="U17" s="226" t="str" cm="1">
        <f t="array" aca="1" ref="U17" ca="1">INDIRECT(ADDRESS(ROW($BK$4)+U$16-1, COLUMN($BK$4)))</f>
        <v>H</v>
      </c>
      <c r="V17" s="226" t="str" cm="1">
        <f t="array" aca="1" ref="V17" ca="1">INDIRECT(ADDRESS(ROW($BK$4)+V$16-1, COLUMN($BK$4)))</f>
        <v>N</v>
      </c>
      <c r="W17" s="226" t="str" cm="1">
        <f t="array" aca="1" ref="W17" ca="1">INDIRECT(ADDRESS(ROW($BK$4)+W$16-1, COLUMN($BK$4)))</f>
        <v>c</v>
      </c>
      <c r="X17" s="226" t="str" cm="1">
        <f t="array" aca="1" ref="X17" ca="1">INDIRECT(ADDRESS(ROW($BK$4)+X$16-1, COLUMN($BK$4)))</f>
        <v>u</v>
      </c>
      <c r="Y17" s="226" t="str" cm="1">
        <f t="array" aca="1" ref="Y17" ca="1">INDIRECT(ADDRESS(ROW($BK$4)+Y$16-1, COLUMN($BK$4)))</f>
        <v>U</v>
      </c>
      <c r="Z17" s="226" t="str" cm="1">
        <f t="array" aca="1" ref="Z17" ca="1">INDIRECT(ADDRESS(ROW($BK$4)+Z$16-1, COLUMN($BK$4)))</f>
        <v>j</v>
      </c>
      <c r="AA17" s="226" t="str" cm="1">
        <f t="array" aca="1" ref="AA17" ca="1">INDIRECT(ADDRESS(ROW($BK$4)+AA$16-1, COLUMN($BK$4)))</f>
        <v>J</v>
      </c>
      <c r="AB17" s="226" cm="1">
        <f t="array" aca="1" ref="AB17" ca="1">INDIRECT(ADDRESS(ROW($BK$4)+AB$16-1, COLUMN($BK$4)))</f>
        <v>8</v>
      </c>
      <c r="AC17" s="226" t="str" cm="1">
        <f t="array" aca="1" ref="AC17" ca="1">INDIRECT(ADDRESS(ROW($BK$4)+AC$16-1, COLUMN($BK$4)))</f>
        <v>*</v>
      </c>
      <c r="AD17" s="226" t="str" cm="1">
        <f t="array" aca="1" ref="AD17" ca="1">INDIRECT(ADDRESS(ROW($BK$4)+AD$16-1, COLUMN($BK$4)))</f>
        <v>,</v>
      </c>
      <c r="AE17" s="226" t="str" cm="1">
        <f t="array" aca="1" ref="AE17" ca="1">INDIRECT(ADDRESS(ROW($BK$4)+AE$16-1, COLUMN($BK$4)))</f>
        <v>&lt;</v>
      </c>
      <c r="AF17" s="226" t="str" cm="1">
        <f t="array" aca="1" ref="AF17" ca="1">INDIRECT(ADDRESS(ROW($BK$4)+AF$16-1, COLUMN($BK$4)))</f>
        <v>i</v>
      </c>
      <c r="AG17" s="226" t="str" cm="1">
        <f t="array" aca="1" ref="AG17" ca="1">INDIRECT(ADDRESS(ROW($BK$4)+AG$16-1, COLUMN($BK$4)))</f>
        <v>I</v>
      </c>
      <c r="AH17" s="226" t="str" cm="1">
        <f t="array" aca="1" ref="AH17" ca="1">INDIRECT(ADDRESS(ROW($BK$4)+AH$16-1, COLUMN($BK$4)))</f>
        <v>k</v>
      </c>
      <c r="AI17" s="226" cm="1">
        <f t="array" aca="1" ref="AI17" ca="1">INDIRECT(ADDRESS(ROW($BK$4)+AI$16-1, COLUMN($BK$4)))</f>
        <v>0</v>
      </c>
      <c r="AJ17" s="226" cm="1">
        <f t="array" aca="1" ref="AJ17" ca="1">INDIRECT(ADDRESS(ROW($BK$4)+AJ$16-1, COLUMN($BK$4)))</f>
        <v>9</v>
      </c>
      <c r="AK17" s="226" t="str" cm="1">
        <f t="array" aca="1" ref="AK17" ca="1">INDIRECT(ADDRESS(ROW($BK$4)+AK$16-1, COLUMN($BK$4)))</f>
        <v>(</v>
      </c>
      <c r="AL17" s="226" t="str" cm="1">
        <f t="array" aca="1" ref="AL17" ca="1">INDIRECT(ADDRESS(ROW($BK$4)+AL$16-1, COLUMN($BK$4)))</f>
        <v>l</v>
      </c>
      <c r="AM17" s="226" t="str" cm="1">
        <f t="array" aca="1" ref="AM17" ca="1">INDIRECT(ADDRESS(ROW($BK$4)+AM$16-1, COLUMN($BK$4)))</f>
        <v>L</v>
      </c>
      <c r="AN17" s="226" t="str" cm="1">
        <f t="array" aca="1" ref="AN17" ca="1">INDIRECT(ADDRESS(ROW($BK$4)+AN$16-1, COLUMN($BK$4)))</f>
        <v>O</v>
      </c>
      <c r="AO17" s="226" t="str" cm="1">
        <f t="array" aca="1" ref="AO17" ca="1">INDIRECT(ADDRESS(ROW($BK$4)+AO$16-1, COLUMN($BK$4)))</f>
        <v>A</v>
      </c>
      <c r="AP17" s="226" t="str" cm="1">
        <f t="array" aca="1" ref="AP17" ca="1">INDIRECT(ADDRESS(ROW($BK$4)+AP$16-1, COLUMN($BK$4)))</f>
        <v>:</v>
      </c>
      <c r="AQ17" s="226" t="str" cm="1">
        <f t="array" aca="1" ref="AQ17" ca="1">INDIRECT(ADDRESS(ROW($BK$4)+AQ$16-1, COLUMN($BK$4)))</f>
        <v>;</v>
      </c>
      <c r="AR17" s="226" t="str" cm="1">
        <f t="array" aca="1" ref="AR17" ca="1">INDIRECT(ADDRESS(ROW($BK$4)+AR$16-1, COLUMN($BK$4)))</f>
        <v>o</v>
      </c>
      <c r="AS17" s="226" t="str" cm="1">
        <f t="array" aca="1" ref="AS17" ca="1">INDIRECT(ADDRESS(ROW($BK$4)+AS$16-1, COLUMN($BK$4)))</f>
        <v>/</v>
      </c>
      <c r="AT17" s="226" t="str" cm="1">
        <f t="array" aca="1" ref="AT17" ca="1">INDIRECT(ADDRESS(ROW($BK$4)+AT$16-1, COLUMN($BK$4)))</f>
        <v>m</v>
      </c>
      <c r="AU17" s="226" t="str" cm="1">
        <f t="array" aca="1" ref="AU17" ca="1">INDIRECT(ADDRESS(ROW($BK$4)+AU$16-1, COLUMN($BK$4)))</f>
        <v>p</v>
      </c>
      <c r="AV17" s="226" t="str" cm="1">
        <f t="array" aca="1" ref="AV17" ca="1">INDIRECT(ADDRESS(ROW($BK$4)+AV$16-1, COLUMN($BK$4)))</f>
        <v>-</v>
      </c>
      <c r="AW17" s="226" t="str" cm="1">
        <f t="array" aca="1" ref="AW17" ca="1">INDIRECT(ADDRESS(ROW($BK$4)+AW$16-1, COLUMN($BK$4)))</f>
        <v xml:space="preserve"> </v>
      </c>
      <c r="AX17" s="226" cm="1">
        <f t="array" aca="1" ref="AX17" ca="1">INDIRECT(ADDRESS(ROW($BK$4)+AX$16-1, COLUMN($BK$4)))</f>
        <v>4</v>
      </c>
      <c r="AY17" s="226" cm="1">
        <f t="array" aca="1" ref="AY17" ca="1">INDIRECT(ADDRESS(ROW($BK$4)+AY$16-1, COLUMN($BK$4)))</f>
        <v>3</v>
      </c>
      <c r="AZ17" s="226" cm="1">
        <f t="array" aca="1" ref="AZ17" ca="1">INDIRECT(ADDRESS(ROW($BK$4)+AZ$16-1, COLUMN($BK$4)))</f>
        <v>6</v>
      </c>
      <c r="BA17" s="226" cm="1">
        <f t="array" aca="1" ref="BA17" ca="1">INDIRECT(ADDRESS(ROW($BK$4)+BA$16-1, COLUMN($BK$4)))</f>
        <v>5</v>
      </c>
      <c r="BB17" s="226" cm="1">
        <f t="array" aca="1" ref="BB17" ca="1">INDIRECT(ADDRESS(ROW($BK$4)+BB$16-1, COLUMN($BK$4)))</f>
        <v>7</v>
      </c>
      <c r="BC17" s="79"/>
      <c r="BD17" s="79"/>
      <c r="BE17" s="79"/>
      <c r="BF17" s="79"/>
      <c r="BG17" s="79"/>
      <c r="BJ17" s="228">
        <f t="shared" si="0"/>
        <v>14</v>
      </c>
      <c r="BK17" s="6" t="str">
        <f>'135拼音-注音符號、電腦鍵盤與音標編碼'!C18</f>
        <v>h</v>
      </c>
      <c r="BL17" s="19" t="str">
        <f>'135拼音-注音符號、電腦鍵盤與音標編碼'!D18</f>
        <v>ㄘ</v>
      </c>
      <c r="BM17" s="240" t="str">
        <f>'135拼音-注音符號、電腦鍵盤與音標編碼'!E18</f>
        <v>ㄘ</v>
      </c>
      <c r="BN17" s="5" t="str">
        <f>'135拼音-注音符號、電腦鍵盤與音標編碼'!F18</f>
        <v>c</v>
      </c>
      <c r="BO17" s="13" t="str">
        <f>'135拼音-注音符號、電腦鍵盤與音標編碼'!G18</f>
        <v>c</v>
      </c>
      <c r="BP17" s="13"/>
      <c r="BR17" s="105" t="str">
        <f t="shared" si="1"/>
        <v>"h": { commit: "ㄘ" }</v>
      </c>
      <c r="BT17" s="129">
        <f t="shared" si="2"/>
        <v>14</v>
      </c>
      <c r="BU17" s="293" t="str">
        <f t="shared" si="3"/>
        <v>- xform/c/h/</v>
      </c>
      <c r="BW17" s="293" t="str">
        <f t="shared" si="4"/>
        <v>- xform/h/ㄘ/</v>
      </c>
    </row>
    <row r="18" spans="1:75" s="122" customFormat="1" ht="45" customHeight="1">
      <c r="A18" s="119"/>
      <c r="B18" s="285" t="s">
        <v>280</v>
      </c>
      <c r="C18" s="124"/>
      <c r="D18" s="287" t="str" cm="1">
        <f t="array" aca="1" ref="D18" ca="1" xml:space="preserve"> INDEX($BL$4:$BL$54, MATCH(TRUE, EXACT(D$17, $BK$4:$BK$54), 0))</f>
        <v>ㄅ</v>
      </c>
      <c r="E18" s="287" t="str" cm="1">
        <f t="array" aca="1" ref="E18" ca="1" xml:space="preserve"> INDEX($BL$4:$BL$54, MATCH(TRUE, EXACT(E$17, $BK$4:$BK$54), 0))</f>
        <v>ㄅㄏ</v>
      </c>
      <c r="F18" s="287" t="str" cm="1">
        <f t="array" aca="1" ref="F18" ca="1" xml:space="preserve"> INDEX($BL$4:$BL$54, MATCH(TRUE, EXACT(F$17, $BK$4:$BK$54), 0))</f>
        <v>ㄆ</v>
      </c>
      <c r="G18" s="287" t="str" cm="1">
        <f t="array" aca="1" ref="G18" ca="1" xml:space="preserve"> INDEX($BL$4:$BL$54, MATCH(TRUE, EXACT(G$17, $BK$4:$BK$54), 0))</f>
        <v>ㄇ</v>
      </c>
      <c r="H18" s="287" t="str" cm="1">
        <f t="array" aca="1" ref="H18" ca="1" xml:space="preserve"> INDEX($BL$4:$BL$54, MATCH(TRUE, EXACT(H$17, $BK$4:$BK$54), 0))</f>
        <v>ㄉ</v>
      </c>
      <c r="I18" s="287" t="str" cm="1">
        <f t="array" aca="1" ref="I18" ca="1" xml:space="preserve"> INDEX($BL$4:$BL$54, MATCH(TRUE, EXACT(I$17, $BK$4:$BK$54), 0))</f>
        <v>ㄊ</v>
      </c>
      <c r="J18" s="287" t="str" cm="1">
        <f t="array" aca="1" ref="J18" ca="1" xml:space="preserve"> INDEX($BL$4:$BL$54, MATCH(TRUE, EXACT(J$17, $BK$4:$BK$54), 0))</f>
        <v>ㄋ</v>
      </c>
      <c r="K18" s="287" t="str" cm="1">
        <f t="array" aca="1" ref="K18" ca="1" xml:space="preserve"> INDEX($BL$4:$BL$54, MATCH(TRUE, EXACT(K$17, $BK$4:$BK$54), 0))</f>
        <v>ㄌ</v>
      </c>
      <c r="L18" s="287" t="str" cm="1">
        <f t="array" aca="1" ref="L18" ca="1" xml:space="preserve"> INDEX($BL$4:$BL$54, MATCH(TRUE, EXACT(L$17, $BK$4:$BK$54), 0))</f>
        <v>ㄍ</v>
      </c>
      <c r="M18" s="287" t="str" cm="1">
        <f t="array" aca="1" ref="M18" ca="1" xml:space="preserve"> INDEX($BL$4:$BL$54, MATCH(TRUE, EXACT(M$17, $BK$4:$BK$54), 0))</f>
        <v>ㄍㄏ</v>
      </c>
      <c r="N18" s="287" t="str" cm="1">
        <f t="array" aca="1" ref="N18" ca="1" xml:space="preserve"> INDEX($BL$4:$BL$54, MATCH(TRUE, EXACT(N$17, $BK$4:$BK$54), 0))</f>
        <v>ㄎ</v>
      </c>
      <c r="O18" s="287" t="str" cm="1">
        <f t="array" aca="1" ref="O18" ca="1" xml:space="preserve"> INDEX($BL$4:$BL$54, MATCH(TRUE, EXACT(O$17, $BK$4:$BK$54), 0))</f>
        <v>ㄥ</v>
      </c>
      <c r="P18" s="287" t="str" cm="1">
        <f t="array" aca="1" ref="P18" ca="1" xml:space="preserve"> INDEX($BL$4:$BL$54, MATCH(TRUE, EXACT(P$17, $BK$4:$BK$54), 0))</f>
        <v>ㄗ</v>
      </c>
      <c r="Q18" s="287" t="str" cm="1">
        <f t="array" aca="1" ref="Q18" ca="1" xml:space="preserve"> INDEX($BL$4:$BL$54, MATCH(TRUE, EXACT(Q$17, $BK$4:$BK$54), 0))</f>
        <v>ㄘ</v>
      </c>
      <c r="R18" s="287" t="str" cm="1">
        <f t="array" aca="1" ref="R18" ca="1" xml:space="preserve"> INDEX($BL$4:$BL$54, MATCH(TRUE, EXACT(R$17, $BK$4:$BK$54), 0))</f>
        <v>ㄙ</v>
      </c>
      <c r="S18" s="287" t="str" cm="1">
        <f t="array" aca="1" ref="S18" ca="1" xml:space="preserve"> INDEX($BL$4:$BL$54, MATCH(TRUE, EXACT(S$17, $BK$4:$BK$54), 0))</f>
        <v>ㄖ</v>
      </c>
      <c r="T18" s="287" t="str" cm="1">
        <f t="array" aca="1" ref="T18" ca="1" xml:space="preserve"> INDEX($BL$4:$BL$54, MATCH(TRUE, EXACT(T$17, $BK$4:$BK$54), 0))</f>
        <v>ㄐ</v>
      </c>
      <c r="U18" s="287" t="str" cm="1">
        <f t="array" aca="1" ref="U18" ca="1" xml:space="preserve"> INDEX($BL$4:$BL$54, MATCH(TRUE, EXACT(U$17, $BK$4:$BK$54), 0))</f>
        <v>ㄑ</v>
      </c>
      <c r="V18" s="287" t="str" cm="1">
        <f t="array" aca="1" ref="V18" ca="1" xml:space="preserve"> INDEX($BL$4:$BL$54, MATCH(TRUE, EXACT(V$17, $BK$4:$BK$54), 0))</f>
        <v>ㄒ</v>
      </c>
      <c r="W18" s="287" t="str" cm="1">
        <f t="array" aca="1" ref="W18" ca="1" xml:space="preserve"> INDEX($BL$4:$BL$54, MATCH(TRUE, EXACT(W$17, $BK$4:$BK$54), 0))</f>
        <v>ㄏ</v>
      </c>
      <c r="X18" s="287" t="str" cm="1">
        <f t="array" aca="1" ref="X18" ca="1" xml:space="preserve"> INDEX($BL$4:$BL$54, MATCH(TRUE, EXACT(X$17, $BK$4:$BK$54), 0))</f>
        <v>ㄧ</v>
      </c>
      <c r="Y18" s="287" t="str" cm="1">
        <f t="array" aca="1" ref="Y18" ca="1" xml:space="preserve"> INDEX($BL$4:$BL$54, MATCH(TRUE, EXACT(Y$17, $BK$4:$BK$54), 0))</f>
        <v>ㄥㄧ</v>
      </c>
      <c r="Z18" s="287" t="str" cm="1">
        <f t="array" aca="1" ref="Z18" ca="1" xml:space="preserve"> INDEX($BL$4:$BL$54, MATCH(TRUE, EXACT(Z$17, $BK$4:$BK$54), 0))</f>
        <v>ㄨ</v>
      </c>
      <c r="AA18" s="287" t="str" cm="1">
        <f t="array" aca="1" ref="AA18" ca="1" xml:space="preserve"> INDEX($BL$4:$BL$54, MATCH(TRUE, EXACT(AA$17, $BK$4:$BK$54), 0))</f>
        <v>ㄥㄨ</v>
      </c>
      <c r="AB18" s="287" t="str" cm="1">
        <f t="array" aca="1" ref="AB18" ca="1" xml:space="preserve"> INDEX($BL$4:$BL$54, MATCH(TRUE, EXACT(AB$17, $BK$4:$BK$54), 0))</f>
        <v>ㄚ</v>
      </c>
      <c r="AC18" s="287" t="str" cm="1">
        <f t="array" aca="1" ref="AC18" ca="1" xml:space="preserve"> INDEX($BL$4:$BL$54, MATCH(TRUE, EXACT(AC$17, $BK$4:$BK$54), 0))</f>
        <v>ㄥㄚ</v>
      </c>
      <c r="AD18" s="287" t="str" cm="1">
        <f t="array" aca="1" ref="AD18" ca="1" xml:space="preserve"> INDEX($BL$4:$BL$54, MATCH(TRUE, EXACT(AD$17, $BK$4:$BK$54), 0))</f>
        <v>ㄝ</v>
      </c>
      <c r="AE18" s="287" t="str" cm="1">
        <f t="array" aca="1" ref="AE18" ca="1" xml:space="preserve"> INDEX($BL$4:$BL$54, MATCH(TRUE, EXACT(AE$17, $BK$4:$BK$54), 0))</f>
        <v>ㄥㄝ</v>
      </c>
      <c r="AF18" s="287" t="str" cm="1">
        <f t="array" aca="1" ref="AF18" ca="1" xml:space="preserve"> INDEX($BL$4:$BL$54, MATCH(TRUE, EXACT(AF$17, $BK$4:$BK$54), 0))</f>
        <v>ㄛ</v>
      </c>
      <c r="AG18" s="287" t="str" cm="1">
        <f t="array" aca="1" ref="AG18" ca="1" xml:space="preserve"> INDEX($BL$4:$BL$54, MATCH(TRUE, EXACT(AG$17, $BK$4:$BK$54), 0))</f>
        <v>ㄥㆦ</v>
      </c>
      <c r="AH18" s="287" t="str" cm="1">
        <f t="array" aca="1" ref="AH18" ca="1" xml:space="preserve"> INDEX($BL$4:$BL$54, MATCH(TRUE, EXACT(AH$17, $BK$4:$BK$54), 0))</f>
        <v>ㄜ</v>
      </c>
      <c r="AI18" s="287" t="str" cm="1">
        <f t="array" aca="1" ref="AI18" ca="1" xml:space="preserve"> INDEX($BL$4:$BL$54, MATCH(TRUE, EXACT(AI$17, $BK$4:$BK$54), 0))</f>
        <v>ㄢ</v>
      </c>
      <c r="AJ18" s="287" t="str" cm="1">
        <f t="array" aca="1" ref="AJ18" ca="1" xml:space="preserve"> INDEX($BL$4:$BL$54, MATCH(TRUE, EXACT(AJ$17, $BK$4:$BK$54), 0))</f>
        <v>ㄞ</v>
      </c>
      <c r="AK18" s="287" t="str" cm="1">
        <f t="array" aca="1" ref="AK18" ca="1" xml:space="preserve"> INDEX($BL$4:$BL$54, MATCH(TRUE, EXACT(AK$17, $BK$4:$BK$54), 0))</f>
        <v>ㄥㄞ</v>
      </c>
      <c r="AL18" s="287" t="str" cm="1">
        <f t="array" aca="1" ref="AL18" ca="1" xml:space="preserve"> INDEX($BL$4:$BL$54, MATCH(TRUE, EXACT(AL$17, $BK$4:$BK$54), 0))</f>
        <v>ㄠ</v>
      </c>
      <c r="AM18" s="287" t="str" cm="1">
        <f t="array" aca="1" ref="AM18" ca="1" xml:space="preserve"> INDEX($BL$4:$BL$54, MATCH(TRUE, EXACT(AM$17, $BK$4:$BK$54), 0))</f>
        <v>ㄥㄠ</v>
      </c>
      <c r="AN18" s="287" t="str" cm="1">
        <f t="array" aca="1" ref="AN18" ca="1" xml:space="preserve"> INDEX($BL$4:$BL$54, MATCH(TRUE, EXACT(AN$17, $BK$4:$BK$54), 0))</f>
        <v>ㄛㄇ</v>
      </c>
      <c r="AO18" s="287" t="str" cm="1">
        <f t="array" aca="1" ref="AO18" ca="1" xml:space="preserve"> INDEX($BL$4:$BL$54, MATCH(TRUE, EXACT(AO$17, $BK$4:$BK$54), 0))</f>
        <v>ㄚㄇ</v>
      </c>
      <c r="AP18" s="287" t="str" cm="1">
        <f t="array" aca="1" ref="AP18" ca="1" xml:space="preserve"> INDEX($BL$4:$BL$54, MATCH(TRUE, EXACT(AP$17, $BK$4:$BK$54), 0))</f>
        <v>ㄛㄥ</v>
      </c>
      <c r="AQ18" s="287" t="str" cm="1">
        <f t="array" aca="1" ref="AQ18" ca="1" xml:space="preserve"> INDEX($BL$4:$BL$54, MATCH(TRUE, EXACT(AQ$17, $BK$4:$BK$54), 0))</f>
        <v>ㄤ</v>
      </c>
      <c r="AR18" s="287" t="str" cm="1">
        <f t="array" aca="1" ref="AR18" ca="1" xml:space="preserve"> INDEX($BL$4:$BL$54, MATCH(TRUE, EXACT(AR$17, $BK$4:$BK$54), 0))</f>
        <v>ㄦ</v>
      </c>
      <c r="AS18" s="287" t="str" cm="1">
        <f t="array" aca="1" ref="AS18" ca="1" xml:space="preserve"> INDEX($BL$4:$BL$54, MATCH(TRUE, EXACT(AS$17, $BK$4:$BK$54), 0))</f>
        <v>ㄥ</v>
      </c>
      <c r="AT18" s="287" t="str" cm="1">
        <f t="array" aca="1" ref="AT18" ca="1" xml:space="preserve"> INDEX($BL$4:$BL$54, MATCH(TRUE, EXACT(AT$17, $BK$4:$BK$54), 0))</f>
        <v>ㄇ</v>
      </c>
      <c r="AU18" s="287" t="str" cm="1">
        <f t="array" aca="1" ref="AU18" ca="1" xml:space="preserve"> INDEX($BL$4:$BL$54, MATCH(TRUE, EXACT(AU$17, $BK$4:$BK$54), 0))</f>
        <v>ㄣ</v>
      </c>
      <c r="AV18" s="287" t="str" cm="1">
        <f t="array" aca="1" ref="AV18" ca="1" xml:space="preserve"> INDEX($BL$4:$BL$54, MATCH(TRUE, EXACT(AV$17, $BK$4:$BK$54), 0))</f>
        <v>鼻</v>
      </c>
      <c r="AW18" s="287" t="str" cm="1">
        <f t="array" aca="1" ref="AW18" ca="1" xml:space="preserve"> INDEX($BL$4:$BL$54, MATCH(TRUE, EXACT(AW$17, $BK$4:$BK$54), 0))</f>
        <v>ˉ</v>
      </c>
      <c r="AX18" s="287" t="str" cm="1">
        <f t="array" aca="1" ref="AX18" ca="1" xml:space="preserve"> INDEX($BL$4:$BL$54, MATCH(TRUE, EXACT(AX$17, $BK$4:$BK$54), 0))</f>
        <v>ˋ</v>
      </c>
      <c r="AY18" s="287" t="str" cm="1">
        <f t="array" aca="1" ref="AY18" ca="1" xml:space="preserve"> INDEX($BL$4:$BL$54, MATCH(TRUE, EXACT(AY$17, $BK$4:$BK$54), 0))</f>
        <v>'</v>
      </c>
      <c r="AZ18" s="287" t="str" cm="1">
        <f t="array" aca="1" ref="AZ18" ca="1" xml:space="preserve"> INDEX($BL$4:$BL$54, MATCH(TRUE, EXACT(AZ$17, $BK$4:$BK$54), 0))</f>
        <v>ˇ</v>
      </c>
      <c r="BA18" s="287" t="str" cm="1">
        <f t="array" aca="1" ref="BA18" ca="1" xml:space="preserve"> INDEX($BL$4:$BL$54, MATCH(TRUE, EXACT(BA$17, $BK$4:$BK$54), 0))</f>
        <v>"</v>
      </c>
      <c r="BB18" s="287" t="str" cm="1">
        <f t="array" aca="1" ref="BB18" ca="1" xml:space="preserve"> INDEX($BL$4:$BL$54, MATCH(TRUE, EXACT(BB$17, $BK$4:$BK$54), 0))</f>
        <v>ˊ</v>
      </c>
      <c r="BC18" s="79"/>
      <c r="BD18" s="79"/>
      <c r="BE18" s="79"/>
      <c r="BF18" s="79"/>
      <c r="BG18" s="79"/>
      <c r="BJ18" s="228">
        <f t="shared" si="0"/>
        <v>15</v>
      </c>
      <c r="BK18" s="6" t="str">
        <f>'135拼音-注音符號、電腦鍵盤與音標編碼'!C19</f>
        <v>n</v>
      </c>
      <c r="BL18" s="19" t="str">
        <f>'135拼音-注音符號、電腦鍵盤與音標編碼'!D19</f>
        <v>ㄙ</v>
      </c>
      <c r="BM18" s="240" t="str">
        <f>'135拼音-注音符號、電腦鍵盤與音標編碼'!E19</f>
        <v>ㄙ</v>
      </c>
      <c r="BN18" s="5" t="str">
        <f>'135拼音-注音符號、電腦鍵盤與音標編碼'!F19</f>
        <v>s</v>
      </c>
      <c r="BO18" s="13" t="str">
        <f>'135拼音-注音符號、電腦鍵盤與音標編碼'!G19</f>
        <v>s</v>
      </c>
      <c r="BP18" s="13"/>
      <c r="BR18" s="105" t="str">
        <f t="shared" si="1"/>
        <v>"n": { commit: "ㄙ" }</v>
      </c>
      <c r="BT18" s="129">
        <f t="shared" si="2"/>
        <v>15</v>
      </c>
      <c r="BU18" s="293" t="str">
        <f t="shared" si="3"/>
        <v>- xform/s/n/</v>
      </c>
      <c r="BW18" s="293" t="str">
        <f t="shared" si="4"/>
        <v>- xform/n/ㄙ/</v>
      </c>
    </row>
    <row r="19" spans="1:75" s="122" customFormat="1" ht="45" customHeight="1">
      <c r="A19" s="119"/>
      <c r="B19" s="123" t="s">
        <v>235</v>
      </c>
      <c r="C19" s="286"/>
      <c r="D19" s="229" t="str" cm="1">
        <f t="array" aca="1" ref="D19" ca="1" xml:space="preserve"> INDEX($BM$4:$BM$54, MATCH(TRUE, EXACT(D$17, $BK$4:$BK$54), 0))</f>
        <v>ㄅ</v>
      </c>
      <c r="E19" s="229" t="str" cm="1">
        <f t="array" aca="1" ref="E19" ca="1" xml:space="preserve"> INDEX($BM$4:$BM$54, MATCH(TRUE, EXACT(E$17, $BK$4:$BK$54), 0))</f>
        <v>ㆠ</v>
      </c>
      <c r="F19" s="229" t="str" cm="1">
        <f t="array" aca="1" ref="F19" ca="1" xml:space="preserve"> INDEX($BM$4:$BM$54, MATCH(TRUE, EXACT(F$17, $BK$4:$BK$54), 0))</f>
        <v>ㄆ</v>
      </c>
      <c r="G19" s="229" t="str" cm="1">
        <f t="array" aca="1" ref="G19" ca="1" xml:space="preserve"> INDEX($BM$4:$BM$54, MATCH(TRUE, EXACT(G$17, $BK$4:$BK$54), 0))</f>
        <v>ㄇ</v>
      </c>
      <c r="H19" s="229" t="str" cm="1">
        <f t="array" aca="1" ref="H19" ca="1" xml:space="preserve"> INDEX($BM$4:$BM$54, MATCH(TRUE, EXACT(H$17, $BK$4:$BK$54), 0))</f>
        <v>ㄉ</v>
      </c>
      <c r="I19" s="229" t="str" cm="1">
        <f t="array" aca="1" ref="I19" ca="1" xml:space="preserve"> INDEX($BM$4:$BM$54, MATCH(TRUE, EXACT(I$17, $BK$4:$BK$54), 0))</f>
        <v>ㄊ</v>
      </c>
      <c r="J19" s="229" t="str" cm="1">
        <f t="array" aca="1" ref="J19" ca="1" xml:space="preserve"> INDEX($BM$4:$BM$54, MATCH(TRUE, EXACT(J$17, $BK$4:$BK$54), 0))</f>
        <v>ㄋ</v>
      </c>
      <c r="K19" s="229" t="str" cm="1">
        <f t="array" aca="1" ref="K19" ca="1" xml:space="preserve"> INDEX($BM$4:$BM$54, MATCH(TRUE, EXACT(K$17, $BK$4:$BK$54), 0))</f>
        <v>ㄌ</v>
      </c>
      <c r="L19" s="229" t="str" cm="1">
        <f t="array" aca="1" ref="L19" ca="1" xml:space="preserve"> INDEX($BM$4:$BM$54, MATCH(TRUE, EXACT(L$17, $BK$4:$BK$54), 0))</f>
        <v>ㄍ</v>
      </c>
      <c r="M19" s="229" t="str" cm="1">
        <f t="array" aca="1" ref="M19" ca="1" xml:space="preserve"> INDEX($BM$4:$BM$54, MATCH(TRUE, EXACT(M$17, $BK$4:$BK$54), 0))</f>
        <v>ㆣ</v>
      </c>
      <c r="N19" s="229" t="str" cm="1">
        <f t="array" aca="1" ref="N19" ca="1" xml:space="preserve"> INDEX($BM$4:$BM$54, MATCH(TRUE, EXACT(N$17, $BK$4:$BK$54), 0))</f>
        <v>ㄎ</v>
      </c>
      <c r="O19" s="229" t="str" cm="1">
        <f t="array" aca="1" ref="O19" ca="1" xml:space="preserve"> INDEX($BM$4:$BM$54, MATCH(TRUE, EXACT(O$17, $BK$4:$BK$54), 0))</f>
        <v>ㄫ</v>
      </c>
      <c r="P19" s="229" t="str" cm="1">
        <f t="array" aca="1" ref="P19" ca="1" xml:space="preserve"> INDEX($BM$4:$BM$54, MATCH(TRUE, EXACT(P$17, $BK$4:$BK$54), 0))</f>
        <v>ㄗ</v>
      </c>
      <c r="Q19" s="229" t="str" cm="1">
        <f t="array" aca="1" ref="Q19" ca="1" xml:space="preserve"> INDEX($BM$4:$BM$54, MATCH(TRUE, EXACT(Q$17, $BK$4:$BK$54), 0))</f>
        <v>ㄘ</v>
      </c>
      <c r="R19" s="229" t="str" cm="1">
        <f t="array" aca="1" ref="R19" ca="1" xml:space="preserve"> INDEX($BM$4:$BM$54, MATCH(TRUE, EXACT(R$17, $BK$4:$BK$54), 0))</f>
        <v>ㄙ</v>
      </c>
      <c r="S19" s="229" t="str" cm="1">
        <f t="array" aca="1" ref="S19" ca="1" xml:space="preserve"> INDEX($BM$4:$BM$54, MATCH(TRUE, EXACT(S$17, $BK$4:$BK$54), 0))</f>
        <v>ㆡ</v>
      </c>
      <c r="T19" s="229" t="str" cm="1">
        <f t="array" aca="1" ref="T19" ca="1" xml:space="preserve"> INDEX($BM$4:$BM$54, MATCH(TRUE, EXACT(T$17, $BK$4:$BK$54), 0))</f>
        <v>ㄐ</v>
      </c>
      <c r="U19" s="229" t="str" cm="1">
        <f t="array" aca="1" ref="U19" ca="1" xml:space="preserve"> INDEX($BM$4:$BM$54, MATCH(TRUE, EXACT(U$17, $BK$4:$BK$54), 0))</f>
        <v>ㄑ</v>
      </c>
      <c r="V19" s="229" t="str" cm="1">
        <f t="array" aca="1" ref="V19" ca="1" xml:space="preserve"> INDEX($BM$4:$BM$54, MATCH(TRUE, EXACT(V$17, $BK$4:$BK$54), 0))</f>
        <v>ㄒ</v>
      </c>
      <c r="W19" s="229" t="str" cm="1">
        <f t="array" aca="1" ref="W19" ca="1" xml:space="preserve"> INDEX($BM$4:$BM$54, MATCH(TRUE, EXACT(W$17, $BK$4:$BK$54), 0))</f>
        <v>ㄏ</v>
      </c>
      <c r="X19" s="229" t="str" cm="1">
        <f t="array" aca="1" ref="X19" ca="1" xml:space="preserve"> INDEX($BM$4:$BM$54, MATCH(TRUE, EXACT(X$17, $BK$4:$BK$54), 0))</f>
        <v>ㄧ</v>
      </c>
      <c r="Y19" s="229" t="str" cm="1">
        <f t="array" aca="1" ref="Y19" ca="1" xml:space="preserve"> INDEX($BM$4:$BM$54, MATCH(TRUE, EXACT(Y$17, $BK$4:$BK$54), 0))</f>
        <v>ㆪ</v>
      </c>
      <c r="Z19" s="229" t="str" cm="1">
        <f t="array" aca="1" ref="Z19" ca="1" xml:space="preserve"> INDEX($BM$4:$BM$54, MATCH(TRUE, EXACT(Z$17, $BK$4:$BK$54), 0))</f>
        <v>ㄨ</v>
      </c>
      <c r="AA19" s="229" t="str" cm="1">
        <f t="array" aca="1" ref="AA19" ca="1" xml:space="preserve"> INDEX($BM$4:$BM$54, MATCH(TRUE, EXACT(AA$17, $BK$4:$BK$54), 0))</f>
        <v>ㆫ</v>
      </c>
      <c r="AB19" s="229" t="str" cm="1">
        <f t="array" aca="1" ref="AB19" ca="1" xml:space="preserve"> INDEX($BM$4:$BM$54, MATCH(TRUE, EXACT(AB$17, $BK$4:$BK$54), 0))</f>
        <v>ㄚ</v>
      </c>
      <c r="AC19" s="229" t="str" cm="1">
        <f t="array" aca="1" ref="AC19" ca="1" xml:space="preserve"> INDEX($BM$4:$BM$54, MATCH(TRUE, EXACT(AC$17, $BK$4:$BK$54), 0))</f>
        <v>ㆩ</v>
      </c>
      <c r="AD19" s="229" t="str" cm="1">
        <f t="array" aca="1" ref="AD19" ca="1" xml:space="preserve"> INDEX($BM$4:$BM$54, MATCH(TRUE, EXACT(AD$17, $BK$4:$BK$54), 0))</f>
        <v>ㆤ</v>
      </c>
      <c r="AE19" s="229" t="str" cm="1">
        <f t="array" aca="1" ref="AE19" ca="1" xml:space="preserve"> INDEX($BM$4:$BM$54, MATCH(TRUE, EXACT(AE$17, $BK$4:$BK$54), 0))</f>
        <v>ㆥ</v>
      </c>
      <c r="AF19" s="229" t="str" cm="1">
        <f t="array" aca="1" ref="AF19" ca="1" xml:space="preserve"> INDEX($BM$4:$BM$54, MATCH(TRUE, EXACT(AF$17, $BK$4:$BK$54), 0))</f>
        <v>ㆦ</v>
      </c>
      <c r="AG19" s="229" t="str" cm="1">
        <f t="array" aca="1" ref="AG19" ca="1" xml:space="preserve"> INDEX($BM$4:$BM$54, MATCH(TRUE, EXACT(AG$17, $BK$4:$BK$54), 0))</f>
        <v>ㆧ</v>
      </c>
      <c r="AH19" s="229" t="str" cm="1">
        <f t="array" aca="1" ref="AH19" ca="1" xml:space="preserve"> INDEX($BM$4:$BM$54, MATCH(TRUE, EXACT(AH$17, $BK$4:$BK$54), 0))</f>
        <v>ㄜ</v>
      </c>
      <c r="AI19" s="229" t="str" cm="1">
        <f t="array" aca="1" ref="AI19" ca="1" xml:space="preserve"> INDEX($BM$4:$BM$54, MATCH(TRUE, EXACT(AI$17, $BK$4:$BK$54), 0))</f>
        <v>ㄢ</v>
      </c>
      <c r="AJ19" s="229" t="str" cm="1">
        <f t="array" aca="1" ref="AJ19" ca="1" xml:space="preserve"> INDEX($BM$4:$BM$54, MATCH(TRUE, EXACT(AJ$17, $BK$4:$BK$54), 0))</f>
        <v>ㄞ</v>
      </c>
      <c r="AK19" s="229" t="str" cm="1">
        <f t="array" aca="1" ref="AK19" ca="1" xml:space="preserve"> INDEX($BM$4:$BM$54, MATCH(TRUE, EXACT(AK$17, $BK$4:$BK$54), 0))</f>
        <v>ㆮ</v>
      </c>
      <c r="AL19" s="229" t="str" cm="1">
        <f t="array" aca="1" ref="AL19" ca="1" xml:space="preserve"> INDEX($BM$4:$BM$54, MATCH(TRUE, EXACT(AL$17, $BK$4:$BK$54), 0))</f>
        <v>ㄠ</v>
      </c>
      <c r="AM19" s="229" t="str" cm="1">
        <f t="array" aca="1" ref="AM19" ca="1" xml:space="preserve"> INDEX($BM$4:$BM$54, MATCH(TRUE, EXACT(AM$17, $BK$4:$BK$54), 0))</f>
        <v>ㆯ</v>
      </c>
      <c r="AN19" s="229" t="str" cm="1">
        <f t="array" aca="1" ref="AN19" ca="1" xml:space="preserve"> INDEX($BM$4:$BM$54, MATCH(TRUE, EXACT(AN$17, $BK$4:$BK$54), 0))</f>
        <v>ㆱ</v>
      </c>
      <c r="AO19" s="229" t="str" cm="1">
        <f t="array" aca="1" ref="AO19" ca="1" xml:space="preserve"> INDEX($BM$4:$BM$54, MATCH(TRUE, EXACT(AO$17, $BK$4:$BK$54), 0))</f>
        <v>ㆰ</v>
      </c>
      <c r="AP19" s="229" t="str" cm="1">
        <f t="array" aca="1" ref="AP19" ca="1" xml:space="preserve"> INDEX($BM$4:$BM$54, MATCH(TRUE, EXACT(AP$17, $BK$4:$BK$54), 0))</f>
        <v>ㆲ</v>
      </c>
      <c r="AQ19" s="229" t="str" cm="1">
        <f t="array" aca="1" ref="AQ19" ca="1" xml:space="preserve"> INDEX($BM$4:$BM$54, MATCH(TRUE, EXACT(AQ$17, $BK$4:$BK$54), 0))</f>
        <v>ㄤ</v>
      </c>
      <c r="AR19" s="229" t="str" cm="1">
        <f t="array" aca="1" ref="AR19" ca="1" xml:space="preserve"> INDEX($BM$4:$BM$54, MATCH(TRUE, EXACT(AR$17, $BK$4:$BK$54), 0))</f>
        <v>ㆨ</v>
      </c>
      <c r="AS19" s="229" t="str" cm="1">
        <f t="array" aca="1" ref="AS19" ca="1" xml:space="preserve"> INDEX($BM$4:$BM$54, MATCH(TRUE, EXACT(AS$17, $BK$4:$BK$54), 0))</f>
        <v>ㆭ</v>
      </c>
      <c r="AT19" s="229" t="str" cm="1">
        <f t="array" aca="1" ref="AT19" ca="1" xml:space="preserve"> INDEX($BM$4:$BM$54, MATCH(TRUE, EXACT(AT$17, $BK$4:$BK$54), 0))</f>
        <v>ㆬ</v>
      </c>
      <c r="AU19" s="229" t="str" cm="1">
        <f t="array" aca="1" ref="AU19" ca="1" xml:space="preserve"> INDEX($BM$4:$BM$54, MATCH(TRUE, EXACT(AU$17, $BK$4:$BK$54), 0))</f>
        <v>ㄣ</v>
      </c>
      <c r="AV19" s="229" t="str" cm="1">
        <f t="array" aca="1" ref="AV19" ca="1" xml:space="preserve"> INDEX($BM$4:$BM$54, MATCH(TRUE, EXACT(AV$17, $BK$4:$BK$54), 0))</f>
        <v>鼻</v>
      </c>
      <c r="AW19" s="229" t="str" cm="1">
        <f t="array" aca="1" ref="AW19" ca="1" xml:space="preserve"> INDEX($BM$4:$BM$54, MATCH(TRUE, EXACT(AW$17, $BK$4:$BK$54), 0))</f>
        <v>ˉ</v>
      </c>
      <c r="AX19" s="229" t="str" cm="1">
        <f t="array" aca="1" ref="AX19" ca="1" xml:space="preserve"> INDEX($BM$4:$BM$54, MATCH(TRUE, EXACT(AX$17, $BK$4:$BK$54), 0))</f>
        <v>ˋ</v>
      </c>
      <c r="AY19" s="229" t="str" cm="1">
        <f t="array" aca="1" ref="AY19" ca="1" xml:space="preserve"> INDEX($BM$4:$BM$54, MATCH(TRUE, EXACT(AY$17, $BK$4:$BK$54), 0))</f>
        <v>˪</v>
      </c>
      <c r="AZ19" s="229" t="str" cm="1">
        <f t="array" aca="1" ref="AZ19" ca="1" xml:space="preserve"> INDEX($BM$4:$BM$54, MATCH(TRUE, EXACT(AZ$17, $BK$4:$BK$54), 0))</f>
        <v>ˊ</v>
      </c>
      <c r="BA19" s="229" t="str" cm="1">
        <f t="array" aca="1" ref="BA19" ca="1" xml:space="preserve"> INDEX($BM$4:$BM$54, MATCH(TRUE, EXACT(BA$17, $BK$4:$BK$54), 0))</f>
        <v>˫</v>
      </c>
      <c r="BB19" s="229" t="str" cm="1">
        <f t="array" aca="1" ref="BB19" ca="1" xml:space="preserve"> INDEX($BM$4:$BM$54, MATCH(TRUE, EXACT(BB$17, $BK$4:$BK$54), 0))</f>
        <v>˙</v>
      </c>
      <c r="BC19" s="79"/>
      <c r="BD19" s="79"/>
      <c r="BE19" s="79"/>
      <c r="BF19" s="79"/>
      <c r="BG19" s="79"/>
      <c r="BJ19" s="228">
        <f t="shared" si="0"/>
        <v>16</v>
      </c>
      <c r="BK19" s="6" t="str">
        <f>'135拼音-注音符號、電腦鍵盤與音標編碼'!C20</f>
        <v>b</v>
      </c>
      <c r="BL19" s="19" t="str">
        <f>'135拼音-注音符號、電腦鍵盤與音標編碼'!D20</f>
        <v>ㄖ</v>
      </c>
      <c r="BM19" s="240" t="str">
        <f>'135拼音-注音符號、電腦鍵盤與音標編碼'!E20</f>
        <v>ㆡ</v>
      </c>
      <c r="BN19" s="5" t="str">
        <f>'135拼音-注音符號、電腦鍵盤與音標編碼'!F20</f>
        <v>j</v>
      </c>
      <c r="BO19" s="13" t="str">
        <f>'135拼音-注音符號、電腦鍵盤與音標編碼'!G20</f>
        <v>j</v>
      </c>
      <c r="BP19" s="13"/>
      <c r="BR19" s="105" t="str">
        <f t="shared" si="1"/>
        <v>"b": { commit: "ㄖ" }</v>
      </c>
      <c r="BT19" s="129">
        <f t="shared" si="2"/>
        <v>16</v>
      </c>
      <c r="BU19" s="293" t="str">
        <f t="shared" si="3"/>
        <v>- xform/j/b/</v>
      </c>
      <c r="BW19" s="293" t="str">
        <f t="shared" si="4"/>
        <v>- xform/b/ㄖ/</v>
      </c>
    </row>
    <row r="20" spans="1:75" ht="45" customHeight="1">
      <c r="A20" s="119"/>
      <c r="B20" s="125" t="s">
        <v>70</v>
      </c>
      <c r="C20" s="126"/>
      <c r="D20" s="230" t="str" cm="1">
        <f t="array" aca="1" ref="D20" ca="1" xml:space="preserve"> INDEX($BO$4:$BO$54, MATCH(TRUE, EXACT(D$17, $BK$4:$BK$54), 0))</f>
        <v>p</v>
      </c>
      <c r="E20" s="230" t="str" cm="1">
        <f t="array" aca="1" ref="E20" ca="1" xml:space="preserve"> INDEX($BO$4:$BO$54, MATCH(TRUE, EXACT(E$17, $BK$4:$BK$54), 0))</f>
        <v>b</v>
      </c>
      <c r="F20" s="230" t="str" cm="1">
        <f t="array" aca="1" ref="F20" ca="1" xml:space="preserve"> INDEX($BO$4:$BO$54, MATCH(TRUE, EXACT(F$17, $BK$4:$BK$54), 0))</f>
        <v>ph</v>
      </c>
      <c r="G20" s="230" t="str" cm="1">
        <f t="array" aca="1" ref="G20" ca="1" xml:space="preserve"> INDEX($BO$4:$BO$54, MATCH(TRUE, EXACT(G$17, $BK$4:$BK$54), 0))</f>
        <v>m</v>
      </c>
      <c r="H20" s="230" t="str" cm="1">
        <f t="array" aca="1" ref="H20" ca="1" xml:space="preserve"> INDEX($BO$4:$BO$54, MATCH(TRUE, EXACT(H$17, $BK$4:$BK$54), 0))</f>
        <v>t</v>
      </c>
      <c r="I20" s="230" t="str" cm="1">
        <f t="array" aca="1" ref="I20" ca="1" xml:space="preserve"> INDEX($BO$4:$BO$54, MATCH(TRUE, EXACT(I$17, $BK$4:$BK$54), 0))</f>
        <v>th</v>
      </c>
      <c r="J20" s="230" t="str" cm="1">
        <f t="array" aca="1" ref="J20" ca="1" xml:space="preserve"> INDEX($BO$4:$BO$54, MATCH(TRUE, EXACT(J$17, $BK$4:$BK$54), 0))</f>
        <v>n</v>
      </c>
      <c r="K20" s="230" t="str" cm="1">
        <f t="array" aca="1" ref="K20" ca="1" xml:space="preserve"> INDEX($BO$4:$BO$54, MATCH(TRUE, EXACT(K$17, $BK$4:$BK$54), 0))</f>
        <v>l</v>
      </c>
      <c r="L20" s="230" t="str" cm="1">
        <f t="array" aca="1" ref="L20" ca="1" xml:space="preserve"> INDEX($BO$4:$BO$54, MATCH(TRUE, EXACT(L$17, $BK$4:$BK$54), 0))</f>
        <v>k</v>
      </c>
      <c r="M20" s="230" t="str" cm="1">
        <f t="array" aca="1" ref="M20" ca="1" xml:space="preserve"> INDEX($BO$4:$BO$54, MATCH(TRUE, EXACT(M$17, $BK$4:$BK$54), 0))</f>
        <v>g</v>
      </c>
      <c r="N20" s="230" t="str" cm="1">
        <f t="array" aca="1" ref="N20" ca="1" xml:space="preserve"> INDEX($BO$4:$BO$54, MATCH(TRUE, EXACT(N$17, $BK$4:$BK$54), 0))</f>
        <v>kh</v>
      </c>
      <c r="O20" s="230" t="str" cm="1">
        <f t="array" aca="1" ref="O20" ca="1" xml:space="preserve"> INDEX($BO$4:$BO$54, MATCH(TRUE, EXACT(O$17, $BK$4:$BK$54), 0))</f>
        <v>ng</v>
      </c>
      <c r="P20" s="230" t="str" cm="1">
        <f t="array" aca="1" ref="P20" ca="1" xml:space="preserve"> INDEX($BO$4:$BO$54, MATCH(TRUE, EXACT(P$17, $BK$4:$BK$54), 0))</f>
        <v>z</v>
      </c>
      <c r="Q20" s="230" t="str" cm="1">
        <f t="array" aca="1" ref="Q20" ca="1" xml:space="preserve"> INDEX($BO$4:$BO$54, MATCH(TRUE, EXACT(Q$17, $BK$4:$BK$54), 0))</f>
        <v>c</v>
      </c>
      <c r="R20" s="230" t="str" cm="1">
        <f t="array" aca="1" ref="R20" ca="1" xml:space="preserve"> INDEX($BO$4:$BO$54, MATCH(TRUE, EXACT(R$17, $BK$4:$BK$54), 0))</f>
        <v>s</v>
      </c>
      <c r="S20" s="230" t="str" cm="1">
        <f t="array" aca="1" ref="S20" ca="1" xml:space="preserve"> INDEX($BO$4:$BO$54, MATCH(TRUE, EXACT(S$17, $BK$4:$BK$54), 0))</f>
        <v>j</v>
      </c>
      <c r="T20" s="230" t="str" cm="1">
        <f t="array" aca="1" ref="T20" ca="1" xml:space="preserve"> INDEX($BO$4:$BO$54, MATCH(TRUE, EXACT(T$17, $BK$4:$BK$54), 0))</f>
        <v>zi-</v>
      </c>
      <c r="U20" s="230" t="str" cm="1">
        <f t="array" aca="1" ref="U20" ca="1" xml:space="preserve"> INDEX($BO$4:$BO$54, MATCH(TRUE, EXACT(U$17, $BK$4:$BK$54), 0))</f>
        <v>ci-</v>
      </c>
      <c r="V20" s="230" t="str" cm="1">
        <f t="array" aca="1" ref="V20" ca="1" xml:space="preserve"> INDEX($BO$4:$BO$54, MATCH(TRUE, EXACT(V$17, $BK$4:$BK$54), 0))</f>
        <v>si-</v>
      </c>
      <c r="W20" s="230" t="str" cm="1">
        <f t="array" aca="1" ref="W20" ca="1" xml:space="preserve"> INDEX($BO$4:$BO$54, MATCH(TRUE, EXACT(W$17, $BK$4:$BK$54), 0))</f>
        <v>h</v>
      </c>
      <c r="X20" s="230" t="str" cm="1">
        <f t="array" aca="1" ref="X20" ca="1" xml:space="preserve"> INDEX($BO$4:$BO$54, MATCH(TRUE, EXACT(X$17, $BK$4:$BK$54), 0))</f>
        <v>i</v>
      </c>
      <c r="Y20" s="230" t="str" cm="1">
        <f t="array" aca="1" ref="Y20" ca="1" xml:space="preserve"> INDEX($BO$4:$BO$54, MATCH(TRUE, EXACT(Y$17, $BK$4:$BK$54), 0))</f>
        <v>Ni</v>
      </c>
      <c r="Z20" s="230" t="str" cm="1">
        <f t="array" aca="1" ref="Z20" ca="1" xml:space="preserve"> INDEX($BO$4:$BO$54, MATCH(TRUE, EXACT(Z$17, $BK$4:$BK$54), 0))</f>
        <v>u</v>
      </c>
      <c r="AA20" s="230" t="str" cm="1">
        <f t="array" aca="1" ref="AA20" ca="1" xml:space="preserve"> INDEX($BO$4:$BO$54, MATCH(TRUE, EXACT(AA$17, $BK$4:$BK$54), 0))</f>
        <v>Nu</v>
      </c>
      <c r="AB20" s="230" t="str" cm="1">
        <f t="array" aca="1" ref="AB20" ca="1" xml:space="preserve"> INDEX($BO$4:$BO$54, MATCH(TRUE, EXACT(AB$17, $BK$4:$BK$54), 0))</f>
        <v>a</v>
      </c>
      <c r="AC20" s="230" t="str" cm="1">
        <f t="array" aca="1" ref="AC20" ca="1" xml:space="preserve"> INDEX($BO$4:$BO$54, MATCH(TRUE, EXACT(AC$17, $BK$4:$BK$54), 0))</f>
        <v>Na</v>
      </c>
      <c r="AD20" s="230" t="str" cm="1">
        <f t="array" aca="1" ref="AD20" ca="1" xml:space="preserve"> INDEX($BO$4:$BO$54, MATCH(TRUE, EXACT(AD$17, $BK$4:$BK$54), 0))</f>
        <v>e</v>
      </c>
      <c r="AE20" s="230" t="str" cm="1">
        <f t="array" aca="1" ref="AE20" ca="1" xml:space="preserve"> INDEX($BO$4:$BO$54, MATCH(TRUE, EXACT(AE$17, $BK$4:$BK$54), 0))</f>
        <v>Ne</v>
      </c>
      <c r="AF20" s="230" t="str" cm="1">
        <f t="array" aca="1" ref="AF20" ca="1" xml:space="preserve"> INDEX($BO$4:$BO$54, MATCH(TRUE, EXACT(AF$17, $BK$4:$BK$54), 0))</f>
        <v>oo</v>
      </c>
      <c r="AG20" s="230" t="str" cm="1">
        <f t="array" aca="1" ref="AG20" ca="1" xml:space="preserve"> INDEX($BO$4:$BO$54, MATCH(TRUE, EXACT(AG$17, $BK$4:$BK$54), 0))</f>
        <v>Noo</v>
      </c>
      <c r="AH20" s="230" t="str" cm="1">
        <f t="array" aca="1" ref="AH20" ca="1" xml:space="preserve"> INDEX($BO$4:$BO$54, MATCH(TRUE, EXACT(AH$17, $BK$4:$BK$54), 0))</f>
        <v>o</v>
      </c>
      <c r="AI20" s="230" t="str" cm="1">
        <f t="array" aca="1" ref="AI20" ca="1" xml:space="preserve"> INDEX($BO$4:$BO$54, MATCH(TRUE, EXACT(AI$17, $BK$4:$BK$54), 0))</f>
        <v>an</v>
      </c>
      <c r="AJ20" s="230" t="str" cm="1">
        <f t="array" aca="1" ref="AJ20" ca="1" xml:space="preserve"> INDEX($BO$4:$BO$54, MATCH(TRUE, EXACT(AJ$17, $BK$4:$BK$54), 0))</f>
        <v>ai</v>
      </c>
      <c r="AK20" s="230" t="str" cm="1">
        <f t="array" aca="1" ref="AK20" ca="1" xml:space="preserve"> INDEX($BO$4:$BO$54, MATCH(TRUE, EXACT(AK$17, $BK$4:$BK$54), 0))</f>
        <v>Nai</v>
      </c>
      <c r="AL20" s="230" t="str" cm="1">
        <f t="array" aca="1" ref="AL20" ca="1" xml:space="preserve"> INDEX($BO$4:$BO$54, MATCH(TRUE, EXACT(AL$17, $BK$4:$BK$54), 0))</f>
        <v>au</v>
      </c>
      <c r="AM20" s="230" t="str" cm="1">
        <f t="array" aca="1" ref="AM20" ca="1" xml:space="preserve"> INDEX($BO$4:$BO$54, MATCH(TRUE, EXACT(AM$17, $BK$4:$BK$54), 0))</f>
        <v>Nau</v>
      </c>
      <c r="AN20" s="230" t="str" cm="1">
        <f t="array" aca="1" ref="AN20" ca="1" xml:space="preserve"> INDEX($BO$4:$BO$54, MATCH(TRUE, EXACT(AN$17, $BK$4:$BK$54), 0))</f>
        <v>om</v>
      </c>
      <c r="AO20" s="230" t="str" cm="1">
        <f t="array" aca="1" ref="AO20" ca="1" xml:space="preserve"> INDEX($BO$4:$BO$54, MATCH(TRUE, EXACT(AO$17, $BK$4:$BK$54), 0))</f>
        <v>am</v>
      </c>
      <c r="AP20" s="230" t="str" cm="1">
        <f t="array" aca="1" ref="AP20" ca="1" xml:space="preserve"> INDEX($BO$4:$BO$54, MATCH(TRUE, EXACT(AP$17, $BK$4:$BK$54), 0))</f>
        <v>ong</v>
      </c>
      <c r="AQ20" s="230" t="str" cm="1">
        <f t="array" aca="1" ref="AQ20" ca="1" xml:space="preserve"> INDEX($BO$4:$BO$54, MATCH(TRUE, EXACT(AQ$17, $BK$4:$BK$54), 0))</f>
        <v>ang</v>
      </c>
      <c r="AR20" s="230" t="str" cm="1">
        <f t="array" aca="1" ref="AR20" ca="1" xml:space="preserve"> INDEX($BO$4:$BO$54, MATCH(TRUE, EXACT(AR$17, $BK$4:$BK$54), 0))</f>
        <v>ir</v>
      </c>
      <c r="AS20" s="230" t="str" cm="1">
        <f t="array" aca="1" ref="AS20" ca="1" xml:space="preserve"> INDEX($BO$4:$BO$54, MATCH(TRUE, EXACT(AS$17, $BK$4:$BK$54), 0))</f>
        <v>ng</v>
      </c>
      <c r="AT20" s="230" t="str" cm="1">
        <f t="array" aca="1" ref="AT20" ca="1" xml:space="preserve"> INDEX($BO$4:$BO$54, MATCH(TRUE, EXACT(AT$17, $BK$4:$BK$54), 0))</f>
        <v>m</v>
      </c>
      <c r="AU20" s="230" t="str" cm="1">
        <f t="array" aca="1" ref="AU20" ca="1" xml:space="preserve"> INDEX($BO$4:$BO$54, MATCH(TRUE, EXACT(AU$17, $BK$4:$BK$54), 0))</f>
        <v>n</v>
      </c>
      <c r="AV20" s="230" t="str" cm="1">
        <f t="array" aca="1" ref="AV20" ca="1" xml:space="preserve"> INDEX($BO$4:$BO$54, MATCH(TRUE, EXACT(AV$17, $BK$4:$BK$54), 0))</f>
        <v>N</v>
      </c>
      <c r="AW20" s="230" cm="1">
        <f t="array" aca="1" ref="AW20" ca="1" xml:space="preserve"> INDEX($BO$4:$BO$54, MATCH(TRUE, EXACT(AW$17, $BK$4:$BK$54), 0))</f>
        <v>1</v>
      </c>
      <c r="AX20" s="230" cm="1">
        <f t="array" aca="1" ref="AX20" ca="1" xml:space="preserve"> INDEX($BO$4:$BO$54, MATCH(TRUE, EXACT(AX$17, $BK$4:$BK$54), 0))</f>
        <v>2</v>
      </c>
      <c r="AY20" s="230" cm="1">
        <f t="array" aca="1" ref="AY20" ca="1" xml:space="preserve"> INDEX($BO$4:$BO$54, MATCH(TRUE, EXACT(AY$17, $BK$4:$BK$54), 0))</f>
        <v>3</v>
      </c>
      <c r="AZ20" s="230" cm="1">
        <f t="array" aca="1" ref="AZ20" ca="1" xml:space="preserve"> INDEX($BO$4:$BO$54, MATCH(TRUE, EXACT(AZ$17, $BK$4:$BK$54), 0))</f>
        <v>5</v>
      </c>
      <c r="BA20" s="230" cm="1">
        <f t="array" aca="1" ref="BA20" ca="1" xml:space="preserve"> INDEX($BO$4:$BO$54, MATCH(TRUE, EXACT(BA$17, $BK$4:$BK$54), 0))</f>
        <v>7</v>
      </c>
      <c r="BB20" s="230" cm="1">
        <f t="array" aca="1" ref="BB20" ca="1" xml:space="preserve"> INDEX($BO$4:$BO$54, MATCH(TRUE, EXACT(BB$17, $BK$4:$BK$54), 0))</f>
        <v>0</v>
      </c>
      <c r="BJ20" s="228">
        <f t="shared" si="0"/>
        <v>17</v>
      </c>
      <c r="BK20" s="6" t="str">
        <f>'135拼音-注音符號、電腦鍵盤與音標編碼'!C21</f>
        <v>Y</v>
      </c>
      <c r="BL20" s="19" t="str">
        <f>'135拼音-注音符號、電腦鍵盤與音標編碼'!D21</f>
        <v>ㄐ</v>
      </c>
      <c r="BM20" s="240" t="str">
        <f>'135拼音-注音符號、電腦鍵盤與音標編碼'!E21</f>
        <v>ㄐ</v>
      </c>
      <c r="BN20" s="5" t="str">
        <f>'135拼音-注音符號、電腦鍵盤與音標編碼'!F21</f>
        <v>Z</v>
      </c>
      <c r="BO20" s="13" t="str">
        <f>'135拼音-注音符號、電腦鍵盤與音標編碼'!G21</f>
        <v>zi-</v>
      </c>
      <c r="BP20" s="13"/>
      <c r="BR20" s="105" t="str">
        <f t="shared" si="1"/>
        <v>"Y": { commit: "ㄐ" }</v>
      </c>
      <c r="BT20" s="209">
        <f t="shared" si="2"/>
        <v>17</v>
      </c>
      <c r="BU20" s="293" t="str">
        <f t="shared" si="3"/>
        <v>- xform/Z/Y/</v>
      </c>
      <c r="BW20" s="293" t="str">
        <f t="shared" si="4"/>
        <v>- xform/Y/ㄐ/</v>
      </c>
    </row>
    <row r="21" spans="1:75" s="129" customFormat="1" ht="45" customHeight="1">
      <c r="A21" s="96"/>
      <c r="B21" s="127" t="s">
        <v>236</v>
      </c>
      <c r="C21" s="128"/>
      <c r="D21" s="231" t="str" cm="1">
        <f t="array" aca="1" ref="D21" ca="1" xml:space="preserve"> INDEX($BN$4:$BN$54, MATCH(TRUE, EXACT(D$17, $BK$4:$BK$54), 0))</f>
        <v>p</v>
      </c>
      <c r="E21" s="231" t="str" cm="1">
        <f t="array" aca="1" ref="E21" ca="1" xml:space="preserve"> INDEX($BN$4:$BN$54, MATCH(TRUE, EXACT(E$17, $BK$4:$BK$54), 0))</f>
        <v>b</v>
      </c>
      <c r="F21" s="231" t="str" cm="1">
        <f t="array" aca="1" ref="F21" ca="1" xml:space="preserve"> INDEX($BN$4:$BN$54, MATCH(TRUE, EXACT(F$17, $BK$4:$BK$54), 0))</f>
        <v>P</v>
      </c>
      <c r="G21" s="231" t="str" cm="1">
        <f t="array" aca="1" ref="G21" ca="1" xml:space="preserve"> INDEX($BN$4:$BN$54, MATCH(TRUE, EXACT(G$17, $BK$4:$BK$54), 0))</f>
        <v>m</v>
      </c>
      <c r="H21" s="231" t="str" cm="1">
        <f t="array" aca="1" ref="H21" ca="1" xml:space="preserve"> INDEX($BN$4:$BN$54, MATCH(TRUE, EXACT(H$17, $BK$4:$BK$54), 0))</f>
        <v>t</v>
      </c>
      <c r="I21" s="231" t="str" cm="1">
        <f t="array" aca="1" ref="I21" ca="1" xml:space="preserve"> INDEX($BN$4:$BN$54, MATCH(TRUE, EXACT(I$17, $BK$4:$BK$54), 0))</f>
        <v>T</v>
      </c>
      <c r="J21" s="231" t="str" cm="1">
        <f t="array" aca="1" ref="J21" ca="1" xml:space="preserve"> INDEX($BN$4:$BN$54, MATCH(TRUE, EXACT(J$17, $BK$4:$BK$54), 0))</f>
        <v>n</v>
      </c>
      <c r="K21" s="231" t="str" cm="1">
        <f t="array" aca="1" ref="K21" ca="1" xml:space="preserve"> INDEX($BN$4:$BN$54, MATCH(TRUE, EXACT(K$17, $BK$4:$BK$54), 0))</f>
        <v>l</v>
      </c>
      <c r="L21" s="231" t="str" cm="1">
        <f t="array" aca="1" ref="L21" ca="1" xml:space="preserve"> INDEX($BN$4:$BN$54, MATCH(TRUE, EXACT(L$17, $BK$4:$BK$54), 0))</f>
        <v>k</v>
      </c>
      <c r="M21" s="231" t="str" cm="1">
        <f t="array" aca="1" ref="M21" ca="1" xml:space="preserve"> INDEX($BN$4:$BN$54, MATCH(TRUE, EXACT(M$17, $BK$4:$BK$54), 0))</f>
        <v>g</v>
      </c>
      <c r="N21" s="231" t="str" cm="1">
        <f t="array" aca="1" ref="N21" ca="1" xml:space="preserve"> INDEX($BN$4:$BN$54, MATCH(TRUE, EXACT(N$17, $BK$4:$BK$54), 0))</f>
        <v>K</v>
      </c>
      <c r="O21" s="231" t="str" cm="1">
        <f t="array" aca="1" ref="O21" ca="1" xml:space="preserve"> INDEX($BN$4:$BN$54, MATCH(TRUE, EXACT(O$17, $BK$4:$BK$54), 0))</f>
        <v>w</v>
      </c>
      <c r="P21" s="231" t="str" cm="1">
        <f t="array" aca="1" ref="P21" ca="1" xml:space="preserve"> INDEX($BN$4:$BN$54, MATCH(TRUE, EXACT(P$17, $BK$4:$BK$54), 0))</f>
        <v>z</v>
      </c>
      <c r="Q21" s="231" t="str" cm="1">
        <f t="array" aca="1" ref="Q21" ca="1" xml:space="preserve"> INDEX($BN$4:$BN$54, MATCH(TRUE, EXACT(Q$17, $BK$4:$BK$54), 0))</f>
        <v>c</v>
      </c>
      <c r="R21" s="231" t="str" cm="1">
        <f t="array" aca="1" ref="R21" ca="1" xml:space="preserve"> INDEX($BN$4:$BN$54, MATCH(TRUE, EXACT(R$17, $BK$4:$BK$54), 0))</f>
        <v>s</v>
      </c>
      <c r="S21" s="231" t="str" cm="1">
        <f t="array" aca="1" ref="S21" ca="1" xml:space="preserve"> INDEX($BN$4:$BN$54, MATCH(TRUE, EXACT(S$17, $BK$4:$BK$54), 0))</f>
        <v>j</v>
      </c>
      <c r="T21" s="231" t="str" cm="1">
        <f t="array" aca="1" ref="T21" ca="1" xml:space="preserve"> INDEX($BN$4:$BN$54, MATCH(TRUE, EXACT(T$17, $BK$4:$BK$54), 0))</f>
        <v>Z</v>
      </c>
      <c r="U21" s="231" t="str" cm="1">
        <f t="array" aca="1" ref="U21" ca="1" xml:space="preserve"> INDEX($BN$4:$BN$54, MATCH(TRUE, EXACT(U$17, $BK$4:$BK$54), 0))</f>
        <v>C</v>
      </c>
      <c r="V21" s="231" t="str" cm="1">
        <f t="array" aca="1" ref="V21" ca="1" xml:space="preserve"> INDEX($BN$4:$BN$54, MATCH(TRUE, EXACT(V$17, $BK$4:$BK$54), 0))</f>
        <v>S</v>
      </c>
      <c r="W21" s="231" t="str" cm="1">
        <f t="array" aca="1" ref="W21" ca="1" xml:space="preserve"> INDEX($BN$4:$BN$54, MATCH(TRUE, EXACT(W$17, $BK$4:$BK$54), 0))</f>
        <v>h</v>
      </c>
      <c r="X21" s="231" t="str" cm="1">
        <f t="array" aca="1" ref="X21" ca="1" xml:space="preserve"> INDEX($BN$4:$BN$54, MATCH(TRUE, EXACT(X$17, $BK$4:$BK$54), 0))</f>
        <v>i</v>
      </c>
      <c r="Y21" s="231" t="str" cm="1">
        <f t="array" aca="1" ref="Y21" ca="1" xml:space="preserve"> INDEX($BN$4:$BN$54, MATCH(TRUE, EXACT(Y$17, $BK$4:$BK$54), 0))</f>
        <v>I</v>
      </c>
      <c r="Z21" s="231" t="str" cm="1">
        <f t="array" aca="1" ref="Z21" ca="1" xml:space="preserve"> INDEX($BN$4:$BN$54, MATCH(TRUE, EXACT(Z$17, $BK$4:$BK$54), 0))</f>
        <v>u</v>
      </c>
      <c r="AA21" s="231" t="str" cm="1">
        <f t="array" aca="1" ref="AA21" ca="1" xml:space="preserve"> INDEX($BN$4:$BN$54, MATCH(TRUE, EXACT(AA$17, $BK$4:$BK$54), 0))</f>
        <v>U</v>
      </c>
      <c r="AB21" s="231" t="str" cm="1">
        <f t="array" aca="1" ref="AB21" ca="1" xml:space="preserve"> INDEX($BN$4:$BN$54, MATCH(TRUE, EXACT(AB$17, $BK$4:$BK$54), 0))</f>
        <v>a</v>
      </c>
      <c r="AC21" s="231" t="str" cm="1">
        <f t="array" aca="1" ref="AC21" ca="1" xml:space="preserve"> INDEX($BN$4:$BN$54, MATCH(TRUE, EXACT(AC$17, $BK$4:$BK$54), 0))</f>
        <v>A</v>
      </c>
      <c r="AD21" s="231" t="str" cm="1">
        <f t="array" aca="1" ref="AD21" ca="1" xml:space="preserve"> INDEX($BN$4:$BN$54, MATCH(TRUE, EXACT(AD$17, $BK$4:$BK$54), 0))</f>
        <v>e</v>
      </c>
      <c r="AE21" s="231" t="str" cm="1">
        <f t="array" aca="1" ref="AE21" ca="1" xml:space="preserve"> INDEX($BN$4:$BN$54, MATCH(TRUE, EXACT(AE$17, $BK$4:$BK$54), 0))</f>
        <v>E</v>
      </c>
      <c r="AF21" s="231" t="str" cm="1">
        <f t="array" aca="1" ref="AF21" ca="1" xml:space="preserve"> INDEX($BN$4:$BN$54, MATCH(TRUE, EXACT(AF$17, $BK$4:$BK$54), 0))</f>
        <v>O</v>
      </c>
      <c r="AG21" s="231" t="str" cm="1">
        <f t="array" aca="1" ref="AG21" ca="1" xml:space="preserve"> INDEX($BN$4:$BN$54, MATCH(TRUE, EXACT(AG$17, $BK$4:$BK$54), 0))</f>
        <v>Q</v>
      </c>
      <c r="AH21" s="231" t="str" cm="1">
        <f t="array" aca="1" ref="AH21" ca="1" xml:space="preserve"> INDEX($BN$4:$BN$54, MATCH(TRUE, EXACT(AH$17, $BK$4:$BK$54), 0))</f>
        <v>o</v>
      </c>
      <c r="AI21" s="231" t="str" cm="1">
        <f t="array" aca="1" ref="AI21" ca="1" xml:space="preserve"> INDEX($BN$4:$BN$54, MATCH(TRUE, EXACT(AI$17, $BK$4:$BK$54), 0))</f>
        <v>@</v>
      </c>
      <c r="AJ21" s="231" t="str" cm="1">
        <f t="array" aca="1" ref="AJ21" ca="1" xml:space="preserve"> INDEX($BN$4:$BN$54, MATCH(TRUE, EXACT(AJ$17, $BK$4:$BK$54), 0))</f>
        <v>y</v>
      </c>
      <c r="AK21" s="231" t="str" cm="1">
        <f t="array" aca="1" ref="AK21" ca="1" xml:space="preserve"> INDEX($BN$4:$BN$54, MATCH(TRUE, EXACT(AK$17, $BK$4:$BK$54), 0))</f>
        <v>Y</v>
      </c>
      <c r="AL21" s="231" t="str" cm="1">
        <f t="array" aca="1" ref="AL21" ca="1" xml:space="preserve"> INDEX($BN$4:$BN$54, MATCH(TRUE, EXACT(AL$17, $BK$4:$BK$54), 0))</f>
        <v>x</v>
      </c>
      <c r="AM21" s="231" t="str" cm="1">
        <f t="array" aca="1" ref="AM21" ca="1" xml:space="preserve"> INDEX($BN$4:$BN$54, MATCH(TRUE, EXACT(AM$17, $BK$4:$BK$54), 0))</f>
        <v>X</v>
      </c>
      <c r="AN21" s="231" t="str" cm="1">
        <f t="array" aca="1" ref="AN21" ca="1" xml:space="preserve"> INDEX($BN$4:$BN$54, MATCH(TRUE, EXACT(AN$17, $BK$4:$BK$54), 0))</f>
        <v>}</v>
      </c>
      <c r="AO21" s="231" t="str" cm="1">
        <f t="array" aca="1" ref="AO21" ca="1" xml:space="preserve"> INDEX($BN$4:$BN$54, MATCH(TRUE, EXACT(AO$17, $BK$4:$BK$54), 0))</f>
        <v>{</v>
      </c>
      <c r="AP21" s="231" t="str" cm="1">
        <f t="array" aca="1" ref="AP21" ca="1" xml:space="preserve"> INDEX($BN$4:$BN$54, MATCH(TRUE, EXACT(AP$17, $BK$4:$BK$54), 0))</f>
        <v>]</v>
      </c>
      <c r="AQ21" s="231" t="str" cm="1">
        <f t="array" aca="1" ref="AQ21" ca="1" xml:space="preserve"> INDEX($BN$4:$BN$54, MATCH(TRUE, EXACT(AQ$17, $BK$4:$BK$54), 0))</f>
        <v>[</v>
      </c>
      <c r="AR21" s="231" t="str" cm="1">
        <f t="array" aca="1" ref="AR21" ca="1" xml:space="preserve"> INDEX($BN$4:$BN$54, MATCH(TRUE, EXACT(AR$17, $BK$4:$BK$54), 0))</f>
        <v>R</v>
      </c>
      <c r="AS21" s="231" t="str" cm="1">
        <f t="array" aca="1" ref="AS21" ca="1" xml:space="preserve"> INDEX($BN$4:$BN$54, MATCH(TRUE, EXACT(AS$17, $BK$4:$BK$54), 0))</f>
        <v>W</v>
      </c>
      <c r="AT21" s="231" t="str" cm="1">
        <f t="array" aca="1" ref="AT21" ca="1" xml:space="preserve"> INDEX($BN$4:$BN$54, MATCH(TRUE, EXACT(AT$17, $BK$4:$BK$54), 0))</f>
        <v>M</v>
      </c>
      <c r="AU21" s="231" t="str" cm="1">
        <f t="array" aca="1" ref="AU21" ca="1" xml:space="preserve"> INDEX($BN$4:$BN$54, MATCH(TRUE, EXACT(AU$17, $BK$4:$BK$54), 0))</f>
        <v>N</v>
      </c>
      <c r="AV21" s="231" t="str" cm="1">
        <f t="array" aca="1" ref="AV21" ca="1" xml:space="preserve"> INDEX($BN$4:$BN$54, MATCH(TRUE, EXACT(AV$17, $BK$4:$BK$54), 0))</f>
        <v>B</v>
      </c>
      <c r="AW21" s="231" cm="1">
        <f t="array" aca="1" ref="AW21" ca="1" xml:space="preserve"> INDEX($BN$4:$BN$54, MATCH(TRUE, EXACT(AW$17, $BK$4:$BK$54), 0))</f>
        <v>1</v>
      </c>
      <c r="AX21" s="231" cm="1">
        <f t="array" aca="1" ref="AX21" ca="1" xml:space="preserve"> INDEX($BN$4:$BN$54, MATCH(TRUE, EXACT(AX$17, $BK$4:$BK$54), 0))</f>
        <v>2</v>
      </c>
      <c r="AY21" s="231" cm="1">
        <f t="array" aca="1" ref="AY21" ca="1" xml:space="preserve"> INDEX($BN$4:$BN$54, MATCH(TRUE, EXACT(AY$17, $BK$4:$BK$54), 0))</f>
        <v>3</v>
      </c>
      <c r="AZ21" s="231" cm="1">
        <f t="array" aca="1" ref="AZ21" ca="1" xml:space="preserve"> INDEX($BN$4:$BN$54, MATCH(TRUE, EXACT(AZ$17, $BK$4:$BK$54), 0))</f>
        <v>5</v>
      </c>
      <c r="BA21" s="231" cm="1">
        <f t="array" aca="1" ref="BA21" ca="1" xml:space="preserve"> INDEX($BN$4:$BN$54, MATCH(TRUE, EXACT(BA$17, $BK$4:$BK$54), 0))</f>
        <v>7</v>
      </c>
      <c r="BB21" s="231" cm="1">
        <f t="array" aca="1" ref="BB21" ca="1" xml:space="preserve"> INDEX($BN$4:$BN$54, MATCH(TRUE, EXACT(BB$17, $BK$4:$BK$54), 0))</f>
        <v>0</v>
      </c>
      <c r="BC21" s="75"/>
      <c r="BD21" s="75"/>
      <c r="BE21" s="75"/>
      <c r="BF21" s="75"/>
      <c r="BJ21" s="228">
        <f t="shared" si="0"/>
        <v>18</v>
      </c>
      <c r="BK21" s="6" t="str">
        <f>'135拼音-注音符號、電腦鍵盤與音標編碼'!C22</f>
        <v>H</v>
      </c>
      <c r="BL21" s="19" t="str">
        <f>'135拼音-注音符號、電腦鍵盤與音標編碼'!D22</f>
        <v>ㄑ</v>
      </c>
      <c r="BM21" s="240" t="str">
        <f>'135拼音-注音符號、電腦鍵盤與音標編碼'!E22</f>
        <v>ㄑ</v>
      </c>
      <c r="BN21" s="5" t="str">
        <f>'135拼音-注音符號、電腦鍵盤與音標編碼'!F22</f>
        <v>C</v>
      </c>
      <c r="BO21" s="13" t="str">
        <f>'135拼音-注音符號、電腦鍵盤與音標編碼'!G22</f>
        <v>ci-</v>
      </c>
      <c r="BP21" s="13"/>
      <c r="BR21" s="105" t="str">
        <f t="shared" si="1"/>
        <v>"H": { commit: "ㄑ" }</v>
      </c>
      <c r="BT21" s="129">
        <f t="shared" si="2"/>
        <v>18</v>
      </c>
      <c r="BU21" s="293" t="str">
        <f t="shared" si="3"/>
        <v>- xform/C/H/</v>
      </c>
      <c r="BW21" s="293" t="str">
        <f t="shared" si="4"/>
        <v>- xform/H/ㄑ/</v>
      </c>
    </row>
    <row r="22" spans="1:75" s="129" customFormat="1" ht="45" customHeight="1"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74"/>
      <c r="AS22" s="74"/>
      <c r="AT22" s="96"/>
      <c r="AU22" s="96"/>
      <c r="AV22" s="96"/>
      <c r="AW22" s="75"/>
      <c r="AX22" s="75"/>
      <c r="AY22" s="75"/>
      <c r="AZ22" s="75"/>
      <c r="BA22" s="75"/>
      <c r="BB22" s="75"/>
      <c r="BG22" s="134"/>
      <c r="BH22" s="134"/>
      <c r="BJ22" s="228">
        <f t="shared" si="0"/>
        <v>19</v>
      </c>
      <c r="BK22" s="6" t="str">
        <f>'135拼音-注音符號、電腦鍵盤與音標編碼'!C23</f>
        <v>N</v>
      </c>
      <c r="BL22" s="19" t="str">
        <f>'135拼音-注音符號、電腦鍵盤與音標編碼'!D23</f>
        <v>ㄒ</v>
      </c>
      <c r="BM22" s="240" t="str">
        <f>'135拼音-注音符號、電腦鍵盤與音標編碼'!E23</f>
        <v>ㄒ</v>
      </c>
      <c r="BN22" s="5" t="str">
        <f>'135拼音-注音符號、電腦鍵盤與音標編碼'!F23</f>
        <v>S</v>
      </c>
      <c r="BO22" s="13" t="str">
        <f>'135拼音-注音符號、電腦鍵盤與音標編碼'!G23</f>
        <v>si-</v>
      </c>
      <c r="BP22" s="13"/>
      <c r="BR22" s="105" t="str">
        <f t="shared" si="1"/>
        <v>"N": { commit: "ㄒ" }</v>
      </c>
      <c r="BT22" s="129">
        <f t="shared" si="2"/>
        <v>19</v>
      </c>
      <c r="BU22" s="293" t="str">
        <f t="shared" si="3"/>
        <v>- xform/S/N/</v>
      </c>
      <c r="BW22" s="293" t="str">
        <f t="shared" si="4"/>
        <v>- xform/N/ㄒ/</v>
      </c>
    </row>
    <row r="23" spans="1:75" s="129" customFormat="1" ht="45" customHeight="1">
      <c r="B23" s="130" t="s">
        <v>281</v>
      </c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248" t="str">
        <f ca="1" xml:space="preserve"> _xlfn.CONCAT(D21:X21)</f>
        <v>pbPmtTnlkgKwzcsjZCShi</v>
      </c>
      <c r="N23" s="248"/>
      <c r="O23" s="248"/>
      <c r="P23" s="248"/>
      <c r="Q23" s="248"/>
      <c r="R23" s="248"/>
      <c r="S23" s="248"/>
      <c r="T23" s="248"/>
      <c r="U23" s="248"/>
      <c r="V23" s="248"/>
      <c r="W23" s="248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BC23" s="134"/>
      <c r="BD23" s="134"/>
      <c r="BE23" s="134"/>
      <c r="BF23" s="134"/>
      <c r="BG23" s="134"/>
      <c r="BH23" s="134"/>
      <c r="BJ23" s="228">
        <f t="shared" si="0"/>
        <v>20</v>
      </c>
      <c r="BK23" s="6" t="str">
        <f>'135拼音-注音符號、電腦鍵盤與音標編碼'!C24</f>
        <v>c</v>
      </c>
      <c r="BL23" s="186" t="str">
        <f>'135拼音-注音符號、電腦鍵盤與音標編碼'!D24</f>
        <v>ㄏ</v>
      </c>
      <c r="BM23" s="243" t="str">
        <f>'135拼音-注音符號、電腦鍵盤與音標編碼'!E24</f>
        <v>ㄏ</v>
      </c>
      <c r="BN23" s="7" t="str">
        <f>'135拼音-注音符號、電腦鍵盤與音標編碼'!F24</f>
        <v>h</v>
      </c>
      <c r="BO23" s="16" t="str">
        <f>'135拼音-注音符號、電腦鍵盤與音標編碼'!G24</f>
        <v>h</v>
      </c>
      <c r="BP23" s="16"/>
      <c r="BR23" s="105" t="str">
        <f t="shared" si="1"/>
        <v>"c": { commit: "ㄏ" }</v>
      </c>
      <c r="BT23" s="129">
        <f t="shared" si="2"/>
        <v>20</v>
      </c>
      <c r="BU23" s="293" t="str">
        <f t="shared" si="3"/>
        <v>- xform/h/c/</v>
      </c>
      <c r="BW23" s="293" t="str">
        <f t="shared" si="4"/>
        <v>- xform/c/ㄏ/</v>
      </c>
    </row>
    <row r="24" spans="1:75" s="129" customFormat="1" ht="45" customHeight="1">
      <c r="B24" s="132" t="s">
        <v>282</v>
      </c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3"/>
      <c r="U24" s="132"/>
      <c r="V24" s="132"/>
      <c r="W24" s="132"/>
      <c r="X24" s="132"/>
      <c r="Y24" s="132"/>
      <c r="Z24" s="132"/>
      <c r="AA24" s="132" t="s">
        <v>283</v>
      </c>
      <c r="AB24" s="132"/>
      <c r="AC24" s="132"/>
      <c r="AD24" s="132"/>
      <c r="AE24" s="132"/>
      <c r="AF24" s="132"/>
      <c r="AG24" s="132"/>
      <c r="AH24" s="132"/>
      <c r="AI24" s="134"/>
      <c r="AJ24" s="134"/>
      <c r="AK24" s="134"/>
      <c r="AL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J24" s="228">
        <f t="shared" si="0"/>
        <v>21</v>
      </c>
      <c r="BK24" s="6" t="str">
        <f>'135拼音-注音符號、電腦鍵盤與音標編碼'!C25</f>
        <v>u</v>
      </c>
      <c r="BL24" s="19" t="str">
        <f>'135拼音-注音符號、電腦鍵盤與音標編碼'!D25</f>
        <v>ㄧ</v>
      </c>
      <c r="BM24" s="240" t="str">
        <f>'135拼音-注音符號、電腦鍵盤與音標編碼'!E25</f>
        <v>ㄧ</v>
      </c>
      <c r="BN24" s="5" t="str">
        <f>'135拼音-注音符號、電腦鍵盤與音標編碼'!F25</f>
        <v>i</v>
      </c>
      <c r="BO24" s="13" t="str">
        <f>'135拼音-注音符號、電腦鍵盤與音標編碼'!G25</f>
        <v>i</v>
      </c>
      <c r="BP24" s="13"/>
      <c r="BR24" s="105" t="str">
        <f t="shared" si="1"/>
        <v>"u": { commit: "ㄧ" }</v>
      </c>
      <c r="BT24" s="129">
        <f t="shared" si="2"/>
        <v>21</v>
      </c>
      <c r="BU24" s="293" t="str">
        <f t="shared" si="3"/>
        <v>- xform/i/u/</v>
      </c>
      <c r="BW24" s="293" t="str">
        <f t="shared" si="4"/>
        <v>- xform/u/ㄧ/</v>
      </c>
    </row>
    <row r="25" spans="1:75" s="129" customFormat="1" ht="45" customHeight="1">
      <c r="B25" s="135" t="s">
        <v>236</v>
      </c>
      <c r="C25" s="136"/>
      <c r="D25" s="137">
        <f ca="1" xml:space="preserve"> LEN(E25)</f>
        <v>51</v>
      </c>
      <c r="E25" s="137" t="str">
        <f ca="1" xml:space="preserve"> _xlfn.CONCAT(D21:BB21)</f>
        <v>pbPmtTnlkgKwzcsjZCShiIuUaAeEOQo@yYxX}{][RWMNB123570</v>
      </c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J25" s="228">
        <f t="shared" si="0"/>
        <v>22</v>
      </c>
      <c r="BK25" s="6" t="str">
        <f>'135拼音-注音符號、電腦鍵盤與音標編碼'!C26</f>
        <v>U</v>
      </c>
      <c r="BL25" s="19" t="str">
        <f>'135拼音-注音符號、電腦鍵盤與音標編碼'!D26</f>
        <v>ㄥㄧ</v>
      </c>
      <c r="BM25" s="240" t="str">
        <f>'135拼音-注音符號、電腦鍵盤與音標編碼'!E26</f>
        <v>ㆪ</v>
      </c>
      <c r="BN25" s="5" t="str">
        <f>'135拼音-注音符號、電腦鍵盤與音標編碼'!F26</f>
        <v>I</v>
      </c>
      <c r="BO25" s="13" t="str">
        <f>'135拼音-注音符號、電腦鍵盤與音標編碼'!G26</f>
        <v>Ni</v>
      </c>
      <c r="BP25" s="13"/>
      <c r="BR25" s="105" t="str">
        <f t="shared" si="1"/>
        <v>"U": { commit: "ㄥㄧ" }</v>
      </c>
      <c r="BT25" s="129">
        <f t="shared" si="2"/>
        <v>22</v>
      </c>
      <c r="BU25" s="293" t="str">
        <f t="shared" si="3"/>
        <v>- xform/I/U/</v>
      </c>
      <c r="BW25" s="293" t="str">
        <f t="shared" si="4"/>
        <v>- xform/U/ㄥㄧ/</v>
      </c>
    </row>
    <row r="26" spans="1:75" s="281" customFormat="1" ht="45" customHeight="1">
      <c r="A26" s="129"/>
      <c r="B26" s="138" t="s">
        <v>284</v>
      </c>
      <c r="C26" s="139"/>
      <c r="D26" s="140">
        <f ca="1" xml:space="preserve"> LEN(E26)</f>
        <v>51</v>
      </c>
      <c r="E26" s="140" t="str">
        <f ca="1" xml:space="preserve"> _xlfn.CONCAT(D17:BB17)</f>
        <v>1!qa2wsxeEd?yhnbYHNcuUjJ8*,&lt;iIk09(lLOA:;o/mp- 43657</v>
      </c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29"/>
      <c r="AL26" s="129"/>
      <c r="AM26" s="129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284"/>
      <c r="BH26" s="284"/>
      <c r="BJ26" s="228">
        <f t="shared" si="0"/>
        <v>23</v>
      </c>
      <c r="BK26" s="6" t="str">
        <f>'135拼音-注音符號、電腦鍵盤與音標編碼'!C27</f>
        <v>j</v>
      </c>
      <c r="BL26" s="19" t="str">
        <f>'135拼音-注音符號、電腦鍵盤與音標編碼'!D27</f>
        <v>ㄨ</v>
      </c>
      <c r="BM26" s="240" t="str">
        <f>'135拼音-注音符號、電腦鍵盤與音標編碼'!E27</f>
        <v>ㄨ</v>
      </c>
      <c r="BN26" s="5" t="str">
        <f>'135拼音-注音符號、電腦鍵盤與音標編碼'!F27</f>
        <v>u</v>
      </c>
      <c r="BO26" s="13" t="str">
        <f>'135拼音-注音符號、電腦鍵盤與音標編碼'!G27</f>
        <v>u</v>
      </c>
      <c r="BP26" s="13"/>
      <c r="BR26" s="105" t="str">
        <f t="shared" si="1"/>
        <v>"j": { commit: "ㄨ" }</v>
      </c>
      <c r="BT26" s="281">
        <f t="shared" si="2"/>
        <v>23</v>
      </c>
      <c r="BU26" s="293" t="str">
        <f t="shared" si="3"/>
        <v>- xform/u/j/</v>
      </c>
      <c r="BW26" s="293" t="str">
        <f t="shared" si="4"/>
        <v>- xform/j/ㄨ/</v>
      </c>
    </row>
    <row r="27" spans="1:75" s="129" customFormat="1" ht="45" customHeight="1">
      <c r="A27" s="281"/>
      <c r="B27" s="141" t="str">
        <f ca="1" xml:space="preserve"> "- xlit|" &amp; E25 &amp; "|" &amp; E26 &amp; "|"</f>
        <v>- xlit|pbPmtTnlkgKwzcsjZCShiIuUaAeEOQo@yYxX}{][RWMNB123570|1!qa2wsxeEd?yhnbYHNcuUjJ8*,&lt;iIk09(lLOA:;o/mp- 43657|</v>
      </c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134"/>
      <c r="AL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284"/>
      <c r="BD27" s="284"/>
      <c r="BE27" s="284"/>
      <c r="BF27" s="284"/>
      <c r="BG27" s="134"/>
      <c r="BH27" s="134"/>
      <c r="BJ27" s="228">
        <f t="shared" si="0"/>
        <v>24</v>
      </c>
      <c r="BK27" s="6" t="str">
        <f>'135拼音-注音符號、電腦鍵盤與音標編碼'!C28</f>
        <v>J</v>
      </c>
      <c r="BL27" s="19" t="str">
        <f>'135拼音-注音符號、電腦鍵盤與音標編碼'!D28</f>
        <v>ㄥㄨ</v>
      </c>
      <c r="BM27" s="240" t="str">
        <f>'135拼音-注音符號、電腦鍵盤與音標編碼'!E28</f>
        <v>ㆫ</v>
      </c>
      <c r="BN27" s="5" t="str">
        <f>'135拼音-注音符號、電腦鍵盤與音標編碼'!F28</f>
        <v>U</v>
      </c>
      <c r="BO27" s="13" t="str">
        <f>'135拼音-注音符號、電腦鍵盤與音標編碼'!G28</f>
        <v>Nu</v>
      </c>
      <c r="BP27" s="13"/>
      <c r="BR27" s="105" t="str">
        <f t="shared" si="1"/>
        <v>"J": { commit: "ㄥㄨ" }</v>
      </c>
      <c r="BT27" s="129">
        <f t="shared" si="2"/>
        <v>24</v>
      </c>
      <c r="BU27" s="293" t="str">
        <f t="shared" si="3"/>
        <v>- xform/U/J/</v>
      </c>
      <c r="BW27" s="293" t="str">
        <f t="shared" si="4"/>
        <v>- xform/J/ㄥㄨ/</v>
      </c>
    </row>
    <row r="28" spans="1:75" s="129" customFormat="1" ht="45" customHeight="1">
      <c r="B28" s="282"/>
      <c r="C28" s="283"/>
      <c r="D28" s="283"/>
      <c r="E28" s="283"/>
      <c r="F28" s="283"/>
      <c r="G28" s="283"/>
      <c r="H28" s="283"/>
      <c r="I28" s="283"/>
      <c r="J28" s="283"/>
      <c r="K28" s="283"/>
      <c r="L28" s="283"/>
      <c r="M28" s="283"/>
      <c r="N28" s="283"/>
      <c r="O28" s="283"/>
      <c r="P28" s="283"/>
      <c r="Q28" s="283"/>
      <c r="R28" s="283"/>
      <c r="S28" s="283"/>
      <c r="T28" s="283"/>
      <c r="U28" s="283"/>
      <c r="V28" s="283"/>
      <c r="W28" s="283"/>
      <c r="X28" s="283"/>
      <c r="Y28" s="283"/>
      <c r="Z28" s="283"/>
      <c r="AA28" s="283"/>
      <c r="AB28" s="283"/>
      <c r="AC28" s="283"/>
      <c r="AD28" s="283"/>
      <c r="AE28" s="283"/>
      <c r="AF28" s="283"/>
      <c r="AG28" s="283"/>
      <c r="AH28" s="283"/>
      <c r="AI28" s="283"/>
      <c r="AJ28" s="283"/>
      <c r="AK28" s="284"/>
      <c r="AL28" s="284"/>
      <c r="AN28" s="134"/>
      <c r="AO28" s="134"/>
      <c r="AP28" s="134"/>
      <c r="AQ28" s="134"/>
      <c r="AR28" s="134"/>
      <c r="AS28" s="134"/>
      <c r="AT28" s="284"/>
      <c r="AU28" s="284"/>
      <c r="AV28" s="284"/>
      <c r="AW28" s="284"/>
      <c r="AX28" s="284"/>
      <c r="AY28" s="284"/>
      <c r="AZ28" s="284"/>
      <c r="BA28" s="284"/>
      <c r="BB28" s="284"/>
      <c r="BC28" s="134"/>
      <c r="BD28" s="134"/>
      <c r="BE28" s="134"/>
      <c r="BF28" s="134"/>
      <c r="BG28" s="134"/>
      <c r="BH28" s="134"/>
      <c r="BJ28" s="228">
        <f t="shared" si="0"/>
        <v>25</v>
      </c>
      <c r="BK28" s="6">
        <f>'135拼音-注音符號、電腦鍵盤與音標編碼'!C29</f>
        <v>8</v>
      </c>
      <c r="BL28" s="19" t="str">
        <f>'135拼音-注音符號、電腦鍵盤與音標編碼'!D29</f>
        <v>ㄚ</v>
      </c>
      <c r="BM28" s="240" t="str">
        <f>'135拼音-注音符號、電腦鍵盤與音標編碼'!E29</f>
        <v>ㄚ</v>
      </c>
      <c r="BN28" s="5" t="str">
        <f>'135拼音-注音符號、電腦鍵盤與音標編碼'!F29</f>
        <v>a</v>
      </c>
      <c r="BO28" s="13" t="str">
        <f>'135拼音-注音符號、電腦鍵盤與音標編碼'!G29</f>
        <v>a</v>
      </c>
      <c r="BP28" s="13"/>
      <c r="BR28" s="105" t="str">
        <f t="shared" si="1"/>
        <v>"8": { commit: "ㄚ" }</v>
      </c>
      <c r="BT28" s="129">
        <f t="shared" si="2"/>
        <v>25</v>
      </c>
      <c r="BU28" s="293" t="str">
        <f t="shared" si="3"/>
        <v>- xform/a/8/</v>
      </c>
      <c r="BW28" s="293" t="str">
        <f t="shared" si="4"/>
        <v>- xform/8/ㄚ/</v>
      </c>
    </row>
    <row r="29" spans="1:75" s="129" customFormat="1" ht="45" customHeight="1">
      <c r="B29" s="135"/>
      <c r="C29" s="136"/>
      <c r="D29" s="137">
        <f ca="1" xml:space="preserve"> LEN(E29)</f>
        <v>49</v>
      </c>
      <c r="E29" s="137" t="str">
        <f ca="1">SUBSTITUTE(SUBSTITUTE(E25, "b", ""), "g", "")</f>
        <v>pPmtTnlkKwzcsjZCShiIuUaAeEOQo@yYxX}{][RWMNB123570</v>
      </c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  <c r="AK29" s="134"/>
      <c r="AL29" s="134"/>
      <c r="AN29" s="134"/>
      <c r="AO29" s="134"/>
      <c r="AP29" s="134"/>
      <c r="AQ29" s="134"/>
      <c r="AR29" s="134"/>
      <c r="AS29" s="134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134"/>
      <c r="BH29" s="134"/>
      <c r="BJ29" s="228">
        <f t="shared" si="0"/>
        <v>26</v>
      </c>
      <c r="BK29" s="6" t="str">
        <f>'135拼音-注音符號、電腦鍵盤與音標編碼'!C30</f>
        <v>*</v>
      </c>
      <c r="BL29" s="19" t="str">
        <f>'135拼音-注音符號、電腦鍵盤與音標編碼'!D30</f>
        <v>ㄥㄚ</v>
      </c>
      <c r="BM29" s="240" t="str">
        <f>'135拼音-注音符號、電腦鍵盤與音標編碼'!E30</f>
        <v>ㆩ</v>
      </c>
      <c r="BN29" s="5" t="str">
        <f>'135拼音-注音符號、電腦鍵盤與音標編碼'!F30</f>
        <v>A</v>
      </c>
      <c r="BO29" s="13" t="str">
        <f>'135拼音-注音符號、電腦鍵盤與音標編碼'!G30</f>
        <v>Na</v>
      </c>
      <c r="BP29" s="13"/>
      <c r="BR29" s="105" t="str">
        <f t="shared" si="1"/>
        <v>"*": { commit: "ㄥㄚ" }</v>
      </c>
      <c r="BT29" s="129">
        <f t="shared" si="2"/>
        <v>26</v>
      </c>
      <c r="BU29" s="293" t="str">
        <f t="shared" si="3"/>
        <v>- xform/A/*/</v>
      </c>
      <c r="BW29" s="293" t="str">
        <f t="shared" si="4"/>
        <v>- xform/*/ㄥㄚ/</v>
      </c>
    </row>
    <row r="30" spans="1:75" s="129" customFormat="1" ht="45" customHeight="1">
      <c r="B30" s="138"/>
      <c r="C30" s="139"/>
      <c r="D30" s="140">
        <f ca="1" xml:space="preserve"> LEN(E30)</f>
        <v>49</v>
      </c>
      <c r="E30" s="140" t="str">
        <f ca="1">SUBSTITUTE(SUBSTITUTE(E26, "!", ""), "E", "")</f>
        <v>1qa2wsxed?yhnbYHNcuUjJ8*,&lt;iIk09(lLOA:;o/mp- 43657</v>
      </c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4"/>
      <c r="AL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J30" s="228">
        <f t="shared" si="0"/>
        <v>27</v>
      </c>
      <c r="BK30" s="6" t="str">
        <f>'135拼音-注音符號、電腦鍵盤與音標編碼'!C31</f>
        <v>,</v>
      </c>
      <c r="BL30" s="19" t="str">
        <f>'135拼音-注音符號、電腦鍵盤與音標編碼'!D31</f>
        <v>ㄝ</v>
      </c>
      <c r="BM30" s="240" t="str">
        <f>'135拼音-注音符號、電腦鍵盤與音標編碼'!E31</f>
        <v>ㆤ</v>
      </c>
      <c r="BN30" s="5" t="str">
        <f>'135拼音-注音符號、電腦鍵盤與音標編碼'!F31</f>
        <v>e</v>
      </c>
      <c r="BO30" s="13" t="str">
        <f>'135拼音-注音符號、電腦鍵盤與音標編碼'!G31</f>
        <v>e</v>
      </c>
      <c r="BP30" s="13"/>
      <c r="BR30" s="105" t="str">
        <f t="shared" si="1"/>
        <v>",": { commit: "ㄝ" }</v>
      </c>
      <c r="BT30" s="129">
        <f t="shared" si="2"/>
        <v>27</v>
      </c>
      <c r="BU30" s="293" t="str">
        <f t="shared" si="3"/>
        <v>- xform/e/,/</v>
      </c>
      <c r="BW30" s="293" t="str">
        <f t="shared" si="4"/>
        <v>- xform/,/ㄝ/</v>
      </c>
    </row>
    <row r="31" spans="1:75" s="129" customFormat="1" ht="45" customHeight="1">
      <c r="B31" s="141" t="str">
        <f ca="1" xml:space="preserve"> "- xlit|" &amp; E29 &amp; "|" &amp; E30 &amp; "|"</f>
        <v>- xlit|pPmtTnlkKwzcsjZCShiIuUaAeEOQo@yYxX}{][RWMNB123570|1qa2wsxed?yhnbYHNcuUjJ8*,&lt;iIk09(lLOA:;o/mp- 43657|</v>
      </c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2"/>
      <c r="AK31" s="134"/>
      <c r="AL31" s="134"/>
      <c r="AN31" s="134"/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134"/>
      <c r="BH31" s="134"/>
      <c r="BJ31" s="228">
        <f t="shared" si="0"/>
        <v>28</v>
      </c>
      <c r="BK31" s="6" t="str">
        <f>'135拼音-注音符號、電腦鍵盤與音標編碼'!C32</f>
        <v>&lt;</v>
      </c>
      <c r="BL31" s="19" t="str">
        <f>'135拼音-注音符號、電腦鍵盤與音標編碼'!D32</f>
        <v>ㄥㄝ</v>
      </c>
      <c r="BM31" s="240" t="str">
        <f>'135拼音-注音符號、電腦鍵盤與音標編碼'!E32</f>
        <v>ㆥ</v>
      </c>
      <c r="BN31" s="5" t="str">
        <f>'135拼音-注音符號、電腦鍵盤與音標編碼'!F32</f>
        <v>E</v>
      </c>
      <c r="BO31" s="13" t="str">
        <f>'135拼音-注音符號、電腦鍵盤與音標編碼'!G32</f>
        <v>Ne</v>
      </c>
      <c r="BP31" s="13"/>
      <c r="BR31" s="105" t="str">
        <f t="shared" si="1"/>
        <v>"&lt;": { commit: "ㄥㄝ" }</v>
      </c>
      <c r="BT31" s="129">
        <f t="shared" si="2"/>
        <v>28</v>
      </c>
      <c r="BU31" s="293" t="str">
        <f t="shared" si="3"/>
        <v>- xform/E/&lt;/</v>
      </c>
      <c r="BW31" s="293" t="str">
        <f t="shared" si="4"/>
        <v>- xform/&lt;/ㄥㄝ/</v>
      </c>
    </row>
    <row r="32" spans="1:75" s="129" customFormat="1" ht="45" customHeight="1">
      <c r="AH32" s="134"/>
      <c r="AI32" s="134"/>
      <c r="AJ32" s="134"/>
      <c r="AK32" s="134"/>
      <c r="AL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J32" s="228">
        <f t="shared" si="0"/>
        <v>29</v>
      </c>
      <c r="BK32" s="6" t="str">
        <f>'135拼音-注音符號、電腦鍵盤與音標編碼'!C33</f>
        <v>i</v>
      </c>
      <c r="BL32" s="19" t="str">
        <f>'135拼音-注音符號、電腦鍵盤與音標編碼'!D33</f>
        <v>ㄛ</v>
      </c>
      <c r="BM32" s="240" t="str">
        <f>'135拼音-注音符號、電腦鍵盤與音標編碼'!E33</f>
        <v>ㆦ</v>
      </c>
      <c r="BN32" s="5" t="str">
        <f>'135拼音-注音符號、電腦鍵盤與音標編碼'!F33</f>
        <v>O</v>
      </c>
      <c r="BO32" s="13" t="str">
        <f>'135拼音-注音符號、電腦鍵盤與音標編碼'!G33</f>
        <v>oo</v>
      </c>
      <c r="BP32" s="13"/>
      <c r="BR32" s="105" t="str">
        <f t="shared" si="1"/>
        <v>"i": { commit: "ㄛ" }</v>
      </c>
      <c r="BT32" s="129">
        <f t="shared" si="2"/>
        <v>29</v>
      </c>
      <c r="BU32" s="293" t="str">
        <f t="shared" si="3"/>
        <v>- xform/O/i/</v>
      </c>
      <c r="BW32" s="293" t="str">
        <f t="shared" si="4"/>
        <v>- xform/i/ㄛ/</v>
      </c>
    </row>
    <row r="33" spans="1:75" s="129" customFormat="1" ht="45" customHeight="1">
      <c r="B33" s="143" t="s">
        <v>285</v>
      </c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4"/>
      <c r="AI33" s="134"/>
      <c r="AJ33" s="134"/>
      <c r="AK33" s="134"/>
      <c r="AL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J33" s="228">
        <f t="shared" si="0"/>
        <v>30</v>
      </c>
      <c r="BK33" s="6" t="str">
        <f>'135拼音-注音符號、電腦鍵盤與音標編碼'!C34</f>
        <v>I</v>
      </c>
      <c r="BL33" s="19" t="str">
        <f>'135拼音-注音符號、電腦鍵盤與音標編碼'!D34</f>
        <v>ㄥㆦ</v>
      </c>
      <c r="BM33" s="240" t="str">
        <f>'135拼音-注音符號、電腦鍵盤與音標編碼'!E34</f>
        <v>ㆧ</v>
      </c>
      <c r="BN33" s="5" t="str">
        <f>'135拼音-注音符號、電腦鍵盤與音標編碼'!F34</f>
        <v>Q</v>
      </c>
      <c r="BO33" s="13" t="str">
        <f>'135拼音-注音符號、電腦鍵盤與音標編碼'!G34</f>
        <v>Noo</v>
      </c>
      <c r="BP33" s="13"/>
      <c r="BR33" s="105" t="str">
        <f t="shared" si="1"/>
        <v>"I": { commit: "ㄥㆦ" }</v>
      </c>
      <c r="BT33" s="129">
        <f t="shared" si="2"/>
        <v>30</v>
      </c>
      <c r="BU33" s="293" t="str">
        <f t="shared" si="3"/>
        <v>- xform/Q/I/</v>
      </c>
      <c r="BW33" s="293" t="str">
        <f t="shared" si="4"/>
        <v>- xform/I/ㄥㆦ/</v>
      </c>
    </row>
    <row r="34" spans="1:75" s="129" customFormat="1" ht="45" customHeight="1">
      <c r="B34" s="132" t="s">
        <v>286</v>
      </c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3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J34" s="228">
        <f t="shared" si="0"/>
        <v>31</v>
      </c>
      <c r="BK34" s="40" t="str">
        <f>'135拼音-注音符號、電腦鍵盤與音標編碼'!C35</f>
        <v>k</v>
      </c>
      <c r="BL34" s="19" t="str">
        <f>'135拼音-注音符號、電腦鍵盤與音標編碼'!D35</f>
        <v>ㄜ</v>
      </c>
      <c r="BM34" s="240" t="str">
        <f>'135拼音-注音符號、電腦鍵盤與音標編碼'!E35</f>
        <v>ㄜ</v>
      </c>
      <c r="BN34" s="5" t="str">
        <f>'135拼音-注音符號、電腦鍵盤與音標編碼'!F35</f>
        <v>o</v>
      </c>
      <c r="BO34" s="13" t="str">
        <f>'135拼音-注音符號、電腦鍵盤與音標編碼'!G35</f>
        <v>o</v>
      </c>
      <c r="BP34" s="13"/>
      <c r="BR34" s="105" t="str">
        <f t="shared" si="1"/>
        <v>"k": { commit: "ㄜ" }</v>
      </c>
      <c r="BT34" s="129">
        <f t="shared" si="2"/>
        <v>31</v>
      </c>
      <c r="BU34" s="293" t="str">
        <f t="shared" si="3"/>
        <v>- xform/o/k/</v>
      </c>
      <c r="BW34" s="293" t="str">
        <f t="shared" si="4"/>
        <v>- xform/k/ㄜ/</v>
      </c>
    </row>
    <row r="35" spans="1:75" s="129" customFormat="1" ht="45" customHeight="1">
      <c r="B35" s="144" t="s">
        <v>233</v>
      </c>
      <c r="C35" s="145"/>
      <c r="D35" s="145">
        <f ca="1" xml:space="preserve"> LEN(E35)</f>
        <v>51</v>
      </c>
      <c r="E35" s="146" t="str">
        <f ca="1" xml:space="preserve"> _xlfn.CONCAT(D17:BB17)</f>
        <v>1!qa2wsxeEd?yhnbYHNcuUjJ8*,&lt;iIk09(lLOA:;o/mp- 43657</v>
      </c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J35" s="228">
        <f t="shared" si="0"/>
        <v>32</v>
      </c>
      <c r="BK35" s="40">
        <f>'135拼音-注音符號、電腦鍵盤與音標編碼'!C36</f>
        <v>0</v>
      </c>
      <c r="BL35" s="19" t="str">
        <f>'135拼音-注音符號、電腦鍵盤與音標編碼'!D36</f>
        <v>ㄢ</v>
      </c>
      <c r="BM35" s="240" t="str">
        <f>'135拼音-注音符號、電腦鍵盤與音標編碼'!E36</f>
        <v>ㄢ</v>
      </c>
      <c r="BN35" s="5" t="str">
        <f>'135拼音-注音符號、電腦鍵盤與音標編碼'!F36</f>
        <v>@</v>
      </c>
      <c r="BO35" s="13" t="str">
        <f>'135拼音-注音符號、電腦鍵盤與音標編碼'!G36</f>
        <v>an</v>
      </c>
      <c r="BP35" s="13"/>
      <c r="BR35" s="105" t="str">
        <f t="shared" si="1"/>
        <v>"0": { commit: "ㄢ" }</v>
      </c>
      <c r="BT35" s="129">
        <f t="shared" si="2"/>
        <v>32</v>
      </c>
      <c r="BU35" s="293" t="str">
        <f t="shared" si="3"/>
        <v>- xform/@/0/</v>
      </c>
      <c r="BW35" s="293" t="str">
        <f t="shared" si="4"/>
        <v>- xform/0/ㄢ/</v>
      </c>
    </row>
    <row r="36" spans="1:75" s="129" customFormat="1" ht="45" customHeight="1">
      <c r="B36" s="147" t="s">
        <v>280</v>
      </c>
      <c r="C36" s="148"/>
      <c r="D36" s="148">
        <f ca="1">LEN(E36)</f>
        <v>51</v>
      </c>
      <c r="E36" s="147" t="str">
        <f ca="1" xml:space="preserve"> _xlfn.CONCAT(D19:BB19)</f>
        <v>ㄅㆠㄆㄇㄉㄊㄋㄌㄍㆣㄎㄫㄗㄘㄙㆡㄐㄑㄒㄏㄧㆪㄨㆫㄚㆩㆤㆥㆦㆧㄜㄢㄞㆮㄠㆯㆱㆰㆲㄤㆨㆭㆬㄣ鼻ˉˋ˪ˊ˫˙</v>
      </c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34"/>
      <c r="AL36" s="134"/>
      <c r="AM36" s="305" t="s">
        <v>287</v>
      </c>
      <c r="AN36" s="305" t="s">
        <v>288</v>
      </c>
      <c r="AO36" s="305" t="s">
        <v>283</v>
      </c>
      <c r="AP36" s="305" t="s">
        <v>259</v>
      </c>
      <c r="AQ36" s="305" t="s">
        <v>289</v>
      </c>
      <c r="AR36" s="134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J36" s="228">
        <f t="shared" si="0"/>
        <v>33</v>
      </c>
      <c r="BK36" s="6">
        <f>'135拼音-注音符號、電腦鍵盤與音標編碼'!C37</f>
        <v>9</v>
      </c>
      <c r="BL36" s="19" t="str">
        <f>'135拼音-注音符號、電腦鍵盤與音標編碼'!D37</f>
        <v>ㄞ</v>
      </c>
      <c r="BM36" s="240" t="str">
        <f>'135拼音-注音符號、電腦鍵盤與音標編碼'!E37</f>
        <v>ㄞ</v>
      </c>
      <c r="BN36" s="5" t="str">
        <f>'135拼音-注音符號、電腦鍵盤與音標編碼'!F37</f>
        <v>y</v>
      </c>
      <c r="BO36" s="13" t="str">
        <f>'135拼音-注音符號、電腦鍵盤與音標編碼'!G37</f>
        <v>ai</v>
      </c>
      <c r="BP36" s="13"/>
      <c r="BR36" s="105" t="str">
        <f t="shared" ref="BR36:BR54" si="5" xml:space="preserve"> """" &amp; BK36 &amp; """: { commit: """ &amp; BL36 &amp; """ }"</f>
        <v>"9": { commit: "ㄞ" }</v>
      </c>
      <c r="BT36" s="129">
        <f t="shared" ref="BT36:BT62" si="6">BJ36</f>
        <v>33</v>
      </c>
      <c r="BU36" s="293" t="str">
        <f t="shared" si="3"/>
        <v>- xform/y/9/</v>
      </c>
      <c r="BW36" s="293" t="str">
        <f t="shared" si="4"/>
        <v>- xform/9/ㄞ/</v>
      </c>
    </row>
    <row r="37" spans="1:75" s="129" customFormat="1" ht="45" customHeight="1">
      <c r="B37" s="141" t="str">
        <f ca="1" xml:space="preserve"> "- xlit|" &amp; E35 &amp; "|" &amp; E36 &amp; "|"</f>
        <v>- xlit|1!qa2wsxeEd?yhnbYHNcuUjJ8*,&lt;iIk09(lLOA:;o/mp- 43657|ㄅㆠㄆㄇㄉㄊㄋㄌㄍㆣㄎㄫㄗㄘㄙㆡㄐㄑㄒㄏㄧㆪㄨㆫㄚㆩㆤㆥㆦㆧㄜㄢㄞㆮㄠㆯㆱㆰㆲㄤㆨㆭㆬㄣ鼻ˉˋ˪ˊ˫˙|</v>
      </c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149"/>
      <c r="AB37" s="149"/>
      <c r="AC37" s="149"/>
      <c r="AD37" s="149"/>
      <c r="AE37" s="149"/>
      <c r="AF37" s="149"/>
      <c r="AG37" s="142"/>
      <c r="AH37" s="142"/>
      <c r="AI37" s="142"/>
      <c r="AJ37" s="142"/>
      <c r="AK37" s="134"/>
      <c r="AL37" s="134"/>
      <c r="AM37" s="305">
        <f ca="1" xml:space="preserve"> FIND(AM36, $E$35)</f>
        <v>2</v>
      </c>
      <c r="AN37" s="305">
        <f ca="1" xml:space="preserve"> FIND(AN36, $E$35)</f>
        <v>10</v>
      </c>
      <c r="AO37" s="305">
        <f ca="1" xml:space="preserve"> FIND(AO36, $E$35)</f>
        <v>39</v>
      </c>
      <c r="AP37" s="305">
        <f ca="1" xml:space="preserve"> FIND(AP36, $E$35)</f>
        <v>38</v>
      </c>
      <c r="AQ37" s="305">
        <f ca="1" xml:space="preserve"> FIND(AQ36, $E$35)</f>
        <v>37</v>
      </c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J37" s="228">
        <f t="shared" si="0"/>
        <v>34</v>
      </c>
      <c r="BK37" s="6" t="str">
        <f>'135拼音-注音符號、電腦鍵盤與音標編碼'!C38</f>
        <v>(</v>
      </c>
      <c r="BL37" s="19" t="str">
        <f>'135拼音-注音符號、電腦鍵盤與音標編碼'!D38</f>
        <v>ㄥㄞ</v>
      </c>
      <c r="BM37" s="240" t="str">
        <f>'135拼音-注音符號、電腦鍵盤與音標編碼'!E38</f>
        <v>ㆮ</v>
      </c>
      <c r="BN37" s="5" t="str">
        <f>'135拼音-注音符號、電腦鍵盤與音標編碼'!F38</f>
        <v>Y</v>
      </c>
      <c r="BO37" s="13" t="str">
        <f>'135拼音-注音符號、電腦鍵盤與音標編碼'!G38</f>
        <v>Nai</v>
      </c>
      <c r="BP37" s="13"/>
      <c r="BR37" s="105" t="str">
        <f t="shared" si="5"/>
        <v>"(": { commit: "ㄥㄞ" }</v>
      </c>
      <c r="BT37" s="129">
        <f t="shared" si="6"/>
        <v>34</v>
      </c>
      <c r="BU37" s="293" t="str">
        <f t="shared" si="3"/>
        <v>- xform/Y/(/</v>
      </c>
      <c r="BW37" s="293" t="str">
        <f t="shared" si="4"/>
        <v>- xform/(/ㄥㄞ/</v>
      </c>
    </row>
    <row r="38" spans="1:75" s="129" customFormat="1" ht="45" customHeight="1">
      <c r="B38" s="282"/>
      <c r="C38" s="283"/>
      <c r="D38" s="283"/>
      <c r="E38" s="283"/>
      <c r="F38" s="283"/>
      <c r="G38" s="283"/>
      <c r="H38" s="283"/>
      <c r="I38" s="283"/>
      <c r="J38" s="283"/>
      <c r="K38" s="283"/>
      <c r="L38" s="283"/>
      <c r="M38" s="283"/>
      <c r="N38" s="283"/>
      <c r="O38" s="283"/>
      <c r="P38" s="283"/>
      <c r="Q38" s="283"/>
      <c r="R38" s="283"/>
      <c r="S38" s="283"/>
      <c r="T38" s="283"/>
      <c r="U38" s="283"/>
      <c r="V38" s="283"/>
      <c r="W38" s="283"/>
      <c r="X38" s="283"/>
      <c r="Y38" s="283"/>
      <c r="Z38" s="283"/>
      <c r="AA38" s="283"/>
      <c r="AB38" s="283"/>
      <c r="AC38" s="283"/>
      <c r="AD38" s="283"/>
      <c r="AE38" s="283"/>
      <c r="AF38" s="283"/>
      <c r="AG38" s="283"/>
      <c r="AH38" s="283"/>
      <c r="AI38" s="283"/>
      <c r="AJ38" s="283"/>
      <c r="AK38" s="134"/>
      <c r="AL38" s="134"/>
      <c r="AM38" s="305" t="str">
        <f ca="1" xml:space="preserve"> MID($E$36,AM37,1)</f>
        <v>ㆠ</v>
      </c>
      <c r="AN38" s="305" t="str">
        <f ca="1" xml:space="preserve"> MID($E$36,AN37,1)</f>
        <v>ㆣ</v>
      </c>
      <c r="AO38" s="305" t="str">
        <f ca="1" xml:space="preserve"> MID($E$36,AO37,1)</f>
        <v>ㆲ</v>
      </c>
      <c r="AP38" s="305" t="str">
        <f ca="1" xml:space="preserve"> MID($E$36,AP37,1)</f>
        <v>ㆰ</v>
      </c>
      <c r="AQ38" s="305" t="str">
        <f ca="1" xml:space="preserve"> MID($E$36,AQ37,1)</f>
        <v>ㆱ</v>
      </c>
      <c r="AR38" s="134"/>
      <c r="AS38" s="134"/>
      <c r="AT38" s="134"/>
      <c r="AU38" s="134"/>
      <c r="AV38" s="134"/>
      <c r="AW38" s="134"/>
      <c r="AX38" s="134"/>
      <c r="AY38" s="134"/>
      <c r="AZ38" s="134"/>
      <c r="BA38" s="134"/>
      <c r="BB38" s="134"/>
      <c r="BC38" s="134"/>
      <c r="BD38" s="134"/>
      <c r="BE38" s="134"/>
      <c r="BF38" s="134"/>
      <c r="BG38" s="134"/>
      <c r="BH38" s="134"/>
      <c r="BJ38" s="228">
        <f t="shared" si="0"/>
        <v>35</v>
      </c>
      <c r="BK38" s="6" t="str">
        <f>'135拼音-注音符號、電腦鍵盤與音標編碼'!C39</f>
        <v>l</v>
      </c>
      <c r="BL38" s="19" t="str">
        <f>'135拼音-注音符號、電腦鍵盤與音標編碼'!D39</f>
        <v>ㄠ</v>
      </c>
      <c r="BM38" s="240" t="str">
        <f>'135拼音-注音符號、電腦鍵盤與音標編碼'!E39</f>
        <v>ㄠ</v>
      </c>
      <c r="BN38" s="5" t="str">
        <f>'135拼音-注音符號、電腦鍵盤與音標編碼'!F39</f>
        <v>x</v>
      </c>
      <c r="BO38" s="13" t="str">
        <f>'135拼音-注音符號、電腦鍵盤與音標編碼'!G39</f>
        <v>au</v>
      </c>
      <c r="BP38" s="13"/>
      <c r="BR38" s="105" t="str">
        <f t="shared" si="5"/>
        <v>"l": { commit: "ㄠ" }</v>
      </c>
      <c r="BT38" s="129">
        <f t="shared" si="6"/>
        <v>35</v>
      </c>
      <c r="BU38" s="293" t="str">
        <f t="shared" si="3"/>
        <v>- xform/x/l/</v>
      </c>
      <c r="BW38" s="293" t="str">
        <f t="shared" si="4"/>
        <v>- xform/l/ㄠ/</v>
      </c>
    </row>
    <row r="39" spans="1:75" s="129" customFormat="1" ht="45" customHeight="1">
      <c r="B39" s="135"/>
      <c r="C39" s="136"/>
      <c r="D39" s="137">
        <f ca="1" xml:space="preserve"> LEN(E39)</f>
        <v>51</v>
      </c>
      <c r="E39" s="137" t="str">
        <f ca="1" xml:space="preserve"> SUBSTITUTE(E35, _xlfn.CONCAT(AM36:AQ36), "")</f>
        <v>1!qa2wsxeEd?yhnbYHNcuUjJ8*,&lt;iIk09(lLOA:;o/mp- 43657</v>
      </c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4"/>
      <c r="AL39" s="134" t="str">
        <f ca="1">$E$35</f>
        <v>1!qa2wsxeEd?yhnbYHNcuUjJ8*,&lt;iIk09(lLOA:;o/mp- 43657</v>
      </c>
      <c r="AM39" s="129" t="str">
        <f ca="1" xml:space="preserve"> SUBSTITUTE(AL39, MID(AL39, FIND(AM36,AL39), 1), "")</f>
        <v>1qa2wsxeEd?yhnbYHNcuUjJ8*,&lt;iIk09(lLOA:;o/mp- 43657</v>
      </c>
      <c r="AN39" s="129" t="str">
        <f t="shared" ref="AN39:AQ39" ca="1" si="7" xml:space="preserve"> SUBSTITUTE(AM39, MID(AM39, FIND(AN36,AM39), 1), "")</f>
        <v>1qa2wsxed?yhnbYHNcuUjJ8*,&lt;iIk09(lLOA:;o/mp- 43657</v>
      </c>
      <c r="AO39" s="129" t="str">
        <f t="shared" ca="1" si="7"/>
        <v>1qa2wsxed?yhnbYHNcuUjJ8*,&lt;iIk09(lLOA;o/mp- 43657</v>
      </c>
      <c r="AP39" s="129" t="str">
        <f t="shared" ca="1" si="7"/>
        <v>1qa2wsxed?yhnbYHNcuUjJ8*,&lt;iIk09(lLO;o/mp- 43657</v>
      </c>
      <c r="AQ39" s="315" t="str">
        <f t="shared" ca="1" si="7"/>
        <v>1qa2wsxed?yhnbYHNcuUjJ8*,&lt;iIk09(lL;o/mp- 43657</v>
      </c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  <c r="BG39" s="134"/>
      <c r="BH39" s="134"/>
      <c r="BJ39" s="228">
        <f t="shared" si="0"/>
        <v>36</v>
      </c>
      <c r="BK39" s="6" t="str">
        <f>'135拼音-注音符號、電腦鍵盤與音標編碼'!C40</f>
        <v>L</v>
      </c>
      <c r="BL39" s="19" t="str">
        <f>'135拼音-注音符號、電腦鍵盤與音標編碼'!D40</f>
        <v>ㄥㄠ</v>
      </c>
      <c r="BM39" s="240" t="str">
        <f>'135拼音-注音符號、電腦鍵盤與音標編碼'!E40</f>
        <v>ㆯ</v>
      </c>
      <c r="BN39" s="5" t="str">
        <f>'135拼音-注音符號、電腦鍵盤與音標編碼'!F40</f>
        <v>X</v>
      </c>
      <c r="BO39" s="13" t="str">
        <f>'135拼音-注音符號、電腦鍵盤與音標編碼'!G40</f>
        <v>Nau</v>
      </c>
      <c r="BP39" s="13"/>
      <c r="BR39" s="105" t="str">
        <f t="shared" si="5"/>
        <v>"L": { commit: "ㄥㄠ" }</v>
      </c>
      <c r="BT39" s="129">
        <f t="shared" si="6"/>
        <v>36</v>
      </c>
      <c r="BU39" s="293" t="str">
        <f t="shared" si="3"/>
        <v>- xform/X/L/</v>
      </c>
      <c r="BW39" s="293" t="str">
        <f t="shared" si="4"/>
        <v>- xform/L/ㄥㄠ/</v>
      </c>
    </row>
    <row r="40" spans="1:75" s="129" customFormat="1" ht="45" customHeight="1">
      <c r="B40" s="138"/>
      <c r="C40" s="139"/>
      <c r="D40" s="140">
        <f ca="1" xml:space="preserve"> LEN(E40)</f>
        <v>51</v>
      </c>
      <c r="E40" s="140" t="str">
        <f ca="1">SUBSTITUTE( SUBSTITUTE(SUBSTITUTE(E36, AM40, ""), AN40, ""), AO40, "")</f>
        <v>ㄅㆠㄆㄇㄉㄊㄋㄌㄍㆣㄎㄫㄗㄘㄙㆡㄐㄑㄒㄏㄧㆪㄨㆫㄚㆩㆤㆥㆦㆧㄜㄢㄞㆮㄠㆯㆱㆰㆲㄤㆨㆭㆬㄣ鼻ˉˋ˪ˊ˫˙</v>
      </c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4"/>
      <c r="AL40" s="134" t="str">
        <f ca="1">$E$36</f>
        <v>ㄅㆠㄆㄇㄉㄊㄋㄌㄍㆣㄎㄫㄗㄘㄙㆡㄐㄑㄒㄏㄧㆪㄨㆫㄚㆩㆤㆥㆦㆧㄜㄢㄞㆮㄠㆯㆱㆰㆲㄤㆨㆭㆬㄣ鼻ˉˋ˪ˊ˫˙</v>
      </c>
      <c r="AM40" s="129" t="str">
        <f ca="1" xml:space="preserve"> SUBSTITUTE(AL40, MID(AL40, FIND(AM38,AL40), 1), "")</f>
        <v>ㄅㄆㄇㄉㄊㄋㄌㄍㆣㄎㄫㄗㄘㄙㆡㄐㄑㄒㄏㄧㆪㄨㆫㄚㆩㆤㆥㆦㆧㄜㄢㄞㆮㄠㆯㆱㆰㆲㄤㆨㆭㆬㄣ鼻ˉˋ˪ˊ˫˙</v>
      </c>
      <c r="AN40" s="129" t="str">
        <f t="shared" ref="AN40:AQ40" ca="1" si="8" xml:space="preserve"> SUBSTITUTE(AM40, MID(AM40, FIND(AN38,AM40), 1), "")</f>
        <v>ㄅㄆㄇㄉㄊㄋㄌㄍㄎㄫㄗㄘㄙㆡㄐㄑㄒㄏㄧㆪㄨㆫㄚㆩㆤㆥㆦㆧㄜㄢㄞㆮㄠㆯㆱㆰㆲㄤㆨㆭㆬㄣ鼻ˉˋ˪ˊ˫˙</v>
      </c>
      <c r="AO40" s="129" t="str">
        <f t="shared" ca="1" si="8"/>
        <v>ㄅㄆㄇㄉㄊㄋㄌㄍㄎㄫㄗㄘㄙㆡㄐㄑㄒㄏㄧㆪㄨㆫㄚㆩㆤㆥㆦㆧㄜㄢㄞㆮㄠㆯㆱㆰㄤㆨㆭㆬㄣ鼻ˉˋ˪ˊ˫˙</v>
      </c>
      <c r="AP40" s="129" t="str">
        <f t="shared" ca="1" si="8"/>
        <v>ㄅㄆㄇㄉㄊㄋㄌㄍㄎㄫㄗㄘㄙㆡㄐㄑㄒㄏㄧㆪㄨㆫㄚㆩㆤㆥㆦㆧㄜㄢㄞㆮㄠㆯㆱㄤㆨㆭㆬㄣ鼻ˉˋ˪ˊ˫˙</v>
      </c>
      <c r="AQ40" s="315" t="str">
        <f t="shared" ca="1" si="8"/>
        <v>ㄅㄆㄇㄉㄊㄋㄌㄍㄎㄫㄗㄘㄙㆡㄐㄑㄒㄏㄧㆪㄨㆫㄚㆩㆤㆥㆦㆧㄜㄢㄞㆮㄠㆯㄤㆨㆭㆬㄣ鼻ˉˋ˪ˊ˫˙</v>
      </c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50"/>
      <c r="BD40" s="134"/>
      <c r="BE40" s="134"/>
      <c r="BF40" s="134"/>
      <c r="BG40" s="134"/>
      <c r="BH40" s="134"/>
      <c r="BJ40" s="228">
        <f t="shared" si="0"/>
        <v>37</v>
      </c>
      <c r="BK40" s="6" t="str">
        <f>'135拼音-注音符號、電腦鍵盤與音標編碼'!C41</f>
        <v>O</v>
      </c>
      <c r="BL40" s="19" t="str">
        <f>'135拼音-注音符號、電腦鍵盤與音標編碼'!D41</f>
        <v>ㄛㄇ</v>
      </c>
      <c r="BM40" s="240" t="str">
        <f>'135拼音-注音符號、電腦鍵盤與音標編碼'!E41</f>
        <v>ㆱ</v>
      </c>
      <c r="BN40" s="5" t="str">
        <f>'135拼音-注音符號、電腦鍵盤與音標編碼'!F41</f>
        <v>}</v>
      </c>
      <c r="BO40" s="13" t="str">
        <f>'135拼音-注音符號、電腦鍵盤與音標編碼'!G41</f>
        <v>om</v>
      </c>
      <c r="BP40" s="13"/>
      <c r="BR40" s="105" t="str">
        <f t="shared" si="5"/>
        <v>"O": { commit: "ㄛㄇ" }</v>
      </c>
      <c r="BT40" s="129">
        <f t="shared" si="6"/>
        <v>37</v>
      </c>
      <c r="BU40" s="293" t="str">
        <f t="shared" si="3"/>
        <v>- xform/}/O/</v>
      </c>
      <c r="BW40" s="293" t="str">
        <f t="shared" si="4"/>
        <v>- xform/O/ㄛㄇ/</v>
      </c>
    </row>
    <row r="41" spans="1:75" s="129" customFormat="1" ht="45" customHeight="1">
      <c r="B41" s="141" t="str">
        <f ca="1" xml:space="preserve"> "- xlit|" &amp; E39 &amp; "|" &amp; E40 &amp; "|"</f>
        <v>- xlit|1!qa2wsxeEd?yhnbYHNcuUjJ8*,&lt;iIk09(lLOA:;o/mp- 43657|ㄅㆠㄆㄇㄉㄊㄋㄌㄍㆣㄎㄫㄗㄘㄙㆡㄐㄑㄒㄏㄧㆪㄨㆫㄚㆩㆤㆥㆦㆧㄜㄢㄞㆮㄠㆯㆱㆰㆲㄤㆨㆭㆬㄣ鼻ˉˋ˪ˊ˫˙|</v>
      </c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50"/>
      <c r="AL41" s="150"/>
      <c r="AM41" s="150"/>
      <c r="AN41" s="150"/>
      <c r="AO41" s="150"/>
      <c r="AP41" s="150"/>
      <c r="AQ41" s="150"/>
      <c r="AR41" s="150"/>
      <c r="AS41" s="150"/>
      <c r="AT41" s="150"/>
      <c r="AU41" s="150"/>
      <c r="AV41" s="150"/>
      <c r="AW41" s="150"/>
      <c r="AX41" s="150"/>
      <c r="AY41" s="150"/>
      <c r="AZ41" s="150"/>
      <c r="BA41" s="150"/>
      <c r="BB41" s="150"/>
      <c r="BC41" s="150"/>
      <c r="BD41" s="134"/>
      <c r="BE41" s="134"/>
      <c r="BF41" s="134"/>
      <c r="BG41" s="134"/>
      <c r="BH41" s="134"/>
      <c r="BJ41" s="228">
        <f t="shared" si="0"/>
        <v>38</v>
      </c>
      <c r="BK41" s="6" t="str">
        <f>'135拼音-注音符號、電腦鍵盤與音標編碼'!C42</f>
        <v>A</v>
      </c>
      <c r="BL41" s="19" t="str">
        <f>'135拼音-注音符號、電腦鍵盤與音標編碼'!D42</f>
        <v>ㄚㄇ</v>
      </c>
      <c r="BM41" s="240" t="str">
        <f>'135拼音-注音符號、電腦鍵盤與音標編碼'!E42</f>
        <v>ㆰ</v>
      </c>
      <c r="BN41" s="5" t="str">
        <f>'135拼音-注音符號、電腦鍵盤與音標編碼'!F42</f>
        <v>{</v>
      </c>
      <c r="BO41" s="13" t="str">
        <f>'135拼音-注音符號、電腦鍵盤與音標編碼'!G42</f>
        <v>am</v>
      </c>
      <c r="BP41" s="13"/>
      <c r="BR41" s="105" t="str">
        <f t="shared" si="5"/>
        <v>"A": { commit: "ㄚㄇ" }</v>
      </c>
      <c r="BT41" s="129">
        <f t="shared" si="6"/>
        <v>38</v>
      </c>
      <c r="BU41" s="293" t="str">
        <f t="shared" si="3"/>
        <v>- xform/{/A/</v>
      </c>
      <c r="BW41" s="293" t="str">
        <f t="shared" si="4"/>
        <v>- xform/A/ㄚㄇ/</v>
      </c>
    </row>
    <row r="42" spans="1:75" s="129" customFormat="1" ht="45" customHeight="1">
      <c r="AH42" s="134"/>
      <c r="AI42" s="134"/>
      <c r="AJ42" s="134"/>
      <c r="AK42" s="150"/>
      <c r="AL42" s="150"/>
      <c r="AM42" s="134" t="str">
        <f ca="1">AQ39</f>
        <v>1qa2wsxed?yhnbYHNcuUjJ8*,&lt;iIk09(lL;o/mp- 43657</v>
      </c>
      <c r="AN42" s="150"/>
      <c r="AO42" s="150"/>
      <c r="AP42" s="150"/>
      <c r="AQ42" s="150"/>
      <c r="AR42" s="150"/>
      <c r="AS42" s="150"/>
      <c r="AT42" s="150"/>
      <c r="AU42" s="150"/>
      <c r="AV42" s="150"/>
      <c r="AW42" s="150"/>
      <c r="AX42" s="150"/>
      <c r="AY42" s="150"/>
      <c r="AZ42" s="150"/>
      <c r="BA42" s="150"/>
      <c r="BB42" s="150"/>
      <c r="BC42" s="150"/>
      <c r="BD42" s="134"/>
      <c r="BE42" s="134"/>
      <c r="BF42" s="134"/>
      <c r="BG42" s="134"/>
      <c r="BH42" s="134"/>
      <c r="BJ42" s="228">
        <f t="shared" si="0"/>
        <v>39</v>
      </c>
      <c r="BK42" s="6" t="str">
        <f>'135拼音-注音符號、電腦鍵盤與音標編碼'!C43</f>
        <v>:</v>
      </c>
      <c r="BL42" s="19" t="str">
        <f>'135拼音-注音符號、電腦鍵盤與音標編碼'!D43</f>
        <v>ㄛㄥ</v>
      </c>
      <c r="BM42" s="240" t="str">
        <f>'135拼音-注音符號、電腦鍵盤與音標編碼'!E43</f>
        <v>ㆲ</v>
      </c>
      <c r="BN42" s="5" t="str">
        <f>'135拼音-注音符號、電腦鍵盤與音標編碼'!F43</f>
        <v>]</v>
      </c>
      <c r="BO42" s="13" t="str">
        <f>'135拼音-注音符號、電腦鍵盤與音標編碼'!G43</f>
        <v>ong</v>
      </c>
      <c r="BP42" s="13"/>
      <c r="BR42" s="105" t="str">
        <f t="shared" si="5"/>
        <v>":": { commit: "ㄛㄥ" }</v>
      </c>
      <c r="BT42" s="129">
        <f t="shared" si="6"/>
        <v>39</v>
      </c>
      <c r="BU42" s="293" t="str">
        <f t="shared" si="3"/>
        <v>- xform/]/:/</v>
      </c>
      <c r="BW42" s="293" t="str">
        <f t="shared" si="4"/>
        <v>- xform/:/ㄛㄥ/</v>
      </c>
    </row>
    <row r="43" spans="1:75" ht="45" customHeight="1">
      <c r="A43" s="129"/>
      <c r="B43" s="143" t="s">
        <v>290</v>
      </c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4"/>
      <c r="AI43" s="134"/>
      <c r="AJ43" s="134"/>
      <c r="AK43" s="150"/>
      <c r="AL43" s="150"/>
      <c r="AM43" s="134" t="str">
        <f ca="1">AQ40</f>
        <v>ㄅㄆㄇㄉㄊㄋㄌㄍㄎㄫㄗㄘㄙㆡㄐㄑㄒㄏㄧㆪㄨㆫㄚㆩㆤㆥㆦㆧㄜㄢㄞㆮㄠㆯㄤㆨㆭㆬㄣ鼻ˉˋ˪ˊ˫˙</v>
      </c>
      <c r="AN43" s="150"/>
      <c r="AO43" s="150"/>
      <c r="AP43" s="150"/>
      <c r="AQ43" s="150"/>
      <c r="AR43" s="150"/>
      <c r="AS43" s="150"/>
      <c r="AT43" s="150"/>
      <c r="AU43" s="150"/>
      <c r="AV43" s="150"/>
      <c r="AW43" s="150"/>
      <c r="AX43" s="150"/>
      <c r="AY43" s="150"/>
      <c r="AZ43" s="150"/>
      <c r="BA43" s="150"/>
      <c r="BB43" s="150"/>
      <c r="BC43" s="150"/>
      <c r="BD43" s="134"/>
      <c r="BE43" s="134"/>
      <c r="BF43" s="134"/>
      <c r="BG43" s="150"/>
      <c r="BH43" s="150"/>
      <c r="BJ43" s="228">
        <f t="shared" si="0"/>
        <v>40</v>
      </c>
      <c r="BK43" s="6" t="str">
        <f>'135拼音-注音符號、電腦鍵盤與音標編碼'!C44</f>
        <v>;</v>
      </c>
      <c r="BL43" s="19" t="str">
        <f>'135拼音-注音符號、電腦鍵盤與音標編碼'!D44</f>
        <v>ㄤ</v>
      </c>
      <c r="BM43" s="240" t="str">
        <f>'135拼音-注音符號、電腦鍵盤與音標編碼'!E44</f>
        <v>ㄤ</v>
      </c>
      <c r="BN43" s="5" t="str">
        <f>'135拼音-注音符號、電腦鍵盤與音標編碼'!F44</f>
        <v>[</v>
      </c>
      <c r="BO43" s="13" t="str">
        <f>'135拼音-注音符號、電腦鍵盤與音標編碼'!G44</f>
        <v>ang</v>
      </c>
      <c r="BP43" s="13"/>
      <c r="BR43" s="105" t="str">
        <f t="shared" si="5"/>
        <v>";": { commit: "ㄤ" }</v>
      </c>
      <c r="BT43" s="209">
        <f t="shared" si="6"/>
        <v>40</v>
      </c>
      <c r="BU43" s="293" t="str">
        <f t="shared" si="3"/>
        <v>- xform/[/;/</v>
      </c>
      <c r="BW43" s="293" t="str">
        <f t="shared" si="4"/>
        <v>- xform/;/ㄤ/</v>
      </c>
    </row>
    <row r="44" spans="1:75" ht="45" customHeight="1">
      <c r="B44" s="132" t="s">
        <v>291</v>
      </c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3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4"/>
      <c r="AI44" s="134"/>
      <c r="AJ44" s="134"/>
      <c r="AK44" s="150"/>
      <c r="AL44" s="150"/>
      <c r="AM44" s="150"/>
      <c r="AN44" s="150"/>
      <c r="AO44" s="150"/>
      <c r="AP44" s="150"/>
      <c r="AQ44" s="150"/>
      <c r="AR44" s="150"/>
      <c r="AS44" s="150"/>
      <c r="AT44" s="150"/>
      <c r="AU44" s="150"/>
      <c r="AV44" s="150"/>
      <c r="AW44" s="150"/>
      <c r="AX44" s="150"/>
      <c r="AY44" s="150"/>
      <c r="AZ44" s="150"/>
      <c r="BA44" s="150"/>
      <c r="BB44" s="150"/>
      <c r="BC44" s="150"/>
      <c r="BD44" s="150"/>
      <c r="BE44" s="150"/>
      <c r="BF44" s="150"/>
      <c r="BG44" s="150"/>
      <c r="BH44" s="150"/>
      <c r="BJ44" s="228">
        <f t="shared" si="0"/>
        <v>41</v>
      </c>
      <c r="BK44" s="40" t="str">
        <f>'135拼音-注音符號、電腦鍵盤與音標編碼'!C45</f>
        <v>o</v>
      </c>
      <c r="BL44" s="223" t="str">
        <f>'135拼音-注音符號、電腦鍵盤與音標編碼'!D45</f>
        <v>ㄦ</v>
      </c>
      <c r="BM44" s="244" t="str">
        <f>'135拼音-注音符號、電腦鍵盤與音標編碼'!E45</f>
        <v>ㆨ</v>
      </c>
      <c r="BN44" s="5" t="str">
        <f>'135拼音-注音符號、電腦鍵盤與音標編碼'!F45</f>
        <v>R</v>
      </c>
      <c r="BO44" s="13" t="str">
        <f>'135拼音-注音符號、電腦鍵盤與音標編碼'!G45</f>
        <v>ir</v>
      </c>
      <c r="BP44" s="13"/>
      <c r="BR44" s="105" t="str">
        <f t="shared" si="5"/>
        <v>"o": { commit: "ㄦ" }</v>
      </c>
      <c r="BT44" s="209">
        <f t="shared" si="6"/>
        <v>41</v>
      </c>
      <c r="BU44" s="293" t="str">
        <f t="shared" si="3"/>
        <v>- xform/R/o/</v>
      </c>
      <c r="BW44" s="293" t="str">
        <f t="shared" si="4"/>
        <v>- xform/o/ㄦ/</v>
      </c>
    </row>
    <row r="45" spans="1:75" ht="45" customHeight="1">
      <c r="B45" s="144" t="s">
        <v>292</v>
      </c>
      <c r="C45" s="145"/>
      <c r="D45" s="145">
        <f ca="1" xml:space="preserve"> LEN(E45)</f>
        <v>51</v>
      </c>
      <c r="E45" s="146" t="str">
        <f ca="1" xml:space="preserve"> _xlfn.CONCAT(D21:BB21)</f>
        <v>pbPmtTnlkgKwzcsjZCShiIuUaAeEOQo@yYxX}{][RWMNB123570</v>
      </c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50"/>
      <c r="AL45" s="150"/>
      <c r="AM45" s="150"/>
      <c r="AN45" s="150"/>
      <c r="AO45" s="150"/>
      <c r="AP45" s="150"/>
      <c r="AQ45" s="150"/>
      <c r="AR45" s="150"/>
      <c r="AS45" s="150"/>
      <c r="AT45" s="150"/>
      <c r="AU45" s="150"/>
      <c r="AV45" s="150"/>
      <c r="AW45" s="150"/>
      <c r="AX45" s="150"/>
      <c r="AY45" s="150"/>
      <c r="AZ45" s="150"/>
      <c r="BA45" s="150"/>
      <c r="BB45" s="150"/>
      <c r="BG45" s="150"/>
      <c r="BH45" s="150"/>
      <c r="BJ45" s="228">
        <f t="shared" si="0"/>
        <v>42</v>
      </c>
      <c r="BK45" s="40" t="str">
        <f>'135拼音-注音符號、電腦鍵盤與音標編碼'!C46</f>
        <v>/</v>
      </c>
      <c r="BL45" s="223" t="str">
        <f>'135拼音-注音符號、電腦鍵盤與音標編碼'!D46</f>
        <v>ㄥ</v>
      </c>
      <c r="BM45" s="244" t="str">
        <f>'135拼音-注音符號、電腦鍵盤與音標編碼'!E46</f>
        <v>ㆭ</v>
      </c>
      <c r="BN45" s="5" t="str">
        <f>'135拼音-注音符號、電腦鍵盤與音標編碼'!F46</f>
        <v>W</v>
      </c>
      <c r="BO45" s="13" t="str">
        <f>'135拼音-注音符號、電腦鍵盤與音標編碼'!G46</f>
        <v>ng</v>
      </c>
      <c r="BP45" s="13"/>
      <c r="BR45" s="105" t="str">
        <f t="shared" si="5"/>
        <v>"/": { commit: "ㄥ" }</v>
      </c>
      <c r="BT45" s="209">
        <f t="shared" si="6"/>
        <v>42</v>
      </c>
      <c r="BU45" s="293" t="str">
        <f t="shared" si="3"/>
        <v>- xform/W///</v>
      </c>
      <c r="BW45" s="293" t="str">
        <f t="shared" si="4"/>
        <v>- xform///ㄥ/</v>
      </c>
    </row>
    <row r="46" spans="1:75" ht="45" customHeight="1">
      <c r="B46" s="147" t="s">
        <v>280</v>
      </c>
      <c r="C46" s="148"/>
      <c r="D46" s="148">
        <f ca="1">LEN(E46)</f>
        <v>51</v>
      </c>
      <c r="E46" s="147" t="str">
        <f ca="1" xml:space="preserve"> _xlfn.CONCAT(D19:BB19)</f>
        <v>ㄅㆠㄆㄇㄉㄊㄋㄌㄍㆣㄎㄫㄗㄘㄙㆡㄐㄑㄒㄏㄧㆪㄨㆫㄚㆩㆤㆥㆦㆧㄜㄢㄞㆮㄠㆯㆱㆰㆲㄤㆨㆭㆬㄣ鼻ˉˋ˪ˊ˫˙</v>
      </c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  <c r="AF46" s="147"/>
      <c r="AG46" s="147"/>
      <c r="AH46" s="147"/>
      <c r="AI46" s="147"/>
      <c r="AJ46" s="147"/>
      <c r="BG46" s="150"/>
      <c r="BH46" s="150"/>
      <c r="BJ46" s="228">
        <f t="shared" si="0"/>
        <v>43</v>
      </c>
      <c r="BK46" s="40" t="str">
        <f>'135拼音-注音符號、電腦鍵盤與音標編碼'!C47</f>
        <v>m</v>
      </c>
      <c r="BL46" s="223" t="str">
        <f>'135拼音-注音符號、電腦鍵盤與音標編碼'!D47</f>
        <v>ㄇ</v>
      </c>
      <c r="BM46" s="244" t="str">
        <f>'135拼音-注音符號、電腦鍵盤與音標編碼'!E47</f>
        <v>ㆬ</v>
      </c>
      <c r="BN46" s="5" t="str">
        <f>'135拼音-注音符號、電腦鍵盤與音標編碼'!F47</f>
        <v>M</v>
      </c>
      <c r="BO46" s="13" t="str">
        <f>'135拼音-注音符號、電腦鍵盤與音標編碼'!G47</f>
        <v>m</v>
      </c>
      <c r="BP46" s="13"/>
      <c r="BR46" s="105" t="str">
        <f t="shared" si="5"/>
        <v>"m": { commit: "ㄇ" }</v>
      </c>
      <c r="BT46" s="209">
        <f t="shared" si="6"/>
        <v>43</v>
      </c>
      <c r="BU46" s="293" t="str">
        <f t="shared" si="3"/>
        <v>- xform/M/m/</v>
      </c>
      <c r="BW46" s="293" t="str">
        <f t="shared" si="4"/>
        <v>- xform/m/ㄇ/</v>
      </c>
    </row>
    <row r="47" spans="1:75" ht="45" customHeight="1">
      <c r="B47" s="141" t="str">
        <f ca="1" xml:space="preserve"> "- xlit|" &amp; E45 &amp; "|" &amp; E46 &amp; "|"</f>
        <v>- xlit|pbPmtTnlkgKwzcsjZCShiIuUaAeEOQo@yYxX}{][RWMNB123570|ㄅㆠㄆㄇㄉㄊㄋㄌㄍㆣㄎㄫㄗㄘㄙㆡㄐㄑㄒㄏㄧㆪㄨㆫㄚㆩㆤㆥㆦㆧㄜㄢㄞㆮㄠㆯㆱㆰㆲㄤㆨㆭㆬㄣ鼻ˉˋ˪ˊ˫˙|</v>
      </c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149"/>
      <c r="X47" s="149"/>
      <c r="Y47" s="149"/>
      <c r="Z47" s="149"/>
      <c r="AA47" s="149"/>
      <c r="AB47" s="149"/>
      <c r="AC47" s="149"/>
      <c r="AD47" s="149"/>
      <c r="AE47" s="149"/>
      <c r="AF47" s="149"/>
      <c r="AG47" s="142"/>
      <c r="AH47" s="142"/>
      <c r="AI47" s="142"/>
      <c r="AJ47" s="142"/>
      <c r="BG47" s="150"/>
      <c r="BH47" s="150"/>
      <c r="BJ47" s="228">
        <f t="shared" si="0"/>
        <v>44</v>
      </c>
      <c r="BK47" s="40" t="str">
        <f>'135拼音-注音符號、電腦鍵盤與音標編碼'!C48</f>
        <v>p</v>
      </c>
      <c r="BL47" s="19" t="str">
        <f>'135拼音-注音符號、電腦鍵盤與音標編碼'!D48</f>
        <v>ㄣ</v>
      </c>
      <c r="BM47" s="240" t="str">
        <f>'135拼音-注音符號、電腦鍵盤與音標編碼'!E48</f>
        <v>ㄣ</v>
      </c>
      <c r="BN47" s="5" t="str">
        <f>'135拼音-注音符號、電腦鍵盤與音標編碼'!F48</f>
        <v>N</v>
      </c>
      <c r="BO47" s="13" t="str">
        <f>'135拼音-注音符號、電腦鍵盤與音標編碼'!G48</f>
        <v>n</v>
      </c>
      <c r="BP47" s="13"/>
      <c r="BR47" s="105" t="str">
        <f t="shared" si="5"/>
        <v>"p": { commit: "ㄣ" }</v>
      </c>
      <c r="BT47" s="209">
        <f t="shared" si="6"/>
        <v>44</v>
      </c>
      <c r="BU47" s="293" t="str">
        <f t="shared" si="3"/>
        <v>- xform/N/p/</v>
      </c>
      <c r="BW47" s="293" t="str">
        <f t="shared" si="4"/>
        <v>- xform/p/ㄣ/</v>
      </c>
    </row>
    <row r="48" spans="1:75" ht="45" customHeight="1">
      <c r="B48" s="150"/>
      <c r="C48" s="150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  <c r="BG48" s="150"/>
      <c r="BH48" s="150"/>
      <c r="BJ48" s="228">
        <f t="shared" si="0"/>
        <v>45</v>
      </c>
      <c r="BK48" s="40" t="str">
        <f>'135拼音-注音符號、電腦鍵盤與音標編碼'!C49</f>
        <v>-</v>
      </c>
      <c r="BL48" s="19" t="str">
        <f>'135拼音-注音符號、電腦鍵盤與音標編碼'!D49</f>
        <v>鼻</v>
      </c>
      <c r="BM48" s="240" t="str">
        <f>'135拼音-注音符號、電腦鍵盤與音標編碼'!E49</f>
        <v>鼻</v>
      </c>
      <c r="BN48" s="5" t="str">
        <f>'135拼音-注音符號、電腦鍵盤與音標編碼'!F49</f>
        <v>B</v>
      </c>
      <c r="BO48" s="13" t="str">
        <f>'135拼音-注音符號、電腦鍵盤與音標編碼'!G49</f>
        <v>N</v>
      </c>
      <c r="BP48" s="13"/>
      <c r="BR48" s="105" t="str">
        <f t="shared" si="5"/>
        <v>"-": { commit: "鼻" }</v>
      </c>
      <c r="BT48" s="209">
        <f t="shared" si="6"/>
        <v>45</v>
      </c>
      <c r="BU48" s="235" t="str">
        <f t="shared" si="3"/>
        <v>- xform/B/-/</v>
      </c>
      <c r="BW48" s="235" t="str">
        <f t="shared" si="4"/>
        <v>- xform/-/鼻/</v>
      </c>
    </row>
    <row r="49" spans="2:75" ht="45" customHeight="1">
      <c r="B49" s="150"/>
      <c r="C49" s="150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  <c r="BG49" s="150"/>
      <c r="BH49" s="150"/>
      <c r="BJ49" s="228">
        <f t="shared" si="0"/>
        <v>46</v>
      </c>
      <c r="BK49" s="40" t="str">
        <f>'135拼音-注音符號、電腦鍵盤與音標編碼'!C50</f>
        <v xml:space="preserve"> </v>
      </c>
      <c r="BL49" s="237" t="str">
        <f>'135拼音-注音符號、電腦鍵盤與音標編碼'!D50</f>
        <v>ˉ</v>
      </c>
      <c r="BM49" s="246" t="str">
        <f>'135拼音-注音符號、電腦鍵盤與音標編碼'!E50</f>
        <v>ˉ</v>
      </c>
      <c r="BN49" s="7">
        <f>'135拼音-注音符號、電腦鍵盤與音標編碼'!F50</f>
        <v>1</v>
      </c>
      <c r="BO49" s="16">
        <f>'135拼音-注音符號、電腦鍵盤與音標編碼'!G50</f>
        <v>1</v>
      </c>
      <c r="BP49" s="16"/>
      <c r="BR49" s="105" t="str">
        <f t="shared" si="5"/>
        <v>" ": { commit: "ˉ" }</v>
      </c>
      <c r="BT49" s="209">
        <f t="shared" si="6"/>
        <v>46</v>
      </c>
      <c r="BU49" s="235" t="str">
        <f t="shared" si="3"/>
        <v>- xform/1/ /</v>
      </c>
      <c r="BW49" s="235" t="str">
        <f t="shared" si="4"/>
        <v>- xform/ /ˉ/</v>
      </c>
    </row>
    <row r="50" spans="2:75" ht="45" customHeight="1">
      <c r="B50" s="150"/>
      <c r="C50" s="150"/>
      <c r="D50" s="150"/>
      <c r="BC50" s="150"/>
      <c r="BD50" s="150"/>
      <c r="BE50" s="150"/>
      <c r="BF50" s="150"/>
      <c r="BG50" s="150"/>
      <c r="BH50" s="150"/>
      <c r="BJ50" s="228">
        <f t="shared" si="0"/>
        <v>47</v>
      </c>
      <c r="BK50" s="6">
        <f>'135拼音-注音符號、電腦鍵盤與音標編碼'!C51</f>
        <v>4</v>
      </c>
      <c r="BL50" s="237" t="str">
        <f>'135拼音-注音符號、電腦鍵盤與音標編碼'!D51</f>
        <v>ˋ</v>
      </c>
      <c r="BM50" s="246" t="str">
        <f>'135拼音-注音符號、電腦鍵盤與音標編碼'!E51</f>
        <v>ˋ</v>
      </c>
      <c r="BN50" s="5">
        <f>'135拼音-注音符號、電腦鍵盤與音標編碼'!F51</f>
        <v>2</v>
      </c>
      <c r="BO50" s="16">
        <f>'135拼音-注音符號、電腦鍵盤與音標編碼'!G51</f>
        <v>2</v>
      </c>
      <c r="BP50" s="16"/>
      <c r="BR50" s="105" t="str">
        <f t="shared" si="5"/>
        <v>"4": { commit: "ˋ" }</v>
      </c>
      <c r="BT50" s="209">
        <f t="shared" si="6"/>
        <v>47</v>
      </c>
      <c r="BU50" s="235" t="str">
        <f t="shared" si="3"/>
        <v>- xform/2/4/</v>
      </c>
      <c r="BW50" s="235" t="str">
        <f t="shared" si="4"/>
        <v>- xform/4/ˋ/</v>
      </c>
    </row>
    <row r="51" spans="2:75" ht="45" customHeight="1">
      <c r="AK51" s="150"/>
      <c r="AL51" s="150"/>
      <c r="AM51" s="150"/>
      <c r="AN51" s="150"/>
      <c r="AO51" s="150"/>
      <c r="AP51" s="150"/>
      <c r="AQ51" s="150"/>
      <c r="AR51" s="150"/>
      <c r="AS51" s="150"/>
      <c r="AT51" s="150"/>
      <c r="AU51" s="150"/>
      <c r="AV51" s="150"/>
      <c r="AW51" s="150"/>
      <c r="AX51" s="150"/>
      <c r="AY51" s="150"/>
      <c r="AZ51" s="150"/>
      <c r="BA51" s="150"/>
      <c r="BB51" s="150"/>
      <c r="BC51" s="150"/>
      <c r="BD51" s="150"/>
      <c r="BE51" s="150"/>
      <c r="BF51" s="150"/>
      <c r="BG51" s="150"/>
      <c r="BH51" s="150"/>
      <c r="BJ51" s="228">
        <f t="shared" si="0"/>
        <v>48</v>
      </c>
      <c r="BK51" s="6">
        <f>'135拼音-注音符號、電腦鍵盤與音標編碼'!C52</f>
        <v>3</v>
      </c>
      <c r="BL51" s="237" t="str">
        <f>'135拼音-注音符號、電腦鍵盤與音標編碼'!D52</f>
        <v>'</v>
      </c>
      <c r="BM51" s="246" t="str">
        <f>'135拼音-注音符號、電腦鍵盤與音標編碼'!E52</f>
        <v>˪</v>
      </c>
      <c r="BN51" s="5">
        <f>'135拼音-注音符號、電腦鍵盤與音標編碼'!F52</f>
        <v>3</v>
      </c>
      <c r="BO51" s="16">
        <f>'135拼音-注音符號、電腦鍵盤與音標編碼'!G52</f>
        <v>3</v>
      </c>
      <c r="BP51" s="16"/>
      <c r="BR51" s="105" t="str">
        <f t="shared" si="5"/>
        <v>"3": { commit: "'" }</v>
      </c>
      <c r="BT51" s="209">
        <f t="shared" si="6"/>
        <v>48</v>
      </c>
      <c r="BU51" s="235" t="str">
        <f t="shared" si="3"/>
        <v>- xform/3/3/</v>
      </c>
      <c r="BW51" s="235" t="str">
        <f t="shared" si="4"/>
        <v>- xform/3/'/</v>
      </c>
    </row>
    <row r="52" spans="2:75" ht="45" customHeight="1"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0"/>
      <c r="BE52" s="150"/>
      <c r="BF52" s="150"/>
      <c r="BG52" s="150"/>
      <c r="BH52" s="150"/>
      <c r="BJ52" s="228">
        <f t="shared" si="0"/>
        <v>49</v>
      </c>
      <c r="BK52" s="6">
        <f>'135拼音-注音符號、電腦鍵盤與音標編碼'!C53</f>
        <v>6</v>
      </c>
      <c r="BL52" s="19" t="str">
        <f>'135拼音-注音符號、電腦鍵盤與音標編碼'!D53</f>
        <v>ˇ</v>
      </c>
      <c r="BM52" s="240" t="str">
        <f>'135拼音-注音符號、電腦鍵盤與音標編碼'!E53</f>
        <v>ˊ</v>
      </c>
      <c r="BN52" s="5">
        <f>'135拼音-注音符號、電腦鍵盤與音標編碼'!F53</f>
        <v>5</v>
      </c>
      <c r="BO52" s="13">
        <f>'135拼音-注音符號、電腦鍵盤與音標編碼'!G53</f>
        <v>5</v>
      </c>
      <c r="BP52" s="13"/>
      <c r="BR52" s="105" t="str">
        <f t="shared" si="5"/>
        <v>"6": { commit: "ˇ" }</v>
      </c>
      <c r="BT52" s="209">
        <f t="shared" si="6"/>
        <v>49</v>
      </c>
      <c r="BU52" s="235" t="str">
        <f t="shared" si="3"/>
        <v>- xform/5/6/</v>
      </c>
      <c r="BW52" s="235" t="str">
        <f t="shared" si="4"/>
        <v>- xform/6/ˇ/</v>
      </c>
    </row>
    <row r="53" spans="2:75" ht="45" customHeight="1">
      <c r="AK53" s="150"/>
      <c r="AL53" s="150"/>
      <c r="AM53" s="150"/>
      <c r="AN53" s="150"/>
      <c r="AO53" s="150"/>
      <c r="AP53" s="150"/>
      <c r="AQ53" s="150"/>
      <c r="AR53" s="150"/>
      <c r="AS53" s="150"/>
      <c r="AT53" s="150"/>
      <c r="AU53" s="150"/>
      <c r="AV53" s="150"/>
      <c r="AW53" s="150"/>
      <c r="AX53" s="150"/>
      <c r="AY53" s="150"/>
      <c r="AZ53" s="150"/>
      <c r="BA53" s="150"/>
      <c r="BB53" s="150"/>
      <c r="BC53" s="150"/>
      <c r="BD53" s="150"/>
      <c r="BE53" s="150"/>
      <c r="BF53" s="150"/>
      <c r="BG53" s="150"/>
      <c r="BH53" s="150"/>
      <c r="BJ53" s="228">
        <f t="shared" si="0"/>
        <v>50</v>
      </c>
      <c r="BK53" s="6">
        <f>'135拼音-注音符號、電腦鍵盤與音標編碼'!C54</f>
        <v>5</v>
      </c>
      <c r="BL53" s="19" t="str">
        <f>'135拼音-注音符號、電腦鍵盤與音標編碼'!D54</f>
        <v>"</v>
      </c>
      <c r="BM53" s="240" t="str">
        <f>'135拼音-注音符號、電腦鍵盤與音標編碼'!E54</f>
        <v>˫</v>
      </c>
      <c r="BN53" s="5">
        <f>'135拼音-注音符號、電腦鍵盤與音標編碼'!F54</f>
        <v>7</v>
      </c>
      <c r="BO53" s="13">
        <f>'135拼音-注音符號、電腦鍵盤與音標編碼'!G54</f>
        <v>7</v>
      </c>
      <c r="BP53" s="13"/>
      <c r="BR53" s="105" t="str">
        <f t="shared" si="5"/>
        <v>"5": { commit: """ }</v>
      </c>
      <c r="BT53" s="209">
        <f t="shared" si="6"/>
        <v>50</v>
      </c>
      <c r="BU53" s="235" t="str">
        <f t="shared" si="3"/>
        <v>- xform/7/5/</v>
      </c>
      <c r="BW53" s="235" t="str">
        <f t="shared" si="4"/>
        <v>- xform/5/"/</v>
      </c>
    </row>
    <row r="54" spans="2:75" ht="45" customHeight="1">
      <c r="AK54" s="150"/>
      <c r="AL54" s="150"/>
      <c r="AM54" s="150"/>
      <c r="AN54" s="150"/>
      <c r="AO54" s="150"/>
      <c r="AP54" s="150"/>
      <c r="AQ54" s="150"/>
      <c r="AR54" s="150"/>
      <c r="AS54" s="150"/>
      <c r="AT54" s="150"/>
      <c r="AU54" s="150"/>
      <c r="AV54" s="150"/>
      <c r="AW54" s="150"/>
      <c r="AX54" s="150"/>
      <c r="AY54" s="150"/>
      <c r="AZ54" s="150"/>
      <c r="BA54" s="150"/>
      <c r="BB54" s="150"/>
      <c r="BC54" s="150"/>
      <c r="BD54" s="150"/>
      <c r="BE54" s="150"/>
      <c r="BF54" s="150"/>
      <c r="BG54" s="150"/>
      <c r="BH54" s="150"/>
      <c r="BJ54" s="228">
        <f t="shared" si="0"/>
        <v>51</v>
      </c>
      <c r="BK54" s="6">
        <f>'135拼音-注音符號、電腦鍵盤與音標編碼'!C55</f>
        <v>7</v>
      </c>
      <c r="BL54" s="19" t="str">
        <f>'135拼音-注音符號、電腦鍵盤與音標編碼'!D55</f>
        <v>ˊ</v>
      </c>
      <c r="BM54" s="240" t="str">
        <f>'135拼音-注音符號、電腦鍵盤與音標編碼'!E55</f>
        <v>˙</v>
      </c>
      <c r="BN54" s="5">
        <f>'135拼音-注音符號、電腦鍵盤與音標編碼'!F55</f>
        <v>0</v>
      </c>
      <c r="BO54" s="13">
        <f>'135拼音-注音符號、電腦鍵盤與音標編碼'!G55</f>
        <v>0</v>
      </c>
      <c r="BP54" s="13"/>
      <c r="BR54" s="105" t="str">
        <f t="shared" si="5"/>
        <v>"7": { commit: "ˊ" }</v>
      </c>
      <c r="BT54" s="209">
        <f t="shared" si="6"/>
        <v>51</v>
      </c>
      <c r="BU54" s="235" t="str">
        <f t="shared" ref="BU54" si="9" xml:space="preserve"> "- xform/" &amp; BN54 &amp; "/" &amp; BK54 &amp; "/"</f>
        <v>- xform/0/7/</v>
      </c>
      <c r="BW54" s="235" t="str">
        <f t="shared" ref="BW54" si="10" xml:space="preserve"> "- xform/" &amp; BK54 &amp; "/" &amp; BL54 &amp; "/"</f>
        <v>- xform/7/ˊ/</v>
      </c>
    </row>
    <row r="55" spans="2:75" ht="45" customHeight="1">
      <c r="B55" s="150"/>
      <c r="C55" s="150"/>
      <c r="D55" s="150"/>
      <c r="E55" s="150"/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  <c r="AK55" s="150"/>
      <c r="AL55" s="150"/>
      <c r="AM55" s="150"/>
      <c r="AN55" s="150"/>
      <c r="AO55" s="150"/>
      <c r="AP55" s="150"/>
      <c r="AQ55" s="150"/>
      <c r="AR55" s="150"/>
      <c r="AS55" s="150"/>
      <c r="AT55" s="150"/>
      <c r="AU55" s="150"/>
      <c r="AV55" s="150"/>
      <c r="AW55" s="150"/>
      <c r="AX55" s="150"/>
      <c r="AY55" s="150"/>
      <c r="AZ55" s="150"/>
      <c r="BA55" s="150"/>
      <c r="BB55" s="150"/>
      <c r="BC55" s="150"/>
      <c r="BD55" s="150"/>
      <c r="BE55" s="150"/>
      <c r="BF55" s="150"/>
      <c r="BG55" s="150"/>
      <c r="BH55" s="150"/>
      <c r="BJ55" s="228">
        <f t="shared" si="0"/>
        <v>52</v>
      </c>
      <c r="BT55" s="209">
        <f t="shared" si="6"/>
        <v>52</v>
      </c>
    </row>
    <row r="56" spans="2:75" ht="45" customHeight="1">
      <c r="B56" s="150"/>
      <c r="C56" s="150"/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  <c r="AK56" s="150"/>
      <c r="AL56" s="150"/>
      <c r="AM56" s="150"/>
      <c r="AN56" s="150"/>
      <c r="AO56" s="150"/>
      <c r="AP56" s="150"/>
      <c r="AQ56" s="150"/>
      <c r="AR56" s="150"/>
      <c r="AS56" s="150"/>
      <c r="AT56" s="150"/>
      <c r="AU56" s="150"/>
      <c r="AV56" s="150"/>
      <c r="AW56" s="150"/>
      <c r="AX56" s="150"/>
      <c r="AY56" s="150"/>
      <c r="AZ56" s="150"/>
      <c r="BA56" s="150"/>
      <c r="BB56" s="150"/>
      <c r="BC56" s="150"/>
      <c r="BD56" s="150"/>
      <c r="BE56" s="150"/>
      <c r="BF56" s="150"/>
      <c r="BG56" s="150"/>
      <c r="BH56" s="150"/>
      <c r="BJ56" s="228">
        <f t="shared" si="0"/>
        <v>53</v>
      </c>
      <c r="BT56" s="209">
        <f t="shared" si="6"/>
        <v>53</v>
      </c>
    </row>
    <row r="57" spans="2:75" ht="45" customHeight="1">
      <c r="B57" s="150"/>
      <c r="C57" s="150"/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0"/>
      <c r="AW57" s="150"/>
      <c r="AX57" s="150"/>
      <c r="AY57" s="150"/>
      <c r="AZ57" s="150"/>
      <c r="BA57" s="150"/>
      <c r="BB57" s="150"/>
      <c r="BC57" s="150"/>
      <c r="BD57" s="150"/>
      <c r="BE57" s="150"/>
      <c r="BF57" s="150"/>
      <c r="BG57" s="150"/>
      <c r="BH57" s="150"/>
      <c r="BJ57" s="228">
        <f t="shared" si="0"/>
        <v>54</v>
      </c>
      <c r="BT57" s="209">
        <f t="shared" si="6"/>
        <v>54</v>
      </c>
    </row>
    <row r="58" spans="2:75" ht="45" customHeight="1">
      <c r="B58" s="150"/>
      <c r="C58" s="150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  <c r="AK58" s="150"/>
      <c r="AL58" s="150"/>
      <c r="AM58" s="150"/>
      <c r="AN58" s="150"/>
      <c r="AO58" s="150"/>
      <c r="AP58" s="150"/>
      <c r="AQ58" s="150"/>
      <c r="AR58" s="150"/>
      <c r="AS58" s="150"/>
      <c r="AT58" s="150"/>
      <c r="AU58" s="150"/>
      <c r="AV58" s="150"/>
      <c r="AW58" s="150"/>
      <c r="AX58" s="150"/>
      <c r="AY58" s="150"/>
      <c r="AZ58" s="150"/>
      <c r="BA58" s="150"/>
      <c r="BB58" s="150"/>
      <c r="BC58" s="150"/>
      <c r="BD58" s="150"/>
      <c r="BE58" s="150"/>
      <c r="BF58" s="150"/>
      <c r="BG58" s="150"/>
      <c r="BH58" s="150"/>
      <c r="BJ58" s="228">
        <f t="shared" si="0"/>
        <v>55</v>
      </c>
      <c r="BT58" s="209">
        <f t="shared" si="6"/>
        <v>55</v>
      </c>
    </row>
    <row r="59" spans="2:75" ht="45" customHeight="1">
      <c r="B59" s="150"/>
      <c r="C59" s="150"/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  <c r="AL59" s="150"/>
      <c r="AM59" s="150"/>
      <c r="AN59" s="150"/>
      <c r="AO59" s="150"/>
      <c r="AP59" s="150"/>
      <c r="AQ59" s="150"/>
      <c r="AR59" s="150"/>
      <c r="AS59" s="150"/>
      <c r="AT59" s="150"/>
      <c r="AU59" s="150"/>
      <c r="AV59" s="150"/>
      <c r="AW59" s="150"/>
      <c r="AX59" s="150"/>
      <c r="AY59" s="150"/>
      <c r="AZ59" s="150"/>
      <c r="BA59" s="150"/>
      <c r="BB59" s="150"/>
      <c r="BC59" s="150"/>
      <c r="BD59" s="150"/>
      <c r="BE59" s="150"/>
      <c r="BF59" s="150"/>
      <c r="BG59" s="150"/>
      <c r="BH59" s="150"/>
      <c r="BJ59" s="228">
        <f t="shared" si="0"/>
        <v>56</v>
      </c>
      <c r="BT59" s="209">
        <f t="shared" si="6"/>
        <v>56</v>
      </c>
    </row>
    <row r="60" spans="2:75" ht="45" customHeight="1">
      <c r="B60" s="150"/>
      <c r="C60" s="150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  <c r="AL60" s="150"/>
      <c r="AM60" s="150"/>
      <c r="AN60" s="150"/>
      <c r="AO60" s="150"/>
      <c r="AP60" s="150"/>
      <c r="AQ60" s="150"/>
      <c r="AR60" s="150"/>
      <c r="AS60" s="150"/>
      <c r="AT60" s="150"/>
      <c r="AU60" s="150"/>
      <c r="AV60" s="150"/>
      <c r="AW60" s="150"/>
      <c r="AX60" s="150"/>
      <c r="AY60" s="150"/>
      <c r="AZ60" s="150"/>
      <c r="BA60" s="150"/>
      <c r="BB60" s="150"/>
      <c r="BC60" s="150"/>
      <c r="BD60" s="150"/>
      <c r="BE60" s="150"/>
      <c r="BF60" s="150"/>
      <c r="BG60" s="150"/>
      <c r="BH60" s="150"/>
      <c r="BJ60" s="228">
        <f t="shared" si="0"/>
        <v>57</v>
      </c>
      <c r="BT60" s="209">
        <f t="shared" si="6"/>
        <v>57</v>
      </c>
    </row>
    <row r="61" spans="2:75" ht="45" customHeight="1">
      <c r="B61" s="150"/>
      <c r="C61" s="150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  <c r="AK61" s="150"/>
      <c r="AL61" s="150"/>
      <c r="AM61" s="150"/>
      <c r="AN61" s="150"/>
      <c r="AO61" s="150"/>
      <c r="AP61" s="150"/>
      <c r="AQ61" s="150"/>
      <c r="AR61" s="150"/>
      <c r="AS61" s="150"/>
      <c r="AT61" s="150"/>
      <c r="AU61" s="150"/>
      <c r="AV61" s="150"/>
      <c r="AW61" s="150"/>
      <c r="AX61" s="150"/>
      <c r="AY61" s="150"/>
      <c r="AZ61" s="150"/>
      <c r="BA61" s="150"/>
      <c r="BB61" s="150"/>
      <c r="BC61" s="150"/>
      <c r="BD61" s="150"/>
      <c r="BE61" s="150"/>
      <c r="BF61" s="150"/>
      <c r="BG61" s="150"/>
      <c r="BH61" s="150"/>
      <c r="BJ61" s="228">
        <f t="shared" si="0"/>
        <v>58</v>
      </c>
      <c r="BT61" s="209">
        <f t="shared" si="6"/>
        <v>58</v>
      </c>
    </row>
    <row r="62" spans="2:75" ht="45" customHeight="1">
      <c r="B62" s="150"/>
      <c r="C62" s="150"/>
      <c r="D62" s="150"/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  <c r="AK62" s="150"/>
      <c r="AL62" s="150"/>
      <c r="AM62" s="150"/>
      <c r="AN62" s="150"/>
      <c r="AO62" s="150"/>
      <c r="AP62" s="150"/>
      <c r="AQ62" s="150"/>
      <c r="AR62" s="150"/>
      <c r="AS62" s="150"/>
      <c r="AT62" s="150"/>
      <c r="AU62" s="150"/>
      <c r="AV62" s="150"/>
      <c r="AW62" s="150"/>
      <c r="AX62" s="150"/>
      <c r="AY62" s="150"/>
      <c r="AZ62" s="150"/>
      <c r="BA62" s="150"/>
      <c r="BB62" s="150"/>
      <c r="BC62" s="150"/>
      <c r="BD62" s="150"/>
      <c r="BE62" s="150"/>
      <c r="BF62" s="150"/>
      <c r="BG62" s="150"/>
      <c r="BH62" s="150"/>
      <c r="BJ62" s="228">
        <f t="shared" si="0"/>
        <v>59</v>
      </c>
      <c r="BT62" s="209">
        <f t="shared" si="6"/>
        <v>59</v>
      </c>
    </row>
    <row r="63" spans="2:75" ht="38.1" customHeight="1">
      <c r="B63" s="150"/>
      <c r="C63" s="150"/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  <c r="AK63" s="150"/>
      <c r="AL63" s="150"/>
      <c r="AM63" s="150"/>
      <c r="AN63" s="150"/>
      <c r="AO63" s="150"/>
      <c r="AP63" s="150"/>
      <c r="AQ63" s="150"/>
      <c r="AR63" s="150"/>
      <c r="AS63" s="150"/>
      <c r="AT63" s="150"/>
      <c r="AU63" s="150"/>
      <c r="AV63" s="150"/>
      <c r="AW63" s="150"/>
      <c r="AX63" s="150"/>
      <c r="AY63" s="150"/>
      <c r="AZ63" s="150"/>
      <c r="BA63" s="150"/>
      <c r="BB63" s="150"/>
      <c r="BC63" s="150"/>
      <c r="BD63" s="150"/>
      <c r="BE63" s="150"/>
      <c r="BF63" s="150"/>
      <c r="BG63" s="150"/>
      <c r="BH63" s="150"/>
    </row>
    <row r="64" spans="2:75" ht="38.1" customHeight="1">
      <c r="B64" s="150"/>
      <c r="C64" s="150"/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  <c r="AK64" s="150"/>
      <c r="AL64" s="150"/>
      <c r="AM64" s="150"/>
      <c r="AN64" s="150"/>
      <c r="AO64" s="150"/>
      <c r="AP64" s="150"/>
      <c r="AQ64" s="150"/>
      <c r="AR64" s="150"/>
      <c r="AS64" s="150"/>
      <c r="AT64" s="150"/>
      <c r="AU64" s="150"/>
      <c r="AV64" s="150"/>
      <c r="AW64" s="150"/>
      <c r="AX64" s="150"/>
      <c r="AY64" s="150"/>
      <c r="AZ64" s="150"/>
      <c r="BA64" s="150"/>
      <c r="BB64" s="150"/>
      <c r="BC64" s="150"/>
      <c r="BD64" s="150"/>
      <c r="BE64" s="150"/>
      <c r="BF64" s="150"/>
      <c r="BG64" s="150"/>
      <c r="BH64" s="150"/>
    </row>
    <row r="65" spans="2:60">
      <c r="B65" s="150"/>
      <c r="C65" s="150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  <c r="AK65" s="150"/>
      <c r="AL65" s="150"/>
      <c r="AM65" s="150"/>
      <c r="AN65" s="150"/>
      <c r="AO65" s="150"/>
      <c r="AP65" s="150"/>
      <c r="AQ65" s="150"/>
      <c r="AR65" s="150"/>
      <c r="AS65" s="150"/>
      <c r="AT65" s="150"/>
      <c r="AU65" s="150"/>
      <c r="AV65" s="150"/>
      <c r="AW65" s="150"/>
      <c r="AX65" s="150"/>
      <c r="AY65" s="150"/>
      <c r="AZ65" s="150"/>
      <c r="BA65" s="150"/>
      <c r="BB65" s="150"/>
      <c r="BD65" s="150"/>
      <c r="BE65" s="150"/>
      <c r="BF65" s="150"/>
      <c r="BG65" s="150"/>
      <c r="BH65" s="150"/>
    </row>
    <row r="66" spans="2:60">
      <c r="AH66" s="150"/>
      <c r="AI66" s="150"/>
      <c r="AJ66" s="150"/>
      <c r="BD66" s="150"/>
      <c r="BE66" s="150"/>
      <c r="BF66" s="150"/>
      <c r="BG66" s="150"/>
      <c r="BH66" s="150"/>
    </row>
    <row r="67" spans="2:60">
      <c r="AH67" s="150"/>
      <c r="AI67" s="150"/>
      <c r="AJ67" s="150"/>
      <c r="BD67" s="150"/>
      <c r="BE67" s="150"/>
      <c r="BF67" s="150"/>
      <c r="BG67" s="150"/>
      <c r="BH67" s="150"/>
    </row>
    <row r="68" spans="2:60">
      <c r="AH68" s="150"/>
      <c r="AI68" s="150"/>
      <c r="AJ68" s="150"/>
      <c r="BD68" s="150"/>
      <c r="BE68" s="150"/>
      <c r="BF68" s="150"/>
    </row>
    <row r="69" spans="2:60">
      <c r="AH69" s="150"/>
      <c r="AI69" s="150"/>
      <c r="AJ69" s="150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V72"/>
  <sheetViews>
    <sheetView tabSelected="1" topLeftCell="A28" workbookViewId="0">
      <selection activeCell="H31" sqref="H31"/>
    </sheetView>
  </sheetViews>
  <sheetFormatPr defaultColWidth="10.8984375" defaultRowHeight="32.25" outlineLevelCol="1"/>
  <cols>
    <col min="1" max="1" width="3.69921875" style="2" customWidth="1"/>
    <col min="2" max="2" width="5.59765625" style="2" customWidth="1"/>
    <col min="3" max="3" width="11.19921875" style="12" customWidth="1"/>
    <col min="4" max="5" width="11.19921875" style="18" customWidth="1"/>
    <col min="6" max="6" width="11.19921875" style="12" customWidth="1"/>
    <col min="7" max="7" width="11.19921875" style="17" customWidth="1"/>
    <col min="8" max="8" width="15.8984375" style="12" customWidth="1"/>
    <col min="9" max="9" width="12" style="12" bestFit="1" customWidth="1"/>
    <col min="10" max="10" width="11.19921875" style="12" customWidth="1"/>
    <col min="11" max="11" width="25" style="12" bestFit="1" customWidth="1"/>
    <col min="12" max="13" width="17.3984375" style="322" customWidth="1"/>
    <col min="14" max="14" width="42.19921875" style="322" bestFit="1" customWidth="1"/>
    <col min="15" max="15" width="11.19921875" style="2" customWidth="1"/>
    <col min="16" max="16" width="5.59765625" style="2" customWidth="1"/>
    <col min="17" max="17" width="10.59765625" style="12" customWidth="1"/>
    <col min="18" max="18" width="10.59765625" style="18" customWidth="1"/>
    <col min="19" max="19" width="10.59765625" style="17" customWidth="1"/>
    <col min="20" max="20" width="10.59765625" style="12" customWidth="1"/>
    <col min="21" max="21" width="4.09765625" style="2" customWidth="1"/>
    <col min="22" max="22" width="5.59765625" style="2" customWidth="1"/>
    <col min="23" max="23" width="10.59765625" style="12" customWidth="1"/>
    <col min="24" max="24" width="10.59765625" style="18" customWidth="1"/>
    <col min="25" max="25" width="10.59765625" style="17" customWidth="1"/>
    <col min="26" max="26" width="10.59765625" style="12" customWidth="1"/>
    <col min="27" max="27" width="4.09765625" style="2" customWidth="1"/>
    <col min="28" max="28" width="5.59765625" style="2" customWidth="1"/>
    <col min="29" max="32" width="10.8984375" style="2"/>
    <col min="33" max="34" width="5.69921875" style="2" customWidth="1"/>
    <col min="35" max="35" width="5.69921875" style="60" customWidth="1"/>
    <col min="36" max="38" width="5.69921875" style="2" customWidth="1"/>
    <col min="39" max="42" width="10.8984375" style="2"/>
    <col min="43" max="47" width="7.19921875" style="75" outlineLevel="1"/>
    <col min="48" max="48" width="10.8984375" style="75"/>
    <col min="49" max="16384" width="10.8984375" style="2"/>
  </cols>
  <sheetData>
    <row r="1" spans="2:48">
      <c r="AI1" s="62" t="s">
        <v>335</v>
      </c>
      <c r="AJ1" s="70" t="str">
        <f xml:space="preserve"> _xlfn.CONCAT("'", AC5:AC48, "'")</f>
        <v>' 34567'</v>
      </c>
      <c r="AK1" s="68"/>
      <c r="AL1" s="68"/>
      <c r="AM1" s="68"/>
      <c r="AN1" s="68"/>
      <c r="AO1" s="2">
        <f xml:space="preserve"> LEN(AJ1)-2</f>
        <v>6</v>
      </c>
    </row>
    <row r="2" spans="2:48">
      <c r="B2" s="51" t="s">
        <v>336</v>
      </c>
      <c r="I2" s="12" t="str">
        <f xml:space="preserve"> "- xlit|" &amp; I3 &amp; "|" &amp; J3 &amp; "|"</f>
        <v>- xlit|pbPmtTnlkgKwzcsjZCShiIuUaAeEOQo@yYxX}{][RWMN123570|1!qa2wsxeEd?yhnbYHNcuUjJ8*,&lt;iIk09(lLOA:;o/mp 43657|</v>
      </c>
      <c r="P2" s="51" t="s">
        <v>337</v>
      </c>
      <c r="V2" s="51" t="s">
        <v>338</v>
      </c>
      <c r="AB2" s="51" t="s">
        <v>339</v>
      </c>
      <c r="AI2" s="62" t="s">
        <v>340</v>
      </c>
      <c r="AJ2" s="70" t="str">
        <f xml:space="preserve"> _xlfn.CONCAT("'", AC5:AC42, "'")</f>
        <v>''</v>
      </c>
      <c r="AK2" s="68"/>
      <c r="AL2" s="68"/>
      <c r="AM2" s="68"/>
      <c r="AN2" s="68"/>
      <c r="AQ2" s="79"/>
      <c r="AR2" s="79"/>
      <c r="AS2" s="79"/>
      <c r="AT2" s="79"/>
      <c r="AU2" s="79"/>
      <c r="AV2" s="79"/>
    </row>
    <row r="3" spans="2:48">
      <c r="I3" s="12" t="str">
        <f xml:space="preserve"> _xlfn.CONCAT(I5:I55)</f>
        <v>pbPmtTnlkgKwzcsjZCShiIuUaAeEOQo@yYxX}{][RWMN123570</v>
      </c>
      <c r="J3" s="12" t="str">
        <f xml:space="preserve"> _xlfn.CONCAT(J5:J55)</f>
        <v>1!qa2wsxeEd?yhnbYHNcuUjJ8*,&lt;iIk09(lLOA:;o/mp 43657</v>
      </c>
      <c r="AQ3" s="79"/>
      <c r="AR3" s="79"/>
      <c r="AS3" s="25" t="s">
        <v>341</v>
      </c>
      <c r="AT3" s="25" t="s">
        <v>342</v>
      </c>
      <c r="AU3" s="26" t="s">
        <v>4</v>
      </c>
      <c r="AV3" s="79"/>
    </row>
    <row r="4" spans="2:48" s="4" customFormat="1" ht="28.5">
      <c r="B4" s="306" t="s">
        <v>279</v>
      </c>
      <c r="C4" s="317" t="s">
        <v>233</v>
      </c>
      <c r="D4" s="319" t="s">
        <v>234</v>
      </c>
      <c r="E4" s="319" t="s">
        <v>235</v>
      </c>
      <c r="F4" s="318" t="s">
        <v>236</v>
      </c>
      <c r="G4" s="292" t="s">
        <v>70</v>
      </c>
      <c r="H4" s="300"/>
      <c r="I4" s="45" t="s">
        <v>236</v>
      </c>
      <c r="J4" s="46" t="s">
        <v>233</v>
      </c>
      <c r="K4" s="292"/>
      <c r="L4" s="323"/>
      <c r="M4" s="323"/>
      <c r="N4" s="323"/>
      <c r="P4" s="41" t="s">
        <v>279</v>
      </c>
      <c r="Q4" s="42" t="s">
        <v>233</v>
      </c>
      <c r="R4" s="43" t="s">
        <v>280</v>
      </c>
      <c r="S4" s="44" t="s">
        <v>70</v>
      </c>
      <c r="T4" s="45" t="s">
        <v>236</v>
      </c>
      <c r="V4" s="41" t="s">
        <v>279</v>
      </c>
      <c r="W4" s="42" t="s">
        <v>233</v>
      </c>
      <c r="X4" s="43" t="s">
        <v>280</v>
      </c>
      <c r="Y4" s="44" t="s">
        <v>70</v>
      </c>
      <c r="Z4" s="45" t="s">
        <v>236</v>
      </c>
      <c r="AB4" s="57" t="s">
        <v>279</v>
      </c>
      <c r="AC4" s="58" t="s">
        <v>233</v>
      </c>
      <c r="AD4" s="59" t="s">
        <v>280</v>
      </c>
      <c r="AE4" s="44" t="s">
        <v>70</v>
      </c>
      <c r="AF4" s="45" t="s">
        <v>236</v>
      </c>
      <c r="AI4" s="61"/>
      <c r="AQ4" s="75"/>
      <c r="AR4" s="106">
        <f t="shared" ref="AR4:AR45" si="0" xml:space="preserve"> ROW() - 3</f>
        <v>1</v>
      </c>
      <c r="AS4" s="107" t="s">
        <v>293</v>
      </c>
      <c r="AT4" s="27" t="s">
        <v>8</v>
      </c>
      <c r="AU4" s="28" t="s">
        <v>9</v>
      </c>
      <c r="AV4" s="75"/>
    </row>
    <row r="5" spans="2:48">
      <c r="B5" s="48">
        <f t="shared" ref="B5:B49" si="1" xml:space="preserve"> ROW() - 4</f>
        <v>1</v>
      </c>
      <c r="C5" s="9">
        <v>1</v>
      </c>
      <c r="D5" s="241" t="s">
        <v>293</v>
      </c>
      <c r="E5" s="20" t="s">
        <v>293</v>
      </c>
      <c r="F5" s="8" t="s">
        <v>8</v>
      </c>
      <c r="G5" s="14" t="s">
        <v>8</v>
      </c>
      <c r="H5" s="301"/>
      <c r="I5" s="5" t="str">
        <f>_xlfn.CONCAT(F5:F8)</f>
        <v>pbPm</v>
      </c>
      <c r="J5" s="6" t="str">
        <f xml:space="preserve"> _xlfn.CONCAT(C5:C8)</f>
        <v>1!qa</v>
      </c>
      <c r="K5" s="13" t="str">
        <f>"["""&amp;D49&amp;"""] = """&amp;G49&amp;""","</f>
        <v>["鼻"] = "N",</v>
      </c>
      <c r="L5" s="324"/>
      <c r="M5" s="324"/>
      <c r="N5" s="324"/>
      <c r="P5" s="30">
        <v>1</v>
      </c>
      <c r="Q5" s="9">
        <v>1</v>
      </c>
      <c r="R5" s="20" t="str" cm="1">
        <f t="array" ref="R5" xml:space="preserve"> IFERROR( INDEX($D$5:$D$64, MATCH(TRUE, EXACT($Q5, $C$5:$C$64),0)), "")</f>
        <v>ㄅ</v>
      </c>
      <c r="S5" s="14" t="str" cm="1">
        <f t="array" ref="S5" xml:space="preserve"> IFERROR( INDEX($G$9:$G$64, MATCH(TRUE, EXACT($Q5, $C$5:$C$64),0)), "")</f>
        <v>t</v>
      </c>
      <c r="T5" s="34" t="str" cm="1">
        <f t="array" ref="T5" xml:space="preserve"> IFERROR( INDEX($F$5:$F$64, MATCH(TRUE, EXACT($Q5, $C$5:$C$64),0)), "")</f>
        <v>p</v>
      </c>
      <c r="V5" s="30">
        <v>1</v>
      </c>
      <c r="W5" s="69" t="s">
        <v>287</v>
      </c>
      <c r="X5" s="20" t="str" cm="1">
        <f t="array" ref="X5" xml:space="preserve"> IFERROR( INDEX($D$5:$D$64, MATCH(TRUE, EXACT($W5, $C$5:$C$64),0)), "")</f>
        <v>ㄅㄏ</v>
      </c>
      <c r="Y5" s="14" t="str" cm="1">
        <f t="array" ref="Y5" xml:space="preserve"> IFERROR( INDEX($G$9:$G$64, MATCH(TRUE, EXACT($W5, $C$5:$C$64),0)), "")</f>
        <v>th</v>
      </c>
      <c r="Z5" s="34" t="str" cm="1">
        <f t="array" ref="Z5" xml:space="preserve"> IFERROR( INDEX($F$5:$F$64, MATCH(TRUE, EXACT($W5, $C$5:$C$64),0)), "")</f>
        <v>b</v>
      </c>
      <c r="AB5" s="3">
        <f xml:space="preserve"> ROW() - 4</f>
        <v>1</v>
      </c>
      <c r="AC5" s="6"/>
      <c r="AD5" s="19"/>
      <c r="AE5" s="13"/>
      <c r="AF5" s="5"/>
      <c r="AI5" s="62" t="s">
        <v>343</v>
      </c>
      <c r="AL5" s="63" t="str">
        <f xml:space="preserve"> "- 'xlit|" &amp; AI6 &amp; "|" &amp; AI7 &amp; "|'"</f>
        <v>- 'xlit|132750| 34567|'</v>
      </c>
      <c r="AQ5" s="79"/>
      <c r="AR5" s="106">
        <f t="shared" si="0"/>
        <v>2</v>
      </c>
      <c r="AS5" s="107" t="s">
        <v>295</v>
      </c>
      <c r="AT5" s="27" t="s">
        <v>12</v>
      </c>
      <c r="AU5" s="28" t="s">
        <v>13</v>
      </c>
      <c r="AV5" s="79"/>
    </row>
    <row r="6" spans="2:48">
      <c r="B6" s="47">
        <f t="shared" si="1"/>
        <v>2</v>
      </c>
      <c r="C6" s="6" t="s">
        <v>294</v>
      </c>
      <c r="D6" s="240" t="s">
        <v>344</v>
      </c>
      <c r="E6" s="19" t="s">
        <v>295</v>
      </c>
      <c r="F6" s="7" t="s">
        <v>16</v>
      </c>
      <c r="G6" s="13" t="s">
        <v>16</v>
      </c>
      <c r="H6" s="301"/>
      <c r="I6" s="7"/>
      <c r="J6" s="6"/>
      <c r="K6" s="13" t="str">
        <f t="shared" ref="K6:K15" si="2">"["""&amp;D6&amp;"""] = """&amp;G6&amp;""","</f>
        <v>["ㄅㄏ"] = "b",</v>
      </c>
      <c r="L6" s="324"/>
      <c r="M6" s="324"/>
      <c r="N6" s="324"/>
      <c r="P6" s="31">
        <f>P5+1</f>
        <v>2</v>
      </c>
      <c r="Q6" s="6" t="s">
        <v>345</v>
      </c>
      <c r="R6" s="19" t="str" cm="1">
        <f t="array" ref="R6" xml:space="preserve"> IFERROR( INDEX($D$5:$D$64, MATCH(TRUE, EXACT($Q6, $C$5:$C$64),0)), "")</f>
        <v>ㄆ</v>
      </c>
      <c r="S6" s="13" t="str" cm="1">
        <f t="array" ref="S6" xml:space="preserve"> IFERROR( INDEX($G$9:$G$64, MATCH(TRUE, EXACT($Q6, $C$5:$C$64),0)), "")</f>
        <v>n</v>
      </c>
      <c r="T6" s="35" t="str" cm="1">
        <f t="array" ref="T6" xml:space="preserve"> IFERROR( INDEX($F$5:$F$64, MATCH(TRUE, EXACT($Q6, $C$5:$C$64),0)), "")</f>
        <v>P</v>
      </c>
      <c r="V6" s="31">
        <f>V5+1</f>
        <v>2</v>
      </c>
      <c r="W6" s="6" t="s">
        <v>346</v>
      </c>
      <c r="X6" s="19" t="str" cm="1">
        <f t="array" ref="X6" xml:space="preserve"> IFERROR( INDEX($D$5:$D$64, MATCH(TRUE, EXACT($W6, $C$5:$C$64),0)), "")</f>
        <v/>
      </c>
      <c r="Y6" s="13" t="str" cm="1">
        <f t="array" ref="Y6" xml:space="preserve"> IFERROR( INDEX($G$9:$G$64, MATCH(TRUE, EXACT($W6, $C$5:$C$64),0)), "")</f>
        <v/>
      </c>
      <c r="Z6" s="35" t="str" cm="1">
        <f t="array" ref="Z6" xml:space="preserve"> IFERROR( INDEX($F$5:$F$64, MATCH(TRUE, EXACT($W6, $C$5:$C$64),0)), "")</f>
        <v/>
      </c>
      <c r="AB6" s="3">
        <f t="shared" ref="AB6:AB48" si="3" xml:space="preserve"> ROW() - 4</f>
        <v>2</v>
      </c>
      <c r="AC6" s="6"/>
      <c r="AD6" s="19"/>
      <c r="AE6" s="13"/>
      <c r="AF6" s="5"/>
      <c r="AH6" s="72">
        <f xml:space="preserve"> LEN(AI6)</f>
        <v>6</v>
      </c>
      <c r="AI6" s="60" t="str">
        <f xml:space="preserve"> _xlfn.CONCAT($AF$5:$AF$48)</f>
        <v>132750</v>
      </c>
      <c r="AQ6" s="79"/>
      <c r="AR6" s="106">
        <f t="shared" si="0"/>
        <v>3</v>
      </c>
      <c r="AS6" s="107" t="s">
        <v>10</v>
      </c>
      <c r="AT6" s="27" t="s">
        <v>20</v>
      </c>
      <c r="AU6" s="28" t="s">
        <v>21</v>
      </c>
      <c r="AV6" s="79"/>
    </row>
    <row r="7" spans="2:48">
      <c r="B7" s="47">
        <f t="shared" si="1"/>
        <v>3</v>
      </c>
      <c r="C7" s="6" t="s">
        <v>296</v>
      </c>
      <c r="D7" s="240" t="str">
        <f>E7</f>
        <v>ㄆ</v>
      </c>
      <c r="E7" s="19" t="s">
        <v>347</v>
      </c>
      <c r="F7" s="5" t="s">
        <v>11</v>
      </c>
      <c r="G7" s="13" t="s">
        <v>12</v>
      </c>
      <c r="H7" s="301"/>
      <c r="I7" s="5"/>
      <c r="J7" s="6"/>
      <c r="K7" s="13" t="str">
        <f t="shared" si="2"/>
        <v>["ㄆ"] = "ph",</v>
      </c>
      <c r="L7" s="324"/>
      <c r="M7" s="324"/>
      <c r="N7" s="324"/>
      <c r="P7" s="31">
        <f t="shared" ref="P7:P59" si="4">P6+1</f>
        <v>3</v>
      </c>
      <c r="Q7" s="6" t="s">
        <v>348</v>
      </c>
      <c r="R7" s="19" t="str" cm="1">
        <f t="array" ref="R7" xml:space="preserve"> IFERROR( INDEX($D$5:$D$64, MATCH(TRUE, EXACT($Q7, $C$5:$C$64),0)), "")</f>
        <v>ㄇ</v>
      </c>
      <c r="S7" s="13" t="str" cm="1">
        <f t="array" ref="S7" xml:space="preserve"> IFERROR( INDEX($G$9:$G$64, MATCH(TRUE, EXACT($Q7, $C$5:$C$64),0)), "")</f>
        <v>l</v>
      </c>
      <c r="T7" s="36" t="str" cm="1">
        <f t="array" ref="T7" xml:space="preserve"> IFERROR( INDEX($F$5:$F$64, MATCH(TRUE, EXACT($Q7, $C$5:$C$64),0)), "")</f>
        <v>m</v>
      </c>
      <c r="V7" s="31">
        <f t="shared" ref="V7:V59" si="5">V6+1</f>
        <v>3</v>
      </c>
      <c r="W7" s="6" t="s">
        <v>259</v>
      </c>
      <c r="X7" s="19" t="str" cm="1">
        <f t="array" ref="X7" xml:space="preserve"> IFERROR( INDEX($D$5:$D$64, MATCH(TRUE, EXACT($W7, $C$5:$C$64),0)), "")</f>
        <v>ㄚㄇ</v>
      </c>
      <c r="Y7" s="13" t="str" cm="1">
        <f t="array" ref="Y7" xml:space="preserve"> IFERROR( INDEX($G$9:$G$64, MATCH(TRUE, EXACT($W7, $C$5:$C$64),0)), "")</f>
        <v>ng</v>
      </c>
      <c r="Z7" s="36" t="str" cm="1">
        <f t="array" ref="Z7" xml:space="preserve"> IFERROR( INDEX($F$5:$F$64, MATCH(TRUE, EXACT($W7, $C$5:$C$64),0)), "")</f>
        <v>{</v>
      </c>
      <c r="AB7" s="3">
        <f t="shared" si="3"/>
        <v>3</v>
      </c>
      <c r="AC7" s="6"/>
      <c r="AD7" s="19"/>
      <c r="AE7" s="13"/>
      <c r="AF7" s="7"/>
      <c r="AH7" s="72">
        <f xml:space="preserve"> LEN(AI7)</f>
        <v>6</v>
      </c>
      <c r="AI7" s="60" t="str">
        <f xml:space="preserve"> _xlfn.CONCAT($AC$5:$AC$48)</f>
        <v xml:space="preserve"> 34567</v>
      </c>
      <c r="AR7" s="106">
        <f t="shared" si="0"/>
        <v>4</v>
      </c>
      <c r="AS7" s="107" t="s">
        <v>18</v>
      </c>
      <c r="AT7" s="27" t="s">
        <v>16</v>
      </c>
      <c r="AU7" s="28" t="s">
        <v>17</v>
      </c>
    </row>
    <row r="8" spans="2:48">
      <c r="B8" s="49">
        <f t="shared" si="1"/>
        <v>4</v>
      </c>
      <c r="C8" s="11" t="s">
        <v>75</v>
      </c>
      <c r="D8" s="242" t="str">
        <f>E8</f>
        <v>ㄇ</v>
      </c>
      <c r="E8" s="21" t="s">
        <v>18</v>
      </c>
      <c r="F8" s="10" t="s">
        <v>20</v>
      </c>
      <c r="G8" s="178" t="s">
        <v>349</v>
      </c>
      <c r="H8" s="302"/>
      <c r="I8" s="5"/>
      <c r="J8" s="6"/>
      <c r="K8" s="13" t="str">
        <f t="shared" si="2"/>
        <v>["ㄇ"] = "m",</v>
      </c>
      <c r="L8" s="325"/>
      <c r="M8" s="325"/>
      <c r="N8" s="325"/>
      <c r="P8" s="32">
        <f t="shared" si="4"/>
        <v>4</v>
      </c>
      <c r="Q8" s="11" t="s">
        <v>350</v>
      </c>
      <c r="R8" s="21" t="str" cm="1">
        <f t="array" ref="R8" xml:space="preserve"> IFERROR( INDEX($D$5:$D$64, MATCH(TRUE, EXACT($Q8, $C$5:$C$64),0)), "")</f>
        <v/>
      </c>
      <c r="S8" s="15" t="str" cm="1">
        <f t="array" ref="S8" xml:space="preserve"> IFERROR( INDEX($G$9:$G$64, MATCH(TRUE, EXACT($Q8, $C$5:$C$64),0)), "")</f>
        <v/>
      </c>
      <c r="T8" s="37" t="str" cm="1">
        <f t="array" ref="T8" xml:space="preserve"> IFERROR( INDEX($F$5:$F$64, MATCH(TRUE, EXACT($Q8, $C$5:$C$64),0)), "")</f>
        <v/>
      </c>
      <c r="V8" s="32">
        <f t="shared" si="5"/>
        <v>4</v>
      </c>
      <c r="W8" s="11" t="s">
        <v>351</v>
      </c>
      <c r="X8" s="21" t="str" cm="1">
        <f t="array" ref="X8" xml:space="preserve"> IFERROR( INDEX($D$5:$D$64, MATCH(TRUE, EXACT($W8, $C$5:$C$64),0)), "")</f>
        <v/>
      </c>
      <c r="Y8" s="15" t="str" cm="1">
        <f t="array" ref="Y8" xml:space="preserve"> IFERROR( INDEX($G$9:$G$64, MATCH(TRUE, EXACT($W8, $C$5:$C$64),0)), "")</f>
        <v/>
      </c>
      <c r="Z8" s="37" t="str" cm="1">
        <f t="array" ref="Z8" xml:space="preserve"> IFERROR( INDEX($F$5:$F$64, MATCH(TRUE, EXACT($W8, $C$5:$C$64),0)), "")</f>
        <v/>
      </c>
      <c r="AB8" s="3">
        <f t="shared" si="3"/>
        <v>4</v>
      </c>
      <c r="AC8" s="6"/>
      <c r="AD8" s="19"/>
      <c r="AE8" s="13"/>
      <c r="AF8" s="5"/>
      <c r="AQ8" s="79"/>
      <c r="AR8" s="106">
        <f t="shared" si="0"/>
        <v>5</v>
      </c>
      <c r="AS8" s="107" t="s">
        <v>22</v>
      </c>
      <c r="AT8" s="27" t="s">
        <v>23</v>
      </c>
      <c r="AU8" s="28" t="s">
        <v>24</v>
      </c>
      <c r="AV8" s="79"/>
    </row>
    <row r="9" spans="2:48">
      <c r="B9" s="48">
        <f t="shared" si="1"/>
        <v>5</v>
      </c>
      <c r="C9" s="9">
        <v>2</v>
      </c>
      <c r="D9" s="20" t="s">
        <v>22</v>
      </c>
      <c r="E9" s="241" t="str">
        <f t="shared" ref="E9:E12" si="6">D9</f>
        <v>ㄉ</v>
      </c>
      <c r="F9" s="8" t="s">
        <v>23</v>
      </c>
      <c r="G9" s="14" t="s">
        <v>23</v>
      </c>
      <c r="H9" s="301"/>
      <c r="I9" s="8" t="str">
        <f>_xlfn.CONCAT(F9:F12)</f>
        <v>tTnl</v>
      </c>
      <c r="J9" s="9" t="str">
        <f xml:space="preserve"> _xlfn.CONCAT(C9:C12)</f>
        <v>2wsx</v>
      </c>
      <c r="K9" s="13" t="str">
        <f t="shared" si="2"/>
        <v>["ㄉ"] = "t",</v>
      </c>
      <c r="L9" s="324"/>
      <c r="M9" s="324"/>
      <c r="N9" s="324"/>
      <c r="P9" s="30">
        <f>P8+1</f>
        <v>5</v>
      </c>
      <c r="Q9" s="9">
        <v>2</v>
      </c>
      <c r="R9" s="20" t="str" cm="1">
        <f t="array" ref="R9" xml:space="preserve"> IFERROR( INDEX($D$5:$D$64, MATCH(TRUE, EXACT($Q9, $C$5:$C$64),0)), "")</f>
        <v>ㄉ</v>
      </c>
      <c r="S9" s="14" t="str" cm="1">
        <f t="array" ref="S9" xml:space="preserve"> IFERROR( INDEX($G$9:$G$64, MATCH(TRUE, EXACT($Q9, $C$5:$C$64),0)), "")</f>
        <v>k</v>
      </c>
      <c r="T9" s="34" t="str" cm="1">
        <f t="array" ref="T9" xml:space="preserve"> IFERROR( INDEX($F$5:$F$64, MATCH(TRUE, EXACT($Q9, $C$5:$C$64),0)), "")</f>
        <v>t</v>
      </c>
      <c r="V9" s="30">
        <f>V8+1</f>
        <v>5</v>
      </c>
      <c r="W9" s="39" t="s">
        <v>352</v>
      </c>
      <c r="X9" s="20" t="str" cm="1">
        <f t="array" ref="X9" xml:space="preserve"> IFERROR( INDEX($D$5:$D$64, MATCH(TRUE, EXACT($W9, $C$5:$C$64),0)), "")</f>
        <v/>
      </c>
      <c r="Y9" s="14" t="str" cm="1">
        <f t="array" ref="Y9" xml:space="preserve"> IFERROR( INDEX($G$9:$G$64, MATCH(TRUE, EXACT($W9, $C$5:$C$64),0)), "")</f>
        <v/>
      </c>
      <c r="Z9" s="34" t="str" cm="1">
        <f t="array" ref="Z9" xml:space="preserve"> IFERROR( INDEX($F$5:$F$64, MATCH(TRUE, EXACT($W9, $C$5:$C$64),0)), "")</f>
        <v/>
      </c>
      <c r="AB9" s="3">
        <f t="shared" si="3"/>
        <v>5</v>
      </c>
      <c r="AC9" s="6"/>
      <c r="AD9" s="19"/>
      <c r="AE9" s="13"/>
      <c r="AF9" s="5"/>
      <c r="AI9" s="62" t="s">
        <v>353</v>
      </c>
      <c r="AL9" s="63" t="str">
        <f xml:space="preserve"> "- 'xlit|" &amp; AI10 &amp; "|" &amp; AI11 &amp; "|'"</f>
        <v>- 'xlit|34567|˪ˋ˫ˊ．|'</v>
      </c>
      <c r="AQ9" s="79"/>
      <c r="AR9" s="106">
        <f t="shared" si="0"/>
        <v>6</v>
      </c>
      <c r="AS9" s="107" t="s">
        <v>25</v>
      </c>
      <c r="AT9" s="27" t="s">
        <v>27</v>
      </c>
      <c r="AU9" s="28" t="s">
        <v>28</v>
      </c>
      <c r="AV9" s="79"/>
    </row>
    <row r="10" spans="2:48">
      <c r="B10" s="47">
        <f t="shared" si="1"/>
        <v>6</v>
      </c>
      <c r="C10" s="6" t="s">
        <v>297</v>
      </c>
      <c r="D10" s="19" t="s">
        <v>354</v>
      </c>
      <c r="E10" s="240" t="str">
        <f t="shared" si="6"/>
        <v>ㄊ</v>
      </c>
      <c r="F10" s="5" t="s">
        <v>26</v>
      </c>
      <c r="G10" s="13" t="s">
        <v>27</v>
      </c>
      <c r="H10" s="301"/>
      <c r="I10" s="5"/>
      <c r="J10" s="6"/>
      <c r="K10" s="13" t="str">
        <f t="shared" si="2"/>
        <v>["ㄊ"] = "th",</v>
      </c>
      <c r="L10" s="324"/>
      <c r="M10" s="324"/>
      <c r="N10" s="324"/>
      <c r="P10" s="31">
        <f t="shared" si="4"/>
        <v>6</v>
      </c>
      <c r="Q10" s="6" t="s">
        <v>355</v>
      </c>
      <c r="R10" s="19" t="str" cm="1">
        <f t="array" ref="R10" xml:space="preserve"> IFERROR( INDEX($D$5:$D$64, MATCH(TRUE, EXACT($Q10, $C$5:$C$64),0)), "")</f>
        <v>ㄊ</v>
      </c>
      <c r="S10" s="13" t="str" cm="1">
        <f t="array" ref="S10" xml:space="preserve"> IFERROR( INDEX($G$9:$G$64, MATCH(TRUE, EXACT($Q10, $C$5:$C$64),0)), "")</f>
        <v>g</v>
      </c>
      <c r="T10" s="35" t="str" cm="1">
        <f t="array" ref="T10" xml:space="preserve"> IFERROR( INDEX($F$5:$F$64, MATCH(TRUE, EXACT($Q10, $C$5:$C$64),0)), "")</f>
        <v>T</v>
      </c>
      <c r="V10" s="31">
        <f t="shared" si="5"/>
        <v>6</v>
      </c>
      <c r="W10" s="6" t="s">
        <v>356</v>
      </c>
      <c r="X10" s="19" t="str" cm="1">
        <f t="array" ref="X10" xml:space="preserve"> IFERROR( INDEX($D$5:$D$64, MATCH(TRUE, EXACT($W10, $C$5:$C$64),0)), "")</f>
        <v/>
      </c>
      <c r="Y10" s="13" t="str" cm="1">
        <f t="array" ref="Y10" xml:space="preserve"> IFERROR( INDEX($G$9:$G$64, MATCH(TRUE, EXACT($W10, $C$5:$C$64),0)), "")</f>
        <v/>
      </c>
      <c r="Z10" s="35" t="str" cm="1">
        <f t="array" ref="Z10" xml:space="preserve"> IFERROR( INDEX($F$5:$F$64, MATCH(TRUE, EXACT($W10, $C$5:$C$64),0)), "")</f>
        <v/>
      </c>
      <c r="AB10" s="3">
        <f t="shared" si="3"/>
        <v>6</v>
      </c>
      <c r="AC10" s="6"/>
      <c r="AD10" s="19"/>
      <c r="AE10" s="13"/>
      <c r="AF10" s="5"/>
      <c r="AH10" s="72">
        <f xml:space="preserve"> LEN(AI10)</f>
        <v>5</v>
      </c>
      <c r="AI10" s="60" t="str">
        <f xml:space="preserve"> _xlfn.CONCAT($AC$5:$AC$42, AC44:AC48)</f>
        <v>34567</v>
      </c>
      <c r="AR10" s="106">
        <f t="shared" si="0"/>
        <v>7</v>
      </c>
      <c r="AS10" s="107" t="s">
        <v>29</v>
      </c>
      <c r="AT10" s="27" t="s">
        <v>31</v>
      </c>
      <c r="AU10" s="28" t="s">
        <v>32</v>
      </c>
    </row>
    <row r="11" spans="2:48">
      <c r="B11" s="47">
        <f t="shared" si="1"/>
        <v>7</v>
      </c>
      <c r="C11" s="6" t="s">
        <v>50</v>
      </c>
      <c r="D11" s="19" t="s">
        <v>29</v>
      </c>
      <c r="E11" s="240" t="str">
        <f t="shared" si="6"/>
        <v>ㄋ</v>
      </c>
      <c r="F11" s="5" t="s">
        <v>31</v>
      </c>
      <c r="G11" s="13" t="s">
        <v>31</v>
      </c>
      <c r="H11" s="301"/>
      <c r="I11" s="5"/>
      <c r="J11" s="6"/>
      <c r="K11" s="13" t="str">
        <f t="shared" si="2"/>
        <v>["ㄋ"] = "n",</v>
      </c>
      <c r="L11" s="324"/>
      <c r="M11" s="324"/>
      <c r="N11" s="324"/>
      <c r="P11" s="31">
        <f t="shared" si="4"/>
        <v>7</v>
      </c>
      <c r="Q11" s="6" t="s">
        <v>357</v>
      </c>
      <c r="R11" s="19" t="str" cm="1">
        <f t="array" ref="R11" xml:space="preserve"> IFERROR( INDEX($D$5:$D$64, MATCH(TRUE, EXACT($Q11, $C$5:$C$64),0)), "")</f>
        <v>ㄋ</v>
      </c>
      <c r="S11" s="13" t="str" cm="1">
        <f t="array" ref="S11" xml:space="preserve"> IFERROR( INDEX($G$9:$G$64, MATCH(TRUE, EXACT($Q11, $C$5:$C$64),0)), "")</f>
        <v>kh</v>
      </c>
      <c r="T11" s="36" t="str" cm="1">
        <f t="array" ref="T11" xml:space="preserve"> IFERROR( INDEX($F$5:$F$64, MATCH(TRUE, EXACT($Q11, $C$5:$C$64),0)), "")</f>
        <v>n</v>
      </c>
      <c r="V11" s="31">
        <f t="shared" si="5"/>
        <v>7</v>
      </c>
      <c r="W11" s="6" t="s">
        <v>358</v>
      </c>
      <c r="X11" s="19" t="str" cm="1">
        <f t="array" ref="X11" xml:space="preserve"> IFERROR( INDEX($D$5:$D$64, MATCH(TRUE, EXACT($W11, $C$5:$C$64),0)), "")</f>
        <v/>
      </c>
      <c r="Y11" s="13" t="str" cm="1">
        <f t="array" ref="Y11" xml:space="preserve"> IFERROR( INDEX($G$9:$G$64, MATCH(TRUE, EXACT($W11, $C$5:$C$64),0)), "")</f>
        <v/>
      </c>
      <c r="Z11" s="36" t="str" cm="1">
        <f t="array" ref="Z11" xml:space="preserve"> IFERROR( INDEX($F$5:$F$64, MATCH(TRUE, EXACT($W11, $C$5:$C$64),0)), "")</f>
        <v/>
      </c>
      <c r="AB11" s="3">
        <f t="shared" si="3"/>
        <v>7</v>
      </c>
      <c r="AC11" s="6"/>
      <c r="AD11" s="19"/>
      <c r="AE11" s="13"/>
      <c r="AF11" s="7"/>
      <c r="AH11" s="72">
        <f xml:space="preserve"> LEN(AI11)</f>
        <v>5</v>
      </c>
      <c r="AI11" s="71" t="str">
        <f xml:space="preserve"> _xlfn.CONCAT($AD$5:$AD$42, AD44:AD48)</f>
        <v>˪ˋ˫ˊ．</v>
      </c>
      <c r="AQ11" s="79"/>
      <c r="AR11" s="106">
        <f t="shared" si="0"/>
        <v>8</v>
      </c>
      <c r="AS11" s="107" t="s">
        <v>33</v>
      </c>
      <c r="AT11" s="27" t="s">
        <v>35</v>
      </c>
      <c r="AU11" s="28" t="s">
        <v>36</v>
      </c>
      <c r="AV11" s="79"/>
    </row>
    <row r="12" spans="2:48">
      <c r="B12" s="49">
        <f t="shared" si="1"/>
        <v>8</v>
      </c>
      <c r="C12" s="11" t="s">
        <v>298</v>
      </c>
      <c r="D12" s="21" t="s">
        <v>33</v>
      </c>
      <c r="E12" s="242" t="str">
        <f t="shared" si="6"/>
        <v>ㄌ</v>
      </c>
      <c r="F12" s="10" t="s">
        <v>35</v>
      </c>
      <c r="G12" s="15" t="s">
        <v>35</v>
      </c>
      <c r="H12" s="301"/>
      <c r="I12" s="5"/>
      <c r="J12" s="6"/>
      <c r="K12" s="13" t="str">
        <f t="shared" si="2"/>
        <v>["ㄌ"] = "l",</v>
      </c>
      <c r="L12" s="324"/>
      <c r="M12" s="324"/>
      <c r="N12" s="324"/>
      <c r="P12" s="32">
        <f t="shared" si="4"/>
        <v>8</v>
      </c>
      <c r="Q12" s="11" t="s">
        <v>359</v>
      </c>
      <c r="R12" s="21" t="str" cm="1">
        <f t="array" ref="R12" xml:space="preserve"> IFERROR( INDEX($D$5:$D$64, MATCH(TRUE, EXACT($Q12, $C$5:$C$64),0)), "")</f>
        <v>ㄌ</v>
      </c>
      <c r="S12" s="15" t="str" cm="1">
        <f t="array" ref="S12" xml:space="preserve"> IFERROR( INDEX($G$9:$G$64, MATCH(TRUE, EXACT($Q12, $C$5:$C$64),0)), "")</f>
        <v>ng</v>
      </c>
      <c r="T12" s="37" t="str" cm="1">
        <f t="array" ref="T12" xml:space="preserve"> IFERROR( INDEX($F$5:$F$64, MATCH(TRUE, EXACT($Q12, $C$5:$C$64),0)), "")</f>
        <v>l</v>
      </c>
      <c r="V12" s="32">
        <f t="shared" si="5"/>
        <v>8</v>
      </c>
      <c r="W12" s="11" t="s">
        <v>360</v>
      </c>
      <c r="X12" s="21" t="str" cm="1">
        <f t="array" ref="X12" xml:space="preserve"> IFERROR( INDEX($D$5:$D$64, MATCH(TRUE, EXACT($W12, $C$5:$C$64),0)), "")</f>
        <v/>
      </c>
      <c r="Y12" s="15" t="str" cm="1">
        <f t="array" ref="Y12" xml:space="preserve"> IFERROR( INDEX($G$9:$G$64, MATCH(TRUE, EXACT($W12, $C$5:$C$64),0)), "")</f>
        <v/>
      </c>
      <c r="Z12" s="37" t="str" cm="1">
        <f t="array" ref="Z12" xml:space="preserve"> IFERROR( INDEX($F$5:$F$64, MATCH(TRUE, EXACT($W12, $C$5:$C$64),0)), "")</f>
        <v/>
      </c>
      <c r="AB12" s="3">
        <f t="shared" si="3"/>
        <v>8</v>
      </c>
      <c r="AC12" s="6"/>
      <c r="AD12" s="19"/>
      <c r="AE12" s="13"/>
      <c r="AF12" s="5"/>
      <c r="AQ12" s="79"/>
      <c r="AR12" s="106">
        <f t="shared" si="0"/>
        <v>9</v>
      </c>
      <c r="AS12" s="107" t="s">
        <v>299</v>
      </c>
      <c r="AT12" s="27" t="s">
        <v>53</v>
      </c>
      <c r="AU12" s="28" t="s">
        <v>54</v>
      </c>
      <c r="AV12" s="79"/>
    </row>
    <row r="13" spans="2:48">
      <c r="B13" s="48">
        <f t="shared" si="1"/>
        <v>9</v>
      </c>
      <c r="C13" s="9" t="s">
        <v>93</v>
      </c>
      <c r="D13" s="241" t="str">
        <f>E13</f>
        <v>ㄍ</v>
      </c>
      <c r="E13" s="20" t="s">
        <v>299</v>
      </c>
      <c r="F13" s="8" t="s">
        <v>53</v>
      </c>
      <c r="G13" s="14" t="s">
        <v>53</v>
      </c>
      <c r="H13" s="301"/>
      <c r="I13" s="8" t="str">
        <f>_xlfn.CONCAT(F13:F16)</f>
        <v>kgKw</v>
      </c>
      <c r="J13" s="9" t="str">
        <f xml:space="preserve"> _xlfn.CONCAT(C13:C16)</f>
        <v>eEd?</v>
      </c>
      <c r="K13" s="13" t="str">
        <f t="shared" si="2"/>
        <v>["ㄍ"] = "k",</v>
      </c>
      <c r="L13" s="324"/>
      <c r="M13" s="324"/>
      <c r="N13" s="324"/>
      <c r="P13" s="30">
        <f>P12+1</f>
        <v>9</v>
      </c>
      <c r="Q13" s="9">
        <v>3</v>
      </c>
      <c r="R13" s="20" t="str" cm="1">
        <f t="array" ref="R13" xml:space="preserve"> IFERROR( INDEX($D$5:$D$64, MATCH(TRUE, EXACT($Q13, $C$5:$C$64),0)), "")</f>
        <v>'</v>
      </c>
      <c r="S13" s="14" cm="1">
        <f t="array" ref="S13" xml:space="preserve"> IFERROR( INDEX($G$9:$G$64, MATCH(TRUE, EXACT($Q13, $C$5:$C$64),0)), "")</f>
        <v>0</v>
      </c>
      <c r="T13" s="34" cm="1">
        <f t="array" ref="T13" xml:space="preserve"> IFERROR( INDEX($F$5:$F$64, MATCH(TRUE, EXACT($Q13, $C$5:$C$64),0)), "")</f>
        <v>3</v>
      </c>
      <c r="V13" s="30">
        <f>V12+1</f>
        <v>9</v>
      </c>
      <c r="W13" s="39" t="s">
        <v>361</v>
      </c>
      <c r="X13" s="20" t="str" cm="1">
        <f t="array" ref="X13" xml:space="preserve"> IFERROR( INDEX($D$5:$D$64, MATCH(TRUE, EXACT($W13, $C$5:$C$64),0)), "")</f>
        <v/>
      </c>
      <c r="Y13" s="14" t="str" cm="1">
        <f t="array" ref="Y13" xml:space="preserve"> IFERROR( INDEX($G$9:$G$64, MATCH(TRUE, EXACT($W13, $C$5:$C$64),0)), "")</f>
        <v/>
      </c>
      <c r="Z13" s="34" t="str" cm="1">
        <f t="array" ref="Z13" xml:space="preserve"> IFERROR( INDEX($F$5:$F$64, MATCH(TRUE, EXACT($W13, $C$5:$C$64),0)), "")</f>
        <v/>
      </c>
      <c r="AB13" s="3">
        <f t="shared" si="3"/>
        <v>9</v>
      </c>
      <c r="AC13" s="6"/>
      <c r="AD13" s="19"/>
      <c r="AE13" s="13"/>
      <c r="AF13" s="5"/>
      <c r="AI13" s="62" t="s">
        <v>362</v>
      </c>
      <c r="AL13" s="63" t="str">
        <f xml:space="preserve"> "- 'xlit|" &amp; AI14 &amp; "|" &amp; AI15 &amp; "|'"</f>
        <v>- 'xlit|132750| ˪ˋ˫ˊ．|'</v>
      </c>
      <c r="AR13" s="106">
        <f t="shared" si="0"/>
        <v>10</v>
      </c>
      <c r="AS13" s="107" t="s">
        <v>299</v>
      </c>
      <c r="AT13" s="27" t="s">
        <v>57</v>
      </c>
      <c r="AU13" s="28" t="s">
        <v>58</v>
      </c>
    </row>
    <row r="14" spans="2:48">
      <c r="B14" s="47">
        <f t="shared" si="1"/>
        <v>10</v>
      </c>
      <c r="C14" s="6" t="s">
        <v>248</v>
      </c>
      <c r="D14" s="240" t="s">
        <v>363</v>
      </c>
      <c r="E14" s="19" t="s">
        <v>300</v>
      </c>
      <c r="F14" s="5" t="s">
        <v>60</v>
      </c>
      <c r="G14" s="13" t="s">
        <v>60</v>
      </c>
      <c r="H14" s="301"/>
      <c r="I14" s="5"/>
      <c r="J14" s="6"/>
      <c r="K14" s="13" t="str">
        <f t="shared" si="2"/>
        <v>["ㄍㄏ"] = "g",</v>
      </c>
      <c r="L14" s="324"/>
      <c r="M14" s="324"/>
      <c r="N14" s="324"/>
      <c r="O14" s="2" t="s">
        <v>278</v>
      </c>
      <c r="P14" s="31">
        <f t="shared" si="4"/>
        <v>10</v>
      </c>
      <c r="Q14" s="6" t="s">
        <v>364</v>
      </c>
      <c r="R14" s="19" t="str" cm="1">
        <f t="array" ref="R14" xml:space="preserve"> IFERROR( INDEX($D$5:$D$64, MATCH(TRUE, EXACT($Q14, $C$5:$C$64),0)), "")</f>
        <v>ㄍ</v>
      </c>
      <c r="S14" s="13" t="str" cm="1">
        <f t="array" ref="S14" xml:space="preserve"> IFERROR( INDEX($G$9:$G$64, MATCH(TRUE, EXACT($Q14, $C$5:$C$64),0)), "")</f>
        <v>z</v>
      </c>
      <c r="T14" s="35" t="str" cm="1">
        <f t="array" ref="T14" xml:space="preserve"> IFERROR( INDEX($F$5:$F$64, MATCH(TRUE, EXACT($Q14, $C$5:$C$64),0)), "")</f>
        <v>k</v>
      </c>
      <c r="V14" s="31">
        <f t="shared" si="5"/>
        <v>10</v>
      </c>
      <c r="W14" s="6" t="s">
        <v>288</v>
      </c>
      <c r="X14" s="19" t="str" cm="1">
        <f t="array" ref="X14" xml:space="preserve"> IFERROR( INDEX($D$5:$D$64, MATCH(TRUE, EXACT($W14, $C$5:$C$64),0)), "")</f>
        <v>ㄍㄏ</v>
      </c>
      <c r="Y14" s="13" t="str" cm="1">
        <f t="array" ref="Y14" xml:space="preserve"> IFERROR( INDEX($G$9:$G$64, MATCH(TRUE, EXACT($W14, $C$5:$C$64),0)), "")</f>
        <v>c</v>
      </c>
      <c r="Z14" s="35" t="str" cm="1">
        <f t="array" ref="Z14" xml:space="preserve"> IFERROR( INDEX($F$5:$F$64, MATCH(TRUE, EXACT($W14, $C$5:$C$64),0)), "")</f>
        <v>g</v>
      </c>
      <c r="AB14" s="3">
        <f t="shared" si="3"/>
        <v>10</v>
      </c>
      <c r="AC14" s="6"/>
      <c r="AD14" s="19"/>
      <c r="AE14" s="13"/>
      <c r="AF14" s="5"/>
      <c r="AH14" s="72">
        <f xml:space="preserve"> LEN(AI14)</f>
        <v>6</v>
      </c>
      <c r="AI14" s="60" t="str">
        <f xml:space="preserve"> _xlfn.CONCAT($AF$5:$AF$48)</f>
        <v>132750</v>
      </c>
      <c r="AR14" s="106">
        <f t="shared" si="0"/>
        <v>11</v>
      </c>
      <c r="AS14" s="107" t="s">
        <v>55</v>
      </c>
      <c r="AT14" s="27" t="s">
        <v>67</v>
      </c>
      <c r="AU14" s="28" t="s">
        <v>68</v>
      </c>
    </row>
    <row r="15" spans="2:48">
      <c r="B15" s="47">
        <f t="shared" si="1"/>
        <v>11</v>
      </c>
      <c r="C15" s="6" t="s">
        <v>301</v>
      </c>
      <c r="D15" s="240" t="str">
        <f>E15</f>
        <v>ㄎ</v>
      </c>
      <c r="E15" s="19" t="s">
        <v>365</v>
      </c>
      <c r="F15" s="5" t="s">
        <v>56</v>
      </c>
      <c r="G15" s="13" t="s">
        <v>57</v>
      </c>
      <c r="H15" s="301"/>
      <c r="I15" s="5"/>
      <c r="J15" s="6"/>
      <c r="K15" s="13" t="str">
        <f t="shared" si="2"/>
        <v>["ㄎ"] = "kh",</v>
      </c>
      <c r="L15" s="324"/>
      <c r="M15" s="324"/>
      <c r="N15" s="324"/>
      <c r="P15" s="31">
        <f t="shared" si="4"/>
        <v>11</v>
      </c>
      <c r="Q15" s="6" t="s">
        <v>366</v>
      </c>
      <c r="R15" s="19" t="str" cm="1">
        <f t="array" ref="R15" xml:space="preserve"> IFERROR( INDEX($D$5:$D$64, MATCH(TRUE, EXACT($Q15, $C$5:$C$64),0)), "")</f>
        <v>ㄎ</v>
      </c>
      <c r="S15" s="13" t="str" cm="1">
        <f t="array" ref="S15" xml:space="preserve"> IFERROR( INDEX($G$9:$G$64, MATCH(TRUE, EXACT($Q15, $C$5:$C$64),0)), "")</f>
        <v>s</v>
      </c>
      <c r="T15" s="36" t="str" cm="1">
        <f t="array" ref="T15" xml:space="preserve"> IFERROR( INDEX($F$5:$F$64, MATCH(TRUE, EXACT($Q15, $C$5:$C$64),0)), "")</f>
        <v>K</v>
      </c>
      <c r="V15" s="31">
        <f t="shared" si="5"/>
        <v>11</v>
      </c>
      <c r="W15" s="6" t="s">
        <v>367</v>
      </c>
      <c r="X15" s="19" t="str" cm="1">
        <f t="array" ref="X15" xml:space="preserve"> IFERROR( INDEX($D$5:$D$64, MATCH(TRUE, EXACT($W15, $C$5:$C$64),0)), "")</f>
        <v/>
      </c>
      <c r="Y15" s="13" t="str" cm="1">
        <f t="array" ref="Y15" xml:space="preserve"> IFERROR( INDEX($G$9:$G$64, MATCH(TRUE, EXACT($W15, $C$5:$C$64),0)), "")</f>
        <v/>
      </c>
      <c r="Z15" s="36" t="str" cm="1">
        <f t="array" ref="Z15" xml:space="preserve"> IFERROR( INDEX($F$5:$F$64, MATCH(TRUE, EXACT($W15, $C$5:$C$64),0)), "")</f>
        <v/>
      </c>
      <c r="AB15" s="3">
        <f t="shared" si="3"/>
        <v>11</v>
      </c>
      <c r="AC15" s="6"/>
      <c r="AD15" s="19"/>
      <c r="AE15" s="13"/>
      <c r="AF15" s="7"/>
      <c r="AH15" s="72">
        <f xml:space="preserve"> LEN(AI15)</f>
        <v>6</v>
      </c>
      <c r="AI15" s="60" t="str">
        <f xml:space="preserve"> _xlfn.CONCAT($AD$5:$AD$48)</f>
        <v xml:space="preserve"> ˪ˋ˫ˊ．</v>
      </c>
      <c r="AQ15" s="118"/>
      <c r="AR15" s="106">
        <f t="shared" si="0"/>
        <v>12</v>
      </c>
      <c r="AS15" s="107" t="s">
        <v>55</v>
      </c>
      <c r="AT15" s="27" t="s">
        <v>368</v>
      </c>
      <c r="AU15" s="28" t="s">
        <v>369</v>
      </c>
      <c r="AV15" s="118"/>
    </row>
    <row r="16" spans="2:48">
      <c r="B16" s="49">
        <f t="shared" si="1"/>
        <v>12</v>
      </c>
      <c r="C16" s="11" t="s">
        <v>327</v>
      </c>
      <c r="D16" s="307" t="s">
        <v>370</v>
      </c>
      <c r="E16" s="308" t="s">
        <v>328</v>
      </c>
      <c r="F16" s="10" t="s">
        <v>297</v>
      </c>
      <c r="G16" s="15" t="s">
        <v>64</v>
      </c>
      <c r="H16" s="301"/>
      <c r="I16" s="10"/>
      <c r="J16" s="11"/>
      <c r="K16" s="13" t="e">
        <f>"["""&amp;#REF!&amp;"""] = """&amp;#REF!&amp;""","</f>
        <v>#REF!</v>
      </c>
      <c r="L16" s="324"/>
      <c r="M16" s="324"/>
      <c r="N16" s="324"/>
      <c r="P16" s="32">
        <f t="shared" si="4"/>
        <v>12</v>
      </c>
      <c r="Q16" s="11" t="s">
        <v>39</v>
      </c>
      <c r="R16" s="21" t="str" cm="1">
        <f t="array" ref="R16" xml:space="preserve"> IFERROR( INDEX($D$5:$D$64, MATCH(TRUE, EXACT($Q16, $C$5:$C$64),0)), "")</f>
        <v>ㄏ</v>
      </c>
      <c r="S16" s="15" t="str" cm="1">
        <f t="array" ref="S16" xml:space="preserve"> IFERROR( INDEX($G$9:$G$64, MATCH(TRUE, EXACT($Q16, $C$5:$C$64),0)), "")</f>
        <v>Nu</v>
      </c>
      <c r="T16" s="37" t="str" cm="1">
        <f t="array" ref="T16" xml:space="preserve"> IFERROR( INDEX($F$5:$F$64, MATCH(TRUE, EXACT($Q16, $C$5:$C$64),0)), "")</f>
        <v>h</v>
      </c>
      <c r="V16" s="32">
        <f t="shared" si="5"/>
        <v>12</v>
      </c>
      <c r="W16" s="11" t="s">
        <v>371</v>
      </c>
      <c r="X16" s="21" t="str" cm="1">
        <f t="array" ref="X16" xml:space="preserve"> IFERROR( INDEX($D$5:$D$64, MATCH(TRUE, EXACT($W16, $C$5:$C$64),0)), "")</f>
        <v/>
      </c>
      <c r="Y16" s="15" t="str" cm="1">
        <f t="array" ref="Y16" xml:space="preserve"> IFERROR( INDEX($G$9:$G$64, MATCH(TRUE, EXACT($W16, $C$5:$C$64),0)), "")</f>
        <v/>
      </c>
      <c r="Z16" s="37" t="str" cm="1">
        <f t="array" ref="Z16" xml:space="preserve"> IFERROR( INDEX($F$5:$F$64, MATCH(TRUE, EXACT($W16, $C$5:$C$64),0)), "")</f>
        <v/>
      </c>
      <c r="AB16" s="3">
        <f t="shared" si="3"/>
        <v>12</v>
      </c>
      <c r="AC16" s="6"/>
      <c r="AD16" s="19"/>
      <c r="AE16" s="13"/>
      <c r="AF16" s="5"/>
      <c r="AQ16" s="122"/>
      <c r="AR16" s="106">
        <f t="shared" si="0"/>
        <v>13</v>
      </c>
      <c r="AS16" s="107" t="s">
        <v>302</v>
      </c>
      <c r="AT16" s="27" t="s">
        <v>372</v>
      </c>
      <c r="AU16" s="28" t="s">
        <v>373</v>
      </c>
      <c r="AV16" s="122"/>
    </row>
    <row r="17" spans="2:48">
      <c r="B17" s="48">
        <f t="shared" si="1"/>
        <v>13</v>
      </c>
      <c r="C17" s="9" t="s">
        <v>374</v>
      </c>
      <c r="D17" s="20" t="s">
        <v>303</v>
      </c>
      <c r="E17" s="241" t="str">
        <f t="shared" ref="E17:E19" si="7">D17</f>
        <v>ㄗ</v>
      </c>
      <c r="F17" s="8" t="s">
        <v>350</v>
      </c>
      <c r="G17" s="14" t="s">
        <v>350</v>
      </c>
      <c r="H17" s="301"/>
      <c r="I17" s="8" t="str">
        <f>_xlfn.CONCAT(F17:F20)</f>
        <v>zcsj</v>
      </c>
      <c r="J17" s="9" t="str">
        <f xml:space="preserve"> _xlfn.CONCAT(C17:C20)</f>
        <v>yhnb</v>
      </c>
      <c r="K17" s="13" t="str">
        <f t="shared" ref="K17:K48" si="8">"["""&amp;D17&amp;"""] = """&amp;G17&amp;""","</f>
        <v>["ㄗ"] = "z",</v>
      </c>
      <c r="L17" s="324"/>
      <c r="M17" s="324"/>
      <c r="N17" s="324"/>
      <c r="P17" s="30">
        <f>P16+1</f>
        <v>13</v>
      </c>
      <c r="Q17" s="9">
        <v>4</v>
      </c>
      <c r="R17" s="20" t="str" cm="1">
        <f t="array" ref="R17" xml:space="preserve"> IFERROR( INDEX($D$5:$D$64, MATCH(TRUE, EXACT($Q17, $C$5:$C$64),0)), "")</f>
        <v>ˋ</v>
      </c>
      <c r="S17" s="14" cm="1">
        <f t="array" ref="S17" xml:space="preserve"> IFERROR( INDEX($G$9:$G$64, MATCH(TRUE, EXACT($Q17, $C$5:$C$64),0)), "")</f>
        <v>0</v>
      </c>
      <c r="T17" s="34" cm="1">
        <f t="array" ref="T17" xml:space="preserve"> IFERROR( INDEX($F$5:$F$64, MATCH(TRUE, EXACT($Q17, $C$5:$C$64),0)), "")</f>
        <v>2</v>
      </c>
      <c r="V17" s="30">
        <f>V16+1</f>
        <v>13</v>
      </c>
      <c r="W17" s="39" t="s">
        <v>375</v>
      </c>
      <c r="X17" s="20" t="str" cm="1">
        <f t="array" ref="X17" xml:space="preserve"> IFERROR( INDEX($D$5:$D$64, MATCH(TRUE, EXACT($W17, $C$5:$C$64),0)), "")</f>
        <v/>
      </c>
      <c r="Y17" s="14" t="str" cm="1">
        <f t="array" ref="Y17" xml:space="preserve"> IFERROR( INDEX($G$9:$G$64, MATCH(TRUE, EXACT($W17, $C$5:$C$64),0)), "")</f>
        <v/>
      </c>
      <c r="Z17" s="34" t="str" cm="1">
        <f t="array" ref="Z17" xml:space="preserve"> IFERROR( INDEX($F$5:$F$64, MATCH(TRUE, EXACT($W17, $C$5:$C$64),0)), "")</f>
        <v/>
      </c>
      <c r="AB17" s="3">
        <f t="shared" si="3"/>
        <v>13</v>
      </c>
      <c r="AC17" s="6"/>
      <c r="AD17" s="19"/>
      <c r="AE17" s="13"/>
      <c r="AF17" s="5"/>
      <c r="AQ17" s="122"/>
      <c r="AR17" s="106">
        <f t="shared" si="0"/>
        <v>14</v>
      </c>
      <c r="AS17" s="107" t="s">
        <v>306</v>
      </c>
      <c r="AT17" s="27" t="s">
        <v>376</v>
      </c>
      <c r="AU17" s="28" t="s">
        <v>377</v>
      </c>
      <c r="AV17" s="122"/>
    </row>
    <row r="18" spans="2:48">
      <c r="B18" s="47">
        <f t="shared" si="1"/>
        <v>14</v>
      </c>
      <c r="C18" s="6" t="s">
        <v>378</v>
      </c>
      <c r="D18" s="19" t="s">
        <v>41</v>
      </c>
      <c r="E18" s="240" t="str">
        <f t="shared" si="7"/>
        <v>ㄘ</v>
      </c>
      <c r="F18" s="5" t="s">
        <v>39</v>
      </c>
      <c r="G18" s="13" t="s">
        <v>39</v>
      </c>
      <c r="H18" s="301"/>
      <c r="I18" s="5"/>
      <c r="J18" s="6"/>
      <c r="K18" s="13" t="str">
        <f t="shared" si="8"/>
        <v>["ㄘ"] = "c",</v>
      </c>
      <c r="L18" s="324"/>
      <c r="M18" s="324"/>
      <c r="N18" s="324"/>
      <c r="P18" s="31">
        <f t="shared" si="4"/>
        <v>14</v>
      </c>
      <c r="Q18" s="6" t="s">
        <v>380</v>
      </c>
      <c r="R18" s="19" t="str" cm="1">
        <f t="array" ref="R18" xml:space="preserve"> IFERROR( INDEX($D$5:$D$64, MATCH(TRUE, EXACT($Q18, $C$5:$C$64),0)), "")</f>
        <v/>
      </c>
      <c r="S18" s="13" t="str" cm="1">
        <f t="array" ref="S18" xml:space="preserve"> IFERROR( INDEX($G$9:$G$64, MATCH(TRUE, EXACT($Q18, $C$5:$C$64),0)), "")</f>
        <v/>
      </c>
      <c r="T18" s="35" t="str" cm="1">
        <f t="array" ref="T18" xml:space="preserve"> IFERROR( INDEX($F$5:$F$64, MATCH(TRUE, EXACT($Q18, $C$5:$C$64),0)), "")</f>
        <v/>
      </c>
      <c r="V18" s="31">
        <f t="shared" si="5"/>
        <v>14</v>
      </c>
      <c r="W18" s="6" t="s">
        <v>381</v>
      </c>
      <c r="X18" s="19" t="str" cm="1">
        <f t="array" ref="X18" xml:space="preserve"> IFERROR( INDEX($D$5:$D$64, MATCH(TRUE, EXACT($W18, $C$5:$C$64),0)), "")</f>
        <v/>
      </c>
      <c r="Y18" s="13" t="str" cm="1">
        <f t="array" ref="Y18" xml:space="preserve"> IFERROR( INDEX($G$9:$G$64, MATCH(TRUE, EXACT($W18, $C$5:$C$64),0)), "")</f>
        <v/>
      </c>
      <c r="Z18" s="35" t="str" cm="1">
        <f t="array" ref="Z18" xml:space="preserve"> IFERROR( INDEX($F$5:$F$64, MATCH(TRUE, EXACT($W18, $C$5:$C$64),0)), "")</f>
        <v/>
      </c>
      <c r="AB18" s="3">
        <f t="shared" si="3"/>
        <v>14</v>
      </c>
      <c r="AC18" s="6"/>
      <c r="AD18" s="19"/>
      <c r="AE18" s="13"/>
      <c r="AF18" s="5"/>
      <c r="AQ18" s="122"/>
      <c r="AR18" s="106">
        <f t="shared" si="0"/>
        <v>15</v>
      </c>
      <c r="AS18" s="107" t="s">
        <v>306</v>
      </c>
      <c r="AT18" s="27" t="s">
        <v>60</v>
      </c>
      <c r="AU18" s="28" t="s">
        <v>61</v>
      </c>
      <c r="AV18" s="122"/>
    </row>
    <row r="19" spans="2:48">
      <c r="B19" s="47">
        <f t="shared" si="1"/>
        <v>15</v>
      </c>
      <c r="C19" s="6" t="s">
        <v>31</v>
      </c>
      <c r="D19" s="19" t="s">
        <v>49</v>
      </c>
      <c r="E19" s="240" t="str">
        <f t="shared" si="7"/>
        <v>ㄙ</v>
      </c>
      <c r="F19" s="5" t="s">
        <v>50</v>
      </c>
      <c r="G19" s="13" t="s">
        <v>50</v>
      </c>
      <c r="H19" s="301"/>
      <c r="I19" s="5"/>
      <c r="J19" s="6"/>
      <c r="K19" s="13" t="str">
        <f t="shared" si="8"/>
        <v>["ㄙ"] = "s",</v>
      </c>
      <c r="L19" s="324"/>
      <c r="M19" s="324"/>
      <c r="N19" s="324"/>
      <c r="P19" s="31">
        <f t="shared" si="4"/>
        <v>15</v>
      </c>
      <c r="Q19" s="6" t="s">
        <v>382</v>
      </c>
      <c r="R19" s="19" t="str" cm="1">
        <f t="array" ref="R19" xml:space="preserve"> IFERROR( INDEX($D$5:$D$64, MATCH(TRUE, EXACT($Q19, $C$5:$C$64),0)), "")</f>
        <v/>
      </c>
      <c r="S19" s="13" t="str" cm="1">
        <f t="array" ref="S19" xml:space="preserve"> IFERROR( INDEX($G$9:$G$64, MATCH(TRUE, EXACT($Q19, $C$5:$C$64),0)), "")</f>
        <v/>
      </c>
      <c r="T19" s="36" t="str" cm="1">
        <f t="array" ref="T19" xml:space="preserve"> IFERROR( INDEX($F$5:$F$64, MATCH(TRUE, EXACT($Q19, $C$5:$C$64),0)), "")</f>
        <v/>
      </c>
      <c r="V19" s="31">
        <f t="shared" si="5"/>
        <v>15</v>
      </c>
      <c r="W19" s="6" t="s">
        <v>383</v>
      </c>
      <c r="X19" s="19" t="str" cm="1">
        <f t="array" ref="X19" xml:space="preserve"> IFERROR( INDEX($D$5:$D$64, MATCH(TRUE, EXACT($W19, $C$5:$C$64),0)), "")</f>
        <v/>
      </c>
      <c r="Y19" s="13" t="str" cm="1">
        <f t="array" ref="Y19" xml:space="preserve"> IFERROR( INDEX($G$9:$G$64, MATCH(TRUE, EXACT($W19, $C$5:$C$64),0)), "")</f>
        <v/>
      </c>
      <c r="Z19" s="36" t="str" cm="1">
        <f t="array" ref="Z19" xml:space="preserve"> IFERROR( INDEX($F$5:$F$64, MATCH(TRUE, EXACT($W19, $C$5:$C$64),0)), "")</f>
        <v/>
      </c>
      <c r="AB19" s="3">
        <f t="shared" si="3"/>
        <v>15</v>
      </c>
      <c r="AC19" s="6"/>
      <c r="AD19" s="19"/>
      <c r="AE19" s="13"/>
      <c r="AF19" s="7"/>
      <c r="AQ19" s="122"/>
      <c r="AR19" s="106">
        <f t="shared" si="0"/>
        <v>16</v>
      </c>
      <c r="AS19" s="107" t="s">
        <v>307</v>
      </c>
      <c r="AT19" s="27" t="s">
        <v>64</v>
      </c>
      <c r="AU19" s="28" t="s">
        <v>384</v>
      </c>
      <c r="AV19" s="122"/>
    </row>
    <row r="20" spans="2:48">
      <c r="B20" s="49">
        <f t="shared" si="1"/>
        <v>16</v>
      </c>
      <c r="C20" s="11" t="s">
        <v>385</v>
      </c>
      <c r="D20" s="307" t="s">
        <v>386</v>
      </c>
      <c r="E20" s="308" t="s">
        <v>387</v>
      </c>
      <c r="F20" s="10" t="s">
        <v>388</v>
      </c>
      <c r="G20" s="15" t="s">
        <v>305</v>
      </c>
      <c r="H20" s="301"/>
      <c r="I20" s="5"/>
      <c r="J20" s="6"/>
      <c r="K20" s="13" t="str">
        <f t="shared" si="8"/>
        <v>["ㄖ"] = "j",</v>
      </c>
      <c r="L20" s="324"/>
      <c r="M20" s="324"/>
      <c r="N20" s="324"/>
      <c r="P20" s="32">
        <f t="shared" si="4"/>
        <v>16</v>
      </c>
      <c r="Q20" s="11" t="s">
        <v>389</v>
      </c>
      <c r="R20" s="21" t="str" cm="1">
        <f t="array" ref="R20" xml:space="preserve"> IFERROR( INDEX($D$5:$D$64, MATCH(TRUE, EXACT($Q20, $C$5:$C$64),0)), "")</f>
        <v/>
      </c>
      <c r="S20" s="15" t="str" cm="1">
        <f t="array" ref="S20" xml:space="preserve"> IFERROR( INDEX($G$9:$G$64, MATCH(TRUE, EXACT($Q20, $C$5:$C$64),0)), "")</f>
        <v/>
      </c>
      <c r="T20" s="37" t="str" cm="1">
        <f t="array" ref="T20" xml:space="preserve"> IFERROR( INDEX($F$5:$F$64, MATCH(TRUE, EXACT($Q20, $C$5:$C$64),0)), "")</f>
        <v/>
      </c>
      <c r="V20" s="32">
        <f t="shared" si="5"/>
        <v>16</v>
      </c>
      <c r="W20" s="11" t="s">
        <v>390</v>
      </c>
      <c r="X20" s="21" t="str" cm="1">
        <f t="array" ref="X20" xml:space="preserve"> IFERROR( INDEX($D$5:$D$64, MATCH(TRUE, EXACT($W20, $C$5:$C$64),0)), "")</f>
        <v/>
      </c>
      <c r="Y20" s="15" t="str" cm="1">
        <f t="array" ref="Y20" xml:space="preserve"> IFERROR( INDEX($G$9:$G$64, MATCH(TRUE, EXACT($W20, $C$5:$C$64),0)), "")</f>
        <v/>
      </c>
      <c r="Z20" s="37" t="str" cm="1">
        <f t="array" ref="Z20" xml:space="preserve"> IFERROR( INDEX($F$5:$F$64, MATCH(TRUE, EXACT($W20, $C$5:$C$64),0)), "")</f>
        <v/>
      </c>
      <c r="AB20" s="3">
        <f t="shared" si="3"/>
        <v>16</v>
      </c>
      <c r="AC20" s="6"/>
      <c r="AD20" s="19"/>
      <c r="AE20" s="13"/>
      <c r="AF20" s="5"/>
      <c r="AR20" s="106">
        <f t="shared" si="0"/>
        <v>17</v>
      </c>
      <c r="AS20" s="107" t="s">
        <v>308</v>
      </c>
      <c r="AT20" s="27" t="s">
        <v>47</v>
      </c>
      <c r="AU20" s="28" t="s">
        <v>391</v>
      </c>
    </row>
    <row r="21" spans="2:48">
      <c r="B21" s="48">
        <f t="shared" si="1"/>
        <v>17</v>
      </c>
      <c r="C21" s="9" t="s">
        <v>250</v>
      </c>
      <c r="D21" s="241" t="s">
        <v>392</v>
      </c>
      <c r="E21" s="20" t="s">
        <v>306</v>
      </c>
      <c r="F21" s="8" t="s">
        <v>269</v>
      </c>
      <c r="G21" s="14" t="s">
        <v>1308</v>
      </c>
      <c r="H21" s="301" t="s">
        <v>393</v>
      </c>
      <c r="I21" s="8" t="str">
        <f>_xlfn.CONCAT(F21:F24)</f>
        <v>ZCSh</v>
      </c>
      <c r="J21" s="9" t="str">
        <f xml:space="preserve"> _xlfn.CONCAT(C21:C24)</f>
        <v>YHNc</v>
      </c>
      <c r="K21" s="14" t="str">
        <f t="shared" si="8"/>
        <v>["ㄐ"] = "zi-",</v>
      </c>
      <c r="L21" s="326"/>
      <c r="M21" s="326"/>
      <c r="N21" s="324"/>
      <c r="P21" s="30">
        <f>P20+1</f>
        <v>17</v>
      </c>
      <c r="Q21" s="9">
        <v>5</v>
      </c>
      <c r="R21" s="20" t="str" cm="1">
        <f t="array" ref="R21" xml:space="preserve"> IFERROR( INDEX($D$5:$D$64, MATCH(TRUE, EXACT($Q21, $C$5:$C$64),0)), "")</f>
        <v>"</v>
      </c>
      <c r="S21" s="14" cm="1">
        <f t="array" ref="S21" xml:space="preserve"> IFERROR( INDEX($G$9:$G$64, MATCH(TRUE, EXACT($Q21, $C$5:$C$64),0)), "")</f>
        <v>0</v>
      </c>
      <c r="T21" s="34" cm="1">
        <f t="array" ref="T21" xml:space="preserve"> IFERROR( INDEX($F$5:$F$64, MATCH(TRUE, EXACT($Q21, $C$5:$C$64),0)), "")</f>
        <v>7</v>
      </c>
      <c r="V21" s="30">
        <f>V20+1</f>
        <v>17</v>
      </c>
      <c r="W21" s="39" t="s">
        <v>394</v>
      </c>
      <c r="X21" s="20" t="str" cm="1">
        <f t="array" ref="X21" xml:space="preserve"> IFERROR( INDEX($D$5:$D$64, MATCH(TRUE, EXACT($W21, $C$5:$C$64),0)), "")</f>
        <v/>
      </c>
      <c r="Y21" s="14" t="str" cm="1">
        <f t="array" ref="Y21" xml:space="preserve"> IFERROR( INDEX($G$9:$G$64, MATCH(TRUE, EXACT($W21, $C$5:$C$64),0)), "")</f>
        <v/>
      </c>
      <c r="Z21" s="34" t="str" cm="1">
        <f t="array" ref="Z21" xml:space="preserve"> IFERROR( INDEX($F$5:$F$64, MATCH(TRUE, EXACT($W21, $C$5:$C$64),0)), "")</f>
        <v/>
      </c>
      <c r="AB21" s="3">
        <f t="shared" si="3"/>
        <v>17</v>
      </c>
      <c r="AC21" s="6"/>
      <c r="AD21" s="19"/>
      <c r="AE21" s="13"/>
      <c r="AF21" s="5"/>
      <c r="AQ21" s="129"/>
      <c r="AR21" s="106">
        <f t="shared" si="0"/>
        <v>18</v>
      </c>
      <c r="AS21" s="107" t="s">
        <v>303</v>
      </c>
      <c r="AT21" s="27" t="s">
        <v>47</v>
      </c>
      <c r="AU21" s="28" t="s">
        <v>48</v>
      </c>
      <c r="AV21" s="129"/>
    </row>
    <row r="22" spans="2:48">
      <c r="B22" s="47">
        <f t="shared" si="1"/>
        <v>18</v>
      </c>
      <c r="C22" s="6" t="s">
        <v>264</v>
      </c>
      <c r="D22" s="240" t="s">
        <v>395</v>
      </c>
      <c r="E22" s="19" t="s">
        <v>307</v>
      </c>
      <c r="F22" s="5" t="s">
        <v>42</v>
      </c>
      <c r="G22" s="13" t="s">
        <v>1309</v>
      </c>
      <c r="H22" s="301" t="s">
        <v>396</v>
      </c>
      <c r="I22" s="5"/>
      <c r="J22" s="6"/>
      <c r="K22" s="13" t="str">
        <f t="shared" si="8"/>
        <v>["ㄑ"] = "ci-",</v>
      </c>
      <c r="L22" s="324"/>
      <c r="M22" s="324"/>
      <c r="N22" s="324"/>
      <c r="P22" s="31">
        <f t="shared" si="4"/>
        <v>18</v>
      </c>
      <c r="Q22" s="6" t="s">
        <v>397</v>
      </c>
      <c r="R22" s="19" t="str" cm="1">
        <f t="array" ref="R22" xml:space="preserve"> IFERROR( INDEX($D$5:$D$64, MATCH(TRUE, EXACT($Q22, $C$5:$C$64),0)), "")</f>
        <v/>
      </c>
      <c r="S22" s="13" t="str" cm="1">
        <f t="array" ref="S22" xml:space="preserve"> IFERROR( INDEX($G$9:$G$64, MATCH(TRUE, EXACT($Q22, $C$5:$C$64),0)), "")</f>
        <v/>
      </c>
      <c r="T22" s="35" t="str" cm="1">
        <f t="array" ref="T22" xml:space="preserve"> IFERROR( INDEX($F$5:$F$64, MATCH(TRUE, EXACT($Q22, $C$5:$C$64),0)), "")</f>
        <v/>
      </c>
      <c r="V22" s="31">
        <f t="shared" si="5"/>
        <v>18</v>
      </c>
      <c r="W22" s="6" t="s">
        <v>398</v>
      </c>
      <c r="X22" s="19" t="str" cm="1">
        <f t="array" ref="X22" xml:space="preserve"> IFERROR( INDEX($D$5:$D$64, MATCH(TRUE, EXACT($W22, $C$5:$C$64),0)), "")</f>
        <v/>
      </c>
      <c r="Y22" s="13" t="str" cm="1">
        <f t="array" ref="Y22" xml:space="preserve"> IFERROR( INDEX($G$9:$G$64, MATCH(TRUE, EXACT($W22, $C$5:$C$64),0)), "")</f>
        <v/>
      </c>
      <c r="Z22" s="35" t="str" cm="1">
        <f t="array" ref="Z22" xml:space="preserve"> IFERROR( INDEX($F$5:$F$64, MATCH(TRUE, EXACT($W22, $C$5:$C$64),0)), "")</f>
        <v/>
      </c>
      <c r="AB22" s="3">
        <f t="shared" si="3"/>
        <v>18</v>
      </c>
      <c r="AC22" s="6"/>
      <c r="AD22" s="19"/>
      <c r="AE22" s="13"/>
      <c r="AF22" s="5"/>
      <c r="AQ22" s="129"/>
      <c r="AR22" s="106">
        <f t="shared" si="0"/>
        <v>19</v>
      </c>
      <c r="AS22" s="107" t="s">
        <v>303</v>
      </c>
      <c r="AT22" s="27" t="s">
        <v>38</v>
      </c>
      <c r="AU22" s="28" t="s">
        <v>40</v>
      </c>
      <c r="AV22" s="129"/>
    </row>
    <row r="23" spans="2:48">
      <c r="B23" s="49">
        <f t="shared" si="1"/>
        <v>19</v>
      </c>
      <c r="C23" s="11" t="s">
        <v>399</v>
      </c>
      <c r="D23" s="242" t="s">
        <v>400</v>
      </c>
      <c r="E23" s="21" t="s">
        <v>308</v>
      </c>
      <c r="F23" s="10" t="s">
        <v>260</v>
      </c>
      <c r="G23" s="15" t="s">
        <v>401</v>
      </c>
      <c r="H23" s="301" t="s">
        <v>402</v>
      </c>
      <c r="I23" s="10"/>
      <c r="J23" s="11"/>
      <c r="K23" s="15" t="str">
        <f t="shared" si="8"/>
        <v>["ㄒ"] = "si-",</v>
      </c>
      <c r="L23" s="327"/>
      <c r="M23" s="327"/>
      <c r="N23" s="324"/>
      <c r="P23" s="31">
        <f t="shared" si="4"/>
        <v>19</v>
      </c>
      <c r="Q23" s="6" t="s">
        <v>403</v>
      </c>
      <c r="R23" s="19" t="str" cm="1">
        <f t="array" ref="R23" xml:space="preserve"> IFERROR( INDEX($D$5:$D$64, MATCH(TRUE, EXACT($Q23, $C$5:$C$64),0)), "")</f>
        <v/>
      </c>
      <c r="S23" s="13" t="str" cm="1">
        <f t="array" ref="S23" xml:space="preserve"> IFERROR( INDEX($G$9:$G$64, MATCH(TRUE, EXACT($Q23, $C$5:$C$64),0)), "")</f>
        <v/>
      </c>
      <c r="T23" s="36" t="str" cm="1">
        <f t="array" ref="T23" xml:space="preserve"> IFERROR( INDEX($F$5:$F$64, MATCH(TRUE, EXACT($Q23, $C$5:$C$64),0)), "")</f>
        <v/>
      </c>
      <c r="V23" s="31">
        <f t="shared" si="5"/>
        <v>19</v>
      </c>
      <c r="W23" s="6" t="s">
        <v>404</v>
      </c>
      <c r="X23" s="19" t="str" cm="1">
        <f t="array" ref="X23" xml:space="preserve"> IFERROR( INDEX($D$5:$D$64, MATCH(TRUE, EXACT($W23, $C$5:$C$64),0)), "")</f>
        <v/>
      </c>
      <c r="Y23" s="13" t="str" cm="1">
        <f t="array" ref="Y23" xml:space="preserve"> IFERROR( INDEX($G$9:$G$64, MATCH(TRUE, EXACT($W23, $C$5:$C$64),0)), "")</f>
        <v/>
      </c>
      <c r="Z23" s="36" t="str" cm="1">
        <f t="array" ref="Z23" xml:space="preserve"> IFERROR( INDEX($F$5:$F$64, MATCH(TRUE, EXACT($W23, $C$5:$C$64),0)), "")</f>
        <v/>
      </c>
      <c r="AB23" s="3">
        <f t="shared" si="3"/>
        <v>19</v>
      </c>
      <c r="AC23" s="6"/>
      <c r="AD23" s="19"/>
      <c r="AE23" s="13"/>
      <c r="AF23" s="7"/>
      <c r="AQ23" s="129"/>
      <c r="AR23" s="106">
        <f t="shared" si="0"/>
        <v>20</v>
      </c>
      <c r="AS23" s="107" t="s">
        <v>41</v>
      </c>
      <c r="AT23" s="27" t="s">
        <v>379</v>
      </c>
      <c r="AU23" s="28" t="s">
        <v>44</v>
      </c>
      <c r="AV23" s="129"/>
    </row>
    <row r="24" spans="2:48">
      <c r="B24" s="309">
        <f t="shared" si="1"/>
        <v>20</v>
      </c>
      <c r="C24" s="310" t="s">
        <v>38</v>
      </c>
      <c r="D24" s="311" t="s">
        <v>302</v>
      </c>
      <c r="E24" s="312" t="s">
        <v>302</v>
      </c>
      <c r="F24" s="313" t="s">
        <v>67</v>
      </c>
      <c r="G24" s="314" t="s">
        <v>67</v>
      </c>
      <c r="H24" s="302"/>
      <c r="I24" s="238"/>
      <c r="J24" s="9"/>
      <c r="K24" s="14" t="str">
        <f t="shared" si="8"/>
        <v>["ㄏ"] = "h",</v>
      </c>
      <c r="L24" s="328"/>
      <c r="M24" s="328"/>
      <c r="N24" s="324" t="str">
        <f xml:space="preserve"> "# " &amp; _xlfn.CONCAT(E25:E35)</f>
        <v># ㄧㆪㄨㆫㄚㆩㆤㆥㆦㆧㄜ</v>
      </c>
      <c r="P24" s="32">
        <f>P23+1</f>
        <v>20</v>
      </c>
      <c r="Q24" s="11" t="s">
        <v>385</v>
      </c>
      <c r="R24" s="21" t="str" cm="1">
        <f t="array" ref="R24" xml:space="preserve"> IFERROR( INDEX($D$5:$D$64, MATCH(TRUE, EXACT($Q24, $C$5:$C$64),0)), "")</f>
        <v>ㄖ</v>
      </c>
      <c r="S24" s="15" t="str" cm="1">
        <f t="array" ref="S24" xml:space="preserve"> IFERROR( INDEX($G$9:$G$64, MATCH(TRUE, EXACT($Q24, $C$5:$C$64),0)), "")</f>
        <v>h</v>
      </c>
      <c r="T24" s="37" t="str" cm="1">
        <f t="array" ref="T24" xml:space="preserve"> IFERROR( INDEX($F$5:$F$64, MATCH(TRUE, EXACT($Q24, $C$5:$C$64),0)), "")</f>
        <v>j</v>
      </c>
      <c r="V24" s="32">
        <f>V23+1</f>
        <v>20</v>
      </c>
      <c r="W24" s="11" t="s">
        <v>405</v>
      </c>
      <c r="X24" s="21" t="str" cm="1">
        <f t="array" ref="X24" xml:space="preserve"> IFERROR( INDEX($D$5:$D$64, MATCH(TRUE, EXACT($W24, $C$5:$C$64),0)), "")</f>
        <v/>
      </c>
      <c r="Y24" s="15" t="str" cm="1">
        <f t="array" ref="Y24" xml:space="preserve"> IFERROR( INDEX($G$9:$G$64, MATCH(TRUE, EXACT($W24, $C$5:$C$64),0)), "")</f>
        <v/>
      </c>
      <c r="Z24" s="37" t="str" cm="1">
        <f t="array" ref="Z24" xml:space="preserve"> IFERROR( INDEX($F$5:$F$64, MATCH(TRUE, EXACT($W24, $C$5:$C$64),0)), "")</f>
        <v/>
      </c>
      <c r="AB24" s="3">
        <f t="shared" si="3"/>
        <v>20</v>
      </c>
      <c r="AC24" s="6"/>
      <c r="AD24" s="19"/>
      <c r="AE24" s="13"/>
      <c r="AF24" s="5"/>
      <c r="AQ24" s="129"/>
      <c r="AR24" s="106">
        <f t="shared" si="0"/>
        <v>21</v>
      </c>
      <c r="AS24" s="107" t="s">
        <v>49</v>
      </c>
      <c r="AT24" s="27" t="s">
        <v>50</v>
      </c>
      <c r="AU24" s="28" t="s">
        <v>51</v>
      </c>
      <c r="AV24" s="129"/>
    </row>
    <row r="25" spans="2:48">
      <c r="B25" s="48">
        <f t="shared" si="1"/>
        <v>21</v>
      </c>
      <c r="C25" s="9" t="s">
        <v>86</v>
      </c>
      <c r="D25" s="241" t="str">
        <f>E25</f>
        <v>ㄧ</v>
      </c>
      <c r="E25" s="20" t="s">
        <v>71</v>
      </c>
      <c r="F25" s="8" t="s">
        <v>72</v>
      </c>
      <c r="G25" s="14" t="s">
        <v>72</v>
      </c>
      <c r="H25" s="301"/>
      <c r="I25" s="8" t="str">
        <f>_xlfn.CONCAT(F25:F28)</f>
        <v>iIuU</v>
      </c>
      <c r="J25" s="9" t="str">
        <f xml:space="preserve"> _xlfn.CONCAT(C25:C28)</f>
        <v>uUjJ</v>
      </c>
      <c r="K25" s="14" t="str">
        <f t="shared" si="8"/>
        <v>["ㄧ"] = "i",</v>
      </c>
      <c r="L25" s="326" t="str">
        <f>_xlfn.CONCAT(F25:F35)</f>
        <v>iIuUaAeEOQo</v>
      </c>
      <c r="M25" s="326" t="str">
        <f>_xlfn.CONCAT(C25:C35)</f>
        <v>uUjJ8*,&lt;iIk</v>
      </c>
      <c r="N25" s="326" t="str">
        <f xml:space="preserve"> "- xlit|" &amp; L25 &amp; "|" &amp; M25 &amp; "|"</f>
        <v>- xlit|iIuUaAeEOQo|uUjJ8*,&lt;iIk|</v>
      </c>
      <c r="P25" s="30">
        <f>P24+1</f>
        <v>21</v>
      </c>
      <c r="Q25" s="9">
        <v>6</v>
      </c>
      <c r="R25" s="20" t="str" cm="1">
        <f t="array" ref="R25" xml:space="preserve"> IFERROR( INDEX($D$5:$D$64, MATCH(TRUE, EXACT($Q25, $C$5:$C$64),0)), "")</f>
        <v>ˇ</v>
      </c>
      <c r="S25" s="14" cm="1">
        <f t="array" ref="S25" xml:space="preserve"> IFERROR( INDEX($G$9:$G$64, MATCH(TRUE, EXACT($Q25, $C$5:$C$64),0)), "")</f>
        <v>0</v>
      </c>
      <c r="T25" s="34" cm="1">
        <f t="array" ref="T25" xml:space="preserve"> IFERROR( INDEX($F$5:$F$64, MATCH(TRUE, EXACT($Q25, $C$5:$C$64),0)), "")</f>
        <v>5</v>
      </c>
      <c r="V25" s="30">
        <f>V24+1</f>
        <v>21</v>
      </c>
      <c r="W25" s="39" t="s">
        <v>406</v>
      </c>
      <c r="X25" s="20" t="str" cm="1">
        <f t="array" ref="X25" xml:space="preserve"> IFERROR( INDEX($D$5:$D$64, MATCH(TRUE, EXACT($W25, $C$5:$C$64),0)), "")</f>
        <v/>
      </c>
      <c r="Y25" s="14" t="str" cm="1">
        <f t="array" ref="Y25" xml:space="preserve"> IFERROR( INDEX($G$9:$G$64, MATCH(TRUE, EXACT($W25, $C$5:$C$64),0)), "")</f>
        <v/>
      </c>
      <c r="Z25" s="34" t="str" cm="1">
        <f t="array" ref="Z25" xml:space="preserve"> IFERROR( INDEX($F$5:$F$64, MATCH(TRUE, EXACT($W25, $C$5:$C$64),0)), "")</f>
        <v/>
      </c>
      <c r="AB25" s="3">
        <f t="shared" si="3"/>
        <v>21</v>
      </c>
      <c r="AC25" s="6"/>
      <c r="AD25" s="19"/>
      <c r="AE25" s="13"/>
      <c r="AF25" s="5"/>
      <c r="AQ25" s="129"/>
      <c r="AR25" s="106">
        <f t="shared" si="0"/>
        <v>22</v>
      </c>
      <c r="AS25" s="107" t="s">
        <v>74</v>
      </c>
      <c r="AT25" s="29" t="s">
        <v>72</v>
      </c>
      <c r="AU25" s="28" t="s">
        <v>73</v>
      </c>
      <c r="AV25" s="129"/>
    </row>
    <row r="26" spans="2:48">
      <c r="B26" s="22">
        <f t="shared" si="1"/>
        <v>22</v>
      </c>
      <c r="C26" s="6" t="s">
        <v>251</v>
      </c>
      <c r="D26" s="240" t="str">
        <f xml:space="preserve"> "ㄥ" &amp; E25</f>
        <v>ㄥㄧ</v>
      </c>
      <c r="E26" s="19" t="s">
        <v>310</v>
      </c>
      <c r="F26" s="5" t="s">
        <v>407</v>
      </c>
      <c r="G26" s="13" t="s">
        <v>408</v>
      </c>
      <c r="H26" s="301"/>
      <c r="I26" s="5"/>
      <c r="J26" s="6"/>
      <c r="K26" s="13" t="str">
        <f t="shared" si="8"/>
        <v>["ㄥㄧ"] = "Ni",</v>
      </c>
      <c r="L26" s="324"/>
      <c r="M26" s="324"/>
      <c r="N26" s="324"/>
      <c r="P26" s="31">
        <f t="shared" si="4"/>
        <v>22</v>
      </c>
      <c r="Q26" s="6" t="s">
        <v>374</v>
      </c>
      <c r="R26" s="19" t="str" cm="1">
        <f t="array" ref="R26" xml:space="preserve"> IFERROR( INDEX($D$5:$D$64, MATCH(TRUE, EXACT($Q26, $C$5:$C$64),0)), "")</f>
        <v>ㄗ</v>
      </c>
      <c r="S26" s="13" t="str" cm="1">
        <f t="array" ref="S26" xml:space="preserve"> IFERROR( INDEX($G$9:$G$64, MATCH(TRUE, EXACT($Q26, $C$5:$C$64),0)), "")</f>
        <v>zi-</v>
      </c>
      <c r="T26" s="35" t="str" cm="1">
        <f t="array" ref="T26" xml:space="preserve"> IFERROR( INDEX($F$5:$F$64, MATCH(TRUE, EXACT($Q26, $C$5:$C$64),0)), "")</f>
        <v>z</v>
      </c>
      <c r="V26" s="31">
        <f t="shared" si="5"/>
        <v>22</v>
      </c>
      <c r="W26" s="6" t="s">
        <v>409</v>
      </c>
      <c r="X26" s="19" t="str" cm="1">
        <f t="array" ref="X26" xml:space="preserve"> IFERROR( INDEX($D$5:$D$64, MATCH(TRUE, EXACT($W26, $C$5:$C$64),0)), "")</f>
        <v>ㄐ</v>
      </c>
      <c r="Y26" s="13" t="str" cm="1">
        <f t="array" ref="Y26" xml:space="preserve"> IFERROR( INDEX($G$9:$G$64, MATCH(TRUE, EXACT($W26, $C$5:$C$64),0)), "")</f>
        <v>i</v>
      </c>
      <c r="Z26" s="35" t="str" cm="1">
        <f t="array" ref="Z26" xml:space="preserve"> IFERROR( INDEX($F$5:$F$64, MATCH(TRUE, EXACT($W26, $C$5:$C$64),0)), "")</f>
        <v>Z</v>
      </c>
      <c r="AB26" s="3">
        <f t="shared" si="3"/>
        <v>22</v>
      </c>
      <c r="AC26" s="6"/>
      <c r="AD26" s="19"/>
      <c r="AE26" s="13"/>
      <c r="AF26" s="5"/>
      <c r="AQ26" s="129"/>
      <c r="AR26" s="106">
        <f t="shared" si="0"/>
        <v>23</v>
      </c>
      <c r="AS26" s="107" t="s">
        <v>293</v>
      </c>
      <c r="AT26" s="29" t="s">
        <v>86</v>
      </c>
      <c r="AU26" s="28" t="s">
        <v>87</v>
      </c>
      <c r="AV26" s="129"/>
    </row>
    <row r="27" spans="2:48">
      <c r="B27" s="22">
        <f t="shared" si="1"/>
        <v>23</v>
      </c>
      <c r="C27" s="6" t="s">
        <v>305</v>
      </c>
      <c r="D27" s="240" t="str">
        <f>E27</f>
        <v>ㄨ</v>
      </c>
      <c r="E27" s="19" t="s">
        <v>85</v>
      </c>
      <c r="F27" s="5" t="s">
        <v>86</v>
      </c>
      <c r="G27" s="13" t="s">
        <v>86</v>
      </c>
      <c r="H27" s="301"/>
      <c r="I27" s="5"/>
      <c r="J27" s="6"/>
      <c r="K27" s="13" t="str">
        <f t="shared" si="8"/>
        <v>["ㄨ"] = "u",</v>
      </c>
      <c r="L27" s="324"/>
      <c r="M27" s="324"/>
      <c r="N27" s="324"/>
      <c r="P27" s="31">
        <f t="shared" si="4"/>
        <v>23</v>
      </c>
      <c r="Q27" s="6" t="s">
        <v>378</v>
      </c>
      <c r="R27" s="19" t="str" cm="1">
        <f t="array" ref="R27" xml:space="preserve"> IFERROR( INDEX($D$5:$D$64, MATCH(TRUE, EXACT($Q27, $C$5:$C$64),0)), "")</f>
        <v>ㄘ</v>
      </c>
      <c r="S27" s="13" t="str" cm="1">
        <f t="array" ref="S27" xml:space="preserve"> IFERROR( INDEX($G$9:$G$64, MATCH(TRUE, EXACT($Q27, $C$5:$C$64),0)), "")</f>
        <v>ci-</v>
      </c>
      <c r="T27" s="36" t="str" cm="1">
        <f t="array" ref="T27" xml:space="preserve"> IFERROR( INDEX($F$5:$F$64, MATCH(TRUE, EXACT($Q27, $C$5:$C$64),0)), "")</f>
        <v>c</v>
      </c>
      <c r="V27" s="31">
        <f t="shared" si="5"/>
        <v>23</v>
      </c>
      <c r="W27" s="6" t="s">
        <v>410</v>
      </c>
      <c r="X27" s="19" t="str" cm="1">
        <f t="array" ref="X27" xml:space="preserve"> IFERROR( INDEX($D$5:$D$64, MATCH(TRUE, EXACT($W27, $C$5:$C$64),0)), "")</f>
        <v>ㄑ</v>
      </c>
      <c r="Y27" s="13" t="str" cm="1">
        <f t="array" ref="Y27" xml:space="preserve"> IFERROR( INDEX($G$9:$G$64, MATCH(TRUE, EXACT($W27, $C$5:$C$64),0)), "")</f>
        <v>Ni</v>
      </c>
      <c r="Z27" s="36" t="str" cm="1">
        <f t="array" ref="Z27" xml:space="preserve"> IFERROR( INDEX($F$5:$F$64, MATCH(TRUE, EXACT($W27, $C$5:$C$64),0)), "")</f>
        <v>C</v>
      </c>
      <c r="AB27" s="3">
        <f t="shared" si="3"/>
        <v>23</v>
      </c>
      <c r="AC27" s="6"/>
      <c r="AD27" s="19"/>
      <c r="AE27" s="13"/>
      <c r="AF27" s="7"/>
      <c r="AQ27" s="129"/>
      <c r="AR27" s="106">
        <f t="shared" si="0"/>
        <v>24</v>
      </c>
      <c r="AS27" s="107" t="s">
        <v>99</v>
      </c>
      <c r="AT27" s="29" t="s">
        <v>20</v>
      </c>
      <c r="AU27" s="28" t="s">
        <v>115</v>
      </c>
      <c r="AV27" s="129"/>
    </row>
    <row r="28" spans="2:48">
      <c r="B28" s="22">
        <f t="shared" si="1"/>
        <v>24</v>
      </c>
      <c r="C28" s="6" t="s">
        <v>265</v>
      </c>
      <c r="D28" s="240" t="str">
        <f xml:space="preserve"> "ㄥ" &amp; E27</f>
        <v>ㄥㄨ</v>
      </c>
      <c r="E28" s="19" t="s">
        <v>311</v>
      </c>
      <c r="F28" s="5" t="s">
        <v>411</v>
      </c>
      <c r="G28" s="13" t="s">
        <v>412</v>
      </c>
      <c r="H28" s="301"/>
      <c r="I28" s="5"/>
      <c r="J28" s="6"/>
      <c r="K28" s="13" t="str">
        <f t="shared" si="8"/>
        <v>["ㄥㄨ"] = "Nu",</v>
      </c>
      <c r="L28" s="324"/>
      <c r="M28" s="324"/>
      <c r="N28" s="324"/>
      <c r="P28" s="32">
        <f t="shared" si="4"/>
        <v>24</v>
      </c>
      <c r="Q28" s="11" t="s">
        <v>413</v>
      </c>
      <c r="R28" s="21" t="str" cm="1">
        <f t="array" ref="R28" xml:space="preserve"> IFERROR( INDEX($D$5:$D$64, MATCH(TRUE, EXACT($Q28, $C$5:$C$64),0)), "")</f>
        <v>ㄙ</v>
      </c>
      <c r="S28" s="15" t="str" cm="1">
        <f t="array" ref="S28" xml:space="preserve"> IFERROR( INDEX($G$9:$G$64, MATCH(TRUE, EXACT($Q28, $C$5:$C$64),0)), "")</f>
        <v>si-</v>
      </c>
      <c r="T28" s="37" t="str" cm="1">
        <f t="array" ref="T28" xml:space="preserve"> IFERROR( INDEX($F$5:$F$64, MATCH(TRUE, EXACT($Q28, $C$5:$C$64),0)), "")</f>
        <v>s</v>
      </c>
      <c r="V28" s="32">
        <f t="shared" si="5"/>
        <v>24</v>
      </c>
      <c r="W28" s="11" t="s">
        <v>399</v>
      </c>
      <c r="X28" s="21" t="str" cm="1">
        <f t="array" ref="X28" xml:space="preserve"> IFERROR( INDEX($D$5:$D$64, MATCH(TRUE, EXACT($W28, $C$5:$C$64),0)), "")</f>
        <v>ㄒ</v>
      </c>
      <c r="Y28" s="15" t="str" cm="1">
        <f t="array" ref="Y28" xml:space="preserve"> IFERROR( INDEX($G$9:$G$64, MATCH(TRUE, EXACT($W28, $C$5:$C$64),0)), "")</f>
        <v>u</v>
      </c>
      <c r="Z28" s="37" t="str" cm="1">
        <f t="array" ref="Z28" xml:space="preserve"> IFERROR( INDEX($F$5:$F$64, MATCH(TRUE, EXACT($W28, $C$5:$C$64),0)), "")</f>
        <v>S</v>
      </c>
      <c r="AB28" s="3">
        <f t="shared" si="3"/>
        <v>24</v>
      </c>
      <c r="AC28" s="6"/>
      <c r="AD28" s="19"/>
      <c r="AE28" s="13"/>
      <c r="AF28" s="5"/>
      <c r="AQ28" s="129"/>
      <c r="AR28" s="106">
        <f t="shared" si="0"/>
        <v>25</v>
      </c>
      <c r="AS28" s="107" t="s">
        <v>99</v>
      </c>
      <c r="AT28" s="29" t="s">
        <v>75</v>
      </c>
      <c r="AU28" s="28" t="s">
        <v>76</v>
      </c>
      <c r="AV28" s="129"/>
    </row>
    <row r="29" spans="2:48">
      <c r="B29" s="22">
        <f t="shared" si="1"/>
        <v>25</v>
      </c>
      <c r="C29" s="6">
        <v>8</v>
      </c>
      <c r="D29" s="240" t="str">
        <f>E29</f>
        <v>ㄚ</v>
      </c>
      <c r="E29" s="19" t="s">
        <v>142</v>
      </c>
      <c r="F29" s="5" t="s">
        <v>75</v>
      </c>
      <c r="G29" s="13" t="s">
        <v>75</v>
      </c>
      <c r="H29" s="301"/>
      <c r="I29" s="5" t="str">
        <f>_xlfn.CONCAT(F29:F35)</f>
        <v>aAeEOQo</v>
      </c>
      <c r="J29" s="6" t="str">
        <f xml:space="preserve"> _xlfn.CONCAT(C29:C35)</f>
        <v>8*,&lt;iIk</v>
      </c>
      <c r="K29" s="13" t="str">
        <f t="shared" si="8"/>
        <v>["ㄚ"] = "a",</v>
      </c>
      <c r="L29" s="324"/>
      <c r="M29" s="324"/>
      <c r="N29" s="324"/>
      <c r="P29" s="30">
        <f>P28+1</f>
        <v>25</v>
      </c>
      <c r="Q29" s="9">
        <v>7</v>
      </c>
      <c r="R29" s="20" t="str" cm="1">
        <f t="array" ref="R29" xml:space="preserve"> IFERROR( INDEX($D$5:$D$64, MATCH(TRUE, EXACT($Q29, $C$5:$C$64),0)), "")</f>
        <v>ˊ</v>
      </c>
      <c r="S29" s="14" cm="1">
        <f t="array" ref="S29" xml:space="preserve"> IFERROR( INDEX($G$9:$G$64, MATCH(TRUE, EXACT($Q29, $C$5:$C$64),0)), "")</f>
        <v>0</v>
      </c>
      <c r="T29" s="34" cm="1">
        <f t="array" ref="T29" xml:space="preserve"> IFERROR( INDEX($F$5:$F$64, MATCH(TRUE, EXACT($Q29, $C$5:$C$64),0)), "")</f>
        <v>0</v>
      </c>
      <c r="V29" s="30">
        <f>V28+1</f>
        <v>25</v>
      </c>
      <c r="W29" s="39" t="s">
        <v>414</v>
      </c>
      <c r="X29" s="20" t="str" cm="1">
        <f t="array" ref="X29" xml:space="preserve"> IFERROR( INDEX($D$5:$D$64, MATCH(TRUE, EXACT($W29, $C$5:$C$64),0)), "")</f>
        <v/>
      </c>
      <c r="Y29" s="14" t="str" cm="1">
        <f t="array" ref="Y29" xml:space="preserve"> IFERROR( INDEX($G$9:$G$64, MATCH(TRUE, EXACT($W29, $C$5:$C$64),0)), "")</f>
        <v/>
      </c>
      <c r="Z29" s="34" t="str" cm="1">
        <f t="array" ref="Z29" xml:space="preserve"> IFERROR( INDEX($F$5:$F$64, MATCH(TRUE, EXACT($W29, $C$5:$C$64),0)), "")</f>
        <v/>
      </c>
      <c r="AB29" s="3">
        <f t="shared" si="3"/>
        <v>25</v>
      </c>
      <c r="AC29" s="6"/>
      <c r="AD29" s="19"/>
      <c r="AE29" s="13"/>
      <c r="AF29" s="5"/>
      <c r="AQ29" s="129"/>
      <c r="AR29" s="106">
        <f t="shared" si="0"/>
        <v>26</v>
      </c>
      <c r="AS29" s="107" t="s">
        <v>107</v>
      </c>
      <c r="AT29" s="29" t="s">
        <v>101</v>
      </c>
      <c r="AU29" s="28" t="s">
        <v>415</v>
      </c>
      <c r="AV29" s="129"/>
    </row>
    <row r="30" spans="2:48">
      <c r="B30" s="22">
        <f t="shared" si="1"/>
        <v>26</v>
      </c>
      <c r="C30" s="6" t="s">
        <v>312</v>
      </c>
      <c r="D30" s="240" t="str">
        <f xml:space="preserve"> "ㄥ" &amp; E29</f>
        <v>ㄥㄚ</v>
      </c>
      <c r="E30" s="19" t="s">
        <v>313</v>
      </c>
      <c r="F30" s="5" t="s">
        <v>259</v>
      </c>
      <c r="G30" s="13" t="s">
        <v>416</v>
      </c>
      <c r="H30" s="301"/>
      <c r="I30" s="5"/>
      <c r="J30" s="6"/>
      <c r="K30" s="13" t="str">
        <f t="shared" si="8"/>
        <v>["ㄥㄚ"] = "Na",</v>
      </c>
      <c r="L30" s="324"/>
      <c r="M30" s="324"/>
      <c r="N30" s="324"/>
      <c r="P30" s="31">
        <f t="shared" si="4"/>
        <v>26</v>
      </c>
      <c r="Q30" s="6" t="s">
        <v>417</v>
      </c>
      <c r="R30" s="19" t="str" cm="1">
        <f t="array" ref="R30" xml:space="preserve"> IFERROR( INDEX($D$5:$D$64, MATCH(TRUE, EXACT($Q30, $C$5:$C$64),0)), "")</f>
        <v>ㄧ</v>
      </c>
      <c r="S30" s="13" t="str" cm="1">
        <f t="array" ref="S30" xml:space="preserve"> IFERROR( INDEX($G$9:$G$64, MATCH(TRUE, EXACT($Q30, $C$5:$C$64),0)), "")</f>
        <v>a</v>
      </c>
      <c r="T30" s="35" t="str" cm="1">
        <f t="array" ref="T30" xml:space="preserve"> IFERROR( INDEX($F$5:$F$64, MATCH(TRUE, EXACT($Q30, $C$5:$C$64),0)), "")</f>
        <v>i</v>
      </c>
      <c r="V30" s="31">
        <f t="shared" si="5"/>
        <v>26</v>
      </c>
      <c r="W30" s="6" t="s">
        <v>411</v>
      </c>
      <c r="X30" s="19" t="str" cm="1">
        <f t="array" ref="X30" xml:space="preserve"> IFERROR( INDEX($D$5:$D$64, MATCH(TRUE, EXACT($W30, $C$5:$C$64),0)), "")</f>
        <v>ㄥㄧ</v>
      </c>
      <c r="Y30" s="13" t="str" cm="1">
        <f t="array" ref="Y30" xml:space="preserve"> IFERROR( INDEX($G$9:$G$64, MATCH(TRUE, EXACT($W30, $C$5:$C$64),0)), "")</f>
        <v>Na</v>
      </c>
      <c r="Z30" s="35" t="str" cm="1">
        <f t="array" ref="Z30" xml:space="preserve"> IFERROR( INDEX($F$5:$F$64, MATCH(TRUE, EXACT($W30, $C$5:$C$64),0)), "")</f>
        <v>I</v>
      </c>
      <c r="AB30" s="3">
        <f t="shared" si="3"/>
        <v>26</v>
      </c>
      <c r="AC30" s="6"/>
      <c r="AD30" s="19"/>
      <c r="AE30" s="13"/>
      <c r="AF30" s="5"/>
      <c r="AQ30" s="129"/>
      <c r="AR30" s="106">
        <f t="shared" si="0"/>
        <v>27</v>
      </c>
      <c r="AS30" s="107" t="s">
        <v>316</v>
      </c>
      <c r="AT30" s="29" t="s">
        <v>100</v>
      </c>
      <c r="AU30" s="28" t="s">
        <v>109</v>
      </c>
      <c r="AV30" s="129"/>
    </row>
    <row r="31" spans="2:48">
      <c r="B31" s="22">
        <f t="shared" si="1"/>
        <v>27</v>
      </c>
      <c r="C31" s="40" t="s">
        <v>418</v>
      </c>
      <c r="D31" s="240" t="s">
        <v>419</v>
      </c>
      <c r="E31" s="19" t="s">
        <v>420</v>
      </c>
      <c r="F31" s="5" t="s">
        <v>93</v>
      </c>
      <c r="G31" s="13" t="s">
        <v>93</v>
      </c>
      <c r="H31" s="301"/>
      <c r="I31" s="5"/>
      <c r="J31" s="40"/>
      <c r="K31" s="13" t="str">
        <f t="shared" si="8"/>
        <v>["ㄝ"] = "e",</v>
      </c>
      <c r="L31" s="324"/>
      <c r="M31" s="324"/>
      <c r="N31" s="324"/>
      <c r="P31" s="31">
        <f t="shared" si="4"/>
        <v>27</v>
      </c>
      <c r="Q31" s="6" t="s">
        <v>388</v>
      </c>
      <c r="R31" s="19" t="str" cm="1">
        <f t="array" ref="R31" xml:space="preserve"> IFERROR( INDEX($D$5:$D$64, MATCH(TRUE, EXACT($Q31, $C$5:$C$64),0)), "")</f>
        <v>ㄨ</v>
      </c>
      <c r="S31" s="13" t="str" cm="1">
        <f t="array" ref="S31" xml:space="preserve"> IFERROR( INDEX($G$9:$G$64, MATCH(TRUE, EXACT($Q31, $C$5:$C$64),0)), "")</f>
        <v>e</v>
      </c>
      <c r="T31" s="36" t="str" cm="1">
        <f t="array" ref="T31" xml:space="preserve"> IFERROR( INDEX($F$5:$F$64, MATCH(TRUE, EXACT($Q31, $C$5:$C$64),0)), "")</f>
        <v>u</v>
      </c>
      <c r="V31" s="31">
        <f t="shared" si="5"/>
        <v>27</v>
      </c>
      <c r="W31" s="6" t="s">
        <v>421</v>
      </c>
      <c r="X31" s="19" t="str" cm="1">
        <f t="array" ref="X31" xml:space="preserve"> IFERROR( INDEX($D$5:$D$64, MATCH(TRUE, EXACT($W31, $C$5:$C$64),0)), "")</f>
        <v>ㄥㄨ</v>
      </c>
      <c r="Y31" s="13" t="str" cm="1">
        <f t="array" ref="Y31" xml:space="preserve"> IFERROR( INDEX($G$9:$G$64, MATCH(TRUE, EXACT($W31, $C$5:$C$64),0)), "")</f>
        <v>Ne</v>
      </c>
      <c r="Z31" s="36" t="str" cm="1">
        <f t="array" ref="Z31" xml:space="preserve"> IFERROR( INDEX($F$5:$F$64, MATCH(TRUE, EXACT($W31, $C$5:$C$64),0)), "")</f>
        <v>U</v>
      </c>
      <c r="AB31" s="3">
        <f t="shared" si="3"/>
        <v>27</v>
      </c>
      <c r="AC31" s="6"/>
      <c r="AD31" s="19"/>
      <c r="AE31" s="13"/>
      <c r="AF31" s="7"/>
      <c r="AQ31" s="129"/>
      <c r="AR31" s="106">
        <f t="shared" si="0"/>
        <v>28</v>
      </c>
      <c r="AS31" s="107" t="s">
        <v>316</v>
      </c>
      <c r="AT31" s="29" t="s">
        <v>422</v>
      </c>
      <c r="AU31" s="28" t="s">
        <v>423</v>
      </c>
      <c r="AV31" s="129"/>
    </row>
    <row r="32" spans="2:48">
      <c r="B32" s="22">
        <f t="shared" si="1"/>
        <v>28</v>
      </c>
      <c r="C32" s="40" t="s">
        <v>317</v>
      </c>
      <c r="D32" s="240" t="s">
        <v>424</v>
      </c>
      <c r="E32" s="19" t="s">
        <v>318</v>
      </c>
      <c r="F32" s="5" t="s">
        <v>248</v>
      </c>
      <c r="G32" s="13" t="s">
        <v>425</v>
      </c>
      <c r="H32" s="301"/>
      <c r="I32" s="5"/>
      <c r="J32" s="40"/>
      <c r="K32" s="13" t="str">
        <f t="shared" si="8"/>
        <v>["ㄥㄝ"] = "Ne",</v>
      </c>
      <c r="L32" s="324"/>
      <c r="M32" s="324"/>
      <c r="N32" s="324"/>
      <c r="P32" s="32">
        <f t="shared" si="4"/>
        <v>28</v>
      </c>
      <c r="Q32" s="11" t="s">
        <v>349</v>
      </c>
      <c r="R32" s="21" t="str" cm="1">
        <f t="array" ref="R32" xml:space="preserve"> IFERROR( INDEX($D$5:$D$64, MATCH(TRUE, EXACT($Q32, $C$5:$C$64),0)), "")</f>
        <v>ㄇ</v>
      </c>
      <c r="S32" s="15" cm="1">
        <f t="array" ref="S32" xml:space="preserve"> IFERROR( INDEX($G$9:$G$64, MATCH(TRUE, EXACT($Q32, $C$5:$C$64),0)), "")</f>
        <v>2</v>
      </c>
      <c r="T32" s="37" t="str" cm="1">
        <f t="array" ref="T32" xml:space="preserve"> IFERROR( INDEX($F$5:$F$64, MATCH(TRUE, EXACT($Q32, $C$5:$C$64),0)), "")</f>
        <v>M</v>
      </c>
      <c r="V32" s="32">
        <f t="shared" si="5"/>
        <v>28</v>
      </c>
      <c r="W32" s="11" t="s">
        <v>426</v>
      </c>
      <c r="X32" s="21" t="str" cm="1">
        <f t="array" ref="X32" xml:space="preserve"> IFERROR( INDEX($D$5:$D$64, MATCH(TRUE, EXACT($W32, $C$5:$C$64),0)), "")</f>
        <v/>
      </c>
      <c r="Y32" s="15" t="str" cm="1">
        <f t="array" ref="Y32" xml:space="preserve"> IFERROR( INDEX($G$9:$G$64, MATCH(TRUE, EXACT($W32, $C$5:$C$64),0)), "")</f>
        <v/>
      </c>
      <c r="Z32" s="37" t="str" cm="1">
        <f t="array" ref="Z32" xml:space="preserve"> IFERROR( INDEX($F$5:$F$64, MATCH(TRUE, EXACT($W32, $C$5:$C$64),0)), "")</f>
        <v/>
      </c>
      <c r="AB32" s="3">
        <f t="shared" si="3"/>
        <v>28</v>
      </c>
      <c r="AC32" s="6"/>
      <c r="AD32" s="19"/>
      <c r="AE32" s="13"/>
      <c r="AF32" s="5"/>
      <c r="AQ32" s="129"/>
      <c r="AR32" s="106">
        <f t="shared" si="0"/>
        <v>29</v>
      </c>
      <c r="AS32" s="107" t="s">
        <v>319</v>
      </c>
      <c r="AT32" s="29" t="s">
        <v>93</v>
      </c>
      <c r="AU32" s="28" t="s">
        <v>94</v>
      </c>
      <c r="AV32" s="129"/>
    </row>
    <row r="33" spans="2:48">
      <c r="B33" s="22">
        <f t="shared" si="1"/>
        <v>29</v>
      </c>
      <c r="C33" s="6" t="s">
        <v>72</v>
      </c>
      <c r="D33" s="240" t="s">
        <v>314</v>
      </c>
      <c r="E33" s="19" t="s">
        <v>1330</v>
      </c>
      <c r="F33" s="5" t="s">
        <v>253</v>
      </c>
      <c r="G33" s="13" t="s">
        <v>101</v>
      </c>
      <c r="H33" s="301"/>
      <c r="I33" s="5"/>
      <c r="J33" s="6"/>
      <c r="K33" s="13" t="str">
        <f t="shared" si="8"/>
        <v>["ㄛ"] = "oo",</v>
      </c>
      <c r="L33" s="324"/>
      <c r="M33" s="324"/>
      <c r="N33" s="324"/>
      <c r="P33" s="30">
        <f t="shared" si="4"/>
        <v>29</v>
      </c>
      <c r="Q33" s="9">
        <v>8</v>
      </c>
      <c r="R33" s="20" t="str" cm="1">
        <f t="array" ref="R33" xml:space="preserve"> IFERROR( INDEX($D$5:$D$64, MATCH(TRUE, EXACT($Q33, $C$5:$C$64),0)), "")</f>
        <v>ㄚ</v>
      </c>
      <c r="S33" s="14" t="str" cm="1">
        <f t="array" ref="S33" xml:space="preserve"> IFERROR( INDEX($G$9:$G$64, MATCH(TRUE, EXACT($Q33, $C$5:$C$64),0)), "")</f>
        <v>oo</v>
      </c>
      <c r="T33" s="34" t="str" cm="1">
        <f t="array" ref="T33" xml:space="preserve"> IFERROR( INDEX($F$5:$F$64, MATCH(TRUE, EXACT($Q33, $C$5:$C$64),0)), "")</f>
        <v>a</v>
      </c>
      <c r="V33" s="30">
        <f t="shared" si="5"/>
        <v>29</v>
      </c>
      <c r="W33" s="39" t="s">
        <v>427</v>
      </c>
      <c r="X33" s="20" t="str" cm="1">
        <f t="array" ref="X33" xml:space="preserve"> IFERROR( INDEX($D$5:$D$64, MATCH(TRUE, EXACT($W33, $C$5:$C$64),0)), "")</f>
        <v>ㄥㄚ</v>
      </c>
      <c r="Y33" s="14" t="str" cm="1">
        <f t="array" ref="Y33" xml:space="preserve"> IFERROR( INDEX($G$9:$G$64, MATCH(TRUE, EXACT($W33, $C$5:$C$64),0)), "")</f>
        <v>Noo</v>
      </c>
      <c r="Z33" s="34" t="str" cm="1">
        <f t="array" ref="Z33" xml:space="preserve"> IFERROR( INDEX($F$5:$F$64, MATCH(TRUE, EXACT($W33, $C$5:$C$64),0)), "")</f>
        <v>A</v>
      </c>
      <c r="AB33" s="3">
        <f t="shared" si="3"/>
        <v>29</v>
      </c>
      <c r="AC33" s="55"/>
      <c r="AD33" s="53"/>
      <c r="AE33" s="54"/>
      <c r="AF33" s="56"/>
      <c r="AQ33" s="129"/>
      <c r="AR33" s="106">
        <f t="shared" si="0"/>
        <v>30</v>
      </c>
      <c r="AS33" s="107" t="s">
        <v>321</v>
      </c>
      <c r="AT33" s="29" t="s">
        <v>428</v>
      </c>
      <c r="AU33" s="28" t="s">
        <v>429</v>
      </c>
      <c r="AV33" s="129"/>
    </row>
    <row r="34" spans="2:48">
      <c r="B34" s="22">
        <f t="shared" si="1"/>
        <v>30</v>
      </c>
      <c r="C34" s="6" t="s">
        <v>252</v>
      </c>
      <c r="D34" s="240" t="str">
        <f xml:space="preserve"> "ㄥ" &amp; E33</f>
        <v>ㄥㆦ</v>
      </c>
      <c r="E34" s="19" t="s">
        <v>315</v>
      </c>
      <c r="F34" s="5" t="s">
        <v>346</v>
      </c>
      <c r="G34" s="13" t="s">
        <v>430</v>
      </c>
      <c r="H34" s="301"/>
      <c r="I34" s="5"/>
      <c r="J34" s="6"/>
      <c r="K34" s="13" t="str">
        <f t="shared" si="8"/>
        <v>["ㄥㆦ"] = "Noo",</v>
      </c>
      <c r="L34" s="324"/>
      <c r="M34" s="324"/>
      <c r="N34" s="324"/>
      <c r="P34" s="31">
        <f t="shared" si="4"/>
        <v>30</v>
      </c>
      <c r="Q34" s="6" t="s">
        <v>431</v>
      </c>
      <c r="R34" s="19" t="str" cm="1">
        <f t="array" ref="R34" xml:space="preserve"> IFERROR( INDEX($D$5:$D$64, MATCH(TRUE, EXACT($Q34, $C$5:$C$64),0)), "")</f>
        <v>ㄛ</v>
      </c>
      <c r="S34" s="13" t="str" cm="1">
        <f t="array" ref="S34" xml:space="preserve"> IFERROR( INDEX($G$9:$G$64, MATCH(TRUE, EXACT($Q34, $C$5:$C$64),0)), "")</f>
        <v>ai</v>
      </c>
      <c r="T34" s="35" t="str" cm="1">
        <f t="array" ref="T34" xml:space="preserve"> IFERROR( INDEX($F$5:$F$64, MATCH(TRUE, EXACT($Q34, $C$5:$C$64),0)), "")</f>
        <v>O</v>
      </c>
      <c r="V34" s="31">
        <f t="shared" si="5"/>
        <v>30</v>
      </c>
      <c r="W34" s="6" t="s">
        <v>407</v>
      </c>
      <c r="X34" s="19" t="str" cm="1">
        <f t="array" ref="X34" xml:space="preserve"> IFERROR( INDEX($D$5:$D$64, MATCH(TRUE, EXACT($W34, $C$5:$C$64),0)), "")</f>
        <v>ㄥㆦ</v>
      </c>
      <c r="Y34" s="13" t="str" cm="1">
        <f t="array" ref="Y34" xml:space="preserve"> IFERROR( INDEX($G$9:$G$64, MATCH(TRUE, EXACT($W34, $C$5:$C$64),0)), "")</f>
        <v>Nai</v>
      </c>
      <c r="Z34" s="35" t="str" cm="1">
        <f t="array" ref="Z34" xml:space="preserve"> IFERROR( INDEX($F$5:$F$64, MATCH(TRUE, EXACT($W34, $C$5:$C$64),0)), "")</f>
        <v>Q</v>
      </c>
      <c r="AB34" s="3">
        <f t="shared" si="3"/>
        <v>30</v>
      </c>
      <c r="AC34" s="52"/>
      <c r="AD34" s="53"/>
      <c r="AE34" s="54"/>
      <c r="AF34" s="56"/>
      <c r="AQ34" s="129"/>
      <c r="AR34" s="106">
        <f t="shared" si="0"/>
        <v>31</v>
      </c>
      <c r="AS34" s="107" t="s">
        <v>322</v>
      </c>
      <c r="AT34" s="29" t="s">
        <v>432</v>
      </c>
      <c r="AU34" s="28" t="s">
        <v>433</v>
      </c>
      <c r="AV34" s="129"/>
    </row>
    <row r="35" spans="2:48">
      <c r="B35" s="177">
        <f t="shared" si="1"/>
        <v>31</v>
      </c>
      <c r="C35" s="11" t="s">
        <v>53</v>
      </c>
      <c r="D35" s="242" t="str">
        <f>E35</f>
        <v>ㄜ</v>
      </c>
      <c r="E35" s="21" t="s">
        <v>434</v>
      </c>
      <c r="F35" s="10" t="s">
        <v>100</v>
      </c>
      <c r="G35" s="15" t="s">
        <v>100</v>
      </c>
      <c r="H35" s="301"/>
      <c r="I35" s="10"/>
      <c r="J35" s="11"/>
      <c r="K35" s="15" t="str">
        <f t="shared" si="8"/>
        <v>["ㄜ"] = "o",</v>
      </c>
      <c r="L35" s="327"/>
      <c r="M35" s="327"/>
      <c r="N35" s="324" t="str">
        <f xml:space="preserve"> "# " &amp; _xlfn.CONCAT(E36:E40)</f>
        <v># ㄢㄞㆮㄠㆯ</v>
      </c>
      <c r="P35" s="31">
        <f t="shared" si="4"/>
        <v>31</v>
      </c>
      <c r="Q35" s="6" t="s">
        <v>435</v>
      </c>
      <c r="R35" s="19" t="str" cm="1">
        <f t="array" ref="R35" xml:space="preserve"> IFERROR( INDEX($D$5:$D$64, MATCH(TRUE, EXACT($Q35, $C$5:$C$64),0)), "")</f>
        <v>ㄜ</v>
      </c>
      <c r="S35" s="13" t="str" cm="1">
        <f t="array" ref="S35" xml:space="preserve"> IFERROR( INDEX($G$9:$G$64, MATCH(TRUE, EXACT($Q35, $C$5:$C$64),0)), "")</f>
        <v>au</v>
      </c>
      <c r="T35" s="36" t="str" cm="1">
        <f t="array" ref="T35" xml:space="preserve"> IFERROR( INDEX($F$5:$F$64, MATCH(TRUE, EXACT($Q35, $C$5:$C$64),0)), "")</f>
        <v>o</v>
      </c>
      <c r="V35" s="31">
        <f t="shared" si="5"/>
        <v>31</v>
      </c>
      <c r="W35" s="6" t="s">
        <v>436</v>
      </c>
      <c r="X35" s="19" t="str" cm="1">
        <f t="array" ref="X35" xml:space="preserve"> IFERROR( INDEX($D$5:$D$64, MATCH(TRUE, EXACT($W35, $C$5:$C$64),0)), "")</f>
        <v/>
      </c>
      <c r="Y35" s="13" t="str" cm="1">
        <f t="array" ref="Y35" xml:space="preserve"> IFERROR( INDEX($G$9:$G$64, MATCH(TRUE, EXACT($W35, $C$5:$C$64),0)), "")</f>
        <v/>
      </c>
      <c r="Z35" s="36" t="str" cm="1">
        <f t="array" ref="Z35" xml:space="preserve"> IFERROR( INDEX($F$5:$F$64, MATCH(TRUE, EXACT($W35, $C$5:$C$64),0)), "")</f>
        <v/>
      </c>
      <c r="AB35" s="3">
        <f t="shared" si="3"/>
        <v>31</v>
      </c>
      <c r="AC35" s="55"/>
      <c r="AD35" s="53"/>
      <c r="AE35" s="54"/>
      <c r="AF35" s="56"/>
      <c r="AQ35" s="129"/>
      <c r="AR35" s="106">
        <f t="shared" si="0"/>
        <v>32</v>
      </c>
      <c r="AS35" s="107" t="s">
        <v>322</v>
      </c>
      <c r="AT35" s="29" t="s">
        <v>437</v>
      </c>
      <c r="AU35" s="28" t="s">
        <v>438</v>
      </c>
      <c r="AV35" s="129"/>
    </row>
    <row r="36" spans="2:48">
      <c r="B36" s="22">
        <f t="shared" si="1"/>
        <v>32</v>
      </c>
      <c r="C36" s="6">
        <v>0</v>
      </c>
      <c r="D36" s="240" t="str">
        <f>E36</f>
        <v>ㄢ</v>
      </c>
      <c r="E36" s="19" t="s">
        <v>324</v>
      </c>
      <c r="F36" s="5" t="s">
        <v>352</v>
      </c>
      <c r="G36" s="13" t="s">
        <v>437</v>
      </c>
      <c r="H36" s="301"/>
      <c r="I36" s="5" t="str">
        <f>_xlfn.CONCAT(F36:F44)</f>
        <v>@yYxX}{][</v>
      </c>
      <c r="J36" s="6" t="str">
        <f xml:space="preserve"> _xlfn.CONCAT(C36:C44)</f>
        <v>09(lLOA:;</v>
      </c>
      <c r="K36" s="13" t="str">
        <f t="shared" si="8"/>
        <v>["ㄢ"] = "an",</v>
      </c>
      <c r="L36" s="324" t="str">
        <f xml:space="preserve"> _xlfn.CONCAT(F36:F40)</f>
        <v>@yYxX</v>
      </c>
      <c r="M36" s="324" t="str">
        <f xml:space="preserve"> _xlfn.CONCAT(C36:C40)</f>
        <v>09(lL</v>
      </c>
      <c r="N36" s="326" t="str">
        <f xml:space="preserve"> "- xlit|" &amp; L36 &amp; "|" &amp; M36 &amp; "|"</f>
        <v>- xlit|@yYxX|09(lL|</v>
      </c>
      <c r="P36" s="32">
        <f>P35+1</f>
        <v>32</v>
      </c>
      <c r="Q36" s="11" t="s">
        <v>418</v>
      </c>
      <c r="R36" s="21" t="str" cm="1">
        <f t="array" ref="R36" xml:space="preserve"> IFERROR( INDEX($D$5:$D$64, MATCH(TRUE, EXACT($Q36, $C$5:$C$64),0)), "")</f>
        <v>ㄝ</v>
      </c>
      <c r="S36" s="15" t="str" cm="1">
        <f t="array" ref="S36" xml:space="preserve"> IFERROR( INDEX($G$9:$G$64, MATCH(TRUE, EXACT($Q36, $C$5:$C$64),0)), "")</f>
        <v>o</v>
      </c>
      <c r="T36" s="37" t="str" cm="1">
        <f t="array" ref="T36" xml:space="preserve"> IFERROR( INDEX($F$5:$F$64, MATCH(TRUE, EXACT($Q36, $C$5:$C$64),0)), "")</f>
        <v>e</v>
      </c>
      <c r="V36" s="32">
        <f>V35+1</f>
        <v>32</v>
      </c>
      <c r="W36" s="11" t="s">
        <v>418</v>
      </c>
      <c r="X36" s="21" t="str" cm="1">
        <f t="array" ref="X36" xml:space="preserve"> IFERROR( INDEX($D$5:$D$64, MATCH(TRUE, EXACT($W36, $C$5:$C$64),0)), "")</f>
        <v>ㄝ</v>
      </c>
      <c r="Y36" s="15" t="str" cm="1">
        <f t="array" ref="Y36" xml:space="preserve"> IFERROR( INDEX($G$9:$G$64, MATCH(TRUE, EXACT($W36, $C$5:$C$64),0)), "")</f>
        <v>o</v>
      </c>
      <c r="Z36" s="37" t="str" cm="1">
        <f t="array" ref="Z36" xml:space="preserve"> IFERROR( INDEX($F$5:$F$64, MATCH(TRUE, EXACT($W36, $C$5:$C$64),0)), "")</f>
        <v>e</v>
      </c>
      <c r="AB36" s="3">
        <f t="shared" si="3"/>
        <v>32</v>
      </c>
      <c r="AC36" s="55"/>
      <c r="AD36" s="53"/>
      <c r="AE36" s="54"/>
      <c r="AF36" s="56"/>
      <c r="AQ36" s="129"/>
      <c r="AR36" s="106">
        <f t="shared" si="0"/>
        <v>33</v>
      </c>
      <c r="AS36" s="107" t="s">
        <v>331</v>
      </c>
      <c r="AT36" s="29" t="s">
        <v>439</v>
      </c>
      <c r="AU36" s="28" t="s">
        <v>440</v>
      </c>
      <c r="AV36" s="129"/>
    </row>
    <row r="37" spans="2:48">
      <c r="B37" s="22">
        <f xml:space="preserve"> ROW() -4</f>
        <v>33</v>
      </c>
      <c r="C37" s="6">
        <v>9</v>
      </c>
      <c r="D37" s="240" t="str">
        <f>E37</f>
        <v>ㄞ</v>
      </c>
      <c r="E37" s="19" t="s">
        <v>319</v>
      </c>
      <c r="F37" s="5" t="s">
        <v>374</v>
      </c>
      <c r="G37" s="13" t="s">
        <v>441</v>
      </c>
      <c r="H37" s="301"/>
      <c r="I37" s="5"/>
      <c r="J37" s="6"/>
      <c r="K37" s="13" t="str">
        <f t="shared" si="8"/>
        <v>["ㄞ"] = "ai",</v>
      </c>
      <c r="L37" s="324"/>
      <c r="M37" s="324"/>
      <c r="N37" s="324"/>
      <c r="P37" s="30">
        <f t="shared" si="4"/>
        <v>33</v>
      </c>
      <c r="Q37" s="9">
        <v>9</v>
      </c>
      <c r="R37" s="20" t="str" cm="1">
        <f t="array" ref="R37" xml:space="preserve"> IFERROR( INDEX($D$5:$D$64, MATCH(TRUE, EXACT($Q37, $C$5:$C$64),0)), "")</f>
        <v>ㄞ</v>
      </c>
      <c r="S37" s="14" t="str" cm="1">
        <f t="array" ref="S37" xml:space="preserve"> IFERROR( INDEX($G$9:$G$64, MATCH(TRUE, EXACT($Q37, $C$5:$C$64),0)), "")</f>
        <v>om</v>
      </c>
      <c r="T37" s="34" t="str" cm="1">
        <f t="array" ref="T37" xml:space="preserve"> IFERROR( INDEX($F$5:$F$64, MATCH(TRUE, EXACT($Q37, $C$5:$C$64),0)), "")</f>
        <v>y</v>
      </c>
      <c r="V37" s="30">
        <f t="shared" si="5"/>
        <v>33</v>
      </c>
      <c r="W37" s="39" t="s">
        <v>442</v>
      </c>
      <c r="X37" s="20" t="str" cm="1">
        <f t="array" ref="X37" xml:space="preserve"> IFERROR( INDEX($D$5:$D$64, MATCH(TRUE, EXACT($W37, $C$5:$C$64),0)), "")</f>
        <v>ㄥㄞ</v>
      </c>
      <c r="Y37" s="14" t="str" cm="1">
        <f t="array" ref="Y37" xml:space="preserve"> IFERROR( INDEX($G$9:$G$64, MATCH(TRUE, EXACT($W37, $C$5:$C$64),0)), "")</f>
        <v>am</v>
      </c>
      <c r="Z37" s="34" t="str" cm="1">
        <f t="array" ref="Z37" xml:space="preserve"> IFERROR( INDEX($F$5:$F$64, MATCH(TRUE, EXACT($W37, $C$5:$C$64),0)), "")</f>
        <v>Y</v>
      </c>
      <c r="AB37" s="3">
        <f t="shared" si="3"/>
        <v>33</v>
      </c>
      <c r="AC37" s="55"/>
      <c r="AD37" s="53"/>
      <c r="AE37" s="54"/>
      <c r="AF37" s="56"/>
      <c r="AQ37" s="129"/>
      <c r="AR37" s="106">
        <f t="shared" si="0"/>
        <v>34</v>
      </c>
      <c r="AS37" s="107" t="s">
        <v>332</v>
      </c>
      <c r="AT37" s="29" t="s">
        <v>443</v>
      </c>
      <c r="AU37" s="28" t="s">
        <v>444</v>
      </c>
      <c r="AV37" s="129"/>
    </row>
    <row r="38" spans="2:48">
      <c r="B38" s="22">
        <f t="shared" ref="B38:B51" si="9" xml:space="preserve"> ROW() -4</f>
        <v>34</v>
      </c>
      <c r="C38" s="6" t="s">
        <v>320</v>
      </c>
      <c r="D38" s="240" t="str">
        <f xml:space="preserve"> "ㄥ" &amp; E37</f>
        <v>ㄥㄞ</v>
      </c>
      <c r="E38" s="19" t="s">
        <v>321</v>
      </c>
      <c r="F38" s="5" t="s">
        <v>409</v>
      </c>
      <c r="G38" s="13" t="s">
        <v>445</v>
      </c>
      <c r="H38" s="301"/>
      <c r="I38" s="5"/>
      <c r="J38" s="6"/>
      <c r="K38" s="13" t="str">
        <f t="shared" si="8"/>
        <v>["ㄥㄞ"] = "Nai",</v>
      </c>
      <c r="L38" s="324"/>
      <c r="M38" s="324"/>
      <c r="N38" s="324"/>
      <c r="P38" s="31">
        <f t="shared" si="4"/>
        <v>34</v>
      </c>
      <c r="Q38" s="6" t="s">
        <v>446</v>
      </c>
      <c r="R38" s="19" t="str" cm="1">
        <f t="array" ref="R38" xml:space="preserve"> IFERROR( INDEX($D$5:$D$64, MATCH(TRUE, EXACT($Q38, $C$5:$C$64),0)), "")</f>
        <v>ㄦ</v>
      </c>
      <c r="S38" s="13" t="str" cm="1">
        <f t="array" ref="S38" xml:space="preserve"> IFERROR( INDEX($G$9:$G$64, MATCH(TRUE, EXACT($Q38, $C$5:$C$64),0)), "")</f>
        <v>N</v>
      </c>
      <c r="T38" s="35" t="str" cm="1">
        <f t="array" ref="T38" xml:space="preserve"> IFERROR( INDEX($F$5:$F$64, MATCH(TRUE, EXACT($Q38, $C$5:$C$64),0)), "")</f>
        <v>R</v>
      </c>
      <c r="V38" s="31">
        <f t="shared" si="5"/>
        <v>34</v>
      </c>
      <c r="W38" s="6" t="s">
        <v>289</v>
      </c>
      <c r="X38" s="19" t="str" cm="1">
        <f t="array" ref="X38" xml:space="preserve"> IFERROR( INDEX($D$5:$D$64, MATCH(TRUE, EXACT($W38, $C$5:$C$64),0)), "")</f>
        <v>ㄛㄇ</v>
      </c>
      <c r="Y38" s="13" t="str" cm="1">
        <f t="array" ref="Y38" xml:space="preserve"> IFERROR( INDEX($G$9:$G$64, MATCH(TRUE, EXACT($W38, $C$5:$C$64),0)), "")</f>
        <v>ir</v>
      </c>
      <c r="Z38" s="35" t="str" cm="1">
        <f t="array" ref="Z38" xml:space="preserve"> IFERROR( INDEX($F$5:$F$64, MATCH(TRUE, EXACT($W38, $C$5:$C$64),0)), "")</f>
        <v>}</v>
      </c>
      <c r="AB38" s="3">
        <f t="shared" si="3"/>
        <v>34</v>
      </c>
      <c r="AC38" s="55"/>
      <c r="AD38" s="53"/>
      <c r="AE38" s="54"/>
      <c r="AF38" s="56"/>
      <c r="AQ38" s="129"/>
      <c r="AR38" s="106">
        <f t="shared" si="0"/>
        <v>35</v>
      </c>
      <c r="AS38" s="107" t="s">
        <v>325</v>
      </c>
      <c r="AT38" s="29" t="s">
        <v>447</v>
      </c>
      <c r="AU38" s="28" t="s">
        <v>448</v>
      </c>
      <c r="AV38" s="129"/>
    </row>
    <row r="39" spans="2:48">
      <c r="B39" s="22">
        <f t="shared" si="9"/>
        <v>35</v>
      </c>
      <c r="C39" s="6" t="s">
        <v>35</v>
      </c>
      <c r="D39" s="240" t="str">
        <f>E39</f>
        <v>ㄠ</v>
      </c>
      <c r="E39" s="19" t="s">
        <v>322</v>
      </c>
      <c r="F39" s="5" t="s">
        <v>359</v>
      </c>
      <c r="G39" s="13" t="s">
        <v>428</v>
      </c>
      <c r="H39" s="301"/>
      <c r="I39" s="5"/>
      <c r="J39" s="6"/>
      <c r="K39" s="13" t="str">
        <f t="shared" si="8"/>
        <v>["ㄠ"] = "au",</v>
      </c>
      <c r="L39" s="324"/>
      <c r="M39" s="324"/>
      <c r="N39" s="324"/>
      <c r="P39" s="31">
        <f t="shared" si="4"/>
        <v>35</v>
      </c>
      <c r="Q39" s="6" t="s">
        <v>449</v>
      </c>
      <c r="R39" s="19" t="str" cm="1">
        <f t="array" ref="R39" xml:space="preserve"> IFERROR( INDEX($D$5:$D$64, MATCH(TRUE, EXACT($Q39, $C$5:$C$64),0)), "")</f>
        <v>ㄠ</v>
      </c>
      <c r="S39" s="13" t="str" cm="1">
        <f t="array" ref="S39" xml:space="preserve"> IFERROR( INDEX($G$9:$G$64, MATCH(TRUE, EXACT($Q39, $C$5:$C$64),0)), "")</f>
        <v>ong</v>
      </c>
      <c r="T39" s="36" t="str" cm="1">
        <f t="array" ref="T39" xml:space="preserve"> IFERROR( INDEX($F$5:$F$64, MATCH(TRUE, EXACT($Q39, $C$5:$C$64),0)), "")</f>
        <v>x</v>
      </c>
      <c r="V39" s="31">
        <f t="shared" si="5"/>
        <v>35</v>
      </c>
      <c r="W39" s="6" t="s">
        <v>450</v>
      </c>
      <c r="X39" s="19" t="str" cm="1">
        <f t="array" ref="X39" xml:space="preserve"> IFERROR( INDEX($D$5:$D$64, MATCH(TRUE, EXACT($W39, $C$5:$C$64),0)), "")</f>
        <v>ㄥㄠ</v>
      </c>
      <c r="Y39" s="13" t="str" cm="1">
        <f t="array" ref="Y39" xml:space="preserve"> IFERROR( INDEX($G$9:$G$64, MATCH(TRUE, EXACT($W39, $C$5:$C$64),0)), "")</f>
        <v>ang</v>
      </c>
      <c r="Z39" s="36" t="str" cm="1">
        <f t="array" ref="Z39" xml:space="preserve"> IFERROR( INDEX($F$5:$F$64, MATCH(TRUE, EXACT($W39, $C$5:$C$64),0)), "")</f>
        <v>X</v>
      </c>
      <c r="AB39" s="3">
        <f t="shared" si="3"/>
        <v>35</v>
      </c>
      <c r="AC39" s="55"/>
      <c r="AD39" s="53"/>
      <c r="AE39" s="54"/>
      <c r="AF39" s="56"/>
      <c r="AR39" s="106">
        <f t="shared" si="0"/>
        <v>36</v>
      </c>
      <c r="AS39" s="107" t="s">
        <v>324</v>
      </c>
      <c r="AT39" s="29" t="s">
        <v>64</v>
      </c>
      <c r="AU39" s="28" t="s">
        <v>451</v>
      </c>
    </row>
    <row r="40" spans="2:48">
      <c r="B40" s="177">
        <f t="shared" si="9"/>
        <v>36</v>
      </c>
      <c r="C40" s="11" t="s">
        <v>266</v>
      </c>
      <c r="D40" s="242" t="str">
        <f xml:space="preserve"> "ㄥ" &amp; E39</f>
        <v>ㄥㄠ</v>
      </c>
      <c r="E40" s="21" t="s">
        <v>323</v>
      </c>
      <c r="F40" s="10" t="s">
        <v>360</v>
      </c>
      <c r="G40" s="15" t="s">
        <v>452</v>
      </c>
      <c r="H40" s="301"/>
      <c r="I40" s="5"/>
      <c r="J40" s="6"/>
      <c r="K40" s="13" t="str">
        <f t="shared" si="8"/>
        <v>["ㄥㄠ"] = "Nau",</v>
      </c>
      <c r="L40" s="324"/>
      <c r="M40" s="324"/>
      <c r="N40" s="324" t="str">
        <f xml:space="preserve"> "# " &amp; _xlfn.CONCAT(E41:E45)</f>
        <v># ㆱㆰㆲㄤㆨ</v>
      </c>
      <c r="P40" s="32">
        <f t="shared" si="4"/>
        <v>36</v>
      </c>
      <c r="Q40" s="11" t="s">
        <v>453</v>
      </c>
      <c r="R40" s="21" t="str" cm="1">
        <f t="array" ref="R40" xml:space="preserve"> IFERROR( INDEX($D$5:$D$64, MATCH(TRUE, EXACT($Q40, $C$5:$C$64),0)), "")</f>
        <v/>
      </c>
      <c r="S40" s="15" t="str" cm="1">
        <f t="array" ref="S40" xml:space="preserve"> IFERROR( INDEX($G$9:$G$64, MATCH(TRUE, EXACT($Q40, $C$5:$C$64),0)), "")</f>
        <v/>
      </c>
      <c r="T40" s="37" t="str" cm="1">
        <f t="array" ref="T40" xml:space="preserve"> IFERROR( INDEX($F$5:$F$64, MATCH(TRUE, EXACT($Q40, $C$5:$C$64),0)), "")</f>
        <v/>
      </c>
      <c r="V40" s="32">
        <f t="shared" si="5"/>
        <v>36</v>
      </c>
      <c r="W40" s="11" t="s">
        <v>453</v>
      </c>
      <c r="X40" s="21" t="str" cm="1">
        <f t="array" ref="X40" xml:space="preserve"> IFERROR( INDEX($D$5:$D$64, MATCH(TRUE, EXACT($W40, $C$5:$C$64),0)), "")</f>
        <v/>
      </c>
      <c r="Y40" s="15" t="str" cm="1">
        <f t="array" ref="Y40" xml:space="preserve"> IFERROR( INDEX($G$9:$G$64, MATCH(TRUE, EXACT($W40, $C$5:$C$64),0)), "")</f>
        <v/>
      </c>
      <c r="Z40" s="37" t="str" cm="1">
        <f t="array" ref="Z40" xml:space="preserve"> IFERROR( INDEX($F$5:$F$64, MATCH(TRUE, EXACT($W40, $C$5:$C$64),0)), "")</f>
        <v/>
      </c>
      <c r="AB40" s="3">
        <f t="shared" si="3"/>
        <v>36</v>
      </c>
      <c r="AC40" s="55"/>
      <c r="AD40" s="53"/>
      <c r="AE40" s="54"/>
      <c r="AF40" s="56"/>
      <c r="AR40" s="106">
        <f t="shared" si="0"/>
        <v>37</v>
      </c>
      <c r="AS40" s="107" t="s">
        <v>116</v>
      </c>
      <c r="AT40" s="29" t="s">
        <v>454</v>
      </c>
      <c r="AU40" s="28" t="s">
        <v>455</v>
      </c>
    </row>
    <row r="41" spans="2:48">
      <c r="B41" s="22">
        <f t="shared" si="9"/>
        <v>37</v>
      </c>
      <c r="C41" s="40" t="s">
        <v>289</v>
      </c>
      <c r="D41" s="244" t="s">
        <v>456</v>
      </c>
      <c r="E41" s="223" t="s">
        <v>332</v>
      </c>
      <c r="F41" s="5" t="s">
        <v>457</v>
      </c>
      <c r="G41" s="13" t="s">
        <v>458</v>
      </c>
      <c r="H41" s="301"/>
      <c r="I41" s="8"/>
      <c r="J41" s="39"/>
      <c r="K41" s="14" t="str">
        <f t="shared" si="8"/>
        <v>["ㄛㄇ"] = "om",</v>
      </c>
      <c r="L41" s="326" t="str">
        <f xml:space="preserve"> _xlfn.CONCAT(F41:F45)</f>
        <v>}{][R</v>
      </c>
      <c r="M41" s="326" t="str">
        <f xml:space="preserve"> _xlfn.CONCAT(C41:C45)</f>
        <v>OA:;o</v>
      </c>
      <c r="N41" s="326" t="str">
        <f xml:space="preserve"> "- xlit|" &amp; L41 &amp; "|" &amp; M41 &amp; "|"</f>
        <v>- xlit|}{][R|OA:;o|</v>
      </c>
      <c r="P41" s="30">
        <f t="shared" si="4"/>
        <v>37</v>
      </c>
      <c r="Q41" s="9">
        <v>0</v>
      </c>
      <c r="R41" s="20" t="str" cm="1">
        <f t="array" ref="R41" xml:space="preserve"> IFERROR( INDEX($D$5:$D$64, MATCH(TRUE, EXACT($Q41, $C$5:$C$64),0)), "")</f>
        <v>ㄢ</v>
      </c>
      <c r="S41" s="14" t="str" cm="1">
        <f t="array" ref="S41" xml:space="preserve"> IFERROR( INDEX($G$9:$G$64, MATCH(TRUE, EXACT($Q41, $C$5:$C$64),0)), "")</f>
        <v>Nau</v>
      </c>
      <c r="T41" s="34" t="str" cm="1">
        <f t="array" ref="T41" xml:space="preserve"> IFERROR( INDEX($F$5:$F$64, MATCH(TRUE, EXACT($Q41, $C$5:$C$64),0)), "")</f>
        <v>@</v>
      </c>
      <c r="V41" s="30">
        <f t="shared" si="5"/>
        <v>37</v>
      </c>
      <c r="W41" s="39" t="s">
        <v>459</v>
      </c>
      <c r="X41" s="20" t="str" cm="1">
        <f t="array" ref="X41" xml:space="preserve"> IFERROR( INDEX($D$5:$D$64, MATCH(TRUE, EXACT($W41, $C$5:$C$64),0)), "")</f>
        <v/>
      </c>
      <c r="Y41" s="14" t="str" cm="1">
        <f t="array" ref="Y41" xml:space="preserve"> IFERROR( INDEX($G$9:$G$64, MATCH(TRUE, EXACT($W41, $C$5:$C$64),0)), "")</f>
        <v/>
      </c>
      <c r="Z41" s="34" t="str" cm="1">
        <f t="array" ref="Z41" xml:space="preserve"> IFERROR( INDEX($F$5:$F$64, MATCH(TRUE, EXACT($W41, $C$5:$C$64),0)), "")</f>
        <v/>
      </c>
      <c r="AB41" s="3">
        <f t="shared" si="3"/>
        <v>37</v>
      </c>
      <c r="AC41" s="55"/>
      <c r="AD41" s="53"/>
      <c r="AE41" s="54"/>
      <c r="AF41" s="56"/>
      <c r="AR41" s="106">
        <f t="shared" si="0"/>
        <v>38</v>
      </c>
      <c r="AS41" s="107" t="s">
        <v>330</v>
      </c>
      <c r="AT41" s="29" t="s">
        <v>458</v>
      </c>
      <c r="AU41" s="28" t="s">
        <v>460</v>
      </c>
    </row>
    <row r="42" spans="2:48">
      <c r="B42" s="22">
        <f t="shared" si="9"/>
        <v>38</v>
      </c>
      <c r="C42" s="40" t="s">
        <v>259</v>
      </c>
      <c r="D42" s="244" t="s">
        <v>461</v>
      </c>
      <c r="E42" s="223" t="s">
        <v>331</v>
      </c>
      <c r="F42" s="5" t="s">
        <v>462</v>
      </c>
      <c r="G42" s="13" t="s">
        <v>454</v>
      </c>
      <c r="H42" s="301"/>
      <c r="I42" s="5"/>
      <c r="J42" s="40"/>
      <c r="K42" s="13" t="str">
        <f t="shared" si="8"/>
        <v>["ㄚㄇ"] = "am",</v>
      </c>
      <c r="L42" s="324"/>
      <c r="M42" s="324"/>
      <c r="N42" s="324"/>
      <c r="P42" s="31">
        <f t="shared" si="4"/>
        <v>38</v>
      </c>
      <c r="Q42" s="6" t="s">
        <v>237</v>
      </c>
      <c r="R42" s="19" t="str" cm="1">
        <f t="array" ref="R42" xml:space="preserve"> IFERROR( INDEX($D$5:$D$64, MATCH(TRUE, EXACT($Q42, $C$5:$C$64),0)), "")</f>
        <v>ㄣ</v>
      </c>
      <c r="S42" s="13" cm="1">
        <f t="array" ref="S42" xml:space="preserve"> IFERROR( INDEX($G$9:$G$64, MATCH(TRUE, EXACT($Q42, $C$5:$C$64),0)), "")</f>
        <v>3</v>
      </c>
      <c r="T42" s="35" t="str" cm="1">
        <f t="array" ref="T42" xml:space="preserve"> IFERROR( INDEX($F$5:$F$64, MATCH(TRUE, EXACT($Q42, $C$5:$C$64),0)), "")</f>
        <v>N</v>
      </c>
      <c r="V42" s="31">
        <f t="shared" si="5"/>
        <v>38</v>
      </c>
      <c r="W42" s="6" t="s">
        <v>463</v>
      </c>
      <c r="X42" s="19" t="str" cm="1">
        <f t="array" ref="X42" xml:space="preserve"> IFERROR( INDEX($D$5:$D$64, MATCH(TRUE, EXACT($W42, $C$5:$C$64),0)), "")</f>
        <v/>
      </c>
      <c r="Y42" s="13" t="str" cm="1">
        <f t="array" ref="Y42" xml:space="preserve"> IFERROR( INDEX($G$9:$G$64, MATCH(TRUE, EXACT($W42, $C$5:$C$64),0)), "")</f>
        <v/>
      </c>
      <c r="Z42" s="35" t="str" cm="1">
        <f t="array" ref="Z42" xml:space="preserve"> IFERROR( INDEX($F$5:$F$64, MATCH(TRUE, EXACT($W42, $C$5:$C$64),0)), "")</f>
        <v/>
      </c>
      <c r="AB42" s="3">
        <f t="shared" si="3"/>
        <v>38</v>
      </c>
      <c r="AC42" s="55"/>
      <c r="AD42" s="53"/>
      <c r="AE42" s="54"/>
      <c r="AF42" s="56"/>
      <c r="AR42" s="106">
        <f t="shared" si="0"/>
        <v>39</v>
      </c>
      <c r="AS42" s="107" t="s">
        <v>329</v>
      </c>
      <c r="AT42" s="29" t="s">
        <v>79</v>
      </c>
      <c r="AU42" s="28" t="s">
        <v>80</v>
      </c>
    </row>
    <row r="43" spans="2:48">
      <c r="B43" s="22">
        <f t="shared" ref="B43:B55" si="10" xml:space="preserve"> ROW() - 4</f>
        <v>39</v>
      </c>
      <c r="C43" s="40" t="s">
        <v>283</v>
      </c>
      <c r="D43" s="244" t="s">
        <v>464</v>
      </c>
      <c r="E43" s="223" t="s">
        <v>329</v>
      </c>
      <c r="F43" s="5" t="s">
        <v>465</v>
      </c>
      <c r="G43" s="13" t="s">
        <v>432</v>
      </c>
      <c r="H43" s="301"/>
      <c r="I43" s="5"/>
      <c r="J43" s="40"/>
      <c r="K43" s="13" t="str">
        <f t="shared" si="8"/>
        <v>["ㄛㄥ"] = "ong",</v>
      </c>
      <c r="L43" s="324"/>
      <c r="M43" s="324"/>
      <c r="N43" s="324"/>
      <c r="P43" s="31">
        <f t="shared" si="4"/>
        <v>39</v>
      </c>
      <c r="Q43" s="6" t="s">
        <v>466</v>
      </c>
      <c r="R43" s="19" t="str" cm="1">
        <f t="array" ref="R43" xml:space="preserve"> IFERROR( INDEX($D$5:$D$64, MATCH(TRUE, EXACT($Q43, $C$5:$C$64),0)), "")</f>
        <v>ㄤ</v>
      </c>
      <c r="S43" s="13" t="str" cm="1">
        <f t="array" ref="S43" xml:space="preserve"> IFERROR( INDEX($G$9:$G$64, MATCH(TRUE, EXACT($Q43, $C$5:$C$64),0)), "")</f>
        <v>n</v>
      </c>
      <c r="T43" s="36" t="str" cm="1">
        <f t="array" ref="T43" xml:space="preserve"> IFERROR( INDEX($F$5:$F$64, MATCH(TRUE, EXACT($Q43, $C$5:$C$64),0)), "")</f>
        <v>[</v>
      </c>
      <c r="V43" s="31">
        <f t="shared" si="5"/>
        <v>39</v>
      </c>
      <c r="W43" s="40" t="s">
        <v>283</v>
      </c>
      <c r="X43" s="19" t="str" cm="1">
        <f t="array" ref="X43" xml:space="preserve"> IFERROR( INDEX($D$5:$D$64, MATCH(TRUE, EXACT($W43, $C$5:$C$64),0)), "")</f>
        <v>ㄛㄥ</v>
      </c>
      <c r="Y43" s="13" t="str" cm="1">
        <f t="array" ref="Y43" xml:space="preserve"> IFERROR( INDEX($G$9:$G$64, MATCH(TRUE, EXACT($W43, $C$5:$C$64),0)), "")</f>
        <v>m</v>
      </c>
      <c r="Z43" s="36" t="str" cm="1">
        <f t="array" ref="Z43" xml:space="preserve"> IFERROR( INDEX($F$5:$F$64, MATCH(TRUE, EXACT($W43, $C$5:$C$64),0)), "")</f>
        <v>]</v>
      </c>
      <c r="AB43" s="3">
        <f t="shared" si="3"/>
        <v>39</v>
      </c>
      <c r="AC43" s="64" t="s">
        <v>278</v>
      </c>
      <c r="AD43" s="65" t="s">
        <v>278</v>
      </c>
      <c r="AE43" s="66">
        <v>1</v>
      </c>
      <c r="AF43" s="67">
        <v>1</v>
      </c>
      <c r="AR43" s="106">
        <f t="shared" si="0"/>
        <v>40</v>
      </c>
      <c r="AS43" s="107" t="s">
        <v>370</v>
      </c>
      <c r="AT43" s="29" t="s">
        <v>82</v>
      </c>
      <c r="AU43" s="28" t="s">
        <v>83</v>
      </c>
    </row>
    <row r="44" spans="2:48">
      <c r="B44" s="22">
        <f t="shared" si="10"/>
        <v>40</v>
      </c>
      <c r="C44" s="40" t="s">
        <v>466</v>
      </c>
      <c r="D44" s="240" t="str">
        <f>E44</f>
        <v>ㄤ</v>
      </c>
      <c r="E44" s="19" t="s">
        <v>330</v>
      </c>
      <c r="F44" s="5" t="s">
        <v>467</v>
      </c>
      <c r="G44" s="13" t="s">
        <v>443</v>
      </c>
      <c r="H44" s="301"/>
      <c r="I44" s="10"/>
      <c r="J44" s="38"/>
      <c r="K44" s="15" t="str">
        <f t="shared" si="8"/>
        <v>["ㄤ"] = "ang",</v>
      </c>
      <c r="L44" s="327"/>
      <c r="M44" s="327"/>
      <c r="N44" s="327"/>
      <c r="P44" s="32">
        <f t="shared" si="4"/>
        <v>40</v>
      </c>
      <c r="Q44" s="38" t="s">
        <v>468</v>
      </c>
      <c r="R44" s="21" t="str" cm="1">
        <f t="array" ref="R44" xml:space="preserve"> IFERROR( INDEX($D$5:$D$64, MATCH(TRUE, EXACT($Q44, $C$5:$C$64),0)), "")</f>
        <v>ㄥ</v>
      </c>
      <c r="S44" s="15" cm="1">
        <f t="array" ref="S44" xml:space="preserve"> IFERROR( INDEX($G$9:$G$64, MATCH(TRUE, EXACT($Q44, $C$5:$C$64),0)), "")</f>
        <v>1</v>
      </c>
      <c r="T44" s="37" t="str" cm="1">
        <f t="array" ref="T44" xml:space="preserve"> IFERROR( INDEX($F$5:$F$64, MATCH(TRUE, EXACT($Q44, $C$5:$C$64),0)), "")</f>
        <v>W</v>
      </c>
      <c r="V44" s="32">
        <f t="shared" si="5"/>
        <v>40</v>
      </c>
      <c r="W44" s="38" t="s">
        <v>469</v>
      </c>
      <c r="X44" s="21" t="str" cm="1">
        <f t="array" ref="X44" xml:space="preserve"> IFERROR( INDEX($D$5:$D$64, MATCH(TRUE, EXACT($W44, $C$5:$C$64),0)), "")</f>
        <v>ㄥ</v>
      </c>
      <c r="Y44" s="15" t="str" cm="1">
        <f t="array" ref="Y44" xml:space="preserve"> IFERROR( INDEX($G$9:$G$64, MATCH(TRUE, EXACT($W44, $C$5:$C$64),0)), "")</f>
        <v>j</v>
      </c>
      <c r="Z44" s="37" t="str" cm="1">
        <f t="array" ref="Z44" xml:space="preserve"> IFERROR( INDEX($F$5:$F$64, MATCH(TRUE, EXACT($W44, $C$5:$C$64),0)), "")</f>
        <v>w</v>
      </c>
      <c r="AB44" s="3">
        <f t="shared" si="3"/>
        <v>40</v>
      </c>
      <c r="AC44" s="64">
        <v>3</v>
      </c>
      <c r="AD44" s="65" t="s">
        <v>238</v>
      </c>
      <c r="AE44" s="66">
        <v>3</v>
      </c>
      <c r="AF44" s="67">
        <v>3</v>
      </c>
      <c r="AR44" s="106">
        <f t="shared" si="0"/>
        <v>41</v>
      </c>
      <c r="AS44" s="107" t="s">
        <v>326</v>
      </c>
      <c r="AT44" s="29" t="s">
        <v>90</v>
      </c>
      <c r="AU44" s="28" t="s">
        <v>91</v>
      </c>
    </row>
    <row r="45" spans="2:48">
      <c r="B45" s="22">
        <f t="shared" si="10"/>
        <v>41</v>
      </c>
      <c r="C45" s="40" t="s">
        <v>446</v>
      </c>
      <c r="D45" s="19" t="s">
        <v>1307</v>
      </c>
      <c r="E45" s="240" t="s">
        <v>1310</v>
      </c>
      <c r="F45" s="5" t="s">
        <v>381</v>
      </c>
      <c r="G45" s="13" t="s">
        <v>470</v>
      </c>
      <c r="H45" s="301"/>
      <c r="I45" s="10" t="str">
        <f>_xlfn.CONCAT(F45:F48)</f>
        <v>RWMN</v>
      </c>
      <c r="J45" s="11" t="str">
        <f xml:space="preserve"> _xlfn.CONCAT(C45:C48)</f>
        <v>o/mp</v>
      </c>
      <c r="K45" s="15" t="str">
        <f t="shared" si="8"/>
        <v>["ㄦ"] = "ir",</v>
      </c>
      <c r="L45" s="327"/>
      <c r="M45" s="327"/>
      <c r="N45" s="324" t="str">
        <f xml:space="preserve"> "# " &amp; _xlfn.CONCAT(E46:E48)</f>
        <v># ㆭㆬㄣ</v>
      </c>
      <c r="P45" s="31">
        <f>P44+1</f>
        <v>41</v>
      </c>
      <c r="Q45" s="40" t="s">
        <v>350</v>
      </c>
      <c r="R45" s="19" t="str" cm="1">
        <f t="array" ref="R45" xml:space="preserve"> IFERROR( INDEX($D$5:$D$64, MATCH(TRUE, EXACT($Q45, $C$5:$C$64),0)), "")</f>
        <v/>
      </c>
      <c r="S45" s="13" t="str" cm="1">
        <f t="array" ref="S45" xml:space="preserve"> IFERROR( INDEX($G$9:$G$64, MATCH(TRUE, EXACT($Q45, $C$5:$C$64),0)), "")</f>
        <v/>
      </c>
      <c r="T45" s="35" t="str" cm="1">
        <f t="array" ref="T45" xml:space="preserve"> IFERROR( INDEX($F$5:$F$64, MATCH(TRUE, EXACT($Q45, $C$5:$C$64),0)), "")</f>
        <v/>
      </c>
      <c r="V45" s="31">
        <f>V44+1</f>
        <v>41</v>
      </c>
      <c r="W45" s="40" t="s">
        <v>125</v>
      </c>
      <c r="X45" s="19" t="str" cm="1">
        <f t="array" ref="X45" xml:space="preserve"> IFERROR( INDEX($D$5:$D$64, MATCH(TRUE, EXACT($W45, $C$5:$C$64),0)), "")</f>
        <v/>
      </c>
      <c r="Y45" s="13" t="str" cm="1">
        <f t="array" ref="Y45" xml:space="preserve"> IFERROR( INDEX($G$9:$G$64, MATCH(TRUE, EXACT($W45, $C$5:$C$64),0)), "")</f>
        <v/>
      </c>
      <c r="Z45" s="35" t="str" cm="1">
        <f t="array" ref="Z45" xml:space="preserve"> IFERROR( INDEX($F$5:$F$64, MATCH(TRUE, EXACT($W45, $C$5:$C$64),0)), "")</f>
        <v/>
      </c>
      <c r="AB45" s="3">
        <f t="shared" si="3"/>
        <v>41</v>
      </c>
      <c r="AC45" s="64">
        <v>4</v>
      </c>
      <c r="AD45" s="65" t="s">
        <v>240</v>
      </c>
      <c r="AE45" s="66">
        <v>2</v>
      </c>
      <c r="AF45" s="67">
        <v>2</v>
      </c>
      <c r="AR45" s="106">
        <f t="shared" si="0"/>
        <v>42</v>
      </c>
      <c r="AS45" s="107" t="s">
        <v>309</v>
      </c>
      <c r="AT45" s="29" t="s">
        <v>97</v>
      </c>
      <c r="AU45" s="28" t="s">
        <v>98</v>
      </c>
    </row>
    <row r="46" spans="2:48">
      <c r="B46" s="50">
        <f t="shared" si="1"/>
        <v>42</v>
      </c>
      <c r="C46" s="39" t="s">
        <v>468</v>
      </c>
      <c r="D46" s="245" t="s">
        <v>370</v>
      </c>
      <c r="E46" s="221" t="s">
        <v>471</v>
      </c>
      <c r="F46" s="238" t="s">
        <v>356</v>
      </c>
      <c r="G46" s="176" t="s">
        <v>472</v>
      </c>
      <c r="H46" s="302"/>
      <c r="I46" s="238"/>
      <c r="J46" s="39"/>
      <c r="K46" s="14" t="str">
        <f t="shared" si="8"/>
        <v>["ㄥ"] = "ng",</v>
      </c>
      <c r="L46" s="328" t="str">
        <f>_xlfn.CONCAT(F46:F48)</f>
        <v>WMN</v>
      </c>
      <c r="M46" s="328" t="str">
        <f>_xlfn.CONCAT(C46:C48)</f>
        <v>/mp</v>
      </c>
      <c r="N46" s="326" t="str">
        <f xml:space="preserve"> "- xlit|" &amp; L46 &amp; "|" &amp; M46 &amp; "|"</f>
        <v>- xlit|WMN|/mp|</v>
      </c>
      <c r="P46" s="31">
        <f>P45+1</f>
        <v>42</v>
      </c>
      <c r="Q46" s="6" t="s">
        <v>467</v>
      </c>
      <c r="R46" s="19" t="str" cm="1">
        <f t="array" ref="R46" xml:space="preserve"> IFERROR( INDEX($D$5:$D$64, MATCH(TRUE, EXACT($Q46, $C$5:$C$64),0)), "")</f>
        <v/>
      </c>
      <c r="S46" s="13" t="str" cm="1">
        <f t="array" ref="S46" xml:space="preserve"> IFERROR( INDEX($G$9:$G$64, MATCH(TRUE, EXACT($Q46, $C$5:$C$64),0)), "")</f>
        <v/>
      </c>
      <c r="T46" s="35" t="str" cm="1">
        <f t="array" ref="T46" xml:space="preserve"> IFERROR( INDEX($F$5:$F$64, MATCH(TRUE, EXACT($Q46, $C$5:$C$64),0)), "")</f>
        <v/>
      </c>
      <c r="V46" s="31">
        <f>V45+1</f>
        <v>42</v>
      </c>
      <c r="W46" s="40" t="s">
        <v>462</v>
      </c>
      <c r="X46" s="19" t="str" cm="1">
        <f t="array" ref="X46" xml:space="preserve"> IFERROR( INDEX($D$5:$D$64, MATCH(TRUE, EXACT($W46, $C$5:$C$64),0)), "")</f>
        <v/>
      </c>
      <c r="Y46" s="13" t="str" cm="1">
        <f t="array" ref="Y46" xml:space="preserve"> IFERROR( INDEX($G$9:$G$64, MATCH(TRUE, EXACT($W46, $C$5:$C$64),0)), "")</f>
        <v/>
      </c>
      <c r="Z46" s="35" t="str" cm="1">
        <f t="array" ref="Z46" xml:space="preserve"> IFERROR( INDEX($F$5:$F$64, MATCH(TRUE, EXACT($W46, $C$5:$C$64),0)), "")</f>
        <v/>
      </c>
      <c r="AB46" s="3">
        <f t="shared" si="3"/>
        <v>42</v>
      </c>
      <c r="AC46" s="64">
        <v>5</v>
      </c>
      <c r="AD46" s="65" t="s">
        <v>242</v>
      </c>
      <c r="AE46" s="66">
        <v>7</v>
      </c>
      <c r="AF46" s="67">
        <v>7</v>
      </c>
    </row>
    <row r="47" spans="2:48">
      <c r="B47" s="22">
        <f t="shared" si="1"/>
        <v>43</v>
      </c>
      <c r="C47" s="6" t="s">
        <v>349</v>
      </c>
      <c r="D47" s="246" t="s">
        <v>18</v>
      </c>
      <c r="E47" s="237" t="s">
        <v>473</v>
      </c>
      <c r="F47" s="5" t="s">
        <v>274</v>
      </c>
      <c r="G47" s="16" t="s">
        <v>349</v>
      </c>
      <c r="H47" s="302"/>
      <c r="I47" s="5"/>
      <c r="J47" s="6"/>
      <c r="K47" s="13" t="str">
        <f t="shared" si="8"/>
        <v>["ㄇ"] = "m",</v>
      </c>
      <c r="L47" s="325"/>
      <c r="M47" s="325"/>
      <c r="N47" s="325"/>
      <c r="P47" s="31">
        <f t="shared" si="4"/>
        <v>43</v>
      </c>
      <c r="Q47" s="40" t="s">
        <v>474</v>
      </c>
      <c r="R47" s="19" t="str" cm="1">
        <f t="array" ref="R47" xml:space="preserve"> IFERROR( INDEX($D$5:$D$64, MATCH(TRUE, EXACT($Q47, $C$5:$C$64),0)), "")</f>
        <v/>
      </c>
      <c r="S47" s="13" t="str" cm="1">
        <f t="array" ref="S47" xml:space="preserve"> IFERROR( INDEX($G$9:$G$64, MATCH(TRUE, EXACT($Q47, $C$5:$C$64),0)), "")</f>
        <v/>
      </c>
      <c r="T47" s="36" t="str" cm="1">
        <f t="array" ref="T47" xml:space="preserve"> IFERROR( INDEX($F$5:$F$64, MATCH(TRUE, EXACT($Q47, $C$5:$C$64),0)), "")</f>
        <v/>
      </c>
      <c r="V47" s="31">
        <f t="shared" si="5"/>
        <v>43</v>
      </c>
      <c r="W47" s="40" t="s">
        <v>475</v>
      </c>
      <c r="X47" s="19" t="str" cm="1">
        <f t="array" ref="X47" xml:space="preserve"> IFERROR( INDEX($D$5:$D$64, MATCH(TRUE, EXACT($W47, $C$5:$C$64),0)), "")</f>
        <v/>
      </c>
      <c r="Y47" s="13" t="str" cm="1">
        <f t="array" ref="Y47" xml:space="preserve"> IFERROR( INDEX($G$9:$G$64, MATCH(TRUE, EXACT($W47, $C$5:$C$64),0)), "")</f>
        <v/>
      </c>
      <c r="Z47" s="36" t="str" cm="1">
        <f t="array" ref="Z47" xml:space="preserve"> IFERROR( INDEX($F$5:$F$64, MATCH(TRUE, EXACT($W47, $C$5:$C$64),0)), "")</f>
        <v/>
      </c>
      <c r="AB47" s="3">
        <f t="shared" si="3"/>
        <v>43</v>
      </c>
      <c r="AC47" s="64">
        <v>6</v>
      </c>
      <c r="AD47" s="65" t="s">
        <v>243</v>
      </c>
      <c r="AE47" s="66">
        <v>5</v>
      </c>
      <c r="AF47" s="67">
        <v>5</v>
      </c>
    </row>
    <row r="48" spans="2:48">
      <c r="B48" s="177">
        <f t="shared" si="1"/>
        <v>44</v>
      </c>
      <c r="C48" s="11" t="s">
        <v>8</v>
      </c>
      <c r="D48" s="247" t="str">
        <f>E48</f>
        <v>ㄣ</v>
      </c>
      <c r="E48" s="222" t="s">
        <v>116</v>
      </c>
      <c r="F48" s="10" t="s">
        <v>399</v>
      </c>
      <c r="G48" s="178" t="s">
        <v>413</v>
      </c>
      <c r="H48" s="302"/>
      <c r="I48" s="10"/>
      <c r="J48" s="11"/>
      <c r="K48" s="15" t="str">
        <f t="shared" si="8"/>
        <v>["ㄣ"] = "n",</v>
      </c>
      <c r="L48" s="329"/>
      <c r="M48" s="329"/>
      <c r="N48" s="325"/>
      <c r="P48" s="31">
        <f t="shared" si="4"/>
        <v>44</v>
      </c>
      <c r="Q48" s="40" t="s">
        <v>476</v>
      </c>
      <c r="R48" s="19" t="str" cm="1">
        <f t="array" ref="R48" xml:space="preserve"> IFERROR( INDEX($D$5:$D$64, MATCH(TRUE, EXACT($Q48, $C$5:$C$64),0)), "")</f>
        <v/>
      </c>
      <c r="S48" s="13" t="str" cm="1">
        <f t="array" ref="S48" xml:space="preserve"> IFERROR( INDEX($G$9:$G$64, MATCH(TRUE, EXACT($Q48, $C$5:$C$64),0)), "")</f>
        <v/>
      </c>
      <c r="T48" s="35" t="str" cm="1">
        <f t="array" ref="T48" xml:space="preserve"> IFERROR( INDEX($F$5:$F$64, MATCH(TRUE, EXACT($Q48, $C$5:$C$64),0)), "")</f>
        <v/>
      </c>
      <c r="V48" s="31">
        <f t="shared" si="5"/>
        <v>44</v>
      </c>
      <c r="W48" s="40" t="s">
        <v>141</v>
      </c>
      <c r="X48" s="19" t="str" cm="1">
        <f t="array" ref="X48" xml:space="preserve"> IFERROR( INDEX($D$5:$D$64, MATCH(TRUE, EXACT($W48, $C$5:$C$64),0)), "")</f>
        <v/>
      </c>
      <c r="Y48" s="13" t="str" cm="1">
        <f t="array" ref="Y48" xml:space="preserve"> IFERROR( INDEX($G$9:$G$64, MATCH(TRUE, EXACT($W48, $C$5:$C$64),0)), "")</f>
        <v/>
      </c>
      <c r="Z48" s="35" t="str" cm="1">
        <f t="array" ref="Z48" xml:space="preserve"> IFERROR( INDEX($F$5:$F$64, MATCH(TRUE, EXACT($W48, $C$5:$C$64),0)), "")</f>
        <v/>
      </c>
      <c r="AB48" s="3">
        <f t="shared" si="3"/>
        <v>44</v>
      </c>
      <c r="AC48" s="64">
        <v>7</v>
      </c>
      <c r="AD48" s="65" t="s">
        <v>477</v>
      </c>
      <c r="AE48" s="66">
        <v>8</v>
      </c>
      <c r="AF48" s="67">
        <v>0</v>
      </c>
    </row>
    <row r="49" spans="2:39">
      <c r="B49" s="177">
        <f t="shared" si="1"/>
        <v>45</v>
      </c>
      <c r="C49" s="38" t="s">
        <v>478</v>
      </c>
      <c r="D49" s="242" t="s">
        <v>479</v>
      </c>
      <c r="E49" s="242" t="s">
        <v>479</v>
      </c>
      <c r="F49" s="10" t="s">
        <v>405</v>
      </c>
      <c r="G49" s="15" t="s">
        <v>399</v>
      </c>
      <c r="H49" s="301"/>
      <c r="I49" s="5"/>
      <c r="J49" s="6"/>
      <c r="K49" s="13"/>
      <c r="L49" s="325"/>
      <c r="M49" s="325"/>
      <c r="N49" s="325"/>
      <c r="P49" s="31">
        <f>P48+1</f>
        <v>45</v>
      </c>
      <c r="Q49" s="40" t="s">
        <v>465</v>
      </c>
      <c r="R49" s="19" t="str" cm="1">
        <f t="array" ref="R49" xml:space="preserve"> IFERROR( INDEX($D$5:$D$64, MATCH(TRUE, EXACT($Q49, $C$5:$C$64),0)), "")</f>
        <v/>
      </c>
      <c r="S49" s="13" t="str" cm="1">
        <f t="array" ref="S49" xml:space="preserve"> IFERROR( INDEX($G$9:$G$64, MATCH(TRUE, EXACT($Q49, $C$5:$C$64),0)), "")</f>
        <v/>
      </c>
      <c r="T49" s="35" t="str" cm="1">
        <f t="array" ref="T49" xml:space="preserve"> IFERROR( INDEX($F$5:$F$64, MATCH(TRUE, EXACT($Q49, $C$5:$C$64),0)), "")</f>
        <v/>
      </c>
      <c r="V49" s="31">
        <f>V48+1</f>
        <v>45</v>
      </c>
      <c r="W49" s="40" t="s">
        <v>457</v>
      </c>
      <c r="X49" s="19" t="str" cm="1">
        <f t="array" ref="X49" xml:space="preserve"> IFERROR( INDEX($D$5:$D$64, MATCH(TRUE, EXACT($W49, $C$5:$C$64),0)), "")</f>
        <v/>
      </c>
      <c r="Y49" s="13" t="str" cm="1">
        <f t="array" ref="Y49" xml:space="preserve"> IFERROR( INDEX($G$9:$G$64, MATCH(TRUE, EXACT($W49, $C$5:$C$64),0)), "")</f>
        <v/>
      </c>
      <c r="Z49" s="35" t="str" cm="1">
        <f t="array" ref="Z49" xml:space="preserve"> IFERROR( INDEX($F$5:$F$64, MATCH(TRUE, EXACT($W49, $C$5:$C$64),0)), "")</f>
        <v/>
      </c>
    </row>
    <row r="50" spans="2:39">
      <c r="B50" s="22">
        <f t="shared" si="9"/>
        <v>46</v>
      </c>
      <c r="C50" s="6" t="str">
        <f xml:space="preserve"> CHAR(32)</f>
        <v xml:space="preserve"> </v>
      </c>
      <c r="D50" s="19" t="s">
        <v>480</v>
      </c>
      <c r="E50" s="240" t="s">
        <v>333</v>
      </c>
      <c r="F50" s="5">
        <v>1</v>
      </c>
      <c r="G50" s="13">
        <v>1</v>
      </c>
      <c r="H50" s="301"/>
      <c r="I50" s="8" t="str">
        <f>_xlfn.CONCAT(F50:F55)</f>
        <v>123570</v>
      </c>
      <c r="J50" s="9" t="str">
        <f xml:space="preserve"> _xlfn.CONCAT(C50:C55)</f>
        <v xml:space="preserve"> 43657</v>
      </c>
      <c r="K50" s="14" t="str">
        <f t="shared" ref="K50:K55" si="11">"["""&amp;D50&amp;"""] = """&amp;G50&amp;""","</f>
        <v>["ˉ"] = "1",</v>
      </c>
      <c r="L50" s="326"/>
      <c r="M50" s="326"/>
      <c r="N50" s="324"/>
      <c r="P50" s="32">
        <f t="shared" si="4"/>
        <v>46</v>
      </c>
      <c r="Q50" s="38" t="s">
        <v>481</v>
      </c>
      <c r="R50" s="21" t="str" cm="1">
        <f t="array" ref="R50" xml:space="preserve"> IFERROR( INDEX($D$5:$D$64, MATCH(TRUE, EXACT($Q50, $C$5:$C$64),0)), "")</f>
        <v/>
      </c>
      <c r="S50" s="15" t="str" cm="1">
        <f t="array" ref="S50" xml:space="preserve"> IFERROR( INDEX($G$9:$G$64, MATCH(TRUE, EXACT($Q50, $C$5:$C$64),0)), "")</f>
        <v/>
      </c>
      <c r="T50" s="37" t="str" cm="1">
        <f t="array" ref="T50" xml:space="preserve"> IFERROR( INDEX($F$5:$F$64, MATCH(TRUE, EXACT($Q50, $C$5:$C$64),0)), "")</f>
        <v/>
      </c>
      <c r="V50" s="32">
        <f t="shared" si="5"/>
        <v>46</v>
      </c>
      <c r="W50" s="38" t="s">
        <v>482</v>
      </c>
      <c r="X50" s="21" t="str" cm="1">
        <f t="array" ref="X50" xml:space="preserve"> IFERROR( INDEX($D$5:$D$64, MATCH(TRUE, EXACT($W50, $C$5:$C$64),0)), "")</f>
        <v/>
      </c>
      <c r="Y50" s="15" t="str" cm="1">
        <f t="array" ref="Y50" xml:space="preserve"> IFERROR( INDEX($G$9:$G$64, MATCH(TRUE, EXACT($W50, $C$5:$C$64),0)), "")</f>
        <v/>
      </c>
      <c r="Z50" s="37" t="str" cm="1">
        <f t="array" ref="Z50" xml:space="preserve"> IFERROR( INDEX($F$5:$F$64, MATCH(TRUE, EXACT($W50, $C$5:$C$64),0)), "")</f>
        <v/>
      </c>
    </row>
    <row r="51" spans="2:39">
      <c r="B51" s="22">
        <f t="shared" si="9"/>
        <v>47</v>
      </c>
      <c r="C51" s="6">
        <v>4</v>
      </c>
      <c r="D51" s="19" t="s">
        <v>240</v>
      </c>
      <c r="E51" s="240" t="s">
        <v>240</v>
      </c>
      <c r="F51" s="5">
        <v>2</v>
      </c>
      <c r="G51" s="13">
        <v>2</v>
      </c>
      <c r="H51" s="301"/>
      <c r="I51" s="5"/>
      <c r="J51" s="6"/>
      <c r="K51" s="13" t="str">
        <f t="shared" si="11"/>
        <v>["ˋ"] = "2",</v>
      </c>
      <c r="L51" s="324"/>
      <c r="M51" s="324"/>
      <c r="N51" s="324"/>
      <c r="P51" s="3">
        <f t="shared" si="4"/>
        <v>47</v>
      </c>
      <c r="Q51" s="6"/>
      <c r="R51" s="19"/>
      <c r="S51" s="13"/>
      <c r="T51" s="7"/>
      <c r="V51" s="3">
        <f t="shared" si="5"/>
        <v>47</v>
      </c>
      <c r="W51" s="6"/>
      <c r="X51" s="19"/>
      <c r="Y51" s="13" t="str">
        <f t="shared" ref="Y51:Y59" si="12" xml:space="preserve"> IFERROR( INDEX($G$9:$G$64, MATCH($X51, $D$5:$D$64,0)), "")</f>
        <v/>
      </c>
      <c r="Z51" s="7" t="str">
        <f t="shared" ref="Z51:Z59" si="13" xml:space="preserve"> IFERROR( INDEX($F$5:$F$64, MATCH($X51, $D$5:$D$64,0)), "")</f>
        <v/>
      </c>
    </row>
    <row r="52" spans="2:39">
      <c r="B52" s="22">
        <f xml:space="preserve"> ROW() - 4</f>
        <v>48</v>
      </c>
      <c r="C52" s="6">
        <v>3</v>
      </c>
      <c r="D52" s="236" t="s">
        <v>474</v>
      </c>
      <c r="E52" s="240" t="s">
        <v>238</v>
      </c>
      <c r="F52" s="5">
        <v>3</v>
      </c>
      <c r="G52" s="13">
        <v>3</v>
      </c>
      <c r="H52" s="301"/>
      <c r="I52" s="5"/>
      <c r="J52" s="6"/>
      <c r="K52" s="13" t="str">
        <f t="shared" si="11"/>
        <v>["'"] = "3",</v>
      </c>
      <c r="L52" s="324"/>
      <c r="M52" s="324"/>
      <c r="N52" s="324"/>
      <c r="P52" s="3">
        <f t="shared" si="4"/>
        <v>48</v>
      </c>
      <c r="Q52" s="6"/>
      <c r="R52" s="19"/>
      <c r="S52" s="13"/>
      <c r="T52" s="5"/>
      <c r="V52" s="3">
        <f t="shared" si="5"/>
        <v>48</v>
      </c>
      <c r="W52" s="6"/>
      <c r="X52" s="19"/>
      <c r="Y52" s="13" t="str">
        <f t="shared" si="12"/>
        <v/>
      </c>
      <c r="Z52" s="5" t="str">
        <f t="shared" si="13"/>
        <v/>
      </c>
    </row>
    <row r="53" spans="2:39">
      <c r="B53" s="22">
        <f t="shared" si="10"/>
        <v>49</v>
      </c>
      <c r="C53" s="6">
        <v>6</v>
      </c>
      <c r="D53" s="19" t="s">
        <v>123</v>
      </c>
      <c r="E53" s="240" t="s">
        <v>243</v>
      </c>
      <c r="F53" s="5">
        <v>5</v>
      </c>
      <c r="G53" s="13">
        <v>5</v>
      </c>
      <c r="H53" s="301"/>
      <c r="I53" s="5"/>
      <c r="J53" s="6"/>
      <c r="K53" s="13" t="str">
        <f t="shared" si="11"/>
        <v>["ˇ"] = "5",</v>
      </c>
      <c r="L53" s="324"/>
      <c r="M53" s="324"/>
      <c r="N53" s="324"/>
      <c r="P53" s="3">
        <f t="shared" si="4"/>
        <v>49</v>
      </c>
      <c r="Q53" s="6"/>
      <c r="R53" s="19"/>
      <c r="S53" s="13"/>
      <c r="T53" s="5"/>
      <c r="V53" s="3">
        <f t="shared" si="5"/>
        <v>49</v>
      </c>
      <c r="W53" s="6"/>
      <c r="X53" s="19"/>
      <c r="Y53" s="13" t="str">
        <f t="shared" si="12"/>
        <v/>
      </c>
      <c r="Z53" s="5" t="str">
        <f t="shared" si="13"/>
        <v/>
      </c>
    </row>
    <row r="54" spans="2:39">
      <c r="B54" s="22">
        <f t="shared" si="10"/>
        <v>50</v>
      </c>
      <c r="C54" s="6">
        <v>5</v>
      </c>
      <c r="D54" s="236" t="s">
        <v>475</v>
      </c>
      <c r="E54" s="240" t="s">
        <v>242</v>
      </c>
      <c r="F54" s="5">
        <v>7</v>
      </c>
      <c r="G54" s="13">
        <v>7</v>
      </c>
      <c r="H54" s="301"/>
      <c r="I54" s="5"/>
      <c r="J54" s="6"/>
      <c r="K54" s="13" t="str">
        <f t="shared" si="11"/>
        <v>["""] = "7",</v>
      </c>
      <c r="L54" s="324"/>
      <c r="M54" s="324"/>
      <c r="N54" s="324"/>
      <c r="P54" s="3">
        <f t="shared" si="4"/>
        <v>50</v>
      </c>
      <c r="Q54" s="6"/>
      <c r="R54" s="19"/>
      <c r="S54" s="13"/>
      <c r="T54" s="5"/>
      <c r="V54" s="3">
        <f t="shared" si="5"/>
        <v>50</v>
      </c>
      <c r="W54" s="6"/>
      <c r="X54" s="19"/>
      <c r="Y54" s="13" t="str">
        <f t="shared" si="12"/>
        <v/>
      </c>
      <c r="Z54" s="5" t="str">
        <f t="shared" si="13"/>
        <v/>
      </c>
    </row>
    <row r="55" spans="2:39">
      <c r="B55" s="177">
        <f t="shared" si="10"/>
        <v>51</v>
      </c>
      <c r="C55" s="6">
        <v>7</v>
      </c>
      <c r="D55" s="19" t="s">
        <v>484</v>
      </c>
      <c r="E55" s="240" t="s">
        <v>334</v>
      </c>
      <c r="F55" s="5">
        <v>0</v>
      </c>
      <c r="G55" s="13">
        <v>0</v>
      </c>
      <c r="I55" s="10"/>
      <c r="J55" s="11"/>
      <c r="K55" s="15" t="str">
        <f t="shared" si="11"/>
        <v>["ˊ"] = "0",</v>
      </c>
      <c r="L55" s="327"/>
      <c r="M55" s="327"/>
      <c r="N55" s="324"/>
      <c r="P55" s="3">
        <f t="shared" si="4"/>
        <v>51</v>
      </c>
      <c r="Q55" s="6"/>
      <c r="R55" s="19"/>
      <c r="S55" s="13"/>
      <c r="T55" s="7"/>
      <c r="V55" s="3">
        <f t="shared" si="5"/>
        <v>51</v>
      </c>
      <c r="W55" s="6"/>
      <c r="X55" s="19"/>
      <c r="Y55" s="13" t="str">
        <f t="shared" si="12"/>
        <v/>
      </c>
      <c r="Z55" s="7" t="str">
        <f t="shared" si="13"/>
        <v/>
      </c>
    </row>
    <row r="56" spans="2:39">
      <c r="H56" s="303"/>
      <c r="P56" s="3">
        <f t="shared" si="4"/>
        <v>52</v>
      </c>
      <c r="Q56" s="6"/>
      <c r="R56" s="19"/>
      <c r="S56" s="13"/>
      <c r="T56" s="5"/>
      <c r="V56" s="3">
        <f t="shared" si="5"/>
        <v>52</v>
      </c>
      <c r="W56" s="6"/>
      <c r="X56" s="19"/>
      <c r="Y56" s="13" t="str">
        <f t="shared" si="12"/>
        <v/>
      </c>
      <c r="Z56" s="5" t="str">
        <f t="shared" si="13"/>
        <v/>
      </c>
    </row>
    <row r="57" spans="2:39">
      <c r="B57" s="50">
        <v>49</v>
      </c>
      <c r="C57" s="9"/>
      <c r="D57" s="20" t="s">
        <v>306</v>
      </c>
      <c r="E57" s="20"/>
      <c r="F57" s="8"/>
      <c r="G57" s="14"/>
      <c r="H57" s="303"/>
      <c r="I57" s="5"/>
      <c r="J57" s="5"/>
      <c r="K57" s="5"/>
      <c r="L57" s="330"/>
      <c r="M57" s="330"/>
      <c r="N57" s="330"/>
      <c r="P57" s="3">
        <f t="shared" si="4"/>
        <v>53</v>
      </c>
      <c r="Q57" s="6"/>
      <c r="R57" s="19"/>
      <c r="S57" s="13"/>
      <c r="T57" s="5"/>
      <c r="V57" s="3">
        <f t="shared" si="5"/>
        <v>53</v>
      </c>
      <c r="W57" s="6"/>
      <c r="X57" s="19"/>
      <c r="Y57" s="13" t="str">
        <f t="shared" si="12"/>
        <v/>
      </c>
      <c r="Z57" s="5" t="str">
        <f t="shared" si="13"/>
        <v/>
      </c>
    </row>
    <row r="58" spans="2:39">
      <c r="B58" s="22">
        <v>50</v>
      </c>
      <c r="C58" s="6"/>
      <c r="D58" s="19" t="s">
        <v>307</v>
      </c>
      <c r="E58" s="19"/>
      <c r="F58" s="5"/>
      <c r="G58" s="13"/>
      <c r="H58" s="303"/>
      <c r="I58" s="5"/>
      <c r="J58" s="5"/>
      <c r="K58" s="5"/>
      <c r="L58" s="330"/>
      <c r="M58" s="330"/>
      <c r="N58" s="330"/>
      <c r="P58" s="3">
        <f t="shared" si="4"/>
        <v>54</v>
      </c>
      <c r="Q58" s="6"/>
      <c r="R58" s="19"/>
      <c r="S58" s="13"/>
      <c r="T58" s="5"/>
      <c r="V58" s="3">
        <f t="shared" si="5"/>
        <v>54</v>
      </c>
      <c r="W58" s="6"/>
      <c r="X58" s="19"/>
      <c r="Y58" s="13" t="str">
        <f t="shared" si="12"/>
        <v/>
      </c>
      <c r="Z58" s="5" t="str">
        <f t="shared" si="13"/>
        <v/>
      </c>
      <c r="AI58" s="182"/>
      <c r="AJ58" s="182"/>
      <c r="AK58" s="182"/>
      <c r="AL58" s="182"/>
    </row>
    <row r="59" spans="2:39">
      <c r="B59" s="22">
        <v>51</v>
      </c>
      <c r="C59" s="6"/>
      <c r="D59" s="19" t="s">
        <v>485</v>
      </c>
      <c r="E59" s="19"/>
      <c r="F59" s="5"/>
      <c r="G59" s="13"/>
      <c r="H59" s="303"/>
      <c r="I59" s="5"/>
      <c r="J59" s="5"/>
      <c r="K59" s="5"/>
      <c r="L59" s="330"/>
      <c r="M59" s="330"/>
      <c r="N59" s="330"/>
      <c r="P59" s="3">
        <f t="shared" si="4"/>
        <v>55</v>
      </c>
      <c r="Q59" s="6"/>
      <c r="R59" s="19"/>
      <c r="S59" s="13"/>
      <c r="T59" s="7"/>
      <c r="V59" s="3">
        <f t="shared" si="5"/>
        <v>55</v>
      </c>
      <c r="W59" s="6"/>
      <c r="X59" s="19"/>
      <c r="Y59" s="13" t="str">
        <f t="shared" si="12"/>
        <v/>
      </c>
      <c r="Z59" s="7" t="str">
        <f t="shared" si="13"/>
        <v/>
      </c>
      <c r="AI59" s="181">
        <v>5</v>
      </c>
      <c r="AJ59" s="181">
        <v>3</v>
      </c>
      <c r="AK59" s="182"/>
      <c r="AL59" s="182"/>
    </row>
    <row r="60" spans="2:39">
      <c r="B60" s="177">
        <v>52</v>
      </c>
      <c r="C60" s="11"/>
      <c r="D60" s="21" t="s">
        <v>308</v>
      </c>
      <c r="E60" s="21"/>
      <c r="F60" s="10"/>
      <c r="G60" s="15"/>
      <c r="H60" s="303"/>
      <c r="I60" s="5"/>
      <c r="J60" s="5"/>
      <c r="K60" s="5"/>
      <c r="L60" s="330"/>
      <c r="M60" s="330"/>
      <c r="N60" s="330"/>
      <c r="AI60" s="181"/>
      <c r="AJ60" s="181"/>
      <c r="AK60" s="182"/>
      <c r="AL60" s="182"/>
    </row>
    <row r="61" spans="2:39">
      <c r="B61" s="22">
        <v>53</v>
      </c>
      <c r="C61" s="6"/>
      <c r="D61" s="186" t="s">
        <v>347</v>
      </c>
      <c r="E61" s="186"/>
      <c r="F61" s="5"/>
      <c r="G61" s="13" t="s">
        <v>237</v>
      </c>
      <c r="H61" s="303"/>
      <c r="I61" s="5"/>
      <c r="J61" s="5"/>
      <c r="K61" s="5"/>
      <c r="L61" s="330"/>
      <c r="M61" s="330"/>
      <c r="N61" s="330"/>
      <c r="AI61" s="181">
        <v>1</v>
      </c>
      <c r="AJ61" s="181">
        <v>13</v>
      </c>
      <c r="AK61" s="182"/>
      <c r="AL61" s="182"/>
    </row>
    <row r="62" spans="2:39">
      <c r="B62" s="22">
        <v>54</v>
      </c>
      <c r="C62" s="6"/>
      <c r="D62" s="186" t="s">
        <v>354</v>
      </c>
      <c r="E62" s="186"/>
      <c r="F62" s="5"/>
      <c r="G62" s="13" t="s">
        <v>397</v>
      </c>
      <c r="H62" s="303"/>
      <c r="I62" s="5"/>
      <c r="J62" s="5"/>
      <c r="K62" s="5"/>
      <c r="L62" s="330"/>
      <c r="M62" s="330"/>
      <c r="N62" s="330"/>
      <c r="AI62" s="182"/>
      <c r="AJ62" s="182"/>
      <c r="AK62" s="182"/>
      <c r="AL62" s="182"/>
      <c r="AM62" s="2" t="s">
        <v>278</v>
      </c>
    </row>
    <row r="63" spans="2:39">
      <c r="B63" s="22">
        <v>55</v>
      </c>
      <c r="C63" s="6"/>
      <c r="D63" s="186" t="s">
        <v>365</v>
      </c>
      <c r="E63" s="186"/>
      <c r="F63" s="5"/>
      <c r="G63" s="13" t="s">
        <v>435</v>
      </c>
      <c r="H63" s="303"/>
      <c r="I63" s="5"/>
      <c r="J63" s="5"/>
      <c r="K63" s="5"/>
      <c r="L63" s="330"/>
      <c r="M63" s="330"/>
      <c r="N63" s="330"/>
      <c r="AI63" s="182"/>
      <c r="AJ63" s="182"/>
      <c r="AK63" s="182"/>
      <c r="AL63" s="182"/>
    </row>
    <row r="64" spans="2:39">
      <c r="B64" s="22">
        <f>B63+1</f>
        <v>56</v>
      </c>
      <c r="C64" s="6"/>
      <c r="D64" s="186" t="s">
        <v>302</v>
      </c>
      <c r="E64" s="186"/>
      <c r="F64" s="5"/>
      <c r="G64" s="13" t="s">
        <v>378</v>
      </c>
      <c r="I64" s="5"/>
      <c r="J64" s="5"/>
      <c r="K64" s="5"/>
      <c r="L64" s="330"/>
      <c r="M64" s="330"/>
      <c r="N64" s="330"/>
      <c r="AI64" s="182"/>
      <c r="AJ64" s="182"/>
      <c r="AK64" s="182"/>
      <c r="AL64" s="182"/>
    </row>
    <row r="65" spans="2:7">
      <c r="B65" s="22">
        <f t="shared" ref="B65:B66" si="14" xml:space="preserve"> ROW() -4</f>
        <v>61</v>
      </c>
      <c r="C65" s="6" t="str">
        <f xml:space="preserve"> CHAR(32)</f>
        <v xml:space="preserve"> </v>
      </c>
      <c r="D65" s="19" t="s">
        <v>480</v>
      </c>
      <c r="E65" s="240" t="s">
        <v>333</v>
      </c>
      <c r="F65" s="5">
        <v>1</v>
      </c>
      <c r="G65" s="13">
        <v>1</v>
      </c>
    </row>
    <row r="66" spans="2:7">
      <c r="B66" s="22">
        <f t="shared" si="14"/>
        <v>62</v>
      </c>
      <c r="C66" s="6">
        <v>4</v>
      </c>
      <c r="D66" s="19" t="s">
        <v>240</v>
      </c>
      <c r="E66" s="240" t="s">
        <v>240</v>
      </c>
      <c r="F66" s="5">
        <v>2</v>
      </c>
      <c r="G66" s="13">
        <v>2</v>
      </c>
    </row>
    <row r="67" spans="2:7">
      <c r="B67" s="22">
        <f xml:space="preserve"> ROW() - 4</f>
        <v>63</v>
      </c>
      <c r="C67" s="6">
        <v>3</v>
      </c>
      <c r="D67" s="19" t="s">
        <v>125</v>
      </c>
      <c r="E67" s="240" t="s">
        <v>238</v>
      </c>
      <c r="F67" s="5">
        <v>3</v>
      </c>
      <c r="G67" s="13">
        <v>3</v>
      </c>
    </row>
    <row r="68" spans="2:7">
      <c r="B68" s="22">
        <f t="shared" ref="B68:B70" si="15" xml:space="preserve"> ROW() - 4</f>
        <v>64</v>
      </c>
      <c r="C68" s="6">
        <v>6</v>
      </c>
      <c r="D68" s="19" t="s">
        <v>483</v>
      </c>
      <c r="E68" s="240" t="s">
        <v>243</v>
      </c>
      <c r="F68" s="5">
        <v>5</v>
      </c>
      <c r="G68" s="13">
        <v>5</v>
      </c>
    </row>
    <row r="69" spans="2:7">
      <c r="B69" s="22">
        <f t="shared" si="15"/>
        <v>65</v>
      </c>
      <c r="C69" s="6">
        <v>5</v>
      </c>
      <c r="D69" s="236" t="s">
        <v>141</v>
      </c>
      <c r="E69" s="240" t="s">
        <v>242</v>
      </c>
      <c r="F69" s="5">
        <v>7</v>
      </c>
      <c r="G69" s="13">
        <v>7</v>
      </c>
    </row>
    <row r="70" spans="2:7">
      <c r="B70" s="177">
        <f t="shared" si="15"/>
        <v>66</v>
      </c>
      <c r="C70" s="11">
        <v>7</v>
      </c>
      <c r="D70" s="21" t="s">
        <v>484</v>
      </c>
      <c r="E70" s="242" t="s">
        <v>334</v>
      </c>
      <c r="F70" s="10">
        <v>0</v>
      </c>
      <c r="G70" s="15">
        <v>8</v>
      </c>
    </row>
    <row r="72" spans="2:7">
      <c r="E72" s="18" t="s">
        <v>1331</v>
      </c>
    </row>
  </sheetData>
  <phoneticPr fontId="3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9CFD-53AD-45A2-806F-6419AEAB025D}">
  <dimension ref="B2:Q67"/>
  <sheetViews>
    <sheetView topLeftCell="A49" workbookViewId="0">
      <selection activeCell="L12" sqref="L12"/>
    </sheetView>
  </sheetViews>
  <sheetFormatPr defaultRowHeight="21"/>
  <cols>
    <col min="3" max="7" width="17.296875" customWidth="1"/>
  </cols>
  <sheetData>
    <row r="2" spans="2:7">
      <c r="B2" s="484" t="s">
        <v>488</v>
      </c>
      <c r="C2" s="484"/>
      <c r="D2" s="484"/>
      <c r="E2" s="484"/>
      <c r="F2" s="484"/>
      <c r="G2" s="484"/>
    </row>
    <row r="4" spans="2:7">
      <c r="B4" s="189" t="s">
        <v>489</v>
      </c>
      <c r="C4" s="190" t="s">
        <v>490</v>
      </c>
      <c r="D4" s="190" t="s">
        <v>491</v>
      </c>
      <c r="E4" s="190" t="s">
        <v>492</v>
      </c>
      <c r="F4" s="190" t="s">
        <v>490</v>
      </c>
      <c r="G4" s="190" t="s">
        <v>491</v>
      </c>
    </row>
    <row r="5" spans="2:7">
      <c r="B5" s="477" t="s">
        <v>75</v>
      </c>
      <c r="C5" s="191" t="s">
        <v>493</v>
      </c>
      <c r="D5" s="482" t="s">
        <v>494</v>
      </c>
      <c r="E5" s="491" t="s">
        <v>79</v>
      </c>
      <c r="F5" s="191" t="s">
        <v>495</v>
      </c>
      <c r="G5" s="482" t="s">
        <v>496</v>
      </c>
    </row>
    <row r="6" spans="2:7">
      <c r="B6" s="478"/>
      <c r="C6" s="192" t="s">
        <v>497</v>
      </c>
      <c r="D6" s="483"/>
      <c r="E6" s="492"/>
      <c r="F6" s="192" t="s">
        <v>498</v>
      </c>
      <c r="G6" s="483"/>
    </row>
    <row r="7" spans="2:7">
      <c r="B7" s="477" t="s">
        <v>72</v>
      </c>
      <c r="C7" s="191" t="s">
        <v>499</v>
      </c>
      <c r="D7" s="482" t="s">
        <v>500</v>
      </c>
      <c r="E7" s="491" t="s">
        <v>82</v>
      </c>
      <c r="F7" s="191" t="s">
        <v>501</v>
      </c>
      <c r="G7" s="482" t="s">
        <v>502</v>
      </c>
    </row>
    <row r="8" spans="2:7">
      <c r="B8" s="478"/>
      <c r="C8" s="192" t="s">
        <v>503</v>
      </c>
      <c r="D8" s="483"/>
      <c r="E8" s="492"/>
      <c r="F8" s="192" t="s">
        <v>504</v>
      </c>
      <c r="G8" s="483"/>
    </row>
    <row r="9" spans="2:7">
      <c r="B9" s="477" t="s">
        <v>86</v>
      </c>
      <c r="C9" s="191" t="s">
        <v>505</v>
      </c>
      <c r="D9" s="482" t="s">
        <v>506</v>
      </c>
      <c r="E9" s="491" t="s">
        <v>507</v>
      </c>
      <c r="F9" s="491" t="s">
        <v>507</v>
      </c>
      <c r="G9" s="491" t="s">
        <v>507</v>
      </c>
    </row>
    <row r="10" spans="2:7">
      <c r="B10" s="478"/>
      <c r="C10" s="192" t="s">
        <v>508</v>
      </c>
      <c r="D10" s="483"/>
      <c r="E10" s="492"/>
      <c r="F10" s="492"/>
      <c r="G10" s="492"/>
    </row>
    <row r="11" spans="2:7">
      <c r="B11" s="477" t="s">
        <v>93</v>
      </c>
      <c r="C11" s="191" t="s">
        <v>509</v>
      </c>
      <c r="D11" s="482" t="s">
        <v>510</v>
      </c>
      <c r="E11" s="491" t="s">
        <v>97</v>
      </c>
      <c r="F11" s="191" t="s">
        <v>511</v>
      </c>
      <c r="G11" s="482" t="s">
        <v>512</v>
      </c>
    </row>
    <row r="12" spans="2:7">
      <c r="B12" s="478"/>
      <c r="C12" s="192" t="s">
        <v>513</v>
      </c>
      <c r="D12" s="483"/>
      <c r="E12" s="492"/>
      <c r="F12" s="192" t="s">
        <v>514</v>
      </c>
      <c r="G12" s="483"/>
    </row>
    <row r="13" spans="2:7">
      <c r="B13" s="477" t="s">
        <v>100</v>
      </c>
      <c r="C13" s="191" t="s">
        <v>515</v>
      </c>
      <c r="D13" s="482" t="s">
        <v>516</v>
      </c>
      <c r="E13" s="491" t="s">
        <v>507</v>
      </c>
      <c r="F13" s="491" t="s">
        <v>507</v>
      </c>
      <c r="G13" s="491" t="s">
        <v>507</v>
      </c>
    </row>
    <row r="14" spans="2:7">
      <c r="B14" s="478"/>
      <c r="C14" s="192" t="s">
        <v>517</v>
      </c>
      <c r="D14" s="483"/>
      <c r="E14" s="492"/>
      <c r="F14" s="492"/>
      <c r="G14" s="492"/>
    </row>
    <row r="15" spans="2:7">
      <c r="B15" s="477" t="s">
        <v>518</v>
      </c>
      <c r="C15" s="191" t="s">
        <v>519</v>
      </c>
      <c r="D15" s="482" t="s">
        <v>520</v>
      </c>
      <c r="E15" s="491" t="s">
        <v>105</v>
      </c>
      <c r="F15" s="191" t="s">
        <v>521</v>
      </c>
      <c r="G15" s="482" t="s">
        <v>522</v>
      </c>
    </row>
    <row r="16" spans="2:7">
      <c r="B16" s="478"/>
      <c r="C16" s="192" t="s">
        <v>523</v>
      </c>
      <c r="D16" s="483"/>
      <c r="E16" s="492"/>
      <c r="F16" s="192" t="s">
        <v>524</v>
      </c>
      <c r="G16" s="483"/>
    </row>
    <row r="17" spans="2:12">
      <c r="B17" s="193" t="s">
        <v>525</v>
      </c>
    </row>
    <row r="18" spans="2:12">
      <c r="B18" s="194" t="s">
        <v>526</v>
      </c>
    </row>
    <row r="19" spans="2:12">
      <c r="B19" s="484" t="s">
        <v>527</v>
      </c>
      <c r="C19" s="484"/>
      <c r="D19" s="484"/>
      <c r="E19" s="484"/>
      <c r="F19" s="484"/>
      <c r="G19" s="484"/>
    </row>
    <row r="21" spans="2:12">
      <c r="B21" s="189" t="s">
        <v>489</v>
      </c>
      <c r="C21" s="190" t="s">
        <v>490</v>
      </c>
      <c r="D21" s="190" t="s">
        <v>491</v>
      </c>
      <c r="E21" s="190" t="s">
        <v>492</v>
      </c>
      <c r="F21" s="190" t="s">
        <v>490</v>
      </c>
      <c r="G21" s="190" t="s">
        <v>491</v>
      </c>
    </row>
    <row r="22" spans="2:12">
      <c r="B22" s="477" t="s">
        <v>422</v>
      </c>
      <c r="C22" s="191" t="s">
        <v>528</v>
      </c>
      <c r="D22" s="491" t="s">
        <v>529</v>
      </c>
      <c r="E22" s="491" t="s">
        <v>530</v>
      </c>
      <c r="F22" s="191" t="s">
        <v>531</v>
      </c>
      <c r="G22" s="491" t="s">
        <v>529</v>
      </c>
      <c r="I22" s="479" t="s">
        <v>532</v>
      </c>
      <c r="J22" s="477" t="s">
        <v>422</v>
      </c>
      <c r="L22" t="s">
        <v>142</v>
      </c>
    </row>
    <row r="23" spans="2:12">
      <c r="B23" s="478"/>
      <c r="C23" s="192" t="s">
        <v>533</v>
      </c>
      <c r="D23" s="492"/>
      <c r="E23" s="492"/>
      <c r="F23" s="192" t="s">
        <v>534</v>
      </c>
      <c r="G23" s="492"/>
      <c r="I23" s="478"/>
      <c r="J23" s="478"/>
      <c r="L23" t="s">
        <v>71</v>
      </c>
    </row>
    <row r="24" spans="2:12">
      <c r="B24" s="477" t="s">
        <v>428</v>
      </c>
      <c r="C24" s="191" t="s">
        <v>535</v>
      </c>
      <c r="D24" s="491" t="s">
        <v>529</v>
      </c>
      <c r="E24" s="491" t="s">
        <v>507</v>
      </c>
      <c r="F24" s="491" t="s">
        <v>507</v>
      </c>
      <c r="G24" s="491" t="s">
        <v>507</v>
      </c>
      <c r="I24" s="479" t="s">
        <v>536</v>
      </c>
      <c r="J24" s="477" t="s">
        <v>428</v>
      </c>
      <c r="L24" t="s">
        <v>85</v>
      </c>
    </row>
    <row r="25" spans="2:12">
      <c r="B25" s="478"/>
      <c r="C25" s="192" t="s">
        <v>537</v>
      </c>
      <c r="D25" s="492"/>
      <c r="E25" s="492"/>
      <c r="F25" s="492"/>
      <c r="G25" s="492"/>
      <c r="I25" s="478"/>
      <c r="J25" s="478"/>
      <c r="L25" t="s">
        <v>92</v>
      </c>
    </row>
    <row r="26" spans="2:12">
      <c r="B26" s="477" t="s">
        <v>538</v>
      </c>
      <c r="C26" s="191" t="s">
        <v>539</v>
      </c>
      <c r="D26" s="491" t="s">
        <v>529</v>
      </c>
      <c r="E26" s="491" t="s">
        <v>540</v>
      </c>
      <c r="F26" s="191" t="s">
        <v>541</v>
      </c>
      <c r="G26" s="491" t="s">
        <v>529</v>
      </c>
      <c r="I26" s="479" t="s">
        <v>542</v>
      </c>
      <c r="J26" s="477" t="s">
        <v>538</v>
      </c>
      <c r="L26" t="s">
        <v>99</v>
      </c>
    </row>
    <row r="27" spans="2:12">
      <c r="B27" s="478"/>
      <c r="C27" s="192" t="s">
        <v>543</v>
      </c>
      <c r="D27" s="492"/>
      <c r="E27" s="492"/>
      <c r="F27" s="192" t="s">
        <v>544</v>
      </c>
      <c r="G27" s="492"/>
      <c r="I27" s="478"/>
      <c r="J27" s="478"/>
      <c r="L27" t="s">
        <v>107</v>
      </c>
    </row>
    <row r="28" spans="2:12">
      <c r="B28" s="477" t="s">
        <v>545</v>
      </c>
      <c r="C28" s="191" t="s">
        <v>546</v>
      </c>
      <c r="D28" s="491" t="s">
        <v>529</v>
      </c>
      <c r="E28" s="491" t="s">
        <v>547</v>
      </c>
      <c r="F28" s="191" t="s">
        <v>548</v>
      </c>
      <c r="G28" s="491" t="s">
        <v>529</v>
      </c>
      <c r="I28" s="479" t="str">
        <f xml:space="preserve"> L23 &amp; L24</f>
        <v>ㄧㄨ</v>
      </c>
      <c r="J28" s="477" t="s">
        <v>545</v>
      </c>
    </row>
    <row r="29" spans="2:12">
      <c r="B29" s="478"/>
      <c r="C29" s="192" t="s">
        <v>549</v>
      </c>
      <c r="D29" s="492"/>
      <c r="E29" s="492"/>
      <c r="F29" s="192" t="s">
        <v>550</v>
      </c>
      <c r="G29" s="492"/>
      <c r="I29" s="478"/>
      <c r="J29" s="478"/>
      <c r="L29" t="s">
        <v>532</v>
      </c>
    </row>
    <row r="30" spans="2:12">
      <c r="B30" s="477" t="s">
        <v>551</v>
      </c>
      <c r="C30" s="191" t="s">
        <v>552</v>
      </c>
      <c r="D30" s="491" t="s">
        <v>529</v>
      </c>
      <c r="E30" s="491" t="s">
        <v>553</v>
      </c>
      <c r="F30" s="191" t="s">
        <v>554</v>
      </c>
      <c r="G30" s="491" t="s">
        <v>529</v>
      </c>
      <c r="I30" s="477" t="str">
        <f>L23 &amp; L27</f>
        <v>ㄧㄜ</v>
      </c>
      <c r="J30" s="477" t="s">
        <v>551</v>
      </c>
      <c r="L30" t="s">
        <v>324</v>
      </c>
    </row>
    <row r="31" spans="2:12">
      <c r="B31" s="478"/>
      <c r="C31" s="192" t="s">
        <v>555</v>
      </c>
      <c r="D31" s="492"/>
      <c r="E31" s="492"/>
      <c r="F31" s="192" t="s">
        <v>550</v>
      </c>
      <c r="G31" s="492"/>
      <c r="I31" s="478"/>
      <c r="J31" s="478"/>
      <c r="L31" t="s">
        <v>536</v>
      </c>
    </row>
    <row r="32" spans="2:12">
      <c r="B32" s="477" t="s">
        <v>556</v>
      </c>
      <c r="C32" s="191" t="s">
        <v>557</v>
      </c>
      <c r="D32" s="491" t="s">
        <v>529</v>
      </c>
      <c r="E32" s="491" t="s">
        <v>558</v>
      </c>
      <c r="F32" s="191" t="s">
        <v>507</v>
      </c>
      <c r="G32" s="491" t="s">
        <v>529</v>
      </c>
      <c r="I32" s="477" t="str">
        <f xml:space="preserve"> L23 &amp; I24</f>
        <v>ㄧㄠ</v>
      </c>
      <c r="J32" s="477" t="s">
        <v>556</v>
      </c>
    </row>
    <row r="33" spans="2:12">
      <c r="B33" s="478"/>
      <c r="C33" s="192" t="s">
        <v>559</v>
      </c>
      <c r="D33" s="492"/>
      <c r="E33" s="492"/>
      <c r="F33" s="192" t="s">
        <v>507</v>
      </c>
      <c r="G33" s="492"/>
      <c r="I33" s="478"/>
      <c r="J33" s="478"/>
      <c r="L33" t="s">
        <v>560</v>
      </c>
    </row>
    <row r="34" spans="2:12">
      <c r="B34" s="477" t="s">
        <v>561</v>
      </c>
      <c r="C34" s="191" t="s">
        <v>562</v>
      </c>
      <c r="D34" s="491" t="s">
        <v>529</v>
      </c>
      <c r="E34" s="491" t="s">
        <v>563</v>
      </c>
      <c r="F34" s="191" t="s">
        <v>564</v>
      </c>
      <c r="G34" s="491" t="s">
        <v>529</v>
      </c>
      <c r="I34" s="477" t="str">
        <f>L24 &amp; L22</f>
        <v>ㄨㄚ</v>
      </c>
      <c r="J34" s="477" t="s">
        <v>561</v>
      </c>
      <c r="L34" t="s">
        <v>119</v>
      </c>
    </row>
    <row r="35" spans="2:12">
      <c r="B35" s="478"/>
      <c r="C35" s="192" t="s">
        <v>565</v>
      </c>
      <c r="D35" s="492"/>
      <c r="E35" s="492"/>
      <c r="F35" s="192" t="s">
        <v>566</v>
      </c>
      <c r="G35" s="492"/>
      <c r="I35" s="478"/>
      <c r="J35" s="478"/>
      <c r="L35" t="s">
        <v>116</v>
      </c>
    </row>
    <row r="36" spans="2:12">
      <c r="B36" s="477" t="s">
        <v>567</v>
      </c>
      <c r="C36" s="191" t="s">
        <v>568</v>
      </c>
      <c r="D36" s="491" t="s">
        <v>529</v>
      </c>
      <c r="E36" s="491" t="s">
        <v>507</v>
      </c>
      <c r="F36" s="491" t="s">
        <v>507</v>
      </c>
      <c r="G36" s="491" t="s">
        <v>507</v>
      </c>
      <c r="I36" s="477" t="str">
        <f xml:space="preserve"> L24 &amp; L25</f>
        <v>ㄨㄝ</v>
      </c>
      <c r="J36" s="477" t="s">
        <v>567</v>
      </c>
    </row>
    <row r="37" spans="2:12">
      <c r="B37" s="478"/>
      <c r="C37" s="192" t="s">
        <v>569</v>
      </c>
      <c r="D37" s="492"/>
      <c r="E37" s="492"/>
      <c r="F37" s="492"/>
      <c r="G37" s="492"/>
      <c r="I37" s="478"/>
      <c r="J37" s="478"/>
    </row>
    <row r="38" spans="2:12">
      <c r="B38" s="477" t="s">
        <v>570</v>
      </c>
      <c r="C38" s="191" t="s">
        <v>571</v>
      </c>
      <c r="D38" s="491" t="s">
        <v>529</v>
      </c>
      <c r="E38" s="491" t="s">
        <v>572</v>
      </c>
      <c r="F38" s="191" t="s">
        <v>573</v>
      </c>
      <c r="G38" s="491" t="s">
        <v>529</v>
      </c>
      <c r="I38" s="477" t="str">
        <f xml:space="preserve"> L24 &amp; I22</f>
        <v>ㄨㄞ</v>
      </c>
      <c r="J38" s="477" t="s">
        <v>570</v>
      </c>
    </row>
    <row r="39" spans="2:12">
      <c r="B39" s="478"/>
      <c r="C39" s="192" t="s">
        <v>574</v>
      </c>
      <c r="D39" s="492"/>
      <c r="E39" s="492"/>
      <c r="F39" s="192" t="s">
        <v>575</v>
      </c>
      <c r="G39" s="492"/>
      <c r="I39" s="478"/>
      <c r="J39" s="478"/>
    </row>
    <row r="40" spans="2:12">
      <c r="B40" s="193" t="s">
        <v>576</v>
      </c>
    </row>
    <row r="41" spans="2:12">
      <c r="B41" s="194" t="s">
        <v>526</v>
      </c>
    </row>
    <row r="42" spans="2:12">
      <c r="B42" s="484" t="s">
        <v>577</v>
      </c>
      <c r="C42" s="484"/>
      <c r="D42" s="484"/>
      <c r="E42" s="484"/>
      <c r="F42" s="484"/>
      <c r="G42" s="484"/>
    </row>
    <row r="44" spans="2:12">
      <c r="B44" s="195" t="s">
        <v>578</v>
      </c>
      <c r="C44" s="487" t="s">
        <v>490</v>
      </c>
      <c r="D44" s="487" t="s">
        <v>491</v>
      </c>
    </row>
    <row r="45" spans="2:12">
      <c r="B45" s="196" t="s">
        <v>489</v>
      </c>
      <c r="C45" s="488"/>
      <c r="D45" s="488"/>
    </row>
    <row r="46" spans="2:12">
      <c r="B46" s="477" t="s">
        <v>20</v>
      </c>
      <c r="C46" s="191" t="s">
        <v>579</v>
      </c>
      <c r="D46" s="491" t="s">
        <v>580</v>
      </c>
    </row>
    <row r="47" spans="2:12">
      <c r="B47" s="478"/>
      <c r="C47" s="192" t="s">
        <v>581</v>
      </c>
      <c r="D47" s="492"/>
    </row>
    <row r="48" spans="2:12">
      <c r="B48" s="477" t="s">
        <v>64</v>
      </c>
      <c r="C48" s="191" t="s">
        <v>582</v>
      </c>
      <c r="D48" s="491" t="s">
        <v>583</v>
      </c>
    </row>
    <row r="49" spans="2:17">
      <c r="B49" s="478"/>
      <c r="C49" s="192" t="s">
        <v>584</v>
      </c>
      <c r="D49" s="492"/>
    </row>
    <row r="52" spans="2:17">
      <c r="B52" s="193" t="s">
        <v>585</v>
      </c>
    </row>
    <row r="53" spans="2:17">
      <c r="B53" s="194" t="s">
        <v>526</v>
      </c>
    </row>
    <row r="54" spans="2:17">
      <c r="B54" s="484" t="s">
        <v>586</v>
      </c>
      <c r="C54" s="484"/>
      <c r="D54" s="484"/>
      <c r="E54" s="484"/>
      <c r="F54" s="484"/>
      <c r="G54" s="484"/>
      <c r="H54" s="484"/>
      <c r="I54" s="484"/>
      <c r="J54" s="484"/>
      <c r="K54" s="484"/>
      <c r="L54" s="484"/>
      <c r="M54" s="484"/>
      <c r="N54" s="484"/>
      <c r="O54" s="484"/>
      <c r="P54" s="484"/>
      <c r="Q54" s="484"/>
    </row>
    <row r="56" spans="2:17">
      <c r="B56" s="484" t="s">
        <v>587</v>
      </c>
      <c r="C56" s="484"/>
      <c r="D56" s="484"/>
      <c r="E56" s="484"/>
      <c r="F56" s="484"/>
      <c r="G56" s="484"/>
      <c r="H56" s="484"/>
      <c r="I56" s="484"/>
      <c r="J56" s="484"/>
      <c r="K56" s="484"/>
      <c r="L56" s="484"/>
      <c r="M56" s="484"/>
      <c r="N56" s="484"/>
      <c r="O56" s="484"/>
      <c r="P56" s="484"/>
      <c r="Q56" s="484"/>
    </row>
    <row r="58" spans="2:17">
      <c r="B58" s="197" t="s">
        <v>588</v>
      </c>
      <c r="C58" s="489" t="s">
        <v>589</v>
      </c>
      <c r="D58" s="487" t="s">
        <v>490</v>
      </c>
      <c r="E58" s="487" t="s">
        <v>491</v>
      </c>
      <c r="F58" s="195" t="s">
        <v>590</v>
      </c>
      <c r="G58" s="487" t="s">
        <v>490</v>
      </c>
      <c r="H58" s="487" t="s">
        <v>491</v>
      </c>
      <c r="I58" s="195" t="s">
        <v>590</v>
      </c>
      <c r="J58" s="487" t="s">
        <v>490</v>
      </c>
      <c r="K58" s="487" t="s">
        <v>491</v>
      </c>
      <c r="L58" s="489" t="s">
        <v>591</v>
      </c>
      <c r="M58" s="487" t="s">
        <v>490</v>
      </c>
      <c r="N58" s="487" t="s">
        <v>491</v>
      </c>
      <c r="O58" s="489" t="s">
        <v>592</v>
      </c>
      <c r="P58" s="487" t="s">
        <v>490</v>
      </c>
      <c r="Q58" s="487" t="s">
        <v>491</v>
      </c>
    </row>
    <row r="59" spans="2:17">
      <c r="B59" s="198" t="s">
        <v>593</v>
      </c>
      <c r="C59" s="490"/>
      <c r="D59" s="488"/>
      <c r="E59" s="488"/>
      <c r="F59" s="196" t="s">
        <v>594</v>
      </c>
      <c r="G59" s="488"/>
      <c r="H59" s="488"/>
      <c r="I59" s="196" t="s">
        <v>595</v>
      </c>
      <c r="J59" s="488"/>
      <c r="K59" s="488"/>
      <c r="L59" s="490"/>
      <c r="M59" s="488"/>
      <c r="N59" s="488"/>
      <c r="O59" s="490"/>
      <c r="P59" s="488"/>
      <c r="Q59" s="488"/>
    </row>
    <row r="60" spans="2:17" ht="28.5">
      <c r="B60" s="199" t="s">
        <v>596</v>
      </c>
      <c r="C60" s="477" t="s">
        <v>16</v>
      </c>
      <c r="D60" s="191" t="s">
        <v>597</v>
      </c>
      <c r="E60" s="482" t="s">
        <v>598</v>
      </c>
      <c r="F60" s="477" t="s">
        <v>8</v>
      </c>
      <c r="G60" s="191" t="s">
        <v>599</v>
      </c>
      <c r="H60" s="482" t="s">
        <v>600</v>
      </c>
      <c r="I60" s="477" t="s">
        <v>12</v>
      </c>
      <c r="J60" s="191" t="s">
        <v>601</v>
      </c>
      <c r="K60" s="482" t="s">
        <v>602</v>
      </c>
      <c r="L60" s="477" t="s">
        <v>20</v>
      </c>
      <c r="M60" s="191" t="s">
        <v>603</v>
      </c>
      <c r="N60" s="482" t="s">
        <v>604</v>
      </c>
      <c r="O60" s="485"/>
      <c r="P60" s="480"/>
      <c r="Q60" s="480"/>
    </row>
    <row r="61" spans="2:17">
      <c r="B61" s="200" t="s">
        <v>605</v>
      </c>
      <c r="C61" s="478"/>
      <c r="D61" s="192" t="s">
        <v>606</v>
      </c>
      <c r="E61" s="483"/>
      <c r="F61" s="478"/>
      <c r="G61" s="192" t="s">
        <v>607</v>
      </c>
      <c r="H61" s="483"/>
      <c r="I61" s="478"/>
      <c r="J61" s="192" t="s">
        <v>608</v>
      </c>
      <c r="K61" s="483"/>
      <c r="L61" s="478"/>
      <c r="M61" s="192" t="s">
        <v>609</v>
      </c>
      <c r="N61" s="483"/>
      <c r="O61" s="486"/>
      <c r="P61" s="481"/>
      <c r="Q61" s="481"/>
    </row>
    <row r="62" spans="2:17" ht="28.5">
      <c r="B62" s="199" t="s">
        <v>610</v>
      </c>
      <c r="C62" s="485"/>
      <c r="D62" s="480"/>
      <c r="E62" s="480"/>
      <c r="F62" s="477" t="s">
        <v>23</v>
      </c>
      <c r="G62" s="191" t="s">
        <v>611</v>
      </c>
      <c r="H62" s="482" t="s">
        <v>612</v>
      </c>
      <c r="I62" s="477" t="s">
        <v>27</v>
      </c>
      <c r="J62" s="191" t="s">
        <v>613</v>
      </c>
      <c r="K62" s="482" t="s">
        <v>614</v>
      </c>
      <c r="L62" s="477" t="s">
        <v>31</v>
      </c>
      <c r="M62" s="191" t="s">
        <v>615</v>
      </c>
      <c r="N62" s="482" t="s">
        <v>616</v>
      </c>
      <c r="O62" s="477" t="s">
        <v>35</v>
      </c>
      <c r="P62" s="191" t="s">
        <v>617</v>
      </c>
      <c r="Q62" s="482" t="s">
        <v>618</v>
      </c>
    </row>
    <row r="63" spans="2:17">
      <c r="B63" s="200" t="s">
        <v>619</v>
      </c>
      <c r="C63" s="486"/>
      <c r="D63" s="481"/>
      <c r="E63" s="481"/>
      <c r="F63" s="478"/>
      <c r="G63" s="192" t="s">
        <v>620</v>
      </c>
      <c r="H63" s="483"/>
      <c r="I63" s="478"/>
      <c r="J63" s="192" t="s">
        <v>621</v>
      </c>
      <c r="K63" s="483"/>
      <c r="L63" s="478"/>
      <c r="M63" s="192" t="s">
        <v>622</v>
      </c>
      <c r="N63" s="483"/>
      <c r="O63" s="478"/>
      <c r="P63" s="192" t="s">
        <v>623</v>
      </c>
      <c r="Q63" s="483"/>
    </row>
    <row r="64" spans="2:17" ht="28.5">
      <c r="B64" s="199" t="s">
        <v>624</v>
      </c>
      <c r="C64" s="477" t="s">
        <v>60</v>
      </c>
      <c r="D64" s="191" t="s">
        <v>625</v>
      </c>
      <c r="E64" s="482" t="s">
        <v>626</v>
      </c>
      <c r="F64" s="477" t="s">
        <v>53</v>
      </c>
      <c r="G64" s="191" t="s">
        <v>627</v>
      </c>
      <c r="H64" s="482" t="s">
        <v>628</v>
      </c>
      <c r="I64" s="477" t="s">
        <v>57</v>
      </c>
      <c r="J64" s="191" t="s">
        <v>629</v>
      </c>
      <c r="K64" s="482" t="s">
        <v>630</v>
      </c>
      <c r="L64" s="477" t="s">
        <v>64</v>
      </c>
      <c r="M64" s="191" t="s">
        <v>631</v>
      </c>
      <c r="N64" s="482" t="s">
        <v>632</v>
      </c>
      <c r="O64" s="477" t="s">
        <v>67</v>
      </c>
      <c r="P64" s="191" t="s">
        <v>633</v>
      </c>
      <c r="Q64" s="482" t="s">
        <v>634</v>
      </c>
    </row>
    <row r="65" spans="2:17">
      <c r="B65" s="200" t="s">
        <v>635</v>
      </c>
      <c r="C65" s="478"/>
      <c r="D65" s="192" t="s">
        <v>636</v>
      </c>
      <c r="E65" s="483"/>
      <c r="F65" s="478"/>
      <c r="G65" s="192" t="s">
        <v>637</v>
      </c>
      <c r="H65" s="483"/>
      <c r="I65" s="478"/>
      <c r="J65" s="192" t="s">
        <v>638</v>
      </c>
      <c r="K65" s="483"/>
      <c r="L65" s="478"/>
      <c r="M65" s="192" t="s">
        <v>639</v>
      </c>
      <c r="N65" s="483"/>
      <c r="O65" s="478"/>
      <c r="P65" s="192" t="s">
        <v>640</v>
      </c>
      <c r="Q65" s="483"/>
    </row>
    <row r="66" spans="2:17" ht="28.5">
      <c r="B66" s="199" t="s">
        <v>641</v>
      </c>
      <c r="C66" s="477" t="s">
        <v>305</v>
      </c>
      <c r="D66" s="191" t="s">
        <v>642</v>
      </c>
      <c r="E66" s="482" t="s">
        <v>643</v>
      </c>
      <c r="F66" s="477" t="s">
        <v>644</v>
      </c>
      <c r="G66" s="191" t="s">
        <v>645</v>
      </c>
      <c r="H66" s="482" t="s">
        <v>646</v>
      </c>
      <c r="I66" s="477" t="s">
        <v>647</v>
      </c>
      <c r="J66" s="191" t="s">
        <v>648</v>
      </c>
      <c r="K66" s="482" t="s">
        <v>649</v>
      </c>
      <c r="L66" s="485"/>
      <c r="M66" s="480"/>
      <c r="N66" s="480"/>
      <c r="O66" s="477" t="s">
        <v>50</v>
      </c>
      <c r="P66" s="191" t="s">
        <v>650</v>
      </c>
      <c r="Q66" s="482" t="s">
        <v>651</v>
      </c>
    </row>
    <row r="67" spans="2:17" ht="28.5">
      <c r="B67" s="200" t="s">
        <v>652</v>
      </c>
      <c r="C67" s="478"/>
      <c r="D67" s="192" t="s">
        <v>653</v>
      </c>
      <c r="E67" s="483"/>
      <c r="F67" s="478"/>
      <c r="G67" s="192" t="s">
        <v>654</v>
      </c>
      <c r="H67" s="483"/>
      <c r="I67" s="478"/>
      <c r="J67" s="192" t="s">
        <v>655</v>
      </c>
      <c r="K67" s="483"/>
      <c r="L67" s="486"/>
      <c r="M67" s="481"/>
      <c r="N67" s="481"/>
      <c r="O67" s="478"/>
      <c r="P67" s="192" t="s">
        <v>656</v>
      </c>
      <c r="Q67" s="483"/>
    </row>
  </sheetData>
  <mergeCells count="149">
    <mergeCell ref="B5:B6"/>
    <mergeCell ref="D5:D6"/>
    <mergeCell ref="E5:E6"/>
    <mergeCell ref="G5:G6"/>
    <mergeCell ref="B7:B8"/>
    <mergeCell ref="D7:D8"/>
    <mergeCell ref="E7:E8"/>
    <mergeCell ref="G7:G8"/>
    <mergeCell ref="B9:B10"/>
    <mergeCell ref="D9:D10"/>
    <mergeCell ref="E9:E10"/>
    <mergeCell ref="F9:F10"/>
    <mergeCell ref="G9:G10"/>
    <mergeCell ref="B11:B12"/>
    <mergeCell ref="D11:D12"/>
    <mergeCell ref="E11:E12"/>
    <mergeCell ref="G11:G12"/>
    <mergeCell ref="B13:B14"/>
    <mergeCell ref="D13:D14"/>
    <mergeCell ref="E13:E14"/>
    <mergeCell ref="F13:F14"/>
    <mergeCell ref="G13:G14"/>
    <mergeCell ref="B15:B16"/>
    <mergeCell ref="D15:D16"/>
    <mergeCell ref="E15:E16"/>
    <mergeCell ref="G15:G16"/>
    <mergeCell ref="B22:B23"/>
    <mergeCell ref="D22:D23"/>
    <mergeCell ref="E22:E23"/>
    <mergeCell ref="G22:G23"/>
    <mergeCell ref="B24:B25"/>
    <mergeCell ref="D24:D25"/>
    <mergeCell ref="E24:E25"/>
    <mergeCell ref="F24:F25"/>
    <mergeCell ref="G24:G25"/>
    <mergeCell ref="E30:E31"/>
    <mergeCell ref="G30:G31"/>
    <mergeCell ref="B32:B33"/>
    <mergeCell ref="D32:D33"/>
    <mergeCell ref="E32:E33"/>
    <mergeCell ref="G32:G33"/>
    <mergeCell ref="B26:B27"/>
    <mergeCell ref="D26:D27"/>
    <mergeCell ref="E26:E27"/>
    <mergeCell ref="G26:G27"/>
    <mergeCell ref="B28:B29"/>
    <mergeCell ref="D28:D29"/>
    <mergeCell ref="E28:E29"/>
    <mergeCell ref="G28:G29"/>
    <mergeCell ref="B46:B47"/>
    <mergeCell ref="D46:D47"/>
    <mergeCell ref="B48:B49"/>
    <mergeCell ref="D48:D49"/>
    <mergeCell ref="B2:G2"/>
    <mergeCell ref="B19:G19"/>
    <mergeCell ref="B42:G42"/>
    <mergeCell ref="B38:B39"/>
    <mergeCell ref="D38:D39"/>
    <mergeCell ref="E38:E39"/>
    <mergeCell ref="G38:G39"/>
    <mergeCell ref="C44:C45"/>
    <mergeCell ref="D44:D45"/>
    <mergeCell ref="B34:B35"/>
    <mergeCell ref="D34:D35"/>
    <mergeCell ref="E34:E35"/>
    <mergeCell ref="G34:G35"/>
    <mergeCell ref="B36:B37"/>
    <mergeCell ref="D36:D37"/>
    <mergeCell ref="E36:E37"/>
    <mergeCell ref="F36:F37"/>
    <mergeCell ref="G36:G37"/>
    <mergeCell ref="B30:B31"/>
    <mergeCell ref="D30:D31"/>
    <mergeCell ref="Q58:Q59"/>
    <mergeCell ref="C60:C61"/>
    <mergeCell ref="E60:E61"/>
    <mergeCell ref="F60:F61"/>
    <mergeCell ref="H60:H61"/>
    <mergeCell ref="I60:I61"/>
    <mergeCell ref="K60:K61"/>
    <mergeCell ref="L60:L61"/>
    <mergeCell ref="N60:N61"/>
    <mergeCell ref="O60:O61"/>
    <mergeCell ref="K58:K59"/>
    <mergeCell ref="L58:L59"/>
    <mergeCell ref="M58:M59"/>
    <mergeCell ref="N58:N59"/>
    <mergeCell ref="O58:O59"/>
    <mergeCell ref="P58:P59"/>
    <mergeCell ref="C58:C59"/>
    <mergeCell ref="D58:D59"/>
    <mergeCell ref="E58:E59"/>
    <mergeCell ref="G58:G59"/>
    <mergeCell ref="H58:H59"/>
    <mergeCell ref="J58:J59"/>
    <mergeCell ref="K64:K65"/>
    <mergeCell ref="L64:L65"/>
    <mergeCell ref="P60:P61"/>
    <mergeCell ref="Q60:Q61"/>
    <mergeCell ref="C62:C63"/>
    <mergeCell ref="D62:D63"/>
    <mergeCell ref="E62:E63"/>
    <mergeCell ref="F62:F63"/>
    <mergeCell ref="H62:H63"/>
    <mergeCell ref="I62:I63"/>
    <mergeCell ref="K62:K63"/>
    <mergeCell ref="L62:L63"/>
    <mergeCell ref="M66:M67"/>
    <mergeCell ref="N66:N67"/>
    <mergeCell ref="O66:O67"/>
    <mergeCell ref="Q66:Q67"/>
    <mergeCell ref="B54:Q54"/>
    <mergeCell ref="B56:Q56"/>
    <mergeCell ref="N64:N65"/>
    <mergeCell ref="O64:O65"/>
    <mergeCell ref="Q64:Q65"/>
    <mergeCell ref="C66:C67"/>
    <mergeCell ref="E66:E67"/>
    <mergeCell ref="F66:F67"/>
    <mergeCell ref="H66:H67"/>
    <mergeCell ref="I66:I67"/>
    <mergeCell ref="K66:K67"/>
    <mergeCell ref="L66:L67"/>
    <mergeCell ref="N62:N63"/>
    <mergeCell ref="O62:O63"/>
    <mergeCell ref="Q62:Q63"/>
    <mergeCell ref="C64:C65"/>
    <mergeCell ref="E64:E65"/>
    <mergeCell ref="F64:F65"/>
    <mergeCell ref="H64:H65"/>
    <mergeCell ref="I64:I65"/>
    <mergeCell ref="J36:J37"/>
    <mergeCell ref="J38:J39"/>
    <mergeCell ref="I34:I35"/>
    <mergeCell ref="I36:I37"/>
    <mergeCell ref="I38:I39"/>
    <mergeCell ref="J22:J23"/>
    <mergeCell ref="J24:J25"/>
    <mergeCell ref="J26:J27"/>
    <mergeCell ref="J28:J29"/>
    <mergeCell ref="J30:J31"/>
    <mergeCell ref="J32:J33"/>
    <mergeCell ref="J34:J35"/>
    <mergeCell ref="I22:I23"/>
    <mergeCell ref="I24:I25"/>
    <mergeCell ref="I26:I27"/>
    <mergeCell ref="I28:I29"/>
    <mergeCell ref="I30:I31"/>
    <mergeCell ref="I32:I33"/>
  </mergeCells>
  <phoneticPr fontId="3" type="noConversion"/>
  <hyperlinks>
    <hyperlink ref="D5" r:id="rId1" tooltip="Taiwanese-The Vowel a.ogg" display="https://upload.wikimedia.org/wikipedia/commons/5/51/Taiwanese-The_Vowel_a.ogg" xr:uid="{9F7293C0-CF89-446B-8F7B-B855473C9A3C}"/>
    <hyperlink ref="G5" r:id="rId2" tooltip="Taiwanese-The Vowel ann.ogg" display="https://upload.wikimedia.org/wikipedia/commons/c/cf/Taiwanese-The_Vowel_ann.ogg" xr:uid="{F6C763C2-9B41-4BAB-A664-15994B24985D}"/>
    <hyperlink ref="D7" r:id="rId3" tooltip="Taiwanese-The Vowel i.ogg" display="https://upload.wikimedia.org/wikipedia/commons/2/26/Taiwanese-The_Vowel_i.ogg" xr:uid="{459E6ABD-95AC-4041-9ECD-C9B524CADA3D}"/>
    <hyperlink ref="G7" r:id="rId4" tooltip="Taiwanese-The Vowel inn.ogg" display="https://upload.wikimedia.org/wikipedia/commons/5/5a/Taiwanese-The_Vowel_inn.ogg" xr:uid="{990FC9CE-4787-485D-9E48-394FA1DB66D9}"/>
    <hyperlink ref="D9" r:id="rId5" tooltip="Taiwanese-The Vowel u.ogg" display="https://upload.wikimedia.org/wikipedia/commons/8/8f/Taiwanese-The_Vowel_u.ogg" xr:uid="{08C20B76-FD56-4832-921C-C015F333AA1C}"/>
    <hyperlink ref="D11" r:id="rId6" tooltip="Taiwanese-The Vowel e.ogg" display="https://upload.wikimedia.org/wikipedia/commons/3/37/Taiwanese-The_Vowel_e.ogg" xr:uid="{12B25751-A26C-44C3-86FE-9AEFC4DA838C}"/>
    <hyperlink ref="G11" r:id="rId7" tooltip="Taiwanese-The Vowel enn.ogg" display="https://upload.wikimedia.org/wikipedia/commons/c/c5/Taiwanese-The_Vowel_enn.ogg" xr:uid="{D87F6E8C-76F6-41B2-9B92-F8934A921E11}"/>
    <hyperlink ref="D13" r:id="rId8" tooltip="Taiwanese-The Vowel o.ogg" display="https://upload.wikimedia.org/wikipedia/commons/f/f0/Taiwanese-The_Vowel_o.ogg" xr:uid="{C73B19E0-464B-41D0-8CC8-0E686D27AD36}"/>
    <hyperlink ref="D15" r:id="rId9" tooltip="Taiwanese-The Vowel ou.ogg" display="https://upload.wikimedia.org/wikipedia/commons/f/f8/Taiwanese-The_Vowel_ou.ogg" xr:uid="{C67F791B-1B10-427F-BC92-2DB8ED623C9F}"/>
    <hyperlink ref="G15" r:id="rId10" tooltip="Taiwanese-The Vowel onn.ogg" display="https://upload.wikimedia.org/wikipedia/commons/e/ec/Taiwanese-The_Vowel_onn.ogg" xr:uid="{9F1A2B08-AED6-4938-AB75-7465B958AFD7}"/>
    <hyperlink ref="B18" r:id="rId11" tooltip="編輯章節：複母音" display="https://zh.wikibooks.org/w/index.php?title=%E8%87%BA%E7%81%A3%E8%A9%B1/%E6%8B%BC%E9%9F%B3/%E5%8F%B0%E7%BE%85&amp;action=edit&amp;section=5" xr:uid="{66D70D9A-A32B-4E0F-A9B6-D6107FBBE7D7}"/>
    <hyperlink ref="B41" r:id="rId12" tooltip="編輯章節：聲化母音" display="https://zh.wikibooks.org/w/index.php?title=%E8%87%BA%E7%81%A3%E8%A9%B1/%E6%8B%BC%E9%9F%B3/%E5%8F%B0%E7%BE%85&amp;action=edit&amp;section=6" xr:uid="{EC058AE5-634C-4FE1-944B-8028A2990140}"/>
    <hyperlink ref="B53" r:id="rId13" tooltip="編輯章節：子音" display="https://zh.wikibooks.org/w/index.php?title=%E8%87%BA%E7%81%A3%E8%A9%B1/%E6%8B%BC%E9%9F%B3/%E5%8F%B0%E7%BE%85&amp;action=edit&amp;section=8" xr:uid="{CB563A7C-C00E-4124-92AC-2895D909D32F}"/>
    <hyperlink ref="E60" r:id="rId14" tooltip="Taiwanese-The Consonant b.ogg" display="https://upload.wikimedia.org/wikipedia/commons/5/52/Taiwanese-The_Consonant_b.ogg" xr:uid="{585646A2-FB55-404E-A00A-C6089C437F72}"/>
    <hyperlink ref="H60" r:id="rId15" tooltip="Taiwanese-The Consonant p.ogg" display="https://upload.wikimedia.org/wikipedia/commons/4/42/Taiwanese-The_Consonant_p.ogg" xr:uid="{AB6E97F3-DA55-44B1-AF98-28C13C18643A}"/>
    <hyperlink ref="K60" r:id="rId16" tooltip="Taiwanese-The Consonant ph.ogg" display="https://upload.wikimedia.org/wikipedia/commons/9/9e/Taiwanese-The_Consonant_ph.ogg" xr:uid="{C9F9809C-5E35-4D22-BE24-5200BE502C8F}"/>
    <hyperlink ref="N60" r:id="rId17" tooltip="Taiwanese-The Consonant m.ogg" display="https://upload.wikimedia.org/wikipedia/commons/7/7e/Taiwanese-The_Consonant_m.ogg" xr:uid="{1DEFF30F-8F81-4208-BE3E-467ABF50FCCF}"/>
    <hyperlink ref="H62" r:id="rId18" tooltip="Taiwanese-The Consonant t.ogg" display="https://upload.wikimedia.org/wikipedia/commons/8/89/Taiwanese-The_Consonant_t.ogg" xr:uid="{93C6FB6D-4577-487B-8BC9-940F5169B0DA}"/>
    <hyperlink ref="K62" r:id="rId19" tooltip="Taiwanese-The Consonant th.ogg" display="https://upload.wikimedia.org/wikipedia/commons/6/67/Taiwanese-The_Consonant_th.ogg" xr:uid="{17D364B2-0645-4AA9-8074-2415F00B15B1}"/>
    <hyperlink ref="N62" r:id="rId20" tooltip="Taiwanese-The Consonant n.ogg" display="https://upload.wikimedia.org/wikipedia/commons/7/7b/Taiwanese-The_Consonant_n.ogg" xr:uid="{E06889B8-6DAA-4DF5-A207-4C4971B42D6B}"/>
    <hyperlink ref="Q62" r:id="rId21" tooltip="Taiwanese-The Consonant l.ogg" display="https://upload.wikimedia.org/wikipedia/commons/9/9f/Taiwanese-The_Consonant_l.ogg" xr:uid="{8528EC72-090A-448B-BD13-37AD0BFF25D0}"/>
    <hyperlink ref="E64" r:id="rId22" tooltip="Taiwanese-The Consonant g.ogg" display="https://upload.wikimedia.org/wikipedia/commons/0/02/Taiwanese-The_Consonant_g.ogg" xr:uid="{4C06D111-3C8D-4F84-85D4-9DAB893C70CA}"/>
    <hyperlink ref="H64" r:id="rId23" tooltip="Taiwanese-The Consonant k.ogg" display="https://upload.wikimedia.org/wikipedia/commons/c/c6/Taiwanese-The_Consonant_k.ogg" xr:uid="{D95781B6-92B6-43EF-9E63-DC578BC18806}"/>
    <hyperlink ref="K64" r:id="rId24" tooltip="Taiwanese-The Consonant kh.ogg" display="https://upload.wikimedia.org/wikipedia/commons/5/5b/Taiwanese-The_Consonant_kh.ogg" xr:uid="{0663E779-33D5-497F-BFE1-D86EB22959E3}"/>
    <hyperlink ref="N64" r:id="rId25" tooltip="Taiwanese-The Consonant ng.ogg" display="https://upload.wikimedia.org/wikipedia/commons/3/37/Taiwanese-The_Consonant_ng.ogg" xr:uid="{5244139B-09C3-46A0-8FB0-063E41766EE3}"/>
    <hyperlink ref="Q64" r:id="rId26" tooltip="Taiwanese-The Consonant h.ogg" display="https://upload.wikimedia.org/wikipedia/commons/8/83/Taiwanese-The_Consonant_h.ogg" xr:uid="{86B24B1C-B8F7-483C-894C-C05600A65EC1}"/>
    <hyperlink ref="E66" r:id="rId27" tooltip="Taiwanese-The Consonant j.ogg" display="https://upload.wikimedia.org/wikipedia/commons/6/63/Taiwanese-The_Consonant_j.ogg" xr:uid="{AFE5B77A-706C-43B5-A57C-E79126615F61}"/>
    <hyperlink ref="H66" r:id="rId28" tooltip="Taiwanese-The Consonant ch.ogg" display="https://upload.wikimedia.org/wikipedia/commons/f/f7/Taiwanese-The_Consonant_ch.ogg" xr:uid="{02FB1125-7F52-4C8D-B055-84415FD21E4C}"/>
    <hyperlink ref="K66" r:id="rId29" tooltip="Taiwanese-The Consonant chh.ogg" display="https://upload.wikimedia.org/wikipedia/commons/8/8b/Taiwanese-The_Consonant_chh.ogg" xr:uid="{94B44836-808A-421E-BEE8-28DD0E8AAFDB}"/>
    <hyperlink ref="Q66" r:id="rId30" tooltip="Taiwanese-The Consonant s.ogg" display="https://upload.wikimedia.org/wikipedia/commons/5/56/Taiwanese-The_Consonant_s.ogg" xr:uid="{44987B98-256C-44A5-9EB6-7399B9ED26A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ABDB-3D7B-43C6-8568-322C35562DB9}">
  <dimension ref="B2:L36"/>
  <sheetViews>
    <sheetView workbookViewId="0">
      <selection activeCell="I8" sqref="I8"/>
    </sheetView>
  </sheetViews>
  <sheetFormatPr defaultRowHeight="22.5"/>
  <cols>
    <col min="2" max="2" width="15.69921875" style="209" customWidth="1"/>
    <col min="3" max="3" width="15.69921875" style="210" customWidth="1"/>
    <col min="4" max="5" width="15.69921875" customWidth="1"/>
    <col min="6" max="6" width="15.69921875" style="209" customWidth="1"/>
    <col min="7" max="7" width="15.69921875" style="210" customWidth="1"/>
    <col min="8" max="9" width="15.69921875" customWidth="1"/>
    <col min="11" max="11" width="8.796875" style="212"/>
  </cols>
  <sheetData>
    <row r="2" spans="2:12" ht="39">
      <c r="B2" s="494" t="s">
        <v>748</v>
      </c>
      <c r="C2" s="494"/>
      <c r="D2" s="494"/>
      <c r="E2" s="494"/>
      <c r="F2" s="493" t="s">
        <v>749</v>
      </c>
      <c r="G2" s="493"/>
      <c r="H2" s="493"/>
      <c r="I2" s="493"/>
    </row>
    <row r="3" spans="2:12" ht="25.5">
      <c r="B3" s="211" t="s">
        <v>750</v>
      </c>
      <c r="C3" s="211" t="s">
        <v>751</v>
      </c>
      <c r="D3" s="211" t="s">
        <v>752</v>
      </c>
      <c r="E3" s="211" t="s">
        <v>753</v>
      </c>
      <c r="F3" s="211" t="s">
        <v>750</v>
      </c>
      <c r="G3" s="211" t="s">
        <v>751</v>
      </c>
      <c r="H3" s="211" t="s">
        <v>752</v>
      </c>
      <c r="I3" s="211" t="s">
        <v>753</v>
      </c>
      <c r="K3" s="217" t="s">
        <v>348</v>
      </c>
      <c r="L3" t="s">
        <v>142</v>
      </c>
    </row>
    <row r="4" spans="2:12" ht="39">
      <c r="B4" s="216" t="s">
        <v>348</v>
      </c>
      <c r="C4" s="210" t="str">
        <f>L3</f>
        <v>ㄚ</v>
      </c>
      <c r="D4" s="213" t="s">
        <v>754</v>
      </c>
      <c r="E4" s="213" t="s">
        <v>755</v>
      </c>
      <c r="F4" s="216" t="s">
        <v>756</v>
      </c>
      <c r="G4" s="210" t="str">
        <f>$L$24 &amp; C4</f>
        <v>ㄥㄚ</v>
      </c>
      <c r="H4" s="213" t="s">
        <v>757</v>
      </c>
      <c r="I4" s="213" t="s">
        <v>758</v>
      </c>
      <c r="K4" s="218" t="s">
        <v>431</v>
      </c>
      <c r="L4" t="s">
        <v>71</v>
      </c>
    </row>
    <row r="5" spans="2:12" ht="39">
      <c r="B5" s="216" t="s">
        <v>441</v>
      </c>
      <c r="C5" s="210" t="str">
        <f>L10</f>
        <v>ㄞ</v>
      </c>
      <c r="D5" s="213" t="s">
        <v>759</v>
      </c>
      <c r="E5" s="213" t="s">
        <v>760</v>
      </c>
      <c r="F5" s="216" t="s">
        <v>761</v>
      </c>
      <c r="G5" s="210" t="str">
        <f>$L$24 &amp; C5</f>
        <v>ㄥㄞ</v>
      </c>
      <c r="H5" s="214" t="s">
        <v>762</v>
      </c>
      <c r="I5" s="213"/>
      <c r="K5" s="218" t="s">
        <v>417</v>
      </c>
      <c r="L5" t="s">
        <v>85</v>
      </c>
    </row>
    <row r="6" spans="2:12" ht="39">
      <c r="B6" s="220" t="s">
        <v>763</v>
      </c>
      <c r="C6" s="210" t="str">
        <f xml:space="preserve"> L3&amp; L22</f>
        <v>ㄚㄇ</v>
      </c>
      <c r="D6" s="213" t="s">
        <v>764</v>
      </c>
      <c r="E6" s="213" t="s">
        <v>765</v>
      </c>
      <c r="F6" s="216"/>
      <c r="H6" s="213"/>
      <c r="I6" s="213"/>
      <c r="K6" s="218" t="s">
        <v>364</v>
      </c>
      <c r="L6" t="s">
        <v>92</v>
      </c>
    </row>
    <row r="7" spans="2:12" ht="39">
      <c r="B7" s="220" t="s">
        <v>766</v>
      </c>
      <c r="C7" s="210" t="str">
        <f>L3&amp;L23</f>
        <v>ㄚㄣ</v>
      </c>
      <c r="D7" s="213" t="s">
        <v>767</v>
      </c>
      <c r="E7" s="213" t="s">
        <v>768</v>
      </c>
      <c r="F7" s="216"/>
      <c r="H7" s="213"/>
      <c r="I7" s="213"/>
      <c r="K7" s="218" t="s">
        <v>769</v>
      </c>
      <c r="L7" t="s">
        <v>99</v>
      </c>
    </row>
    <row r="8" spans="2:12" ht="39">
      <c r="B8" s="220" t="s">
        <v>770</v>
      </c>
      <c r="C8" s="210" t="str">
        <f xml:space="preserve"> $L$12</f>
        <v>ㄤ</v>
      </c>
      <c r="D8" s="213" t="s">
        <v>771</v>
      </c>
      <c r="E8" s="213" t="s">
        <v>772</v>
      </c>
      <c r="F8" s="216"/>
      <c r="H8" s="213"/>
      <c r="I8" s="213"/>
      <c r="K8" s="218" t="s">
        <v>446</v>
      </c>
      <c r="L8" t="s">
        <v>107</v>
      </c>
    </row>
    <row r="9" spans="2:12" ht="39">
      <c r="B9" s="220" t="s">
        <v>773</v>
      </c>
      <c r="C9" s="210" t="str">
        <f>L13</f>
        <v>ㄠ</v>
      </c>
      <c r="D9" s="213" t="s">
        <v>774</v>
      </c>
      <c r="E9" s="213" t="s">
        <v>775</v>
      </c>
      <c r="F9" s="216" t="s">
        <v>776</v>
      </c>
      <c r="G9" s="210" t="str">
        <f>$L$24 &amp; C9</f>
        <v>ㄥㄠ</v>
      </c>
      <c r="H9" s="213" t="s">
        <v>777</v>
      </c>
      <c r="I9" s="213"/>
      <c r="K9" s="218"/>
    </row>
    <row r="10" spans="2:12" ht="39">
      <c r="B10" s="216" t="s">
        <v>364</v>
      </c>
      <c r="C10" s="210" t="str">
        <f>L6</f>
        <v>ㄝ</v>
      </c>
      <c r="D10" s="213" t="s">
        <v>778</v>
      </c>
      <c r="E10" s="213" t="s">
        <v>779</v>
      </c>
      <c r="F10" s="216" t="s">
        <v>780</v>
      </c>
      <c r="G10" s="210" t="str">
        <f>$L$24 &amp; C10</f>
        <v>ㄥㄝ</v>
      </c>
      <c r="H10" s="213" t="s">
        <v>781</v>
      </c>
      <c r="I10" s="213" t="s">
        <v>782</v>
      </c>
      <c r="K10" s="218" t="s">
        <v>441</v>
      </c>
      <c r="L10" t="s">
        <v>532</v>
      </c>
    </row>
    <row r="11" spans="2:12" ht="39">
      <c r="B11" s="216" t="s">
        <v>431</v>
      </c>
      <c r="C11" s="210" t="str">
        <f>L4</f>
        <v>ㄧ</v>
      </c>
      <c r="D11" s="213" t="s">
        <v>783</v>
      </c>
      <c r="E11" s="213" t="s">
        <v>784</v>
      </c>
      <c r="F11" s="216" t="s">
        <v>785</v>
      </c>
      <c r="G11" s="210" t="str">
        <f>$L$24 &amp; C11</f>
        <v>ㄥㄧ</v>
      </c>
      <c r="H11" s="213" t="s">
        <v>786</v>
      </c>
      <c r="I11" s="213" t="s">
        <v>782</v>
      </c>
      <c r="K11" s="218" t="s">
        <v>766</v>
      </c>
      <c r="L11" t="s">
        <v>324</v>
      </c>
    </row>
    <row r="12" spans="2:12" ht="39">
      <c r="B12" s="216" t="s">
        <v>787</v>
      </c>
      <c r="C12" s="210" t="str">
        <f>L4 &amp;L3</f>
        <v>ㄧㄚ</v>
      </c>
      <c r="D12" s="213" t="s">
        <v>788</v>
      </c>
      <c r="E12" s="213" t="s">
        <v>789</v>
      </c>
      <c r="F12" s="216" t="s">
        <v>790</v>
      </c>
      <c r="G12" s="210" t="str">
        <f>$L$24 &amp; C12</f>
        <v>ㄥㄧㄚ</v>
      </c>
      <c r="H12" s="213" t="s">
        <v>791</v>
      </c>
      <c r="I12" s="213" t="s">
        <v>792</v>
      </c>
      <c r="K12" s="218" t="s">
        <v>770</v>
      </c>
      <c r="L12" t="s">
        <v>330</v>
      </c>
    </row>
    <row r="13" spans="2:12" ht="39">
      <c r="B13" s="216" t="s">
        <v>793</v>
      </c>
      <c r="C13" s="210" t="str">
        <f>$L$4 &amp; C6</f>
        <v>ㄧㄚㄇ</v>
      </c>
      <c r="D13" s="213" t="s">
        <v>794</v>
      </c>
      <c r="E13" s="213" t="s">
        <v>795</v>
      </c>
      <c r="F13" s="216"/>
      <c r="H13" s="213"/>
      <c r="I13" s="213"/>
      <c r="K13" s="218" t="s">
        <v>773</v>
      </c>
      <c r="L13" t="s">
        <v>536</v>
      </c>
    </row>
    <row r="14" spans="2:12" ht="39">
      <c r="B14" s="216" t="s">
        <v>796</v>
      </c>
      <c r="C14" s="210" t="str">
        <f t="shared" ref="C14:C16" si="0">$L$4 &amp; C7</f>
        <v>ㄧㄚㄣ</v>
      </c>
      <c r="D14" s="213" t="s">
        <v>797</v>
      </c>
      <c r="E14" s="213" t="s">
        <v>798</v>
      </c>
      <c r="F14" s="216"/>
      <c r="H14" s="213"/>
      <c r="I14" s="213"/>
      <c r="K14" s="219" t="s">
        <v>787</v>
      </c>
      <c r="L14" t="s">
        <v>542</v>
      </c>
    </row>
    <row r="15" spans="2:12" ht="39">
      <c r="B15" s="216" t="s">
        <v>799</v>
      </c>
      <c r="C15" s="210" t="str">
        <f t="shared" si="0"/>
        <v>ㄧㄤ</v>
      </c>
      <c r="D15" s="213" t="s">
        <v>800</v>
      </c>
      <c r="E15" s="213" t="s">
        <v>801</v>
      </c>
      <c r="F15" s="216"/>
      <c r="H15" s="213"/>
      <c r="I15" s="213"/>
      <c r="K15" s="219" t="s">
        <v>802</v>
      </c>
      <c r="L15" t="s">
        <v>803</v>
      </c>
    </row>
    <row r="16" spans="2:12" ht="39">
      <c r="B16" s="216" t="s">
        <v>802</v>
      </c>
      <c r="C16" s="210" t="str">
        <f t="shared" si="0"/>
        <v>ㄧㄠ</v>
      </c>
      <c r="D16" s="213" t="s">
        <v>804</v>
      </c>
      <c r="E16" s="213" t="s">
        <v>805</v>
      </c>
      <c r="F16" s="216" t="s">
        <v>806</v>
      </c>
      <c r="G16" s="210" t="str">
        <f>$L$24 &amp; C16</f>
        <v>ㄥㄧㄠ</v>
      </c>
      <c r="H16" s="214" t="s">
        <v>807</v>
      </c>
      <c r="I16" s="213"/>
      <c r="K16" s="219" t="s">
        <v>808</v>
      </c>
      <c r="L16" t="s">
        <v>809</v>
      </c>
    </row>
    <row r="17" spans="2:12" ht="39">
      <c r="B17" s="216" t="s">
        <v>810</v>
      </c>
      <c r="C17" s="210" t="str">
        <f>$L$4 &amp; L22</f>
        <v>ㄧㄇ</v>
      </c>
      <c r="D17" s="213" t="s">
        <v>811</v>
      </c>
      <c r="E17" s="213" t="s">
        <v>138</v>
      </c>
      <c r="F17" s="216"/>
      <c r="H17" s="213"/>
      <c r="I17" s="213"/>
      <c r="K17" s="219" t="s">
        <v>812</v>
      </c>
      <c r="L17" t="s">
        <v>813</v>
      </c>
    </row>
    <row r="18" spans="2:12" ht="39">
      <c r="B18" s="216" t="s">
        <v>814</v>
      </c>
      <c r="C18" s="210" t="str">
        <f>$L$4 &amp; L23</f>
        <v>ㄧㄣ</v>
      </c>
      <c r="D18" s="213" t="s">
        <v>815</v>
      </c>
      <c r="E18" s="213" t="s">
        <v>816</v>
      </c>
      <c r="F18" s="216"/>
      <c r="H18" s="213"/>
      <c r="I18" s="213"/>
      <c r="K18" s="219" t="s">
        <v>817</v>
      </c>
      <c r="L18" t="s">
        <v>818</v>
      </c>
    </row>
    <row r="19" spans="2:12" ht="39">
      <c r="B19" s="216" t="s">
        <v>819</v>
      </c>
      <c r="C19" s="210" t="str">
        <f>$L$4 &amp; L24</f>
        <v>ㄧㄥ</v>
      </c>
      <c r="D19" s="213" t="s">
        <v>820</v>
      </c>
      <c r="E19" s="213" t="s">
        <v>821</v>
      </c>
      <c r="F19" s="216"/>
      <c r="H19" s="213"/>
      <c r="I19" s="213"/>
      <c r="K19" s="219" t="s">
        <v>567</v>
      </c>
      <c r="L19" t="s">
        <v>822</v>
      </c>
    </row>
    <row r="20" spans="2:12" ht="39">
      <c r="B20" s="216" t="s">
        <v>808</v>
      </c>
      <c r="C20" s="210" t="str">
        <f>$L$4 &amp; L8</f>
        <v>ㄧㄜ</v>
      </c>
      <c r="D20" s="213" t="s">
        <v>823</v>
      </c>
      <c r="E20" s="213" t="s">
        <v>824</v>
      </c>
      <c r="F20" s="216" t="s">
        <v>825</v>
      </c>
      <c r="G20" s="210" t="str">
        <f>$L$24 &amp; C20</f>
        <v>ㄥㄧㄜ</v>
      </c>
      <c r="H20" s="215" t="s">
        <v>826</v>
      </c>
      <c r="I20" s="213"/>
      <c r="K20" s="219" t="s">
        <v>570</v>
      </c>
      <c r="L20" t="s">
        <v>827</v>
      </c>
    </row>
    <row r="21" spans="2:12" ht="39">
      <c r="B21" s="216" t="s">
        <v>828</v>
      </c>
      <c r="C21" s="210" t="str">
        <f>$L$4 &amp; L7 &amp; L24</f>
        <v>ㄧㆦㄥ</v>
      </c>
      <c r="D21" s="213" t="s">
        <v>829</v>
      </c>
      <c r="E21" s="213" t="s">
        <v>801</v>
      </c>
      <c r="F21" s="216"/>
      <c r="H21" s="213"/>
      <c r="I21" s="213"/>
      <c r="K21" s="218"/>
    </row>
    <row r="22" spans="2:12" ht="39">
      <c r="B22" s="216" t="s">
        <v>812</v>
      </c>
      <c r="C22" s="210" t="str">
        <f>$L$4 &amp; L5</f>
        <v>ㄧㄨ</v>
      </c>
      <c r="D22" s="213" t="s">
        <v>830</v>
      </c>
      <c r="E22" s="213" t="s">
        <v>831</v>
      </c>
      <c r="F22" s="216" t="s">
        <v>832</v>
      </c>
      <c r="G22" s="210" t="str">
        <f>$L$24 &amp; C22</f>
        <v>ㄥㄧㄨ</v>
      </c>
      <c r="H22" s="213" t="s">
        <v>833</v>
      </c>
      <c r="I22" s="213" t="s">
        <v>826</v>
      </c>
      <c r="K22" s="219" t="s">
        <v>114</v>
      </c>
      <c r="L22" t="s">
        <v>560</v>
      </c>
    </row>
    <row r="23" spans="2:12" ht="39">
      <c r="B23" s="216" t="s">
        <v>349</v>
      </c>
      <c r="C23" s="210" t="str">
        <f>L22</f>
        <v>ㄇ</v>
      </c>
      <c r="D23" s="213" t="s">
        <v>834</v>
      </c>
      <c r="E23" s="213"/>
      <c r="F23" s="216"/>
      <c r="H23" s="213"/>
      <c r="I23" s="213"/>
      <c r="K23" s="219" t="s">
        <v>117</v>
      </c>
      <c r="L23" t="s">
        <v>116</v>
      </c>
    </row>
    <row r="24" spans="2:12" ht="39">
      <c r="B24" s="216" t="s">
        <v>472</v>
      </c>
      <c r="C24" s="210" t="str">
        <f>L24</f>
        <v>ㄥ</v>
      </c>
      <c r="D24" s="213" t="s">
        <v>835</v>
      </c>
      <c r="E24" s="213" t="s">
        <v>836</v>
      </c>
      <c r="F24" s="216"/>
      <c r="H24" s="213"/>
      <c r="I24" s="213"/>
      <c r="K24" s="219" t="s">
        <v>121</v>
      </c>
      <c r="L24" t="s">
        <v>119</v>
      </c>
    </row>
    <row r="25" spans="2:12" ht="39">
      <c r="B25" s="216" t="s">
        <v>446</v>
      </c>
      <c r="C25" s="210" t="str">
        <f>L8</f>
        <v>ㄜ</v>
      </c>
      <c r="D25" s="213" t="s">
        <v>837</v>
      </c>
      <c r="E25" s="213" t="s">
        <v>838</v>
      </c>
      <c r="F25" s="216"/>
      <c r="H25" s="213"/>
      <c r="I25" s="213"/>
      <c r="K25" s="218"/>
    </row>
    <row r="26" spans="2:12" ht="39">
      <c r="B26" s="216" t="s">
        <v>769</v>
      </c>
      <c r="C26" s="210" t="str">
        <f>L7</f>
        <v>ㆦ</v>
      </c>
      <c r="D26" s="213" t="s">
        <v>839</v>
      </c>
      <c r="E26" s="213" t="s">
        <v>840</v>
      </c>
      <c r="F26" s="216" t="s">
        <v>841</v>
      </c>
      <c r="G26" s="210" t="str">
        <f>$L$24 &amp; C26</f>
        <v>ㄥㆦ</v>
      </c>
      <c r="H26" s="213" t="s">
        <v>842</v>
      </c>
      <c r="I26" s="213"/>
    </row>
    <row r="27" spans="2:12" ht="39">
      <c r="B27" s="216" t="s">
        <v>843</v>
      </c>
      <c r="C27" s="210" t="str">
        <f>$C$26 &amp; L22</f>
        <v>ㆦㄇ</v>
      </c>
      <c r="D27" s="213" t="s">
        <v>844</v>
      </c>
      <c r="E27" s="213"/>
      <c r="F27" s="216"/>
      <c r="H27" s="213"/>
      <c r="I27" s="213"/>
    </row>
    <row r="28" spans="2:12" ht="39">
      <c r="B28" s="216" t="s">
        <v>845</v>
      </c>
      <c r="C28" s="210" t="str">
        <f>$C$26 &amp; L24</f>
        <v>ㆦㄥ</v>
      </c>
      <c r="D28" s="213" t="s">
        <v>846</v>
      </c>
      <c r="E28" s="213" t="s">
        <v>772</v>
      </c>
      <c r="F28" s="216"/>
      <c r="H28" s="213"/>
      <c r="I28" s="213"/>
    </row>
    <row r="29" spans="2:12" ht="39">
      <c r="B29" s="216" t="s">
        <v>417</v>
      </c>
      <c r="C29" s="210" t="str">
        <f>$L$5</f>
        <v>ㄨ</v>
      </c>
      <c r="D29" s="213" t="s">
        <v>847</v>
      </c>
      <c r="E29" s="213" t="s">
        <v>848</v>
      </c>
      <c r="F29" s="216"/>
      <c r="H29" s="213"/>
      <c r="I29" s="213"/>
    </row>
    <row r="30" spans="2:12" ht="39">
      <c r="B30" s="216" t="s">
        <v>817</v>
      </c>
      <c r="C30" s="210" t="str">
        <f>$L$5 &amp; L3</f>
        <v>ㄨㄚ</v>
      </c>
      <c r="D30" s="213" t="s">
        <v>849</v>
      </c>
      <c r="E30" s="213" t="s">
        <v>850</v>
      </c>
      <c r="F30" s="216" t="s">
        <v>851</v>
      </c>
      <c r="G30" s="210" t="str">
        <f>$L$24 &amp; C30</f>
        <v>ㄥㄨㄚ</v>
      </c>
      <c r="H30" s="214" t="s">
        <v>852</v>
      </c>
      <c r="I30" s="213" t="s">
        <v>853</v>
      </c>
    </row>
    <row r="31" spans="2:12" ht="39">
      <c r="B31" s="216" t="s">
        <v>570</v>
      </c>
      <c r="C31" s="210" t="str">
        <f>$L$5 &amp; L10</f>
        <v>ㄨㄞ</v>
      </c>
      <c r="D31" s="213" t="s">
        <v>854</v>
      </c>
      <c r="E31" s="213" t="s">
        <v>855</v>
      </c>
      <c r="F31" s="216" t="s">
        <v>856</v>
      </c>
      <c r="G31" s="210" t="str">
        <f>$L$24 &amp; C31</f>
        <v>ㄥㄨㄞ</v>
      </c>
      <c r="H31" s="214" t="s">
        <v>857</v>
      </c>
      <c r="I31" s="213"/>
    </row>
    <row r="32" spans="2:12" ht="39">
      <c r="B32" s="216" t="s">
        <v>858</v>
      </c>
      <c r="C32" s="210" t="str">
        <f>$L$5 &amp; L11</f>
        <v>ㄨㄢ</v>
      </c>
      <c r="D32" s="213" t="s">
        <v>859</v>
      </c>
      <c r="E32" s="213" t="s">
        <v>860</v>
      </c>
      <c r="F32" s="216"/>
      <c r="H32" s="213"/>
      <c r="I32" s="213"/>
    </row>
    <row r="33" spans="2:9" ht="39">
      <c r="B33" s="216" t="s">
        <v>567</v>
      </c>
      <c r="C33" s="210" t="str">
        <f t="shared" ref="C33" si="1">$L$5 &amp; L6</f>
        <v>ㄨㄝ</v>
      </c>
      <c r="D33" s="213" t="s">
        <v>861</v>
      </c>
      <c r="E33" s="213" t="s">
        <v>862</v>
      </c>
      <c r="F33" s="216"/>
      <c r="H33" s="213"/>
      <c r="I33" s="213"/>
    </row>
    <row r="34" spans="2:9" ht="39">
      <c r="B34" s="216" t="s">
        <v>863</v>
      </c>
      <c r="C34" s="210" t="str">
        <f>$L$5 &amp;  L4</f>
        <v>ㄨㄧ</v>
      </c>
      <c r="D34" s="213" t="s">
        <v>864</v>
      </c>
      <c r="E34" s="213" t="s">
        <v>865</v>
      </c>
      <c r="F34" s="216" t="s">
        <v>866</v>
      </c>
      <c r="G34" s="210" t="str">
        <f>$L$24 &amp; C34</f>
        <v>ㄥㄨㄧ</v>
      </c>
      <c r="H34" s="213" t="s">
        <v>867</v>
      </c>
      <c r="I34" s="213"/>
    </row>
    <row r="35" spans="2:9" ht="39">
      <c r="B35" s="216" t="s">
        <v>868</v>
      </c>
      <c r="C35" s="210" t="str">
        <f>$L$5 &amp; L23</f>
        <v>ㄨㄣ</v>
      </c>
      <c r="D35" s="213" t="s">
        <v>145</v>
      </c>
      <c r="E35" s="213" t="s">
        <v>869</v>
      </c>
      <c r="F35" s="216"/>
    </row>
    <row r="36" spans="2:9">
      <c r="B36" s="209">
        <f xml:space="preserve"> COUNTA(B4:B35)</f>
        <v>32</v>
      </c>
      <c r="F36" s="209">
        <f xml:space="preserve"> COUNTA(F4:F35)</f>
        <v>13</v>
      </c>
    </row>
  </sheetData>
  <mergeCells count="2">
    <mergeCell ref="F2:I2"/>
    <mergeCell ref="B2:E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7E10-7997-439F-809E-9020723A0FFC}">
  <dimension ref="B2:R58"/>
  <sheetViews>
    <sheetView topLeftCell="A43" workbookViewId="0">
      <selection activeCell="G58" sqref="G58"/>
    </sheetView>
  </sheetViews>
  <sheetFormatPr defaultRowHeight="21"/>
  <cols>
    <col min="3" max="10" width="11.5" style="294" customWidth="1"/>
    <col min="11" max="18" width="8.796875" style="294"/>
  </cols>
  <sheetData>
    <row r="2" spans="2:14">
      <c r="B2" s="497" t="s">
        <v>870</v>
      </c>
      <c r="C2" s="295" t="s">
        <v>871</v>
      </c>
      <c r="D2" s="295" t="s">
        <v>872</v>
      </c>
    </row>
    <row r="3" spans="2:14" ht="21" customHeight="1">
      <c r="B3" s="497"/>
      <c r="C3" s="496" t="s">
        <v>873</v>
      </c>
      <c r="D3" s="496" t="s">
        <v>874</v>
      </c>
    </row>
    <row r="4" spans="2:14" ht="21" customHeight="1">
      <c r="B4" s="497"/>
      <c r="C4" s="496"/>
      <c r="D4" s="496"/>
    </row>
    <row r="5" spans="2:14" ht="21" customHeight="1">
      <c r="B5" s="497"/>
      <c r="C5" s="496"/>
      <c r="D5" s="496"/>
    </row>
    <row r="6" spans="2:14">
      <c r="B6" s="497"/>
      <c r="C6" s="298" t="s">
        <v>875</v>
      </c>
      <c r="D6" s="298" t="s">
        <v>876</v>
      </c>
    </row>
    <row r="9" spans="2:14" s="294" customFormat="1">
      <c r="B9" s="497" t="s">
        <v>877</v>
      </c>
      <c r="C9" s="295" t="s">
        <v>878</v>
      </c>
      <c r="D9" s="295" t="s">
        <v>879</v>
      </c>
      <c r="E9" s="295" t="s">
        <v>880</v>
      </c>
      <c r="F9" s="295" t="s">
        <v>881</v>
      </c>
      <c r="G9" s="295" t="s">
        <v>882</v>
      </c>
      <c r="H9" s="295" t="s">
        <v>883</v>
      </c>
      <c r="I9" s="295" t="s">
        <v>884</v>
      </c>
      <c r="J9" s="295" t="s">
        <v>885</v>
      </c>
      <c r="K9" s="295" t="s">
        <v>886</v>
      </c>
      <c r="L9" s="295" t="s">
        <v>887</v>
      </c>
      <c r="M9" s="295" t="s">
        <v>888</v>
      </c>
      <c r="N9" s="295" t="s">
        <v>889</v>
      </c>
    </row>
    <row r="10" spans="2:14" ht="21" customHeight="1">
      <c r="B10" s="497"/>
      <c r="C10" s="496" t="s">
        <v>890</v>
      </c>
      <c r="D10" s="496" t="s">
        <v>150</v>
      </c>
      <c r="E10" s="496" t="s">
        <v>891</v>
      </c>
      <c r="F10" s="496" t="s">
        <v>892</v>
      </c>
      <c r="G10" s="496" t="s">
        <v>893</v>
      </c>
      <c r="H10" s="496" t="s">
        <v>894</v>
      </c>
      <c r="I10" s="496" t="s">
        <v>894</v>
      </c>
      <c r="J10" s="496" t="s">
        <v>895</v>
      </c>
      <c r="K10" s="496" t="s">
        <v>895</v>
      </c>
      <c r="L10" s="495" t="s">
        <v>896</v>
      </c>
      <c r="M10" s="495" t="s">
        <v>897</v>
      </c>
      <c r="N10" s="495" t="s">
        <v>140</v>
      </c>
    </row>
    <row r="11" spans="2:14" ht="21" customHeight="1">
      <c r="B11" s="497"/>
      <c r="C11" s="496"/>
      <c r="D11" s="496"/>
      <c r="E11" s="496"/>
      <c r="F11" s="496"/>
      <c r="G11" s="496"/>
      <c r="H11" s="496"/>
      <c r="I11" s="496"/>
      <c r="J11" s="496"/>
      <c r="K11" s="496"/>
      <c r="L11" s="495"/>
      <c r="M11" s="495"/>
      <c r="N11" s="495"/>
    </row>
    <row r="12" spans="2:14" ht="21" customHeight="1">
      <c r="B12" s="497"/>
      <c r="C12" s="496"/>
      <c r="D12" s="496"/>
      <c r="E12" s="496"/>
      <c r="F12" s="496"/>
      <c r="G12" s="496"/>
      <c r="H12" s="496"/>
      <c r="I12" s="496"/>
      <c r="J12" s="496"/>
      <c r="K12" s="496"/>
      <c r="L12" s="495"/>
      <c r="M12" s="495"/>
      <c r="N12" s="495"/>
    </row>
    <row r="13" spans="2:14" s="294" customFormat="1">
      <c r="B13" s="497"/>
      <c r="C13" s="296" t="s">
        <v>898</v>
      </c>
      <c r="D13" s="297" t="s">
        <v>157</v>
      </c>
      <c r="E13" s="297" t="s">
        <v>899</v>
      </c>
      <c r="F13" s="297" t="s">
        <v>900</v>
      </c>
      <c r="G13" s="296" t="s">
        <v>901</v>
      </c>
      <c r="H13" s="297" t="s">
        <v>902</v>
      </c>
      <c r="I13" s="297" t="s">
        <v>903</v>
      </c>
      <c r="J13" s="297" t="s">
        <v>904</v>
      </c>
      <c r="K13" s="294" t="s">
        <v>905</v>
      </c>
      <c r="L13" s="294" t="s">
        <v>906</v>
      </c>
      <c r="M13" s="320" t="s">
        <v>907</v>
      </c>
    </row>
    <row r="14" spans="2:14" s="294" customFormat="1">
      <c r="B14" s="304"/>
      <c r="C14" s="296"/>
      <c r="D14" s="297"/>
      <c r="E14" s="297"/>
      <c r="F14" s="297"/>
      <c r="G14" s="296"/>
      <c r="H14" s="297"/>
      <c r="I14" s="297"/>
      <c r="J14" s="297"/>
      <c r="M14" s="320"/>
    </row>
    <row r="16" spans="2:14" s="294" customFormat="1">
      <c r="B16" s="498" t="s">
        <v>908</v>
      </c>
      <c r="C16" s="295" t="s">
        <v>909</v>
      </c>
      <c r="D16" s="295" t="s">
        <v>910</v>
      </c>
      <c r="E16" s="295" t="s">
        <v>911</v>
      </c>
    </row>
    <row r="17" spans="2:12" ht="21" customHeight="1">
      <c r="B17" s="498"/>
      <c r="C17" s="495" t="s">
        <v>912</v>
      </c>
      <c r="D17" s="495" t="s">
        <v>913</v>
      </c>
      <c r="E17" s="495" t="s">
        <v>914</v>
      </c>
      <c r="F17" s="496"/>
      <c r="G17" s="496"/>
      <c r="H17" s="496"/>
      <c r="I17" s="496"/>
      <c r="J17" s="496"/>
      <c r="K17" s="496"/>
      <c r="L17" s="496"/>
    </row>
    <row r="18" spans="2:12" ht="21" customHeight="1">
      <c r="B18" s="498"/>
      <c r="C18" s="495"/>
      <c r="D18" s="495"/>
      <c r="E18" s="495"/>
      <c r="F18" s="496"/>
      <c r="G18" s="496"/>
      <c r="H18" s="496"/>
      <c r="I18" s="496"/>
      <c r="J18" s="496"/>
      <c r="K18" s="496"/>
      <c r="L18" s="496"/>
    </row>
    <row r="19" spans="2:12" ht="21" customHeight="1">
      <c r="B19" s="498"/>
      <c r="C19" s="495"/>
      <c r="D19" s="495"/>
      <c r="E19" s="495"/>
      <c r="F19" s="496"/>
      <c r="G19" s="496"/>
      <c r="H19" s="496"/>
      <c r="I19" s="496"/>
      <c r="J19" s="496"/>
      <c r="K19" s="496"/>
      <c r="L19" s="496"/>
    </row>
    <row r="20" spans="2:12" s="294" customFormat="1">
      <c r="B20" s="498"/>
      <c r="C20" s="296" t="s">
        <v>915</v>
      </c>
      <c r="D20" s="297" t="s">
        <v>916</v>
      </c>
      <c r="E20" s="297" t="s">
        <v>917</v>
      </c>
    </row>
    <row r="23" spans="2:12" s="294" customFormat="1">
      <c r="B23" s="498" t="s">
        <v>749</v>
      </c>
      <c r="C23" s="295" t="s">
        <v>918</v>
      </c>
      <c r="D23" s="295" t="s">
        <v>919</v>
      </c>
      <c r="E23" s="295" t="s">
        <v>919</v>
      </c>
      <c r="F23" s="295" t="s">
        <v>920</v>
      </c>
    </row>
    <row r="24" spans="2:12" ht="21" customHeight="1">
      <c r="B24" s="498"/>
      <c r="C24" s="496" t="s">
        <v>921</v>
      </c>
      <c r="D24" s="496" t="s">
        <v>921</v>
      </c>
      <c r="E24" s="496" t="s">
        <v>922</v>
      </c>
      <c r="F24" s="495" t="s">
        <v>923</v>
      </c>
      <c r="G24" s="496"/>
      <c r="H24" s="496"/>
      <c r="I24" s="496"/>
      <c r="J24" s="496"/>
      <c r="K24" s="496"/>
      <c r="L24" s="496"/>
    </row>
    <row r="25" spans="2:12" ht="21" customHeight="1">
      <c r="B25" s="498"/>
      <c r="C25" s="496"/>
      <c r="D25" s="496"/>
      <c r="E25" s="496"/>
      <c r="F25" s="495"/>
      <c r="G25" s="496"/>
      <c r="H25" s="496"/>
      <c r="I25" s="496"/>
      <c r="J25" s="496"/>
      <c r="K25" s="496"/>
      <c r="L25" s="496"/>
    </row>
    <row r="26" spans="2:12" ht="21" customHeight="1">
      <c r="B26" s="498"/>
      <c r="C26" s="496"/>
      <c r="D26" s="496"/>
      <c r="E26" s="496"/>
      <c r="F26" s="495"/>
      <c r="G26" s="496"/>
      <c r="H26" s="496"/>
      <c r="I26" s="496"/>
      <c r="J26" s="496"/>
      <c r="K26" s="496"/>
      <c r="L26" s="496"/>
    </row>
    <row r="27" spans="2:12" s="294" customFormat="1">
      <c r="B27" s="498"/>
      <c r="C27" s="296" t="s">
        <v>924</v>
      </c>
      <c r="D27" s="296" t="s">
        <v>925</v>
      </c>
      <c r="E27" s="296" t="s">
        <v>925</v>
      </c>
      <c r="F27" s="296" t="s">
        <v>926</v>
      </c>
    </row>
    <row r="28" spans="2:12">
      <c r="D28" s="299" t="s">
        <v>927</v>
      </c>
      <c r="F28" s="299" t="s">
        <v>928</v>
      </c>
    </row>
    <row r="29" spans="2:12">
      <c r="D29" s="299"/>
      <c r="F29" s="299"/>
    </row>
    <row r="30" spans="2:12">
      <c r="B30" s="497" t="s">
        <v>929</v>
      </c>
      <c r="C30" s="295" t="s">
        <v>930</v>
      </c>
      <c r="D30" s="295" t="s">
        <v>931</v>
      </c>
      <c r="E30" s="295" t="s">
        <v>932</v>
      </c>
      <c r="F30" s="295" t="s">
        <v>933</v>
      </c>
    </row>
    <row r="31" spans="2:12" ht="21" customHeight="1">
      <c r="B31" s="497"/>
      <c r="C31" s="496" t="s">
        <v>934</v>
      </c>
      <c r="D31" s="496" t="s">
        <v>935</v>
      </c>
      <c r="E31" s="496" t="s">
        <v>936</v>
      </c>
      <c r="F31" s="496" t="s">
        <v>937</v>
      </c>
    </row>
    <row r="32" spans="2:12" ht="21" customHeight="1">
      <c r="B32" s="497"/>
      <c r="C32" s="496"/>
      <c r="D32" s="496"/>
      <c r="E32" s="496"/>
      <c r="F32" s="496"/>
    </row>
    <row r="33" spans="2:6" ht="21" customHeight="1">
      <c r="B33" s="497"/>
      <c r="C33" s="496"/>
      <c r="D33" s="496"/>
      <c r="E33" s="496"/>
      <c r="F33" s="496"/>
    </row>
    <row r="34" spans="2:6">
      <c r="B34" s="497"/>
      <c r="C34" s="296" t="s">
        <v>938</v>
      </c>
      <c r="D34" s="297" t="s">
        <v>939</v>
      </c>
      <c r="E34" s="297" t="s">
        <v>940</v>
      </c>
      <c r="F34" s="297" t="s">
        <v>941</v>
      </c>
    </row>
    <row r="35" spans="2:6">
      <c r="F35" s="299" t="s">
        <v>942</v>
      </c>
    </row>
    <row r="36" spans="2:6">
      <c r="F36" s="299"/>
    </row>
    <row r="37" spans="2:6">
      <c r="B37" s="497" t="s">
        <v>943</v>
      </c>
      <c r="C37" s="295" t="s">
        <v>944</v>
      </c>
      <c r="D37" s="295" t="s">
        <v>945</v>
      </c>
    </row>
    <row r="38" spans="2:6">
      <c r="B38" s="497"/>
      <c r="C38" s="496" t="s">
        <v>946</v>
      </c>
      <c r="D38" s="496" t="s">
        <v>947</v>
      </c>
    </row>
    <row r="39" spans="2:6">
      <c r="B39" s="497"/>
      <c r="C39" s="496"/>
      <c r="D39" s="496"/>
    </row>
    <row r="40" spans="2:6">
      <c r="B40" s="497"/>
      <c r="C40" s="496"/>
      <c r="D40" s="496"/>
    </row>
    <row r="41" spans="2:6">
      <c r="B41" s="497"/>
      <c r="C41" s="321" t="s">
        <v>948</v>
      </c>
      <c r="D41" s="321" t="s">
        <v>949</v>
      </c>
    </row>
    <row r="42" spans="2:6">
      <c r="C42" s="294" t="s">
        <v>950</v>
      </c>
      <c r="D42" s="294" t="s">
        <v>950</v>
      </c>
    </row>
    <row r="45" spans="2:6">
      <c r="B45" s="497" t="s">
        <v>951</v>
      </c>
      <c r="C45" s="295" t="s">
        <v>952</v>
      </c>
      <c r="D45" s="295" t="s">
        <v>953</v>
      </c>
    </row>
    <row r="46" spans="2:6">
      <c r="B46" s="497"/>
      <c r="C46" s="496" t="s">
        <v>954</v>
      </c>
      <c r="D46" s="496" t="s">
        <v>955</v>
      </c>
    </row>
    <row r="47" spans="2:6">
      <c r="B47" s="497"/>
      <c r="C47" s="496"/>
      <c r="D47" s="496"/>
    </row>
    <row r="48" spans="2:6">
      <c r="B48" s="497"/>
      <c r="C48" s="496"/>
      <c r="D48" s="496"/>
    </row>
    <row r="49" spans="2:18">
      <c r="B49" s="497"/>
      <c r="C49" s="296" t="s">
        <v>486</v>
      </c>
      <c r="D49" s="296" t="s">
        <v>956</v>
      </c>
    </row>
    <row r="50" spans="2:18">
      <c r="C50" s="299" t="s">
        <v>487</v>
      </c>
      <c r="D50" s="299" t="s">
        <v>957</v>
      </c>
    </row>
    <row r="53" spans="2:18">
      <c r="C53" s="295" t="s">
        <v>958</v>
      </c>
      <c r="D53" s="295" t="s">
        <v>959</v>
      </c>
      <c r="E53" s="295" t="s">
        <v>960</v>
      </c>
      <c r="I53" s="295" t="s">
        <v>961</v>
      </c>
      <c r="J53" s="295" t="s">
        <v>962</v>
      </c>
      <c r="K53" s="295" t="s">
        <v>963</v>
      </c>
    </row>
    <row r="54" spans="2:18">
      <c r="C54" s="495" t="s">
        <v>964</v>
      </c>
      <c r="D54" s="495" t="s">
        <v>965</v>
      </c>
      <c r="E54" s="495" t="s">
        <v>966</v>
      </c>
      <c r="I54" s="495" t="s">
        <v>967</v>
      </c>
      <c r="J54" s="495" t="s">
        <v>968</v>
      </c>
      <c r="K54" s="495" t="s">
        <v>969</v>
      </c>
    </row>
    <row r="55" spans="2:18">
      <c r="C55" s="495"/>
      <c r="D55" s="495"/>
      <c r="E55" s="495"/>
      <c r="I55" s="495"/>
      <c r="J55" s="495"/>
      <c r="K55" s="495"/>
    </row>
    <row r="56" spans="2:18">
      <c r="C56" s="495"/>
      <c r="D56" s="495"/>
      <c r="E56" s="495"/>
      <c r="I56" s="495"/>
      <c r="J56" s="495"/>
      <c r="K56" s="495"/>
    </row>
    <row r="57" spans="2:18">
      <c r="C57" s="296"/>
      <c r="D57" s="296"/>
      <c r="E57" s="296"/>
      <c r="F57" s="296"/>
      <c r="G57" s="296"/>
      <c r="H57" s="296"/>
      <c r="I57" s="296"/>
      <c r="J57" s="296"/>
      <c r="K57" s="296"/>
      <c r="L57" s="296"/>
      <c r="M57" s="296"/>
    </row>
    <row r="58" spans="2:18" s="331" customFormat="1" ht="147">
      <c r="C58" s="332" t="s">
        <v>970</v>
      </c>
      <c r="D58" s="333" t="s">
        <v>971</v>
      </c>
      <c r="E58" s="332"/>
      <c r="F58" s="332"/>
      <c r="G58" s="332"/>
      <c r="H58" s="332"/>
      <c r="I58" s="332"/>
      <c r="J58" s="332"/>
      <c r="K58" s="332"/>
      <c r="L58" s="332"/>
      <c r="M58" s="332"/>
      <c r="N58" s="334"/>
      <c r="O58" s="334"/>
      <c r="P58" s="334"/>
      <c r="Q58" s="334"/>
      <c r="R58" s="334"/>
    </row>
  </sheetData>
  <mergeCells count="55">
    <mergeCell ref="M10:M12"/>
    <mergeCell ref="N10:N12"/>
    <mergeCell ref="B37:B41"/>
    <mergeCell ref="C38:C40"/>
    <mergeCell ref="D38:D40"/>
    <mergeCell ref="F31:F33"/>
    <mergeCell ref="E31:E33"/>
    <mergeCell ref="J24:J26"/>
    <mergeCell ref="K24:K26"/>
    <mergeCell ref="L24:L26"/>
    <mergeCell ref="E24:E26"/>
    <mergeCell ref="F24:F26"/>
    <mergeCell ref="G24:G26"/>
    <mergeCell ref="E10:E12"/>
    <mergeCell ref="F10:F12"/>
    <mergeCell ref="E17:E19"/>
    <mergeCell ref="D3:D5"/>
    <mergeCell ref="B9:B13"/>
    <mergeCell ref="D24:D26"/>
    <mergeCell ref="B45:B49"/>
    <mergeCell ref="C46:C48"/>
    <mergeCell ref="D46:D48"/>
    <mergeCell ref="B30:B34"/>
    <mergeCell ref="B16:B20"/>
    <mergeCell ref="B2:B6"/>
    <mergeCell ref="B23:B27"/>
    <mergeCell ref="C24:C26"/>
    <mergeCell ref="C31:C33"/>
    <mergeCell ref="C3:C5"/>
    <mergeCell ref="C10:C12"/>
    <mergeCell ref="D10:D12"/>
    <mergeCell ref="C17:C19"/>
    <mergeCell ref="L10:L12"/>
    <mergeCell ref="J10:J12"/>
    <mergeCell ref="D31:D33"/>
    <mergeCell ref="G10:G12"/>
    <mergeCell ref="I10:I12"/>
    <mergeCell ref="I17:I19"/>
    <mergeCell ref="H24:H26"/>
    <mergeCell ref="I24:I26"/>
    <mergeCell ref="D17:D19"/>
    <mergeCell ref="F17:F19"/>
    <mergeCell ref="G17:G19"/>
    <mergeCell ref="H17:H19"/>
    <mergeCell ref="L17:L19"/>
    <mergeCell ref="J17:J19"/>
    <mergeCell ref="K17:K19"/>
    <mergeCell ref="K10:K12"/>
    <mergeCell ref="K54:K56"/>
    <mergeCell ref="H10:H12"/>
    <mergeCell ref="J54:J56"/>
    <mergeCell ref="C54:C56"/>
    <mergeCell ref="D54:D56"/>
    <mergeCell ref="I54:I56"/>
    <mergeCell ref="E54:E5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國語注音符號</vt:lpstr>
      <vt:lpstr>台語注音符號</vt:lpstr>
      <vt:lpstr>聲母發音表</vt:lpstr>
      <vt:lpstr>135拼音-注音符號與台語音標</vt:lpstr>
      <vt:lpstr>台語注音符號用例</vt:lpstr>
      <vt:lpstr>135拼音-聲調符號</vt:lpstr>
      <vt:lpstr>135拼音-聲調轉換</vt:lpstr>
      <vt:lpstr>135拼音-聲調符號 (2)</vt:lpstr>
      <vt:lpstr> 135拼音-鍵盤設計</vt:lpstr>
      <vt:lpstr>135拼音-注音符號、電腦鍵盤與音標編碼</vt:lpstr>
      <vt:lpstr>台羅拼音字母</vt:lpstr>
      <vt:lpstr>台灣十八音-45韻母</vt:lpstr>
      <vt:lpstr>注音測試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2023-11-07T15:48:12Z</dcterms:created>
  <dcterms:modified xsi:type="dcterms:W3CDTF">2024-08-18T13:12:46Z</dcterms:modified>
  <cp:category/>
  <cp:contentStatus/>
</cp:coreProperties>
</file>