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C38AD776-06B7-4C13-8E37-3E316F673520}" xr6:coauthVersionLast="47" xr6:coauthVersionMax="47" xr10:uidLastSave="{00000000-0000-0000-0000-000000000000}"/>
  <bookViews>
    <workbookView xWindow="28680" yWindow="-120" windowWidth="38640" windowHeight="15840" tabRatio="770" xr2:uid="{8ADEA2FE-7CD1-466B-8EB5-9AA2577FE19A}"/>
    <workbookView xWindow="28875" yWindow="360" windowWidth="38085" windowHeight="7500" activeTab="2" xr2:uid="{2770363D-33DB-4097-8256-0147F7468550}"/>
  </bookViews>
  <sheets>
    <sheet name=" 河洛方音鍵盤設計" sheetId="19" r:id="rId1"/>
    <sheet name="RIME對映編碼 (Schema解析)" sheetId="21" r:id="rId2"/>
    <sheet name="工作表6" sheetId="22" r:id="rId3"/>
    <sheet name="RIME對映編碼 (河洛方音)" sheetId="20" r:id="rId4"/>
    <sheet name="RIME對映編碼" sheetId="2" r:id="rId5"/>
    <sheet name="工作表1" sheetId="18" r:id="rId6"/>
    <sheet name="RIME解析(BoPoMoFo)" sheetId="16" state="hidden" r:id="rId7"/>
    <sheet name="RIME對映編碼 (BoPoMoFo)" sheetId="15" state="hidden" r:id="rId8"/>
    <sheet name="RIME對映編碼 (萌台語)" sheetId="14" state="hidden" r:id="rId9"/>
    <sheet name="RIME對映編碼 (台語方音)" sheetId="11" state="hidden" r:id="rId10"/>
    <sheet name="RIME對映編碼 (注音符號)" sheetId="10" state="hidden" r:id="rId11"/>
    <sheet name="RIME對映編碼 (注音符號V2)" sheetId="12" state="hidden" r:id="rId12"/>
    <sheet name="RIME對映編碼 (台語方音V3)" sheetId="13" state="hidden" r:id="rId13"/>
    <sheet name="注音符號字典編碼" sheetId="17" r:id="rId14"/>
    <sheet name="RIME對映編碼 (原設計)" sheetId="9" state="hidden" r:id="rId15"/>
    <sheet name="RIME指令 (與漢字拼音相容版)" sheetId="5" state="hidden" r:id="rId16"/>
    <sheet name="聲母發音表" sheetId="4" r:id="rId17"/>
    <sheet name="工作表2" sheetId="8" r:id="rId18"/>
    <sheet name="鍵盤圖" sheetId="6" state="hidden" r:id="rId19"/>
  </sheets>
  <externalReferences>
    <externalReference r:id="rId20"/>
    <externalReference r:id="rId21"/>
  </externalReferences>
  <definedNames>
    <definedName name="_xlnm._FilterDatabase" localSheetId="13" hidden="1">注音符號字典編碼!$I$5:$L$60</definedName>
    <definedName name="方音符號" localSheetId="6">'RIME解析(BoPoMoFo)'!$W$3:$W$57</definedName>
    <definedName name="方音符號" localSheetId="1">'RIME對映編碼 (Schema解析)'!$T$3:$T$57</definedName>
    <definedName name="方音符號" localSheetId="9">'RIME對映編碼 (台語方音)'!$T$3:$T$44</definedName>
    <definedName name="方音符號" localSheetId="12">'RIME對映編碼 (台語方音V3)'!$T$3:$T$44</definedName>
    <definedName name="方音符號" localSheetId="3">'RIME對映編碼 (河洛方音)'!$T$3:$T$57</definedName>
    <definedName name="方音符號" localSheetId="10">'RIME對映編碼 (注音符號)'!$T$3:$T$44</definedName>
    <definedName name="方音符號" localSheetId="11">'RIME對映編碼 (注音符號V2)'!$T$3:$T$44</definedName>
    <definedName name="方音符號" localSheetId="14">'RIME對映編碼 (原設計)'!$X$3:$X$47</definedName>
    <definedName name="方音符號" localSheetId="8">'RIME對映編碼 (萌台語)'!$T$3:$T$57</definedName>
    <definedName name="方音符號">[2]RIME編碼!$AA$3:$AA$45</definedName>
    <definedName name="字典編碼" localSheetId="0">[2]RIME編碼!$AB$3:$AB$45</definedName>
    <definedName name="字典編碼" localSheetId="1">[2]RIME編碼!$AB$3:$AB$45</definedName>
    <definedName name="字典編碼" localSheetId="3">[2]RIME編碼!$AB$3:$AB$45</definedName>
    <definedName name="字典編碼">RIME對映編碼!$BI$9:$BI$55</definedName>
    <definedName name="注音符號">RIME對映編碼!$BG$9:$BG$55</definedName>
    <definedName name="拼音字母" localSheetId="0">[2]RIME編碼!$AC$3:$AC$45</definedName>
    <definedName name="拼音字母" localSheetId="6">'RIME解析(BoPoMoFo)'!#REF!</definedName>
    <definedName name="拼音字母" localSheetId="1">'RIME對映編碼 (Schema解析)'!#REF!</definedName>
    <definedName name="拼音字母" localSheetId="9">'RIME對映編碼 (台語方音)'!#REF!</definedName>
    <definedName name="拼音字母" localSheetId="12">'RIME對映編碼 (台語方音V3)'!#REF!</definedName>
    <definedName name="拼音字母" localSheetId="3">'RIME對映編碼 (河洛方音)'!#REF!</definedName>
    <definedName name="拼音字母" localSheetId="10">'RIME對映編碼 (注音符號)'!#REF!</definedName>
    <definedName name="拼音字母" localSheetId="11">'RIME對映編碼 (注音符號V2)'!#REF!</definedName>
    <definedName name="拼音字母" localSheetId="14">'RIME對映編碼 (原設計)'!$Y$3:$Y$47</definedName>
    <definedName name="拼音字母" localSheetId="8">'RIME對映編碼 (萌台語)'!#REF!</definedName>
    <definedName name="拼音字母">RIME對映編碼!$BH$9:$BH$55</definedName>
    <definedName name="按鍵編碼" localSheetId="6">'RIME解析(BoPoMoFo)'!$U$3:$U$57</definedName>
    <definedName name="按鍵編碼" localSheetId="1">'RIME對映編碼 (Schema解析)'!$S$3:$S$57</definedName>
    <definedName name="按鍵編碼" localSheetId="9">'RIME對映編碼 (台語方音)'!$S$3:$S$44</definedName>
    <definedName name="按鍵編碼" localSheetId="12">'RIME對映編碼 (台語方音V3)'!$S$3:$S$44</definedName>
    <definedName name="按鍵編碼" localSheetId="3">'RIME對映編碼 (河洛方音)'!$S$3:$S$57</definedName>
    <definedName name="按鍵編碼" localSheetId="10">'RIME對映編碼 (注音符號)'!$S$3:$S$44</definedName>
    <definedName name="按鍵編碼" localSheetId="11">'RIME對映編碼 (注音符號V2)'!$S$3:$S$44</definedName>
    <definedName name="按鍵編碼" localSheetId="14">'RIME對映編碼 (原設計)'!$Z$3:$Z$47</definedName>
    <definedName name="按鍵編碼" localSheetId="8">'RIME對映編碼 (萌台語)'!$S$3:$S$57</definedName>
    <definedName name="國際音標" localSheetId="6">'RIME解析(BoPoMoFo)'!#REF!</definedName>
    <definedName name="國際音標" localSheetId="1">'RIME對映編碼 (Schema解析)'!#REF!</definedName>
    <definedName name="國際音標" localSheetId="9">'RIME對映編碼 (台語方音)'!#REF!</definedName>
    <definedName name="國際音標" localSheetId="12">'RIME對映編碼 (台語方音V3)'!#REF!</definedName>
    <definedName name="國際音標" localSheetId="3">'RIME對映編碼 (河洛方音)'!#REF!</definedName>
    <definedName name="國際音標" localSheetId="10">'RIME對映編碼 (注音符號)'!#REF!</definedName>
    <definedName name="國際音標" localSheetId="11">'RIME對映編碼 (注音符號V2)'!#REF!</definedName>
    <definedName name="國際音標" localSheetId="14">'RIME對映編碼 (原設計)'!$AA$3:$AA$47</definedName>
    <definedName name="國際音標" localSheetId="8">'RIME對映編碼 (萌台語)'!#REF!</definedName>
    <definedName name="鍵盤位置" localSheetId="6">'RIME解析(BoPoMoFo)'!$T$3:$T$57</definedName>
    <definedName name="鍵盤位置" localSheetId="1">'RIME對映編碼 (Schema解析)'!$R$3:$R$57</definedName>
    <definedName name="鍵盤位置" localSheetId="9">'RIME對映編碼 (台語方音)'!$R$3:$R$44</definedName>
    <definedName name="鍵盤位置" localSheetId="12">'RIME對映編碼 (台語方音V3)'!$R$3:$R$44</definedName>
    <definedName name="鍵盤位置" localSheetId="3">'RIME對映編碼 (河洛方音)'!$R$3:$R$57</definedName>
    <definedName name="鍵盤位置" localSheetId="10">'RIME對映編碼 (注音符號)'!$R$3:$R$44</definedName>
    <definedName name="鍵盤位置" localSheetId="11">'RIME對映編碼 (注音符號V2)'!$R$3:$R$44</definedName>
    <definedName name="鍵盤位置" localSheetId="14">'RIME對映編碼 (原設計)'!$W$3:$W$47</definedName>
    <definedName name="鍵盤位置" localSheetId="8">'RIME對映編碼 (萌台語)'!$R$3:$R$57</definedName>
    <definedName name="鍵盤位置">[2]RIME編碼!$W$3:$W$40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/>
  <c r="D2" i="22"/>
  <c r="F2" i="22"/>
  <c r="G2" i="22"/>
  <c r="H2" i="22"/>
  <c r="I2" i="22"/>
  <c r="J2" i="22"/>
  <c r="K2" i="22"/>
  <c r="M2" i="22"/>
  <c r="L2" i="22"/>
  <c r="N2" i="22"/>
  <c r="S2" i="22"/>
  <c r="U2" i="22"/>
  <c r="T2" i="22"/>
  <c r="V2" i="22"/>
  <c r="W2" i="22"/>
  <c r="O2" i="22"/>
  <c r="Q2" i="22"/>
  <c r="P2" i="22"/>
  <c r="R2" i="22"/>
  <c r="X2" i="22"/>
  <c r="Y2" i="22"/>
  <c r="Z2" i="22"/>
  <c r="AA2" i="22"/>
  <c r="AB2" i="22"/>
  <c r="AC2" i="22"/>
  <c r="AD2" i="22"/>
  <c r="AE2" i="22"/>
  <c r="AF2" i="22"/>
  <c r="AG2" i="22"/>
  <c r="AH2" i="22"/>
  <c r="AI2" i="22"/>
  <c r="AJ2" i="22"/>
  <c r="AK2" i="22"/>
  <c r="AL2" i="22"/>
  <c r="AN2" i="22"/>
  <c r="AO2" i="22"/>
  <c r="AM2" i="22"/>
  <c r="AP2" i="22"/>
  <c r="AQ2" i="22"/>
  <c r="AR2" i="22"/>
  <c r="AS2" i="22"/>
  <c r="AT2" i="22"/>
  <c r="AU2" i="22"/>
  <c r="AV2" i="22"/>
  <c r="AW2" i="22"/>
  <c r="AX2" i="22"/>
  <c r="AY2" i="22"/>
  <c r="AZ2" i="22"/>
  <c r="BA2" i="22"/>
  <c r="BB2" i="22"/>
  <c r="BC2" i="22"/>
  <c r="BD2" i="22"/>
  <c r="BE2" i="22"/>
  <c r="C2" i="22"/>
  <c r="S3" i="21"/>
  <c r="X4" i="21"/>
  <c r="X5" i="21"/>
  <c r="X6" i="21"/>
  <c r="X7" i="21"/>
  <c r="X8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3" i="21"/>
  <c r="E4" i="21" l="1"/>
  <c r="E5" i="21"/>
  <c r="E6" i="21"/>
  <c r="E7" i="21"/>
  <c r="E8" i="21"/>
  <c r="E9" i="21"/>
  <c r="E10" i="21"/>
  <c r="G10" i="21" s="1"/>
  <c r="R10" i="21" s="1"/>
  <c r="E11" i="21"/>
  <c r="E12" i="21"/>
  <c r="E13" i="21"/>
  <c r="E14" i="21"/>
  <c r="G14" i="21" s="1"/>
  <c r="R14" i="21" s="1"/>
  <c r="E15" i="21"/>
  <c r="E16" i="21"/>
  <c r="E17" i="21"/>
  <c r="E18" i="21"/>
  <c r="G18" i="21" s="1"/>
  <c r="R18" i="21" s="1"/>
  <c r="E19" i="21"/>
  <c r="E20" i="21"/>
  <c r="E21" i="21"/>
  <c r="E22" i="21"/>
  <c r="G22" i="21" s="1"/>
  <c r="R22" i="21" s="1"/>
  <c r="E23" i="21"/>
  <c r="E24" i="21"/>
  <c r="E25" i="21"/>
  <c r="E26" i="21"/>
  <c r="G26" i="21" s="1"/>
  <c r="R26" i="21" s="1"/>
  <c r="E27" i="21"/>
  <c r="E28" i="21"/>
  <c r="E29" i="21"/>
  <c r="E30" i="21"/>
  <c r="G30" i="21" s="1"/>
  <c r="R30" i="21" s="1"/>
  <c r="E31" i="21"/>
  <c r="E32" i="21"/>
  <c r="E33" i="21"/>
  <c r="E34" i="21"/>
  <c r="G34" i="21" s="1"/>
  <c r="R34" i="21" s="1"/>
  <c r="E35" i="21"/>
  <c r="E36" i="21"/>
  <c r="E37" i="21"/>
  <c r="E38" i="21"/>
  <c r="G38" i="21" s="1"/>
  <c r="R38" i="21" s="1"/>
  <c r="E39" i="21"/>
  <c r="E40" i="21"/>
  <c r="E41" i="21"/>
  <c r="E42" i="21"/>
  <c r="G42" i="21" s="1"/>
  <c r="R42" i="21" s="1"/>
  <c r="E43" i="21"/>
  <c r="E44" i="21"/>
  <c r="E45" i="21"/>
  <c r="E46" i="21"/>
  <c r="G46" i="21" s="1"/>
  <c r="R46" i="21" s="1"/>
  <c r="E47" i="21"/>
  <c r="E48" i="21"/>
  <c r="E49" i="21"/>
  <c r="E50" i="21"/>
  <c r="G50" i="21" s="1"/>
  <c r="R54" i="21" s="1"/>
  <c r="E51" i="21"/>
  <c r="E52" i="21"/>
  <c r="E53" i="21"/>
  <c r="F53" i="21" s="1"/>
  <c r="S50" i="21" s="1"/>
  <c r="E54" i="21"/>
  <c r="G54" i="21" s="1"/>
  <c r="R51" i="21" s="1"/>
  <c r="E55" i="21"/>
  <c r="E56" i="21"/>
  <c r="E57" i="21"/>
  <c r="F57" i="21" s="1"/>
  <c r="S57" i="21" s="1"/>
  <c r="I4" i="21"/>
  <c r="I5" i="21"/>
  <c r="J5" i="21" s="1"/>
  <c r="I6" i="21"/>
  <c r="I7" i="21"/>
  <c r="I8" i="21"/>
  <c r="I9" i="21"/>
  <c r="J9" i="21" s="1"/>
  <c r="I10" i="21"/>
  <c r="I11" i="21"/>
  <c r="I12" i="21"/>
  <c r="I13" i="21"/>
  <c r="J13" i="21" s="1"/>
  <c r="I14" i="21"/>
  <c r="I15" i="21"/>
  <c r="I16" i="21"/>
  <c r="I17" i="21"/>
  <c r="J17" i="21" s="1"/>
  <c r="I18" i="21"/>
  <c r="I19" i="21"/>
  <c r="I20" i="21"/>
  <c r="I21" i="21"/>
  <c r="J21" i="21" s="1"/>
  <c r="I22" i="21"/>
  <c r="I23" i="21"/>
  <c r="I24" i="21"/>
  <c r="I25" i="21"/>
  <c r="J25" i="21" s="1"/>
  <c r="I26" i="21"/>
  <c r="I27" i="21"/>
  <c r="I28" i="21"/>
  <c r="I29" i="21"/>
  <c r="J29" i="21" s="1"/>
  <c r="I30" i="21"/>
  <c r="I31" i="21"/>
  <c r="I32" i="21"/>
  <c r="I33" i="21"/>
  <c r="J33" i="21" s="1"/>
  <c r="I34" i="21"/>
  <c r="I35" i="21"/>
  <c r="I36" i="21"/>
  <c r="I37" i="21"/>
  <c r="J37" i="21" s="1"/>
  <c r="I38" i="21"/>
  <c r="I39" i="21"/>
  <c r="I40" i="21"/>
  <c r="I41" i="21"/>
  <c r="J41" i="21" s="1"/>
  <c r="I42" i="21"/>
  <c r="I43" i="21"/>
  <c r="I44" i="21"/>
  <c r="I45" i="21"/>
  <c r="J45" i="21" s="1"/>
  <c r="I46" i="21"/>
  <c r="I47" i="21"/>
  <c r="I48" i="21"/>
  <c r="K48" i="21" s="1"/>
  <c r="I49" i="21"/>
  <c r="J49" i="21" s="1"/>
  <c r="I50" i="21"/>
  <c r="I51" i="21"/>
  <c r="I52" i="21"/>
  <c r="K52" i="21" s="1"/>
  <c r="I53" i="21"/>
  <c r="J53" i="21" s="1"/>
  <c r="I54" i="21"/>
  <c r="I55" i="21"/>
  <c r="I56" i="21"/>
  <c r="K56" i="21" s="1"/>
  <c r="I57" i="21"/>
  <c r="J57" i="21" s="1"/>
  <c r="E3" i="21"/>
  <c r="I3" i="21"/>
  <c r="M4" i="21"/>
  <c r="M5" i="21"/>
  <c r="M6" i="21"/>
  <c r="M7" i="21"/>
  <c r="O7" i="21" s="1"/>
  <c r="M8" i="21"/>
  <c r="M9" i="21"/>
  <c r="M10" i="21"/>
  <c r="M11" i="21"/>
  <c r="O11" i="21" s="1"/>
  <c r="M12" i="21"/>
  <c r="M13" i="21"/>
  <c r="M14" i="21"/>
  <c r="M15" i="21"/>
  <c r="O15" i="21" s="1"/>
  <c r="M16" i="21"/>
  <c r="M17" i="21"/>
  <c r="M18" i="21"/>
  <c r="M19" i="21"/>
  <c r="O19" i="21" s="1"/>
  <c r="M20" i="21"/>
  <c r="M21" i="21"/>
  <c r="M22" i="21"/>
  <c r="M23" i="21"/>
  <c r="O23" i="21" s="1"/>
  <c r="M24" i="21"/>
  <c r="M25" i="21"/>
  <c r="M26" i="21"/>
  <c r="M27" i="21"/>
  <c r="O27" i="21" s="1"/>
  <c r="M28" i="21"/>
  <c r="M29" i="21"/>
  <c r="M30" i="21"/>
  <c r="M31" i="21"/>
  <c r="O31" i="21" s="1"/>
  <c r="M32" i="21"/>
  <c r="M33" i="21"/>
  <c r="M34" i="21"/>
  <c r="M35" i="21"/>
  <c r="O35" i="21" s="1"/>
  <c r="M36" i="21"/>
  <c r="M37" i="21"/>
  <c r="M38" i="21"/>
  <c r="M39" i="21"/>
  <c r="O39" i="21" s="1"/>
  <c r="M40" i="21"/>
  <c r="M41" i="21"/>
  <c r="M42" i="21"/>
  <c r="N42" i="21" s="1"/>
  <c r="M43" i="21"/>
  <c r="O43" i="21" s="1"/>
  <c r="M44" i="21"/>
  <c r="M45" i="21"/>
  <c r="M46" i="21"/>
  <c r="N46" i="21" s="1"/>
  <c r="M47" i="21"/>
  <c r="O47" i="21" s="1"/>
  <c r="M48" i="21"/>
  <c r="M49" i="21"/>
  <c r="M50" i="21"/>
  <c r="N50" i="21" s="1"/>
  <c r="M51" i="21"/>
  <c r="O51" i="21" s="1"/>
  <c r="M52" i="21"/>
  <c r="M53" i="21"/>
  <c r="M54" i="21"/>
  <c r="N54" i="21" s="1"/>
  <c r="M55" i="21"/>
  <c r="O55" i="21" s="1"/>
  <c r="M56" i="21"/>
  <c r="M57" i="21"/>
  <c r="G3" i="21"/>
  <c r="R3" i="21" s="1"/>
  <c r="K3" i="21"/>
  <c r="M3" i="21"/>
  <c r="O57" i="21"/>
  <c r="N57" i="21"/>
  <c r="O56" i="21"/>
  <c r="N56" i="21"/>
  <c r="O54" i="21"/>
  <c r="O53" i="21"/>
  <c r="N53" i="21"/>
  <c r="O52" i="21"/>
  <c r="N52" i="21"/>
  <c r="O50" i="21"/>
  <c r="O49" i="21"/>
  <c r="N49" i="21"/>
  <c r="O48" i="21"/>
  <c r="N48" i="21"/>
  <c r="O46" i="21"/>
  <c r="O45" i="21"/>
  <c r="N45" i="21"/>
  <c r="O44" i="21"/>
  <c r="N44" i="21"/>
  <c r="O42" i="21"/>
  <c r="O41" i="21"/>
  <c r="N41" i="21"/>
  <c r="O40" i="21"/>
  <c r="N40" i="21"/>
  <c r="O38" i="21"/>
  <c r="N38" i="21"/>
  <c r="O37" i="21"/>
  <c r="N37" i="21"/>
  <c r="O36" i="21"/>
  <c r="N36" i="21"/>
  <c r="O34" i="21"/>
  <c r="N34" i="21"/>
  <c r="O33" i="21"/>
  <c r="N33" i="21"/>
  <c r="O32" i="21"/>
  <c r="N32" i="21"/>
  <c r="O30" i="21"/>
  <c r="N30" i="21"/>
  <c r="O29" i="21"/>
  <c r="N29" i="21"/>
  <c r="O28" i="21"/>
  <c r="N28" i="21"/>
  <c r="O26" i="21"/>
  <c r="N26" i="21"/>
  <c r="O25" i="21"/>
  <c r="N25" i="21"/>
  <c r="O24" i="21"/>
  <c r="N24" i="21"/>
  <c r="O22" i="21"/>
  <c r="N22" i="21"/>
  <c r="O21" i="21"/>
  <c r="N21" i="21"/>
  <c r="O20" i="21"/>
  <c r="N20" i="21"/>
  <c r="O18" i="21"/>
  <c r="N18" i="21"/>
  <c r="O17" i="21"/>
  <c r="N17" i="21"/>
  <c r="O16" i="21"/>
  <c r="N16" i="21"/>
  <c r="O14" i="21"/>
  <c r="N14" i="21"/>
  <c r="O13" i="21"/>
  <c r="N13" i="21"/>
  <c r="O12" i="21"/>
  <c r="N12" i="21"/>
  <c r="O10" i="21"/>
  <c r="N10" i="21"/>
  <c r="O9" i="21"/>
  <c r="N9" i="21"/>
  <c r="O8" i="21"/>
  <c r="N8" i="21"/>
  <c r="O6" i="21"/>
  <c r="N6" i="21"/>
  <c r="O5" i="21"/>
  <c r="N5" i="21"/>
  <c r="O4" i="21"/>
  <c r="N4" i="21"/>
  <c r="O3" i="21"/>
  <c r="N3" i="21"/>
  <c r="K57" i="21"/>
  <c r="J56" i="21"/>
  <c r="K55" i="21"/>
  <c r="J55" i="21"/>
  <c r="K54" i="21"/>
  <c r="J54" i="21"/>
  <c r="K53" i="21"/>
  <c r="J52" i="21"/>
  <c r="K51" i="21"/>
  <c r="J51" i="21"/>
  <c r="K50" i="21"/>
  <c r="J50" i="21"/>
  <c r="K49" i="21"/>
  <c r="J48" i="21"/>
  <c r="K47" i="21"/>
  <c r="J47" i="21"/>
  <c r="K46" i="21"/>
  <c r="J46" i="21"/>
  <c r="K45" i="21"/>
  <c r="K44" i="21"/>
  <c r="J44" i="21"/>
  <c r="K43" i="21"/>
  <c r="J43" i="21"/>
  <c r="K42" i="21"/>
  <c r="J42" i="21"/>
  <c r="K41" i="21"/>
  <c r="K40" i="21"/>
  <c r="J40" i="21"/>
  <c r="K39" i="21"/>
  <c r="J39" i="21"/>
  <c r="K38" i="21"/>
  <c r="J38" i="21"/>
  <c r="K37" i="21"/>
  <c r="K36" i="21"/>
  <c r="J36" i="21"/>
  <c r="K35" i="21"/>
  <c r="J35" i="21"/>
  <c r="K34" i="21"/>
  <c r="J34" i="21"/>
  <c r="K33" i="21"/>
  <c r="K32" i="21"/>
  <c r="J32" i="21"/>
  <c r="K31" i="21"/>
  <c r="J31" i="21"/>
  <c r="K30" i="21"/>
  <c r="J30" i="21"/>
  <c r="K29" i="21"/>
  <c r="K28" i="21"/>
  <c r="J28" i="21"/>
  <c r="K27" i="21"/>
  <c r="J27" i="21"/>
  <c r="K26" i="21"/>
  <c r="J26" i="21"/>
  <c r="K25" i="21"/>
  <c r="K24" i="21"/>
  <c r="J24" i="21"/>
  <c r="K23" i="21"/>
  <c r="J23" i="21"/>
  <c r="K22" i="21"/>
  <c r="J22" i="21"/>
  <c r="K21" i="21"/>
  <c r="K20" i="21"/>
  <c r="J20" i="21"/>
  <c r="K19" i="21"/>
  <c r="J19" i="21"/>
  <c r="K18" i="21"/>
  <c r="J18" i="21"/>
  <c r="K17" i="21"/>
  <c r="K16" i="21"/>
  <c r="J16" i="21"/>
  <c r="K15" i="21"/>
  <c r="J15" i="21"/>
  <c r="K14" i="21"/>
  <c r="J14" i="21"/>
  <c r="K13" i="21"/>
  <c r="K12" i="21"/>
  <c r="J12" i="21"/>
  <c r="K11" i="21"/>
  <c r="J11" i="21"/>
  <c r="K10" i="21"/>
  <c r="J10" i="21"/>
  <c r="K9" i="21"/>
  <c r="K8" i="21"/>
  <c r="J8" i="21"/>
  <c r="K7" i="21"/>
  <c r="J7" i="21"/>
  <c r="K6" i="21"/>
  <c r="J6" i="21"/>
  <c r="K5" i="21"/>
  <c r="K4" i="21"/>
  <c r="J4" i="21"/>
  <c r="J3" i="21"/>
  <c r="G56" i="21"/>
  <c r="F56" i="21"/>
  <c r="S56" i="21" s="1"/>
  <c r="G55" i="21"/>
  <c r="F55" i="21"/>
  <c r="F54" i="21"/>
  <c r="S51" i="21" s="1"/>
  <c r="G52" i="21"/>
  <c r="F52" i="21"/>
  <c r="S49" i="21" s="1"/>
  <c r="G51" i="21"/>
  <c r="F51" i="21"/>
  <c r="F50" i="21"/>
  <c r="S54" i="21" s="1"/>
  <c r="G49" i="21"/>
  <c r="F49" i="21"/>
  <c r="G48" i="21"/>
  <c r="R52" i="21" s="1"/>
  <c r="F48" i="21"/>
  <c r="S52" i="21" s="1"/>
  <c r="G47" i="21"/>
  <c r="F47" i="21"/>
  <c r="F46" i="21"/>
  <c r="S46" i="21" s="1"/>
  <c r="G45" i="21"/>
  <c r="F45" i="21"/>
  <c r="G44" i="21"/>
  <c r="F44" i="21"/>
  <c r="S44" i="21" s="1"/>
  <c r="G43" i="21"/>
  <c r="F43" i="21"/>
  <c r="F42" i="21"/>
  <c r="S42" i="21" s="1"/>
  <c r="G41" i="21"/>
  <c r="F41" i="21"/>
  <c r="G40" i="21"/>
  <c r="F40" i="21"/>
  <c r="S40" i="21" s="1"/>
  <c r="G39" i="21"/>
  <c r="F39" i="21"/>
  <c r="F38" i="21"/>
  <c r="S38" i="21" s="1"/>
  <c r="G37" i="21"/>
  <c r="F37" i="21"/>
  <c r="G36" i="21"/>
  <c r="F36" i="21"/>
  <c r="S36" i="21" s="1"/>
  <c r="G35" i="21"/>
  <c r="F35" i="21"/>
  <c r="F34" i="21"/>
  <c r="S34" i="21" s="1"/>
  <c r="G33" i="21"/>
  <c r="F33" i="21"/>
  <c r="G32" i="21"/>
  <c r="F32" i="21"/>
  <c r="S32" i="21" s="1"/>
  <c r="G31" i="21"/>
  <c r="F31" i="21"/>
  <c r="F30" i="21"/>
  <c r="S30" i="21" s="1"/>
  <c r="G29" i="21"/>
  <c r="F29" i="21"/>
  <c r="G28" i="21"/>
  <c r="F28" i="21"/>
  <c r="S28" i="21" s="1"/>
  <c r="G27" i="21"/>
  <c r="F27" i="21"/>
  <c r="F26" i="21"/>
  <c r="S26" i="21" s="1"/>
  <c r="G25" i="21"/>
  <c r="F25" i="21"/>
  <c r="G24" i="21"/>
  <c r="R24" i="21" s="1"/>
  <c r="F24" i="21"/>
  <c r="S24" i="21" s="1"/>
  <c r="G23" i="21"/>
  <c r="F23" i="21"/>
  <c r="F22" i="21"/>
  <c r="S22" i="21" s="1"/>
  <c r="G21" i="21"/>
  <c r="F21" i="21"/>
  <c r="G20" i="21"/>
  <c r="F20" i="21"/>
  <c r="S20" i="21" s="1"/>
  <c r="G19" i="21"/>
  <c r="F19" i="21"/>
  <c r="F18" i="21"/>
  <c r="S18" i="21" s="1"/>
  <c r="G17" i="21"/>
  <c r="F17" i="21"/>
  <c r="G16" i="21"/>
  <c r="F16" i="21"/>
  <c r="S16" i="21" s="1"/>
  <c r="G15" i="21"/>
  <c r="F15" i="21"/>
  <c r="F14" i="21"/>
  <c r="S14" i="21" s="1"/>
  <c r="G13" i="21"/>
  <c r="F13" i="21"/>
  <c r="G12" i="21"/>
  <c r="F12" i="21"/>
  <c r="S12" i="21" s="1"/>
  <c r="G11" i="21"/>
  <c r="F11" i="21"/>
  <c r="F10" i="21"/>
  <c r="S10" i="21" s="1"/>
  <c r="G9" i="21"/>
  <c r="F9" i="21"/>
  <c r="G8" i="21"/>
  <c r="F8" i="21"/>
  <c r="S8" i="21" s="1"/>
  <c r="G7" i="21"/>
  <c r="F7" i="21"/>
  <c r="G6" i="21"/>
  <c r="F6" i="21"/>
  <c r="S6" i="21" s="1"/>
  <c r="G5" i="21"/>
  <c r="F5" i="21"/>
  <c r="G4" i="21"/>
  <c r="F4" i="21"/>
  <c r="S4" i="21" s="1"/>
  <c r="F3" i="21"/>
  <c r="A26" i="21"/>
  <c r="A25" i="21"/>
  <c r="A16" i="21"/>
  <c r="A15" i="21"/>
  <c r="B15" i="21" s="1"/>
  <c r="A7" i="21"/>
  <c r="A6" i="21"/>
  <c r="B6" i="21" s="1"/>
  <c r="S73" i="21"/>
  <c r="R56" i="21"/>
  <c r="S55" i="21"/>
  <c r="R55" i="21"/>
  <c r="S53" i="21"/>
  <c r="R53" i="21"/>
  <c r="Z50" i="21"/>
  <c r="R49" i="21"/>
  <c r="S48" i="21"/>
  <c r="R48" i="21"/>
  <c r="S47" i="21"/>
  <c r="R47" i="21"/>
  <c r="S45" i="21"/>
  <c r="R45" i="21"/>
  <c r="R44" i="21"/>
  <c r="S43" i="21"/>
  <c r="R43" i="21"/>
  <c r="S41" i="21"/>
  <c r="R41" i="21"/>
  <c r="R40" i="21"/>
  <c r="S39" i="21"/>
  <c r="R39" i="21"/>
  <c r="S37" i="21"/>
  <c r="R37" i="21"/>
  <c r="R36" i="21"/>
  <c r="S35" i="21"/>
  <c r="R35" i="21"/>
  <c r="S33" i="21"/>
  <c r="R33" i="21"/>
  <c r="R32" i="21"/>
  <c r="S31" i="21"/>
  <c r="R31" i="21"/>
  <c r="S29" i="21"/>
  <c r="R29" i="21"/>
  <c r="R28" i="21"/>
  <c r="S27" i="21"/>
  <c r="R27" i="21"/>
  <c r="B26" i="21"/>
  <c r="U25" i="21"/>
  <c r="S25" i="21"/>
  <c r="R25" i="21"/>
  <c r="S23" i="21"/>
  <c r="R23" i="21"/>
  <c r="A22" i="21"/>
  <c r="S21" i="21"/>
  <c r="R21" i="21"/>
  <c r="R20" i="21"/>
  <c r="S19" i="21"/>
  <c r="R19" i="21"/>
  <c r="S17" i="21"/>
  <c r="R17" i="21"/>
  <c r="R16" i="21"/>
  <c r="B16" i="21"/>
  <c r="S15" i="21"/>
  <c r="R15" i="21"/>
  <c r="S13" i="21"/>
  <c r="R13" i="21"/>
  <c r="R12" i="21"/>
  <c r="S11" i="21"/>
  <c r="R11" i="21"/>
  <c r="S9" i="21"/>
  <c r="R9" i="21"/>
  <c r="R8" i="21"/>
  <c r="S7" i="21"/>
  <c r="R7" i="21"/>
  <c r="B7" i="21"/>
  <c r="R6" i="21"/>
  <c r="S5" i="21"/>
  <c r="R5" i="21"/>
  <c r="R4" i="21"/>
  <c r="F5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3" i="20"/>
  <c r="AG9" i="19"/>
  <c r="AE9" i="19"/>
  <c r="U6" i="20"/>
  <c r="V6" i="20" s="1" a="1"/>
  <c r="V6" i="20" s="1"/>
  <c r="U18" i="20"/>
  <c r="U22" i="20"/>
  <c r="U26" i="20"/>
  <c r="U30" i="20"/>
  <c r="V30" i="20" s="1" a="1"/>
  <c r="V30" i="20" s="1"/>
  <c r="U34" i="20"/>
  <c r="U38" i="20"/>
  <c r="U42" i="20"/>
  <c r="V42" i="20" s="1" a="1"/>
  <c r="V42" i="20" s="1"/>
  <c r="U54" i="20"/>
  <c r="S73" i="20"/>
  <c r="S57" i="20"/>
  <c r="R57" i="20"/>
  <c r="U57" i="20" s="1"/>
  <c r="S56" i="20"/>
  <c r="R56" i="20"/>
  <c r="S55" i="20"/>
  <c r="R55" i="20"/>
  <c r="U55" i="20" s="1"/>
  <c r="S54" i="20"/>
  <c r="R54" i="20"/>
  <c r="S53" i="20"/>
  <c r="R53" i="20"/>
  <c r="U53" i="20" s="1"/>
  <c r="S52" i="20"/>
  <c r="R52" i="20"/>
  <c r="S51" i="20"/>
  <c r="R51" i="20"/>
  <c r="U51" i="20" s="1"/>
  <c r="Z50" i="20"/>
  <c r="S50" i="20"/>
  <c r="R50" i="20"/>
  <c r="U50" i="20" s="1"/>
  <c r="S49" i="20"/>
  <c r="R49" i="20"/>
  <c r="U49" i="20" s="1"/>
  <c r="S48" i="20"/>
  <c r="R48" i="20"/>
  <c r="S47" i="20"/>
  <c r="R47" i="20"/>
  <c r="U47" i="20" s="1"/>
  <c r="S46" i="20"/>
  <c r="R46" i="20"/>
  <c r="U46" i="20" s="1"/>
  <c r="S45" i="20"/>
  <c r="R45" i="20"/>
  <c r="U45" i="20" s="1"/>
  <c r="Z44" i="20"/>
  <c r="S44" i="20"/>
  <c r="R44" i="20"/>
  <c r="U44" i="20" s="1"/>
  <c r="V44" i="20" s="1" a="1"/>
  <c r="V44" i="20" s="1"/>
  <c r="S43" i="20"/>
  <c r="R43" i="20"/>
  <c r="Z43" i="20" s="1"/>
  <c r="S42" i="20"/>
  <c r="R42" i="20"/>
  <c r="Z42" i="20" s="1"/>
  <c r="S41" i="20"/>
  <c r="R41" i="20"/>
  <c r="Z41" i="20" s="1"/>
  <c r="S40" i="20"/>
  <c r="R40" i="20"/>
  <c r="Z40" i="20" s="1"/>
  <c r="S39" i="20"/>
  <c r="R39" i="20"/>
  <c r="Z39" i="20" s="1"/>
  <c r="S38" i="20"/>
  <c r="R38" i="20"/>
  <c r="Z38" i="20" s="1"/>
  <c r="S37" i="20"/>
  <c r="R37" i="20"/>
  <c r="U37" i="20" s="1"/>
  <c r="S36" i="20"/>
  <c r="R36" i="20"/>
  <c r="U36" i="20" s="1"/>
  <c r="V36" i="20" s="1" a="1"/>
  <c r="V36" i="20" s="1"/>
  <c r="S35" i="20"/>
  <c r="R35" i="20"/>
  <c r="Z35" i="20" s="1"/>
  <c r="S34" i="20"/>
  <c r="R34" i="20"/>
  <c r="Z34" i="20" s="1"/>
  <c r="S33" i="20"/>
  <c r="R33" i="20"/>
  <c r="Z33" i="20" s="1"/>
  <c r="S32" i="20"/>
  <c r="R32" i="20"/>
  <c r="Z32" i="20" s="1"/>
  <c r="S31" i="20"/>
  <c r="R31" i="20"/>
  <c r="Z31" i="20" s="1"/>
  <c r="S30" i="20"/>
  <c r="R30" i="20"/>
  <c r="Z30" i="20" s="1"/>
  <c r="S29" i="20"/>
  <c r="R29" i="20"/>
  <c r="Z29" i="20" s="1"/>
  <c r="S28" i="20"/>
  <c r="R28" i="20"/>
  <c r="U28" i="20" s="1"/>
  <c r="V28" i="20" s="1" a="1"/>
  <c r="V28" i="20" s="1"/>
  <c r="S27" i="20"/>
  <c r="R27" i="20"/>
  <c r="Z27" i="20" s="1"/>
  <c r="S26" i="20"/>
  <c r="R26" i="20"/>
  <c r="Z26" i="20" s="1"/>
  <c r="A26" i="20"/>
  <c r="B26" i="20" s="1"/>
  <c r="S25" i="20"/>
  <c r="R25" i="20"/>
  <c r="Z25" i="20" s="1"/>
  <c r="S24" i="20"/>
  <c r="R24" i="20"/>
  <c r="Z24" i="20" s="1"/>
  <c r="S23" i="20"/>
  <c r="R23" i="20"/>
  <c r="Z23" i="20" s="1"/>
  <c r="S22" i="20"/>
  <c r="R22" i="20"/>
  <c r="Z22" i="20" s="1"/>
  <c r="S21" i="20"/>
  <c r="R21" i="20"/>
  <c r="Z21" i="20" s="1"/>
  <c r="S20" i="20"/>
  <c r="R20" i="20"/>
  <c r="Z20" i="20" s="1"/>
  <c r="S19" i="20"/>
  <c r="R19" i="20"/>
  <c r="Z19" i="20" s="1"/>
  <c r="S18" i="20"/>
  <c r="R18" i="20"/>
  <c r="Z18" i="20" s="1"/>
  <c r="S17" i="20"/>
  <c r="R17" i="20"/>
  <c r="Z17" i="20" s="1"/>
  <c r="S16" i="20"/>
  <c r="R16" i="20"/>
  <c r="Z16" i="20" s="1"/>
  <c r="A16" i="20"/>
  <c r="S15" i="20"/>
  <c r="R15" i="20"/>
  <c r="Z15" i="20" s="1"/>
  <c r="A15" i="20"/>
  <c r="B15" i="20" s="1"/>
  <c r="S14" i="20"/>
  <c r="R14" i="20"/>
  <c r="Z14" i="20" s="1"/>
  <c r="S13" i="20"/>
  <c r="R13" i="20"/>
  <c r="Z13" i="20" s="1"/>
  <c r="S12" i="20"/>
  <c r="R12" i="20"/>
  <c r="Z12" i="20" s="1"/>
  <c r="S11" i="20"/>
  <c r="R11" i="20"/>
  <c r="U11" i="20" s="1"/>
  <c r="S10" i="20"/>
  <c r="R10" i="20"/>
  <c r="Z10" i="20" s="1"/>
  <c r="S9" i="20"/>
  <c r="R9" i="20"/>
  <c r="Z9" i="20" s="1"/>
  <c r="S8" i="20"/>
  <c r="R8" i="20"/>
  <c r="U8" i="20" s="1"/>
  <c r="V8" i="20" s="1" a="1"/>
  <c r="V8" i="20" s="1"/>
  <c r="S7" i="20"/>
  <c r="R7" i="20"/>
  <c r="Z7" i="20" s="1"/>
  <c r="A7" i="20"/>
  <c r="S6" i="20"/>
  <c r="R6" i="20"/>
  <c r="Z6" i="20" s="1"/>
  <c r="A6" i="20"/>
  <c r="B6" i="20" s="1"/>
  <c r="S5" i="20"/>
  <c r="R5" i="20"/>
  <c r="Z5" i="20" s="1"/>
  <c r="S4" i="20"/>
  <c r="R4" i="20"/>
  <c r="Z4" i="20" s="1"/>
  <c r="Z3" i="20"/>
  <c r="S3" i="20"/>
  <c r="R3" i="20"/>
  <c r="U3" i="20" s="1"/>
  <c r="G53" i="21" l="1"/>
  <c r="R50" i="21" s="1"/>
  <c r="G57" i="21"/>
  <c r="R57" i="21" s="1"/>
  <c r="U27" i="21"/>
  <c r="V27" i="21" s="1" a="1"/>
  <c r="V27" i="21" s="1"/>
  <c r="U20" i="21"/>
  <c r="V20" i="21" s="1" a="1"/>
  <c r="V20" i="21" s="1"/>
  <c r="Z13" i="21"/>
  <c r="Z11" i="21"/>
  <c r="Z36" i="21"/>
  <c r="Z22" i="21"/>
  <c r="U35" i="21"/>
  <c r="V35" i="21" s="1" a="1"/>
  <c r="V35" i="21" s="1"/>
  <c r="N7" i="21"/>
  <c r="N11" i="21"/>
  <c r="N15" i="21"/>
  <c r="N19" i="21"/>
  <c r="N23" i="21"/>
  <c r="N27" i="21"/>
  <c r="N31" i="21"/>
  <c r="N35" i="21"/>
  <c r="N39" i="21"/>
  <c r="N43" i="21"/>
  <c r="N47" i="21"/>
  <c r="N51" i="21"/>
  <c r="N55" i="21"/>
  <c r="V25" i="21" a="1"/>
  <c r="V25" i="21" s="1"/>
  <c r="Z3" i="21"/>
  <c r="U16" i="21"/>
  <c r="V16" i="21" s="1" a="1"/>
  <c r="V16" i="21" s="1"/>
  <c r="U19" i="21"/>
  <c r="V19" i="21" s="1" a="1"/>
  <c r="V19" i="21" s="1"/>
  <c r="Z28" i="21"/>
  <c r="Z39" i="21"/>
  <c r="U49" i="21"/>
  <c r="V49" i="21" s="1" a="1"/>
  <c r="V49" i="21" s="1"/>
  <c r="U51" i="21"/>
  <c r="V51" i="21" s="1" a="1"/>
  <c r="V51" i="21" s="1"/>
  <c r="U53" i="21"/>
  <c r="V53" i="21" s="1" a="1"/>
  <c r="V53" i="21" s="1"/>
  <c r="U6" i="21"/>
  <c r="V6" i="21" s="1" a="1"/>
  <c r="V6" i="21" s="1"/>
  <c r="U8" i="21"/>
  <c r="V8" i="21" s="1" a="1"/>
  <c r="V8" i="21" s="1"/>
  <c r="U11" i="21"/>
  <c r="V11" i="21" s="1" a="1"/>
  <c r="V11" i="21" s="1"/>
  <c r="U13" i="21"/>
  <c r="V13" i="21" s="1" a="1"/>
  <c r="V13" i="21" s="1"/>
  <c r="Z20" i="21"/>
  <c r="U22" i="21"/>
  <c r="V22" i="21" s="1" a="1"/>
  <c r="V22" i="21" s="1"/>
  <c r="Z31" i="21"/>
  <c r="U36" i="21"/>
  <c r="V36" i="21" s="1" a="1"/>
  <c r="V36" i="21" s="1"/>
  <c r="U40" i="21"/>
  <c r="V40" i="21" s="1" a="1"/>
  <c r="V40" i="21" s="1"/>
  <c r="U43" i="21"/>
  <c r="V43" i="21" s="1" a="1"/>
  <c r="V43" i="21" s="1"/>
  <c r="U47" i="21"/>
  <c r="V47" i="21" s="1" a="1"/>
  <c r="V47" i="21" s="1"/>
  <c r="U50" i="21"/>
  <c r="V50" i="21" s="1" a="1"/>
  <c r="V50" i="21" s="1"/>
  <c r="U54" i="21"/>
  <c r="V54" i="21" s="1" a="1"/>
  <c r="V54" i="21" s="1"/>
  <c r="U57" i="21"/>
  <c r="V57" i="21" s="1" a="1"/>
  <c r="V57" i="21" s="1"/>
  <c r="U52" i="21"/>
  <c r="V52" i="21" s="1" a="1"/>
  <c r="V52" i="21" s="1"/>
  <c r="U44" i="21"/>
  <c r="V44" i="21" s="1" a="1"/>
  <c r="V44" i="21" s="1"/>
  <c r="U4" i="21"/>
  <c r="V4" i="21" s="1" a="1"/>
  <c r="V4" i="21" s="1"/>
  <c r="U28" i="21"/>
  <c r="V28" i="21" s="1" a="1"/>
  <c r="V28" i="21" s="1"/>
  <c r="U32" i="21"/>
  <c r="V32" i="21" s="1" a="1"/>
  <c r="V32" i="21" s="1"/>
  <c r="Z44" i="21"/>
  <c r="U46" i="21"/>
  <c r="V46" i="21" s="1" a="1"/>
  <c r="V46" i="21" s="1"/>
  <c r="U48" i="21"/>
  <c r="V48" i="21" s="1" a="1"/>
  <c r="V48" i="21" s="1"/>
  <c r="U55" i="21"/>
  <c r="V55" i="21" s="1" a="1"/>
  <c r="V55" i="21" s="1"/>
  <c r="U56" i="21"/>
  <c r="V56" i="21" s="1" a="1"/>
  <c r="V56" i="21" s="1"/>
  <c r="U24" i="21"/>
  <c r="V24" i="21" s="1" a="1"/>
  <c r="V24" i="21" s="1"/>
  <c r="Z24" i="21"/>
  <c r="Z8" i="21"/>
  <c r="Z32" i="21"/>
  <c r="Z40" i="21"/>
  <c r="Z4" i="21"/>
  <c r="U7" i="21"/>
  <c r="V7" i="21" s="1" a="1"/>
  <c r="V7" i="21" s="1"/>
  <c r="Z19" i="21"/>
  <c r="Z27" i="21"/>
  <c r="Z35" i="21"/>
  <c r="Z43" i="21"/>
  <c r="U45" i="21"/>
  <c r="V45" i="21" s="1" a="1"/>
  <c r="V45" i="21" s="1"/>
  <c r="Z7" i="21"/>
  <c r="Z16" i="21"/>
  <c r="Z25" i="21"/>
  <c r="U31" i="21"/>
  <c r="V31" i="21" s="1" a="1"/>
  <c r="V31" i="21" s="1"/>
  <c r="U39" i="21"/>
  <c r="V39" i="21" s="1" a="1"/>
  <c r="V39" i="21" s="1"/>
  <c r="Z21" i="21"/>
  <c r="U21" i="21"/>
  <c r="V21" i="21" s="1" a="1"/>
  <c r="V21" i="21" s="1"/>
  <c r="Z23" i="21"/>
  <c r="U23" i="21"/>
  <c r="V23" i="21" s="1" a="1"/>
  <c r="V23" i="21" s="1"/>
  <c r="A3" i="21"/>
  <c r="A4" i="21" s="1"/>
  <c r="A5" i="21" s="1"/>
  <c r="Z46" i="21"/>
  <c r="S72" i="21"/>
  <c r="S74" i="21" s="1"/>
  <c r="Z15" i="21"/>
  <c r="U15" i="21"/>
  <c r="V15" i="21" s="1" a="1"/>
  <c r="V15" i="21" s="1"/>
  <c r="Z17" i="21"/>
  <c r="U17" i="21"/>
  <c r="V17" i="21" s="1" a="1"/>
  <c r="V17" i="21" s="1"/>
  <c r="Z37" i="21"/>
  <c r="U37" i="21"/>
  <c r="V37" i="21" s="1" a="1"/>
  <c r="V37" i="21" s="1"/>
  <c r="Z18" i="21"/>
  <c r="U18" i="21"/>
  <c r="V18" i="21" s="1" a="1"/>
  <c r="V18" i="21" s="1"/>
  <c r="F59" i="21"/>
  <c r="Z5" i="21"/>
  <c r="U5" i="21"/>
  <c r="V5" i="21" s="1" a="1"/>
  <c r="V5" i="21" s="1"/>
  <c r="Z26" i="21"/>
  <c r="U26" i="21"/>
  <c r="V26" i="21" s="1" a="1"/>
  <c r="V26" i="21" s="1"/>
  <c r="Z34" i="21"/>
  <c r="U34" i="21"/>
  <c r="V34" i="21" s="1" a="1"/>
  <c r="V34" i="21" s="1"/>
  <c r="Z42" i="21"/>
  <c r="U42" i="21"/>
  <c r="V42" i="21" s="1" a="1"/>
  <c r="V42" i="21" s="1"/>
  <c r="Z6" i="21"/>
  <c r="Z29" i="21"/>
  <c r="U29" i="21"/>
  <c r="V29" i="21" s="1" a="1"/>
  <c r="V29" i="21" s="1"/>
  <c r="U3" i="21"/>
  <c r="V3" i="21" s="1" a="1"/>
  <c r="V3" i="21" s="1"/>
  <c r="Z9" i="21"/>
  <c r="U9" i="21"/>
  <c r="V9" i="21" s="1" a="1"/>
  <c r="V9" i="21" s="1"/>
  <c r="Z30" i="21"/>
  <c r="U30" i="21"/>
  <c r="V30" i="21" s="1" a="1"/>
  <c r="V30" i="21" s="1"/>
  <c r="Z38" i="21"/>
  <c r="U38" i="21"/>
  <c r="V38" i="21" s="1" a="1"/>
  <c r="V38" i="21" s="1"/>
  <c r="Z10" i="21"/>
  <c r="U10" i="21"/>
  <c r="V10" i="21" s="1" a="1"/>
  <c r="V10" i="21" s="1"/>
  <c r="A23" i="21"/>
  <c r="A24" i="21" s="1"/>
  <c r="A12" i="21"/>
  <c r="A13" i="21" s="1"/>
  <c r="A14" i="21" s="1"/>
  <c r="Z12" i="21"/>
  <c r="U12" i="21"/>
  <c r="V12" i="21" s="1" a="1"/>
  <c r="V12" i="21" s="1"/>
  <c r="Z14" i="21"/>
  <c r="U14" i="21"/>
  <c r="V14" i="21" s="1" a="1"/>
  <c r="V14" i="21" s="1"/>
  <c r="Z33" i="21"/>
  <c r="U33" i="21"/>
  <c r="V33" i="21" s="1" a="1"/>
  <c r="V33" i="21" s="1"/>
  <c r="Z41" i="21"/>
  <c r="U41" i="21"/>
  <c r="V41" i="21" s="1" a="1"/>
  <c r="V41" i="21" s="1"/>
  <c r="U14" i="20"/>
  <c r="U10" i="20"/>
  <c r="V10" i="20" s="1" a="1"/>
  <c r="V10" i="20" s="1"/>
  <c r="U41" i="20"/>
  <c r="U33" i="20"/>
  <c r="V33" i="20" s="1" a="1"/>
  <c r="V33" i="20" s="1"/>
  <c r="U29" i="20"/>
  <c r="V29" i="20" s="1" a="1"/>
  <c r="V29" i="20" s="1"/>
  <c r="U25" i="20"/>
  <c r="U21" i="20"/>
  <c r="U17" i="20"/>
  <c r="V17" i="20" s="1" a="1"/>
  <c r="V17" i="20" s="1"/>
  <c r="U13" i="20"/>
  <c r="V13" i="20" s="1" a="1"/>
  <c r="V13" i="20" s="1"/>
  <c r="U9" i="20"/>
  <c r="U5" i="20"/>
  <c r="U56" i="20"/>
  <c r="V56" i="20" s="1" a="1"/>
  <c r="V56" i="20" s="1"/>
  <c r="U52" i="20"/>
  <c r="V52" i="20" s="1" a="1"/>
  <c r="V52" i="20" s="1"/>
  <c r="U48" i="20"/>
  <c r="V48" i="20" s="1" a="1"/>
  <c r="V48" i="20" s="1"/>
  <c r="U40" i="20"/>
  <c r="U32" i="20"/>
  <c r="V32" i="20" s="1" a="1"/>
  <c r="V32" i="20" s="1"/>
  <c r="U24" i="20"/>
  <c r="V24" i="20" s="1" a="1"/>
  <c r="V24" i="20" s="1"/>
  <c r="U20" i="20"/>
  <c r="U16" i="20"/>
  <c r="U12" i="20"/>
  <c r="V12" i="20" s="1" a="1"/>
  <c r="V12" i="20" s="1"/>
  <c r="U4" i="20"/>
  <c r="V4" i="20" s="1" a="1"/>
  <c r="V4" i="20" s="1"/>
  <c r="V53" i="20" a="1"/>
  <c r="V53" i="20" s="1"/>
  <c r="U43" i="20"/>
  <c r="U39" i="20"/>
  <c r="V39" i="20" s="1" a="1"/>
  <c r="V39" i="20" s="1"/>
  <c r="U35" i="20"/>
  <c r="V35" i="20" s="1" a="1"/>
  <c r="V35" i="20" s="1"/>
  <c r="U31" i="20"/>
  <c r="U27" i="20"/>
  <c r="U23" i="20"/>
  <c r="V23" i="20" s="1" a="1"/>
  <c r="V23" i="20" s="1"/>
  <c r="U19" i="20"/>
  <c r="V19" i="20" s="1" a="1"/>
  <c r="V19" i="20" s="1"/>
  <c r="U15" i="20"/>
  <c r="U7" i="20"/>
  <c r="V57" i="20" a="1"/>
  <c r="V57" i="20" s="1"/>
  <c r="V46" i="20" a="1"/>
  <c r="V46" i="20" s="1"/>
  <c r="V37" i="20" a="1"/>
  <c r="V37" i="20" s="1"/>
  <c r="V54" i="20" a="1"/>
  <c r="V54" i="20" s="1"/>
  <c r="V50" i="20" a="1"/>
  <c r="V50" i="20" s="1"/>
  <c r="V45" i="20" a="1"/>
  <c r="V45" i="20" s="1"/>
  <c r="V49" i="20" a="1"/>
  <c r="V49" i="20" s="1"/>
  <c r="V11" i="20" a="1"/>
  <c r="V11" i="20" s="1"/>
  <c r="V47" i="20" a="1"/>
  <c r="V47" i="20" s="1"/>
  <c r="V3" i="20" a="1"/>
  <c r="V3" i="20" s="1"/>
  <c r="V51" i="20" a="1"/>
  <c r="V51" i="20" s="1"/>
  <c r="V55" i="20" a="1"/>
  <c r="V55" i="20" s="1"/>
  <c r="Z37" i="20"/>
  <c r="V38" i="20" a="1"/>
  <c r="V38" i="20" s="1"/>
  <c r="V18" i="20" a="1"/>
  <c r="V18" i="20" s="1"/>
  <c r="V22" i="20" a="1"/>
  <c r="V22" i="20" s="1"/>
  <c r="V34" i="20" a="1"/>
  <c r="V34" i="20" s="1"/>
  <c r="V14" i="20" a="1"/>
  <c r="V14" i="20" s="1"/>
  <c r="V41" i="20" a="1"/>
  <c r="V41" i="20" s="1"/>
  <c r="V25" i="20" a="1"/>
  <c r="V25" i="20" s="1"/>
  <c r="V21" i="20" a="1"/>
  <c r="V21" i="20" s="1"/>
  <c r="V9" i="20" a="1"/>
  <c r="V9" i="20" s="1"/>
  <c r="V5" i="20" a="1"/>
  <c r="V5" i="20" s="1"/>
  <c r="V26" i="20" a="1"/>
  <c r="V26" i="20" s="1"/>
  <c r="Z8" i="20"/>
  <c r="Z28" i="20"/>
  <c r="V40" i="20" a="1"/>
  <c r="V40" i="20" s="1"/>
  <c r="V20" i="20" a="1"/>
  <c r="V20" i="20" s="1"/>
  <c r="V16" i="20" a="1"/>
  <c r="V16" i="20" s="1"/>
  <c r="V43" i="20" a="1"/>
  <c r="V43" i="20" s="1"/>
  <c r="V31" i="20" a="1"/>
  <c r="V31" i="20" s="1"/>
  <c r="V27" i="20" a="1"/>
  <c r="V27" i="20" s="1"/>
  <c r="V15" i="20" a="1"/>
  <c r="V15" i="20" s="1"/>
  <c r="V7" i="20" a="1"/>
  <c r="V7" i="20" s="1"/>
  <c r="Z36" i="20"/>
  <c r="A11" i="20"/>
  <c r="A12" i="20" s="1"/>
  <c r="Z11" i="20"/>
  <c r="B16" i="20"/>
  <c r="Z46" i="20"/>
  <c r="A2" i="20"/>
  <c r="A3" i="20" s="1"/>
  <c r="A4" i="20" s="1"/>
  <c r="A5" i="20" s="1"/>
  <c r="B7" i="20"/>
  <c r="S72" i="20"/>
  <c r="S74" i="20" s="1"/>
  <c r="A25" i="20"/>
  <c r="B25" i="21" l="1"/>
  <c r="A22" i="20"/>
  <c r="A13" i="20"/>
  <c r="A14" i="20" s="1"/>
  <c r="B25" i="20"/>
  <c r="A21" i="20"/>
  <c r="O43" i="20"/>
  <c r="O39" i="20"/>
  <c r="O35" i="20"/>
  <c r="O31" i="20"/>
  <c r="O27" i="20"/>
  <c r="O25" i="20"/>
  <c r="O19" i="20"/>
  <c r="O4" i="20"/>
  <c r="O42" i="20"/>
  <c r="O38" i="20"/>
  <c r="O34" i="20"/>
  <c r="O30" i="20"/>
  <c r="O26" i="20"/>
  <c r="O23" i="20"/>
  <c r="O21" i="20"/>
  <c r="O18" i="20"/>
  <c r="O14" i="20"/>
  <c r="O12" i="20"/>
  <c r="O10" i="20"/>
  <c r="O36" i="20"/>
  <c r="O28" i="20"/>
  <c r="O22" i="20"/>
  <c r="O20" i="20"/>
  <c r="O16" i="20"/>
  <c r="O41" i="20"/>
  <c r="O37" i="20"/>
  <c r="O33" i="20"/>
  <c r="O29" i="20"/>
  <c r="O17" i="20"/>
  <c r="O15" i="20"/>
  <c r="O9" i="20"/>
  <c r="O5" i="20"/>
  <c r="O3" i="20"/>
  <c r="O44" i="20"/>
  <c r="O40" i="20"/>
  <c r="O32" i="20"/>
  <c r="O24" i="20"/>
  <c r="A23" i="20"/>
  <c r="A24" i="20" s="1"/>
  <c r="O13" i="20"/>
  <c r="O11" i="20"/>
  <c r="O8" i="20"/>
  <c r="O6" i="20"/>
  <c r="O7" i="20"/>
  <c r="N44" i="20" l="1"/>
  <c r="N40" i="20"/>
  <c r="N36" i="20"/>
  <c r="N32" i="20"/>
  <c r="N28" i="20"/>
  <c r="N24" i="20"/>
  <c r="N22" i="20"/>
  <c r="N20" i="20"/>
  <c r="N16" i="20"/>
  <c r="N11" i="20"/>
  <c r="N6" i="20"/>
  <c r="N43" i="20"/>
  <c r="N39" i="20"/>
  <c r="N35" i="20"/>
  <c r="N31" i="20"/>
  <c r="N27" i="20"/>
  <c r="N25" i="20"/>
  <c r="N19" i="20"/>
  <c r="N7" i="20"/>
  <c r="N4" i="20"/>
  <c r="N37" i="20"/>
  <c r="N29" i="20"/>
  <c r="N17" i="20"/>
  <c r="N42" i="20"/>
  <c r="N38" i="20"/>
  <c r="N34" i="20"/>
  <c r="N30" i="20"/>
  <c r="N26" i="20"/>
  <c r="N23" i="20"/>
  <c r="N21" i="20"/>
  <c r="N18" i="20"/>
  <c r="N14" i="20"/>
  <c r="N12" i="20"/>
  <c r="N10" i="20"/>
  <c r="N41" i="20"/>
  <c r="N33" i="20"/>
  <c r="N15" i="20"/>
  <c r="N9" i="20"/>
  <c r="N5" i="20"/>
  <c r="N3" i="20"/>
  <c r="N13" i="20"/>
  <c r="N8" i="20"/>
  <c r="B3" i="19" l="1"/>
  <c r="W3" i="19"/>
  <c r="Z3" i="19"/>
  <c r="BJ3" i="19" a="1"/>
  <c r="BJ3" i="19"/>
  <c r="BK3" i="19" a="1"/>
  <c r="BK3" i="19"/>
  <c r="BL3" i="19" a="1"/>
  <c r="BL3" i="19"/>
  <c r="BM3" i="19" a="1"/>
  <c r="BM3" i="19"/>
  <c r="BP3" i="19" s="1"/>
  <c r="B4" i="19"/>
  <c r="E4" i="19"/>
  <c r="W4" i="19"/>
  <c r="Z4" i="19"/>
  <c r="AC4" i="19"/>
  <c r="BJ4" i="19" a="1"/>
  <c r="BJ4" i="19"/>
  <c r="BK4" i="19" a="1"/>
  <c r="BK4" i="19"/>
  <c r="BL4" i="19" a="1"/>
  <c r="BL4" i="19"/>
  <c r="BM4" i="19" a="1"/>
  <c r="BM4" i="19"/>
  <c r="BP4" i="19" s="1"/>
  <c r="BJ5" i="19" a="1"/>
  <c r="BJ5" i="19"/>
  <c r="BK5" i="19" a="1"/>
  <c r="BK5" i="19"/>
  <c r="BL5" i="19" a="1"/>
  <c r="BL5" i="19"/>
  <c r="BM5" i="19" a="1"/>
  <c r="BM5" i="19"/>
  <c r="BP5" i="19" s="1"/>
  <c r="I6" i="19"/>
  <c r="L6" i="19"/>
  <c r="R6" i="19"/>
  <c r="U6" i="19"/>
  <c r="X6" i="19"/>
  <c r="BJ6" i="19" a="1"/>
  <c r="BJ6" i="19"/>
  <c r="BK6" i="19" a="1"/>
  <c r="BK6" i="19"/>
  <c r="BL6" i="19" a="1"/>
  <c r="BL6" i="19"/>
  <c r="BM6" i="19" a="1"/>
  <c r="BM6" i="19"/>
  <c r="BP6" i="19" s="1"/>
  <c r="C7" i="19"/>
  <c r="F7" i="19"/>
  <c r="I7" i="19"/>
  <c r="L7" i="19"/>
  <c r="R7" i="19"/>
  <c r="X7" i="19"/>
  <c r="AD7" i="19"/>
  <c r="AF7" i="19"/>
  <c r="BJ7" i="19" a="1"/>
  <c r="BJ7" i="19"/>
  <c r="BK7" i="19" a="1"/>
  <c r="BK7" i="19"/>
  <c r="BL7" i="19" a="1"/>
  <c r="BL7" i="19"/>
  <c r="BM7" i="19" a="1"/>
  <c r="BM7" i="19"/>
  <c r="BP7" i="19" s="1"/>
  <c r="BJ8" i="19" a="1"/>
  <c r="BJ8" i="19"/>
  <c r="BK8" i="19" a="1"/>
  <c r="BK8" i="19"/>
  <c r="BL8" i="19" a="1"/>
  <c r="BL8" i="19"/>
  <c r="BM8" i="19" a="1"/>
  <c r="BM8" i="19"/>
  <c r="BP8" i="19" s="1"/>
  <c r="V9" i="19"/>
  <c r="AB9" i="19"/>
  <c r="BJ9" i="19" a="1"/>
  <c r="BJ9" i="19"/>
  <c r="BK9" i="19" a="1"/>
  <c r="BK9" i="19"/>
  <c r="BL9" i="19" a="1"/>
  <c r="BL9" i="19"/>
  <c r="BM9" i="19" a="1"/>
  <c r="BM9" i="19"/>
  <c r="BP9" i="19" s="1"/>
  <c r="D10" i="19"/>
  <c r="G10" i="19"/>
  <c r="J10" i="19"/>
  <c r="M10" i="19"/>
  <c r="P10" i="19"/>
  <c r="R10" i="19"/>
  <c r="S10" i="19"/>
  <c r="V10" i="19"/>
  <c r="Y10" i="19"/>
  <c r="AB10" i="19"/>
  <c r="AE10" i="19"/>
  <c r="BJ10" i="19" a="1"/>
  <c r="BJ10" i="19"/>
  <c r="BK10" i="19" a="1"/>
  <c r="BK10" i="19"/>
  <c r="BL10" i="19" a="1"/>
  <c r="BL10" i="19"/>
  <c r="BM10" i="19" a="1"/>
  <c r="BM10" i="19"/>
  <c r="BP10" i="19" s="1"/>
  <c r="BJ11" i="19" a="1"/>
  <c r="BJ11" i="19"/>
  <c r="BK11" i="19" a="1"/>
  <c r="BK11" i="19"/>
  <c r="BL11" i="19" a="1"/>
  <c r="BL11" i="19"/>
  <c r="BM11" i="19" a="1"/>
  <c r="BM11" i="19"/>
  <c r="BP11" i="19" s="1"/>
  <c r="Q12" i="19"/>
  <c r="S12" i="19"/>
  <c r="Z12" i="19"/>
  <c r="AF12" i="19"/>
  <c r="BJ12" i="19" a="1"/>
  <c r="BJ12" i="19"/>
  <c r="BK12" i="19" a="1"/>
  <c r="BK12" i="19"/>
  <c r="BL12" i="19" a="1"/>
  <c r="BL12" i="19"/>
  <c r="BM12" i="19" a="1"/>
  <c r="BM12" i="19"/>
  <c r="BP12" i="19" s="1"/>
  <c r="H13" i="19"/>
  <c r="K13" i="19"/>
  <c r="N13" i="19"/>
  <c r="Q13" i="19"/>
  <c r="S13" i="19"/>
  <c r="T13" i="19"/>
  <c r="W13" i="19"/>
  <c r="Z13" i="19"/>
  <c r="AF13" i="19"/>
  <c r="BJ13" i="19" a="1"/>
  <c r="BJ13" i="19"/>
  <c r="BK13" i="19" a="1"/>
  <c r="BK13" i="19"/>
  <c r="BL13" i="19" a="1"/>
  <c r="BL13" i="19"/>
  <c r="BM13" i="19" a="1"/>
  <c r="BM13" i="19"/>
  <c r="BP13" i="19" s="1"/>
  <c r="BJ14" i="19" a="1"/>
  <c r="BJ14" i="19"/>
  <c r="BK14" i="19" a="1"/>
  <c r="BK14" i="19"/>
  <c r="BL14" i="19" a="1"/>
  <c r="BL14" i="19"/>
  <c r="BM14" i="19" a="1"/>
  <c r="BM14" i="19"/>
  <c r="BP14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W15" i="19" a="1"/>
  <c r="AW15" i="19" s="1"/>
  <c r="AN15" i="19" a="1"/>
  <c r="AN15" i="19" s="1"/>
  <c r="AO15" i="19" a="1"/>
  <c r="AO15" i="19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J15" i="19" a="1"/>
  <c r="BJ15" i="19"/>
  <c r="BK15" i="19" a="1"/>
  <c r="BK15" i="19"/>
  <c r="BL15" i="19" a="1"/>
  <c r="BL15" i="19"/>
  <c r="BM15" i="19" a="1"/>
  <c r="BM15" i="19"/>
  <c r="BP15" i="19" s="1"/>
  <c r="BJ16" i="19" a="1"/>
  <c r="BJ16" i="19"/>
  <c r="BK16" i="19" a="1"/>
  <c r="BK16" i="19"/>
  <c r="BL16" i="19" a="1"/>
  <c r="BL16" i="19"/>
  <c r="BM16" i="19" a="1"/>
  <c r="BM16" i="19"/>
  <c r="BP16" i="19" s="1"/>
  <c r="BJ17" i="19" a="1"/>
  <c r="BJ17" i="19"/>
  <c r="BK17" i="19" a="1"/>
  <c r="BK17" i="19"/>
  <c r="BL17" i="19" a="1"/>
  <c r="BL17" i="19"/>
  <c r="BM17" i="19" a="1"/>
  <c r="BM17" i="19"/>
  <c r="BP17" i="19" s="1"/>
  <c r="BJ18" i="19" a="1"/>
  <c r="BJ18" i="19"/>
  <c r="BK18" i="19" a="1"/>
  <c r="BK18" i="19"/>
  <c r="BL18" i="19" a="1"/>
  <c r="BL18" i="19"/>
  <c r="BM18" i="19" a="1"/>
  <c r="BM18" i="19"/>
  <c r="BP18" i="19" s="1"/>
  <c r="BJ19" i="19" a="1"/>
  <c r="BJ19" i="19"/>
  <c r="BK19" i="19" a="1"/>
  <c r="BK19" i="19"/>
  <c r="BL19" i="19" a="1"/>
  <c r="BL19" i="19"/>
  <c r="BM19" i="19" a="1"/>
  <c r="BM19" i="19"/>
  <c r="BP19" i="19" s="1"/>
  <c r="BJ20" i="19" a="1"/>
  <c r="BJ20" i="19"/>
  <c r="BK20" i="19" a="1"/>
  <c r="BK20" i="19"/>
  <c r="BL20" i="19" a="1"/>
  <c r="BL20" i="19"/>
  <c r="BM20" i="19" a="1"/>
  <c r="BM20" i="19"/>
  <c r="BP20" i="19" s="1"/>
  <c r="BJ21" i="19" a="1"/>
  <c r="BJ21" i="19"/>
  <c r="BK21" i="19" a="1"/>
  <c r="BK21" i="19"/>
  <c r="BL21" i="19" a="1"/>
  <c r="BL21" i="19"/>
  <c r="BM21" i="19" a="1"/>
  <c r="BM21" i="19"/>
  <c r="BP21" i="19" s="1"/>
  <c r="BJ22" i="19" a="1"/>
  <c r="BJ22" i="19"/>
  <c r="BK22" i="19" a="1"/>
  <c r="BK22" i="19"/>
  <c r="BL22" i="19" a="1"/>
  <c r="BL22" i="19"/>
  <c r="BM22" i="19" a="1"/>
  <c r="BM22" i="19"/>
  <c r="BP22" i="19" s="1"/>
  <c r="E23" i="19"/>
  <c r="BJ23" i="19" a="1"/>
  <c r="D23" i="19" l="1"/>
  <c r="BJ23" i="19"/>
  <c r="BK23" i="19" a="1"/>
  <c r="BK23" i="19"/>
  <c r="BL23" i="19" a="1"/>
  <c r="BL23" i="19"/>
  <c r="BM23" i="19" a="1"/>
  <c r="BM23" i="19"/>
  <c r="BP23" i="19" s="1"/>
  <c r="E24" i="19"/>
  <c r="AK24" i="19" s="1"/>
  <c r="AL23" i="19" s="1"/>
  <c r="BJ24" i="19" a="1"/>
  <c r="D24" i="19" l="1"/>
  <c r="BJ24" i="19"/>
  <c r="BK24" i="19" a="1"/>
  <c r="BK24" i="19"/>
  <c r="BL24" i="19" a="1"/>
  <c r="BL24" i="19"/>
  <c r="BM24" i="19" a="1"/>
  <c r="BM24" i="19"/>
  <c r="BP24" i="19" s="1"/>
  <c r="B25" i="19"/>
  <c r="BJ25" i="19" a="1"/>
  <c r="BJ25" i="19"/>
  <c r="BK25" i="19" a="1"/>
  <c r="BK25" i="19"/>
  <c r="BL25" i="19" a="1"/>
  <c r="BL25" i="19"/>
  <c r="BM25" i="19" a="1"/>
  <c r="BM25" i="19"/>
  <c r="BP25" i="19" s="1"/>
  <c r="BJ26" i="19" a="1"/>
  <c r="BJ26" i="19"/>
  <c r="BK26" i="19" a="1"/>
  <c r="BK26" i="19"/>
  <c r="BL26" i="19" a="1"/>
  <c r="BL26" i="19"/>
  <c r="BM26" i="19" a="1"/>
  <c r="BM26" i="19"/>
  <c r="BP26" i="19" s="1"/>
  <c r="BJ27" i="19" a="1"/>
  <c r="BJ27" i="19"/>
  <c r="BK27" i="19" a="1"/>
  <c r="BK27" i="19"/>
  <c r="BL27" i="19" a="1"/>
  <c r="BL27" i="19"/>
  <c r="BM27" i="19" a="1"/>
  <c r="BM27" i="19"/>
  <c r="BP27" i="19" s="1"/>
  <c r="BJ28" i="19" a="1"/>
  <c r="BJ28" i="19"/>
  <c r="BK28" i="19" a="1"/>
  <c r="BK28" i="19"/>
  <c r="BL28" i="19" a="1"/>
  <c r="BL28" i="19"/>
  <c r="BM28" i="19" a="1"/>
  <c r="BM28" i="19"/>
  <c r="BP28" i="19" s="1"/>
  <c r="E29" i="19"/>
  <c r="D29" i="19" s="1"/>
  <c r="BJ29" i="19" a="1"/>
  <c r="BJ29" i="19"/>
  <c r="BK29" i="19" a="1"/>
  <c r="BK29" i="19"/>
  <c r="BL29" i="19" a="1"/>
  <c r="BL29" i="19"/>
  <c r="BM29" i="19" a="1"/>
  <c r="BM29" i="19"/>
  <c r="BP29" i="19" s="1"/>
  <c r="E30" i="19"/>
  <c r="D30" i="19" s="1"/>
  <c r="BJ30" i="19" a="1"/>
  <c r="BJ30" i="19"/>
  <c r="BK30" i="19" a="1"/>
  <c r="BK30" i="19"/>
  <c r="BL30" i="19" a="1"/>
  <c r="BL30" i="19"/>
  <c r="BM30" i="19" a="1"/>
  <c r="BM30" i="19"/>
  <c r="BP30" i="19" s="1"/>
  <c r="B31" i="19"/>
  <c r="BJ31" i="19" a="1"/>
  <c r="BJ31" i="19"/>
  <c r="BK31" i="19" a="1"/>
  <c r="BK31" i="19"/>
  <c r="BL31" i="19" a="1"/>
  <c r="BL31" i="19"/>
  <c r="BM31" i="19" a="1"/>
  <c r="BM31" i="19"/>
  <c r="BP31" i="19" s="1"/>
  <c r="BJ32" i="19" a="1"/>
  <c r="BJ32" i="19"/>
  <c r="BK32" i="19" a="1"/>
  <c r="BK32" i="19"/>
  <c r="BL32" i="19" a="1"/>
  <c r="BL32" i="19"/>
  <c r="BM32" i="19" a="1"/>
  <c r="BM32" i="19"/>
  <c r="BP32" i="19" s="1"/>
  <c r="BJ33" i="19" a="1"/>
  <c r="BJ33" i="19"/>
  <c r="BK33" i="19" a="1"/>
  <c r="BK33" i="19"/>
  <c r="BL33" i="19" a="1"/>
  <c r="BL33" i="19"/>
  <c r="BM33" i="19" a="1"/>
  <c r="BM33" i="19"/>
  <c r="BP33" i="19" s="1"/>
  <c r="BJ34" i="19" a="1"/>
  <c r="BJ34" i="19"/>
  <c r="BK34" i="19" a="1"/>
  <c r="BK34" i="19"/>
  <c r="BL34" i="19" a="1"/>
  <c r="BL34" i="19"/>
  <c r="BM34" i="19" a="1"/>
  <c r="BM34" i="19"/>
  <c r="BP34" i="19" s="1"/>
  <c r="E35" i="19"/>
  <c r="D35" i="19" s="1"/>
  <c r="BJ35" i="19" a="1"/>
  <c r="BJ35" i="19"/>
  <c r="BK35" i="19" a="1"/>
  <c r="BK35" i="19"/>
  <c r="BL35" i="19" a="1"/>
  <c r="BL35" i="19"/>
  <c r="BM35" i="19" a="1"/>
  <c r="BM35" i="19"/>
  <c r="BP35" i="19" s="1"/>
  <c r="E36" i="19"/>
  <c r="D36" i="19" s="1"/>
  <c r="BJ36" i="19" a="1"/>
  <c r="BJ36" i="19"/>
  <c r="BK36" i="19" a="1"/>
  <c r="BK36" i="19"/>
  <c r="BL36" i="19" a="1"/>
  <c r="BL36" i="19"/>
  <c r="BM36" i="19" a="1"/>
  <c r="BM36" i="19"/>
  <c r="BP36" i="19" s="1"/>
  <c r="B37" i="19"/>
  <c r="BJ37" i="19" a="1"/>
  <c r="BJ37" i="19"/>
  <c r="BK37" i="19" a="1"/>
  <c r="BK37" i="19"/>
  <c r="BL37" i="19" a="1"/>
  <c r="BL37" i="19"/>
  <c r="BM37" i="19" a="1"/>
  <c r="BM37" i="19"/>
  <c r="BP37" i="19" s="1"/>
  <c r="BJ38" i="19" a="1"/>
  <c r="BJ38" i="19"/>
  <c r="BK38" i="19" a="1"/>
  <c r="BK38" i="19"/>
  <c r="BL38" i="19" a="1"/>
  <c r="BL38" i="19"/>
  <c r="BM38" i="19" a="1"/>
  <c r="BM38" i="19"/>
  <c r="BP38" i="19" s="1"/>
  <c r="BJ39" i="19" a="1"/>
  <c r="BJ39" i="19"/>
  <c r="BK39" i="19" a="1"/>
  <c r="BK39" i="19"/>
  <c r="BL39" i="19" a="1"/>
  <c r="BL39" i="19"/>
  <c r="BM39" i="19" a="1"/>
  <c r="BM39" i="19"/>
  <c r="BP39" i="19" s="1"/>
  <c r="BJ40" i="19" a="1"/>
  <c r="BJ40" i="19"/>
  <c r="BK40" i="19" a="1"/>
  <c r="BK40" i="19"/>
  <c r="BL40" i="19" a="1"/>
  <c r="BL40" i="19"/>
  <c r="BM40" i="19" a="1"/>
  <c r="BM40" i="19"/>
  <c r="BP40" i="19" s="1"/>
  <c r="BJ41" i="19" a="1"/>
  <c r="BJ41" i="19"/>
  <c r="BK41" i="19" a="1"/>
  <c r="BK41" i="19"/>
  <c r="BL41" i="19" a="1"/>
  <c r="BL41" i="19"/>
  <c r="BM41" i="19" a="1"/>
  <c r="BM41" i="19"/>
  <c r="BP41" i="19" s="1"/>
  <c r="BJ42" i="19" a="1"/>
  <c r="BJ42" i="19"/>
  <c r="BK42" i="19" a="1"/>
  <c r="BK42" i="19"/>
  <c r="BL42" i="19" a="1"/>
  <c r="BL42" i="19"/>
  <c r="BM42" i="19" a="1"/>
  <c r="BM42" i="19"/>
  <c r="BP42" i="19" s="1"/>
  <c r="BJ43" i="19" a="1"/>
  <c r="BJ43" i="19"/>
  <c r="BK43" i="19" a="1"/>
  <c r="BK43" i="19"/>
  <c r="BL43" i="19" a="1"/>
  <c r="BL43" i="19"/>
  <c r="BM43" i="19" a="1"/>
  <c r="BM43" i="19"/>
  <c r="BP43" i="19" s="1"/>
  <c r="BJ44" i="19" a="1"/>
  <c r="BJ44" i="19"/>
  <c r="BK44" i="19" a="1"/>
  <c r="BK44" i="19"/>
  <c r="BL44" i="19" a="1"/>
  <c r="BL44" i="19"/>
  <c r="BM44" i="19" a="1"/>
  <c r="BM44" i="19"/>
  <c r="BP44" i="19" s="1"/>
  <c r="BJ45" i="19" a="1"/>
  <c r="BJ45" i="19"/>
  <c r="BK45" i="19" a="1"/>
  <c r="BK45" i="19"/>
  <c r="BL45" i="19" a="1"/>
  <c r="BL45" i="19"/>
  <c r="BM45" i="19" a="1"/>
  <c r="BM45" i="19"/>
  <c r="BP45" i="19" s="1"/>
  <c r="BJ46" i="19" a="1"/>
  <c r="BJ46" i="19"/>
  <c r="BK46" i="19" a="1"/>
  <c r="BK46" i="19"/>
  <c r="BL46" i="19" a="1"/>
  <c r="BL46" i="19"/>
  <c r="BM46" i="19" a="1"/>
  <c r="BM46" i="19"/>
  <c r="BP46" i="19" s="1"/>
  <c r="BJ47" i="19" a="1"/>
  <c r="BJ47" i="19"/>
  <c r="BK47" i="19" a="1"/>
  <c r="BK47" i="19"/>
  <c r="BL47" i="19" a="1"/>
  <c r="BL47" i="19"/>
  <c r="BM47" i="19" a="1"/>
  <c r="BM47" i="19"/>
  <c r="BP47" i="19" s="1"/>
  <c r="BJ48" i="19" a="1"/>
  <c r="BJ48" i="19"/>
  <c r="BK48" i="19" a="1"/>
  <c r="BK48" i="19"/>
  <c r="BL48" i="19" a="1"/>
  <c r="BL48" i="19"/>
  <c r="BM48" i="19" a="1"/>
  <c r="BM48" i="19"/>
  <c r="BP48" i="19" s="1"/>
  <c r="BJ49" i="19" a="1"/>
  <c r="BJ49" i="19"/>
  <c r="BK49" i="19" a="1"/>
  <c r="BK49" i="19"/>
  <c r="BL49" i="19" a="1"/>
  <c r="BL49" i="19"/>
  <c r="BM49" i="19" a="1"/>
  <c r="BM49" i="19"/>
  <c r="BP49" i="19" s="1"/>
  <c r="BJ50" i="19" a="1"/>
  <c r="BJ50" i="19"/>
  <c r="BK50" i="19" a="1"/>
  <c r="BK50" i="19"/>
  <c r="BL50" i="19" a="1"/>
  <c r="BL50" i="19"/>
  <c r="BM50" i="19" a="1"/>
  <c r="BM50" i="19"/>
  <c r="BP50" i="19" s="1"/>
  <c r="BJ51" i="19" a="1"/>
  <c r="BJ51" i="19"/>
  <c r="BK51" i="19" a="1"/>
  <c r="BK51" i="19"/>
  <c r="BL51" i="19" a="1"/>
  <c r="BL51" i="19"/>
  <c r="BM51" i="19" a="1"/>
  <c r="BM51" i="19"/>
  <c r="BP51" i="19" s="1"/>
  <c r="BJ52" i="19" a="1"/>
  <c r="BJ52" i="19"/>
  <c r="BK52" i="19" a="1"/>
  <c r="BK52" i="19"/>
  <c r="BL52" i="19" a="1"/>
  <c r="BL52" i="19"/>
  <c r="BM52" i="19" a="1"/>
  <c r="BM52" i="19"/>
  <c r="BP52" i="19" s="1"/>
  <c r="BJ53" i="19" a="1"/>
  <c r="BJ53" i="19"/>
  <c r="BK53" i="19" a="1"/>
  <c r="BK53" i="19"/>
  <c r="BL53" i="19" a="1"/>
  <c r="BL53" i="19"/>
  <c r="BM53" i="19" a="1"/>
  <c r="BM53" i="19"/>
  <c r="BP53" i="19" s="1"/>
  <c r="BJ54" i="19" a="1"/>
  <c r="BJ54" i="19"/>
  <c r="BK54" i="19" a="1"/>
  <c r="BK54" i="19"/>
  <c r="BL54" i="19" a="1"/>
  <c r="BL54" i="19"/>
  <c r="BM54" i="19" a="1"/>
  <c r="BM54" i="19"/>
  <c r="BP54" i="19" s="1"/>
  <c r="V2" i="2" l="1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U2" i="2"/>
  <c r="W2" i="2"/>
  <c r="X2" i="2"/>
  <c r="B64" i="17" l="1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2" i="2" l="1"/>
  <c r="D31" i="2"/>
  <c r="D26" i="2"/>
  <c r="D25" i="2"/>
  <c r="BG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T49" i="17"/>
  <c r="T44" i="17"/>
  <c r="T45" i="17"/>
  <c r="T46" i="17"/>
  <c r="T47" i="17"/>
  <c r="T48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6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D2" i="2"/>
  <c r="BN9" i="2"/>
  <c r="BM9" i="2" s="1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39" i="17"/>
  <c r="Q39" i="17"/>
  <c r="R36" i="17"/>
  <c r="Q36" i="17"/>
  <c r="R33" i="17"/>
  <c r="Q33" i="17"/>
  <c r="R30" i="17"/>
  <c r="Q30" i="17"/>
  <c r="R29" i="17"/>
  <c r="Q29" i="17"/>
  <c r="R28" i="17"/>
  <c r="Q28" i="17"/>
  <c r="R26" i="17"/>
  <c r="Q26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4" i="17"/>
  <c r="Q14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P40" i="17"/>
  <c r="Q40" i="17" s="1"/>
  <c r="P38" i="17"/>
  <c r="R38" i="17" s="1"/>
  <c r="P37" i="17"/>
  <c r="Q37" i="17" s="1"/>
  <c r="P35" i="17"/>
  <c r="Q35" i="17" s="1"/>
  <c r="P34" i="17"/>
  <c r="R34" i="17" s="1"/>
  <c r="P32" i="17"/>
  <c r="R32" i="17" s="1"/>
  <c r="P31" i="17"/>
  <c r="Q31" i="17" s="1"/>
  <c r="P27" i="17"/>
  <c r="Q27" i="17" s="1"/>
  <c r="P15" i="17"/>
  <c r="Q15" i="17" s="1"/>
  <c r="P6" i="17"/>
  <c r="Q6" i="17" s="1"/>
  <c r="N7" i="17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U6" i="17" a="1"/>
  <c r="U6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AC5" i="15" a="1"/>
  <c r="AJ6" i="15" a="1"/>
  <c r="O4" i="15" a="1"/>
  <c r="AF4" i="15" a="1"/>
  <c r="AI6" i="15" a="1"/>
  <c r="I6" i="15" a="1"/>
  <c r="AK6" i="15" a="1"/>
  <c r="R4" i="15" a="1"/>
  <c r="Y5" i="15" a="1"/>
  <c r="AB4" i="15" a="1"/>
  <c r="Q6" i="15" a="1"/>
  <c r="AL4" i="15" a="1"/>
  <c r="AR5" i="15" a="1"/>
  <c r="AN5" i="15" a="1"/>
  <c r="AF5" i="15" a="1"/>
  <c r="U6" i="15" a="1"/>
  <c r="V4" i="15" a="1"/>
  <c r="J6" i="15" a="1"/>
  <c r="M5" i="15" a="1"/>
  <c r="D6" i="15" a="1"/>
  <c r="AQ5" i="15" a="1"/>
  <c r="AQ6" i="15" a="1"/>
  <c r="AR4" i="15" a="1"/>
  <c r="AG6" i="15" a="1"/>
  <c r="AN4" i="15" a="1"/>
  <c r="E4" i="15" a="1"/>
  <c r="AD4" i="15" a="1"/>
  <c r="N6" i="15" a="1"/>
  <c r="AD6" i="15" a="1"/>
  <c r="W5" i="15" a="1"/>
  <c r="T5" i="15" a="1"/>
  <c r="W6" i="15" a="1"/>
  <c r="AA5" i="15" a="1"/>
  <c r="S5" i="15" a="1"/>
  <c r="F6" i="15" a="1"/>
  <c r="AS6" i="15" a="1"/>
  <c r="Z6" i="15" a="1"/>
  <c r="I5" i="15" a="1"/>
  <c r="M6" i="15" a="1"/>
  <c r="O6" i="15" a="1"/>
  <c r="AI5" i="15" a="1"/>
  <c r="D5" i="15" a="1"/>
  <c r="AC6" i="15" a="1"/>
  <c r="G6" i="15" a="1"/>
  <c r="Y6" i="15" a="1"/>
  <c r="AL5" i="15" a="1"/>
  <c r="AO5" i="15" a="1"/>
  <c r="Q4" i="15" a="1"/>
  <c r="L4" i="15" a="1"/>
  <c r="E5" i="15" a="1"/>
  <c r="AG5" i="15" a="1"/>
  <c r="AQ4" i="15" a="1"/>
  <c r="H5" i="15" a="1"/>
  <c r="AK5" i="15" a="1"/>
  <c r="AN6" i="15" a="1"/>
  <c r="V6" i="15" a="1"/>
  <c r="Y4" i="15" a="1"/>
  <c r="AP5" i="15" a="1"/>
  <c r="W4" i="15" a="1"/>
  <c r="U5" i="15" a="1"/>
  <c r="AJ4" i="15" a="1"/>
  <c r="AH6" i="15" a="1"/>
  <c r="T4" i="15" a="1"/>
  <c r="AM5" i="15" a="1"/>
  <c r="AB5" i="15" a="1"/>
  <c r="V5" i="15" a="1"/>
  <c r="AS4" i="15" a="1"/>
  <c r="E6" i="15" a="1"/>
  <c r="K6" i="15" a="1"/>
  <c r="H4" i="15" a="1"/>
  <c r="K5" i="15" a="1"/>
  <c r="F5" i="15" a="1"/>
  <c r="AF6" i="15" a="1"/>
  <c r="AH5" i="15" a="1"/>
  <c r="N5" i="15" a="1"/>
  <c r="F4" i="15" a="1"/>
  <c r="T6" i="15" a="1"/>
  <c r="Z4" i="15" a="1"/>
  <c r="J4" i="15" a="1"/>
  <c r="AJ5" i="15" a="1"/>
  <c r="S4" i="15" a="1"/>
  <c r="AM6" i="15" a="1"/>
  <c r="H6" i="15" a="1"/>
  <c r="X4" i="15" a="1"/>
  <c r="I4" i="15" a="1"/>
  <c r="P4" i="15" a="1"/>
  <c r="AM4" i="15" a="1"/>
  <c r="AG4" i="15" a="1"/>
  <c r="L6" i="15" a="1"/>
  <c r="AD5" i="15" a="1"/>
  <c r="AR6" i="15" a="1"/>
  <c r="AA4" i="15" a="1"/>
  <c r="AH4" i="15" a="1"/>
  <c r="L5" i="15" a="1"/>
  <c r="Z5" i="15" a="1"/>
  <c r="X6" i="15" a="1"/>
  <c r="AO4" i="15" a="1"/>
  <c r="K4" i="15" a="1"/>
  <c r="R5" i="15" a="1"/>
  <c r="AP4" i="15" a="1"/>
  <c r="G4" i="15" a="1"/>
  <c r="N4" i="15" a="1"/>
  <c r="AE4" i="15" a="1"/>
  <c r="AE5" i="15" a="1"/>
  <c r="M4" i="15" a="1"/>
  <c r="AS5" i="15" a="1"/>
  <c r="AB6" i="15" a="1"/>
  <c r="D4" i="15" a="1"/>
  <c r="O5" i="15" a="1"/>
  <c r="P6" i="15" a="1"/>
  <c r="AL6" i="15" a="1"/>
  <c r="S6" i="15" a="1"/>
  <c r="AA6" i="15" a="1"/>
  <c r="Q5" i="15" a="1"/>
  <c r="R6" i="15" a="1"/>
  <c r="P5" i="15" a="1"/>
  <c r="U4" i="15" a="1"/>
  <c r="AP6" i="15" a="1"/>
  <c r="AC4" i="15" a="1"/>
  <c r="X5" i="15" a="1"/>
  <c r="AE6" i="15" a="1"/>
  <c r="J5" i="15" a="1"/>
  <c r="AK4" i="15" a="1"/>
  <c r="G5" i="15" a="1"/>
  <c r="AI4" i="15" a="1"/>
  <c r="R35" i="17" l="1"/>
  <c r="R31" i="17"/>
  <c r="R27" i="17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Q38" i="17"/>
  <c r="Q32" i="17"/>
  <c r="R37" i="17"/>
  <c r="Q34" i="17"/>
  <c r="R6" i="17"/>
  <c r="R40" i="17"/>
  <c r="R15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J9" i="15" s="1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AD10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6" i="17" l="1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<sst xmlns="http://schemas.openxmlformats.org/spreadsheetml/2006/main" count="4054" uniqueCount="1015">
  <si>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</si>
  <si>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</si>
  <si>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</si>
  <si>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</si>
  <si>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</si>
  <si>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</si>
  <si>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</si>
  <si>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</si>
  <si>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</si>
  <si>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</si>
  <si>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</si>
  <si>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</si>
  <si>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</si>
  <si>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</si>
  <si>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</si>
  <si>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</si>
  <si>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</si>
  <si>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</si>
  <si>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</si>
  <si>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</si>
  <si>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</si>
  <si>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</si>
  <si>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</si>
  <si>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</si>
  <si>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</si>
  <si>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</si>
  <si>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</si>
  <si>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</si>
  <si>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</si>
  <si>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</si>
  <si>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</si>
  <si>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</si>
  <si>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</si>
  <si>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</si>
  <si>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</si>
  <si>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</si>
  <si>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</si>
  <si>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</si>
  <si>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</si>
  <si>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</si>
  <si>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</si>
  <si>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</si>
  <si>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</si>
  <si>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</si>
  <si>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</si>
  <si>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</si>
  <si>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</si>
  <si>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</si>
  <si>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</si>
  <si>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</si>
  <si>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</si>
  <si>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</si>
  <si>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</si>
  <si>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</si>
  <si>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</si>
  <si>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</si>
  <si>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</si>
  <si>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</si>
  <si>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</si>
  <si>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</si>
  <si>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</si>
  <si>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</si>
  <si>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</si>
  <si>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</si>
  <si>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</si>
  <si>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</si>
  <si>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</si>
  <si>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</si>
  <si>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</si>
  <si>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</si>
  <si>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</si>
  <si>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</si>
  <si>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</si>
  <si>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</si>
  <si>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</si>
  <si>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</si>
  <si>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</si>
  <si>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</si>
  <si>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</si>
  <si>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</si>
  <si>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</si>
  <si>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</si>
  <si>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</si>
  <si>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</si>
  <si>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</si>
  <si>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</si>
  <si>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</si>
  <si>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</si>
  <si>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</si>
  <si>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</si>
  <si>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</si>
  <si>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</si>
  <si>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</si>
  <si>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</si>
  <si>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</si>
  <si>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</si>
  <si>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</si>
  <si>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</si>
  <si>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</si>
  <si>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</si>
  <si>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</si>
  <si>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</si>
  <si>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</si>
  <si>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</si>
  <si>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</si>
  <si>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</si>
  <si>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</si>
  <si>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</si>
  <si>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</si>
  <si>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</si>
  <si>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</si>
  <si>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</si>
  <si>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</si>
  <si>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</si>
  <si>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</si>
  <si>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</si>
  <si>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</si>
  <si>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</si>
  <si>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</si>
  <si>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</si>
  <si>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</si>
  <si>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</si>
  <si>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</si>
  <si>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</si>
  <si>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</si>
  <si>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</si>
  <si>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</si>
  <si>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</si>
  <si>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</si>
  <si>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</si>
  <si>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</si>
  <si>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</si>
  <si>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</si>
  <si>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</si>
  <si>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</si>
  <si>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</si>
  <si>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</si>
  <si>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</si>
  <si>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</si>
  <si>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</si>
  <si>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</si>
  <si>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</si>
  <si>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</si>
  <si>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</si>
  <si>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</si>
  <si>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</si>
  <si>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</si>
  <si>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</si>
  <si>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</si>
  <si>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</si>
  <si>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</si>
  <si>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</si>
  <si>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</si>
  <si>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</si>
  <si>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</si>
  <si>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</si>
  <si>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</si>
  <si>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</si>
  <si>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</si>
  <si>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</si>
  <si>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</si>
  <si>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</si>
  <si>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</si>
  <si>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</si>
  <si>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</si>
  <si>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</si>
  <si>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</si>
  <si>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</si>
  <si>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</si>
  <si>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</si>
  <si>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</si>
  <si>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</si>
  <si>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</si>
  <si>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</si>
  <si>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</si>
  <si>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</si>
  <si>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</si>
  <si>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</si>
  <si>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</si>
  <si>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</si>
  <si>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</si>
  <si>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</si>
  <si>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</si>
  <si>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</si>
  <si>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</si>
  <si>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</si>
  <si>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</si>
  <si>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</si>
  <si>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</si>
  <si>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</si>
  <si>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</si>
  <si>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</si>
  <si>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</si>
  <si>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</si>
  <si>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</si>
  <si>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</si>
  <si>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</si>
  <si>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</si>
  <si>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</si>
  <si>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</si>
  <si>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</si>
  <si>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</si>
  <si>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</si>
  <si>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</si>
  <si>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</si>
  <si>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</si>
  <si>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</si>
  <si>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</si>
  <si>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</si>
  <si>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</si>
  <si>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</si>
  <si>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</si>
  <si>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</si>
  <si>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</si>
  <si>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</si>
  <si>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</si>
  <si>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</si>
  <si>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</si>
  <si>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</si>
  <si>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</si>
  <si>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</si>
  <si>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</si>
  <si>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</si>
  <si>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</si>
  <si>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</si>
  <si>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</si>
  <si>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</si>
  <si>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</si>
  <si>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</si>
  <si>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</si>
  <si>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</si>
  <si>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</si>
  <si>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</si>
  <si>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</si>
  <si>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</si>
  <si>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</si>
  <si>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</si>
  <si>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</si>
  <si>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</si>
  <si>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</si>
  <si>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</si>
  <si>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</si>
  <si>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</si>
  <si>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</si>
  <si>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</si>
  <si>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</si>
  <si>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</si>
  <si>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</si>
  <si>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</si>
  <si>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</si>
  <si>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</si>
  <si>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</si>
  <si>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</si>
  <si>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</si>
  <si>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</si>
  <si>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</si>
  <si>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</si>
  <si>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</si>
  <si>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</si>
  <si>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</si>
  <si>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</si>
  <si>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</si>
  <si>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</si>
  <si>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</si>
  <si>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</si>
  <si>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</si>
  <si>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</si>
  <si>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</si>
  <si>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</si>
  <si>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</si>
  <si>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</si>
  <si>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</si>
  <si>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</si>
  <si>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</si>
  <si>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</si>
  <si>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</si>
  <si>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</si>
  <si>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</si>
  <si>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</si>
  <si>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</si>
  <si>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</si>
  <si>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</si>
  <si>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</si>
  <si>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</si>
  <si>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</si>
  <si>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</si>
  <si>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</si>
  <si>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</si>
  <si>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</si>
  <si>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</si>
  <si>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</si>
  <si>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</si>
  <si>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</si>
  <si>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</si>
  <si>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</si>
  <si>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</si>
  <si>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</si>
  <si>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</si>
  <si>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</si>
  <si>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</si>
  <si>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</si>
  <si>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</si>
  <si>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</si>
  <si>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</si>
  <si>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</si>
  <si>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</si>
  <si>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</si>
  <si>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</si>
  <si>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</si>
  <si>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</si>
  <si>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</si>
  <si>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</si>
  <si>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</si>
  <si>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</si>
  <si>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</si>
  <si>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</si>
  <si>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</si>
  <si>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</si>
  <si>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</si>
  <si>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</si>
  <si>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</si>
  <si>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</si>
  <si>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</si>
  <si>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</si>
  <si>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</si>
  <si>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</si>
  <si>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</si>
  <si>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</si>
  <si>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</si>
  <si>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</si>
  <si>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</si>
  <si>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</si>
  <si>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</si>
  <si>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</si>
  <si>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</si>
  <si>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</si>
  <si>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</si>
  <si>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</si>
  <si>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</si>
  <si>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</si>
  <si>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</si>
  <si>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</si>
  <si>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</si>
  <si>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</si>
  <si>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</si>
  <si>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</si>
  <si>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</si>
  <si>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</si>
  <si>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</si>
  <si>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</si>
  <si>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</si>
  <si>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</si>
  <si>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</si>
  <si>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</si>
  <si>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</si>
  <si>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</si>
  <si>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</si>
  <si>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</si>
  <si>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</si>
  <si>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</si>
  <si>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</si>
  <si>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</si>
  <si>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</si>
  <si>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</si>
  <si>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</si>
  <si>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</si>
  <si>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</si>
  <si>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</si>
  <si>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</si>
  <si>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</si>
  <si>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</si>
  <si>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</si>
  <si>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</si>
  <si>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</si>
  <si>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</si>
  <si>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</si>
  <si>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</si>
  <si>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</si>
  <si>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</si>
  <si>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</si>
  <si>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</si>
  <si>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</si>
  <si>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</si>
  <si>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</si>
  <si>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</si>
  <si>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</si>
  <si>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</si>
  <si>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</si>
  <si>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</si>
  <si>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</si>
  <si>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</si>
  <si>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</si>
  <si>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</si>
  <si>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</si>
  <si>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</si>
  <si>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</si>
  <si>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</si>
  <si>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</si>
  <si>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</si>
  <si>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</si>
  <si>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</si>
  <si>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</si>
  <si>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</si>
  <si>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</si>
  <si>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</si>
  <si>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</si>
  <si>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</si>
  <si>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</si>
  <si>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</si>
  <si>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</si>
  <si>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</si>
  <si>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</si>
  <si>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</si>
  <si>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</si>
  <si>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</si>
  <si>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</si>
  <si>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</si>
  <si>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</si>
  <si>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</si>
  <si>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</si>
  <si>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</si>
  <si>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</si>
  <si>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</si>
  <si>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</si>
  <si>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</si>
  <si>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</si>
  <si>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</si>
  <si>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</si>
  <si>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</si>
  <si>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</si>
  <si>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</si>
  <si>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</si>
  <si>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</si>
  <si>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</si>
  <si>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</si>
  <si>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</si>
  <si>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</si>
  <si>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</si>
  <si>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</si>
  <si>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</si>
  <si>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</si>
  <si>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</si>
  <si>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</si>
  <si>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</si>
  <si>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</si>
  <si>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</si>
  <si>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</si>
  <si>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</si>
  <si>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</si>
  <si>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</si>
  <si>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</si>
  <si>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</si>
  <si>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</si>
  <si>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</si>
  <si>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</si>
  <si>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</si>
  <si>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</si>
  <si>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</si>
  <si>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</si>
  <si>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</si>
  <si>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</si>
  <si>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</si>
  <si>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</si>
  <si>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</si>
  <si>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</si>
  <si>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</si>
  <si>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</si>
  <si>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</si>
  <si>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</si>
  <si>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</si>
  <si>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</si>
  <si>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</si>
  <si>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</si>
  <si>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</si>
  <si>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</si>
  <si>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</si>
  <si>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</si>
  <si>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</si>
  <si>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</si>
  <si>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</si>
  <si>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</si>
  <si>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</si>
  <si>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</si>
  <si>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</si>
  <si>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</si>
  <si>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</si>
  <si>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</si>
  <si>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</si>
  <si>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</si>
  <si>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</si>
  <si>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</si>
  <si>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</si>
  <si>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</si>
  <si>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</si>
  <si>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</si>
  <si>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</si>
  <si>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</si>
  <si>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</si>
  <si>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</si>
  <si>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</si>
  <si>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</si>
  <si>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</si>
  <si>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</si>
  <si>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</si>
  <si>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</si>
  <si>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</si>
  <si>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</si>
  <si>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</si>
  <si>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</si>
  <si>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</si>
  <si>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</si>
  <si>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</si>
  <si>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</si>
  <si>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</si>
  <si>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</si>
  <si>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</si>
  <si>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</si>
  <si>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</si>
  <si>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</si>
  <si>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</si>
  <si>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</si>
  <si>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</si>
  <si>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</si>
  <si>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</si>
  <si>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</si>
  <si>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</si>
  <si>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</si>
  <si>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</si>
  <si>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</si>
  <si>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</si>
  <si>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</si>
  <si>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</si>
  <si>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</si>
  <si>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</si>
  <si>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</si>
  <si>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</si>
  <si>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</si>
  <si>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</si>
  <si>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</si>
  <si>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</si>
  <si>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</si>
  <si>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</si>
  <si>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</si>
  <si>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</si>
  <si>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</si>
  <si>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</si>
  <si>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</si>
  <si>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</si>
  <si>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</si>
  <si>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</si>
  <si>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</si>
  <si>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</si>
  <si>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</si>
  <si>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</si>
  <si>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</si>
  <si>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</si>
  <si>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</si>
  <si>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</si>
  <si>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</si>
  <si>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</si>
  <si>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</si>
  <si>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</si>
  <si>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</si>
  <si>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</si>
  <si>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</si>
  <si>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</si>
  <si>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</si>
  <si>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</si>
  <si>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</si>
  <si>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</si>
  <si>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</si>
  <si>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</si>
  <si>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</si>
  <si>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</si>
  <si>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</si>
  <si>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</si>
  <si>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</si>
  <si>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</si>
  <si>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</si>
  <si>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</si>
  <si>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</si>
  <si>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</si>
  <si>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</si>
  <si>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</si>
  <si>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</si>
  <si>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</si>
  <si>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</si>
  <si>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</si>
  <si>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</si>
  <si>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</si>
  <si>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</si>
  <si>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</si>
  <si>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</si>
  <si>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</si>
  <si>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</si>
  <si>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</si>
  <si>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</si>
  <si>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</si>
  <si>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</si>
  <si>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</si>
  <si>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</si>
  <si>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</si>
  <si>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</si>
  <si>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</si>
  <si>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</si>
  <si>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</si>
  <si>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</si>
  <si>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</si>
  <si>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</si>
  <si>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</si>
  <si>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</si>
  <si>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</si>
  <si>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</si>
  <si>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</si>
  <si>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</si>
  <si>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</si>
  <si>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</si>
  <si>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</si>
  <si>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</si>
  <si>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</si>
  <si>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</si>
  <si>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</si>
  <si>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</si>
  <si>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</si>
  <si>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</si>
  <si>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</si>
  <si>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</si>
  <si>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</si>
  <si>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</si>
  <si>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</si>
  <si>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</si>
  <si>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</si>
  <si>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</si>
  <si>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</si>
  <si>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</si>
  <si>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</si>
  <si>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</si>
  <si>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</si>
  <si>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</si>
  <si>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</si>
  <si>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</si>
  <si>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</si>
  <si>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</si>
  <si>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</si>
  <si>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</si>
  <si>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</si>
  <si>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</si>
  <si>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</si>
  <si>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</si>
  <si>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</si>
  <si>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</si>
  <si>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</si>
  <si>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</si>
  <si>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</si>
  <si>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</si>
  <si>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</si>
  <si>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</si>
  <si>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</si>
  <si>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</si>
  <si>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</si>
  <si>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</si>
  <si>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</si>
  <si>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</si>
  <si>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</si>
  <si>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</si>
  <si>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</si>
  <si>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</si>
  <si>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</si>
  <si>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</si>
  <si>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</si>
  <si>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</si>
  <si>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</si>
  <si>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</si>
  <si>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</si>
  <si>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</si>
  <si>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</si>
  <si>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</si>
  <si>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</si>
  <si>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</si>
  <si>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</si>
  <si>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</si>
  <si>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</si>
  <si>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</si>
  <si>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</si>
  <si>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</si>
  <si>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</si>
  <si>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</si>
  <si>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</si>
  <si>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</si>
  <si>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</si>
  <si>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</si>
  <si>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</si>
  <si>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</si>
  <si>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</si>
  <si>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</si>
  <si>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</si>
  <si>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</si>
  <si>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</si>
  <si>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</si>
  <si>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</si>
  <si>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</si>
  <si>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</si>
  <si>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</si>
  <si>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</si>
  <si>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</si>
  <si>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</si>
  <si>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</si>
  <si>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</si>
  <si>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</si>
  <si>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</si>
  <si>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</si>
  <si>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</si>
  <si>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</si>
  <si>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</si>
  <si>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</si>
  <si>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</si>
  <si>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</si>
  <si>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</si>
  <si>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</si>
  <si>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</si>
  <si>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</si>
  <si>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</si>
  <si>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</si>
  <si>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</si>
  <si>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</si>
  <si>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</si>
  <si>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</si>
  <si>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</si>
  <si>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</si>
  <si>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</si>
  <si>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</si>
  <si>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</si>
  <si>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</si>
  <si>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</si>
  <si>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</si>
  <si>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</si>
  <si>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</si>
  <si>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</si>
  <si>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</si>
  <si>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</si>
  <si>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</si>
  <si>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</si>
  <si>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</si>
  <si>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</si>
  <si>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</si>
  <si>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</si>
  <si>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</si>
  <si>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</si>
  <si>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</si>
  <si>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</si>
  <si>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</si>
  <si>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</si>
  <si>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</si>
  <si>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</si>
  <si>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</si>
  <si>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</si>
  <si>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</si>
  <si>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</si>
  <si>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</si>
  <si>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</si>
  <si>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</si>
  <si>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</si>
  <si>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</si>
  <si>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</si>
  <si>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</si>
  <si>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</si>
  <si>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</si>
  <si>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</si>
  <si>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</si>
  <si>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</si>
  <si>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</si>
  <si>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</si>
  <si>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</si>
  <si>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</si>
  <si>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</si>
  <si>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</si>
  <si>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</si>
  <si>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</si>
  <si>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</si>
  <si>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</si>
  <si>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</si>
  <si>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</si>
  <si>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</si>
  <si>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</si>
  <si>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</si>
  <si>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</si>
  <si>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</si>
  <si>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</si>
  <si>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</si>
  <si>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</si>
  <si>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</si>
  <si>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</si>
  <si>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</si>
  <si>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</si>
  <si>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</si>
  <si>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</si>
  <si>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</si>
  <si>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</si>
  <si>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</si>
  <si>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</si>
  <si>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</si>
  <si>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</si>
  <si>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</si>
  <si>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</si>
  <si>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</si>
  <si>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</si>
  <si>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</si>
  <si>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</si>
  <si>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</si>
  <si>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</si>
  <si>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</si>
  <si>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</si>
  <si>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</si>
  <si>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</si>
  <si>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</si>
  <si>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</si>
  <si>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</si>
  <si>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</si>
  <si>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</si>
  <si>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</si>
  <si>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</si>
  <si>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</si>
  <si>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</si>
  <si>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</si>
  <si>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</si>
  <si>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</si>
  <si>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</si>
  <si>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</si>
  <si>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</si>
  <si>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</si>
  <si>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</si>
  <si>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</si>
  <si>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</si>
  <si>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</si>
  <si>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</si>
  <si>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</si>
  <si>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</si>
  <si>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</si>
  <si>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</si>
  <si>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</si>
  <si>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</si>
  <si>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</si>
  <si>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</si>
  <si>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</si>
  <si>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</si>
  <si>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</si>
  <si>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</si>
  <si>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</si>
  <si>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</si>
  <si>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</si>
  <si>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</si>
  <si>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</si>
  <si>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</si>
  <si>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</si>
  <si>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</si>
  <si>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</si>
  <si>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</si>
  <si>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</si>
  <si>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</si>
  <si>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</si>
  <si>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</si>
  <si>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</si>
  <si>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</si>
  <si>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</si>
  <si>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</si>
  <si>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</si>
  <si>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</si>
  <si>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</si>
  <si>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</si>
  <si>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</si>
  <si>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</si>
  <si>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</si>
  <si>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</si>
  <si>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</si>
  <si>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</si>
  <si>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</si>
  <si>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</si>
  <si>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</si>
  <si>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</si>
  <si>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</si>
  <si>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</si>
  <si>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</si>
  <si>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</si>
  <si>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</si>
  <si>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</si>
  <si>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</si>
  <si>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</si>
  <si>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</si>
  <si>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</si>
  <si>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</si>
  <si>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</si>
  <si>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</si>
  <si>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</si>
  <si>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</si>
  <si>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</si>
  <si>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</si>
  <si>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</si>
  <si>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</si>
  <si>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</si>
  <si>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</si>
  <si>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</si>
  <si>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</si>
  <si>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</si>
  <si>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</si>
  <si>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</si>
  <si>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</si>
  <si>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</si>
  <si>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</si>
  <si>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</si>
  <si>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</si>
  <si>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</si>
  <si>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</si>
  <si>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</si>
  <si>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</si>
  <si>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</si>
  <si>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</si>
  <si>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</si>
  <si>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</si>
  <si>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</si>
  <si>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</si>
  <si>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</si>
  <si>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</si>
  <si>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</si>
  <si>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</si>
  <si>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</si>
  <si>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</si>
  <si>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</si>
  <si>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</si>
  <si>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</si>
  <si>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</si>
  <si>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</si>
  <si>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</si>
  <si>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</si>
  <si>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</si>
  <si>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</si>
  <si>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</si>
  <si>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</si>
  <si>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</si>
  <si>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</si>
  <si>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</si>
  <si>
    <t>ci</t>
    <phoneticPr fontId="3" type="noConversion"/>
  </si>
  <si>
    <t>chi</t>
    <phoneticPr fontId="3" type="noConversion"/>
  </si>
  <si>
    <t>台語音標</t>
    <phoneticPr fontId="3" type="noConversion"/>
  </si>
  <si>
    <t>音標編碼</t>
    <phoneticPr fontId="122" type="noConversion"/>
  </si>
  <si>
    <t xml:space="preserve">  # 設定「候選字清單」中，字典漢字與方音符號的對映</t>
  </si>
  <si>
    <t>候選字清單漢字與注音符號的對映 (comment_format)</t>
  </si>
  <si>
    <t>拚音編碼</t>
    <phoneticPr fontId="3" type="noConversion"/>
  </si>
  <si>
    <t>0</t>
    <phoneticPr fontId="122" type="noConversion"/>
  </si>
  <si>
    <t>R</t>
    <phoneticPr fontId="122" type="noConversion"/>
  </si>
  <si>
    <t>[</t>
    <phoneticPr fontId="122" type="noConversion"/>
  </si>
  <si>
    <t>]</t>
    <phoneticPr fontId="122" type="noConversion"/>
  </si>
  <si>
    <t>@</t>
    <phoneticPr fontId="122" type="noConversion"/>
  </si>
  <si>
    <t>{</t>
    <phoneticPr fontId="122" type="noConversion"/>
  </si>
  <si>
    <t>}</t>
    <phoneticPr fontId="122" type="noConversion"/>
  </si>
  <si>
    <t>N</t>
    <phoneticPr fontId="122" type="noConversion"/>
  </si>
  <si>
    <t>M</t>
    <phoneticPr fontId="122" type="noConversion"/>
  </si>
  <si>
    <t>W</t>
    <phoneticPr fontId="122" type="noConversion"/>
  </si>
  <si>
    <t>X</t>
    <phoneticPr fontId="122" type="noConversion"/>
  </si>
  <si>
    <t>Y</t>
    <phoneticPr fontId="122" type="noConversion"/>
  </si>
  <si>
    <t>E</t>
    <phoneticPr fontId="122" type="noConversion"/>
  </si>
  <si>
    <t>Q</t>
    <phoneticPr fontId="122" type="noConversion"/>
  </si>
  <si>
    <t>A</t>
    <phoneticPr fontId="122" type="noConversion"/>
  </si>
  <si>
    <t>U</t>
    <phoneticPr fontId="122" type="noConversion"/>
  </si>
  <si>
    <t>I</t>
    <phoneticPr fontId="122" type="noConversion"/>
  </si>
  <si>
    <t>S</t>
    <phoneticPr fontId="122" type="noConversion"/>
  </si>
  <si>
    <t>J</t>
    <phoneticPr fontId="122" type="noConversion"/>
  </si>
  <si>
    <t>C</t>
    <phoneticPr fontId="122" type="noConversion"/>
  </si>
  <si>
    <t>Z</t>
    <phoneticPr fontId="122" type="noConversion"/>
  </si>
  <si>
    <t>K</t>
    <phoneticPr fontId="122" type="noConversion"/>
  </si>
  <si>
    <t>T</t>
    <phoneticPr fontId="122" type="noConversion"/>
  </si>
  <si>
    <t>P</t>
    <phoneticPr fontId="122" type="noConversion"/>
  </si>
  <si>
    <t>音標編碼</t>
    <phoneticPr fontId="3" type="noConversion"/>
  </si>
  <si>
    <t>-ing</t>
    <phoneticPr fontId="122" type="noConversion"/>
  </si>
  <si>
    <t>-ng</t>
    <phoneticPr fontId="122" type="noConversion"/>
  </si>
  <si>
    <t>-n</t>
    <phoneticPr fontId="122" type="noConversion"/>
  </si>
  <si>
    <t>-m</t>
    <phoneticPr fontId="122" type="noConversion"/>
  </si>
  <si>
    <t>ir</t>
    <phoneticPr fontId="122" type="noConversion"/>
  </si>
  <si>
    <t>台語音標</t>
    <phoneticPr fontId="122" type="noConversion"/>
  </si>
  <si>
    <t>ㆨ</t>
    <phoneticPr fontId="122" type="noConversion"/>
  </si>
  <si>
    <t xml:space="preserve"> </t>
    <phoneticPr fontId="122" type="noConversion"/>
  </si>
  <si>
    <t>?</t>
    <phoneticPr fontId="122" type="noConversion"/>
  </si>
  <si>
    <t>B</t>
    <phoneticPr fontId="122" type="noConversion"/>
  </si>
  <si>
    <t>L</t>
    <phoneticPr fontId="122" type="noConversion"/>
  </si>
  <si>
    <t>(</t>
    <phoneticPr fontId="122" type="noConversion"/>
  </si>
  <si>
    <t>!</t>
    <phoneticPr fontId="122" type="noConversion"/>
  </si>
  <si>
    <t>Ne</t>
    <phoneticPr fontId="122" type="noConversion"/>
  </si>
  <si>
    <t>, &lt;</t>
  </si>
  <si>
    <t>Nau</t>
    <phoneticPr fontId="122" type="noConversion"/>
  </si>
  <si>
    <t>Nu</t>
    <phoneticPr fontId="122" type="noConversion"/>
  </si>
  <si>
    <t>Noo</t>
    <phoneticPr fontId="122" type="noConversion"/>
  </si>
  <si>
    <t>Ni</t>
    <phoneticPr fontId="122" type="noConversion"/>
  </si>
  <si>
    <t>ji</t>
    <phoneticPr fontId="122" type="noConversion"/>
  </si>
  <si>
    <t>ｎ</t>
  </si>
  <si>
    <t>入声</t>
  </si>
  <si>
    <t>·</t>
  </si>
  <si>
    <t>Nai</t>
    <phoneticPr fontId="122" type="noConversion"/>
  </si>
  <si>
    <t>Na</t>
    <phoneticPr fontId="122" type="noConversion"/>
  </si>
  <si>
    <t>9 (</t>
  </si>
  <si>
    <t>8 *</t>
  </si>
  <si>
    <t>1 !</t>
  </si>
  <si>
    <t>{</t>
  </si>
  <si>
    <t>}</t>
  </si>
  <si>
    <t>[</t>
  </si>
  <si>
    <t>]</t>
  </si>
  <si>
    <t>:</t>
  </si>
  <si>
    <t>'1!qa2wsxeEdDcrRfvyYhn8*iIkoO9(lL,&lt;m0p;:/-uUjJ 43btgz657'</t>
  </si>
  <si>
    <t>&gt;</t>
  </si>
  <si>
    <t>欄1</t>
    <phoneticPr fontId="3" type="noConversion"/>
  </si>
  <si>
    <t>欄2</t>
    <phoneticPr fontId="3" type="noConversion"/>
  </si>
  <si>
    <t>Keymap</t>
    <phoneticPr fontId="83" type="noConversion"/>
  </si>
  <si>
    <t>- 'xlit|pbPmtTnlkgKGhZJCSzjcsaAOQoeEyYxX{}M@N[]RriIuU1239&gt;&lt;4570|1!qa2wsxeEdDcrRfvyYhn8*iIkoO9(lL,&lt;m0p;:/-uUjJ 43btgz657|'</t>
  </si>
  <si>
    <t>- 'xlit|1!qa2wsxeEdDcrRfvyYhn8*iIkoO9(lL,&lt;m0p;:/-uUjJ 43btgz657|ㄅㆠㄆㄇㄉㄊㄋㄌㄍㆣㄎㄫㄏㄐㆢㄑㄒㄗㆡㄘㄙㄚㆩㆦㆧㄜㆤㆥㄞㆮㄠㆯㆰㆱㆬㄢㄣㄤㆲㄥㆭㄧㆪㄨㆫ ˋ˪ㆴㆵㆻㆷˊ˫˙|'</t>
  </si>
  <si>
    <t>- 'xlit|pbPmtTnlkgKGhZJCSzjcsaAOQoeEyYxX{}M@N[]RriIuU9&gt;&lt;4123570|ㄅㆠㄆㄇㄉㄊㄋㄌㄍㆣㄎㄫㄏㄐㆢㄑㄒㄗㆡㄘㄙㄚㆩㆦㆧㄜㆤㆤㄞㆮㄠㆯㆰㆱㆬㄢㄣㄤㆲㄥㆭㄧㄧㄨㆫㆴㆵㆻㆷ ˋ˪ˊ˫˙|'</t>
  </si>
  <si>
    <t>鍵盤位置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</si>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</sst>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3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8"/>
      <name val="LXGW WenKai Mono"/>
      <family val="3"/>
      <charset val="136"/>
    </font>
    <font>
      <b/>
      <sz val="24"/>
      <color rgb="FFFFFF00"/>
      <name val="Arial"/>
      <family val="2"/>
    </font>
    <font>
      <sz val="24"/>
      <color theme="0"/>
      <name val="Microsoft JhengHei"/>
      <family val="2"/>
      <charset val="136"/>
    </font>
    <font>
      <sz val="18"/>
      <color theme="0"/>
      <name val="LXGW WenKai Mono"/>
      <family val="3"/>
      <charset val="136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theme="4"/>
      <name val="Microsoft JhengHei UI"/>
      <family val="2"/>
      <charset val="136"/>
    </font>
    <font>
      <sz val="20"/>
      <color rgb="FF000000"/>
      <name val="宋体"/>
    </font>
    <font>
      <sz val="22"/>
      <name val="Iansui 094"/>
      <family val="3"/>
      <charset val="136"/>
    </font>
    <font>
      <sz val="18"/>
      <color rgb="FFFF0000"/>
      <name val="Noto Sans TC"/>
      <family val="2"/>
    </font>
    <font>
      <sz val="22"/>
      <color rgb="FFFF0000"/>
      <name val="Iansui 094"/>
      <family val="3"/>
      <charset val="136"/>
    </font>
    <font>
      <sz val="18"/>
      <color rgb="FFFF0000"/>
      <name val="BopomofoRuby1909-v1"/>
      <family val="3"/>
      <charset val="136"/>
    </font>
    <font>
      <sz val="18"/>
      <color rgb="FFFF0000"/>
      <name val="Noto Sans TC"/>
      <family val="2"/>
      <charset val="136"/>
    </font>
    <font>
      <sz val="18"/>
      <color theme="4" tint="0.39997558519241921"/>
      <name val="Arial"/>
      <family val="2"/>
    </font>
    <font>
      <sz val="16"/>
      <color theme="4" tint="0.39997558519241921"/>
      <name val="Arial"/>
      <family val="2"/>
    </font>
    <font>
      <b/>
      <sz val="22"/>
      <color rgb="FFFF0000"/>
      <name val="Iansui 0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  <xf numFmtId="0" fontId="214" fillId="0" borderId="0"/>
  </cellStyleXfs>
  <cellXfs count="68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8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214" fillId="0" borderId="0" xfId="5"/>
    <xf numFmtId="0" fontId="76" fillId="0" borderId="0" xfId="5" applyFont="1"/>
    <xf numFmtId="0" fontId="214" fillId="0" borderId="0" xfId="5" applyAlignment="1">
      <alignment vertical="center"/>
    </xf>
    <xf numFmtId="0" fontId="23" fillId="4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6" fillId="7" borderId="0" xfId="5" applyFont="1" applyFill="1" applyAlignment="1">
      <alignment horizontal="left" vertical="center" indent="1"/>
    </xf>
    <xf numFmtId="0" fontId="25" fillId="11" borderId="0" xfId="5" applyFont="1" applyFill="1" applyAlignment="1">
      <alignment horizontal="left" vertical="center" indent="1"/>
    </xf>
    <xf numFmtId="0" fontId="16" fillId="0" borderId="0" xfId="5" applyFont="1"/>
    <xf numFmtId="0" fontId="16" fillId="0" borderId="0" xfId="5" applyFont="1" applyAlignment="1">
      <alignment vertical="center"/>
    </xf>
    <xf numFmtId="0" fontId="16" fillId="9" borderId="0" xfId="4" applyFont="1" applyFill="1" applyAlignment="1">
      <alignment vertical="center"/>
    </xf>
    <xf numFmtId="0" fontId="18" fillId="9" borderId="0" xfId="4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57" fillId="14" borderId="0" xfId="4" applyFont="1" applyFill="1" applyAlignment="1">
      <alignment vertical="center"/>
    </xf>
    <xf numFmtId="0" fontId="57" fillId="14" borderId="0" xfId="4" applyFont="1" applyFill="1" applyAlignment="1">
      <alignment horizontal="center" vertical="center"/>
    </xf>
    <xf numFmtId="0" fontId="16" fillId="16" borderId="0" xfId="4" applyFont="1" applyFill="1" applyAlignment="1">
      <alignment vertical="center"/>
    </xf>
    <xf numFmtId="0" fontId="16" fillId="16" borderId="0" xfId="4" applyFont="1" applyFill="1" applyAlignment="1">
      <alignment horizontal="center" vertical="center"/>
    </xf>
    <xf numFmtId="0" fontId="17" fillId="16" borderId="0" xfId="4" applyFont="1" applyFill="1" applyAlignment="1">
      <alignment vertical="center"/>
    </xf>
    <xf numFmtId="0" fontId="16" fillId="0" borderId="0" xfId="4" applyFont="1" applyAlignment="1">
      <alignment vertical="center"/>
    </xf>
    <xf numFmtId="0" fontId="141" fillId="0" borderId="0" xfId="4" applyFont="1" applyAlignment="1">
      <alignment vertical="center"/>
    </xf>
    <xf numFmtId="0" fontId="78" fillId="0" borderId="0" xfId="4" applyFont="1" applyAlignment="1">
      <alignment vertical="center"/>
    </xf>
    <xf numFmtId="0" fontId="16" fillId="9" borderId="0" xfId="5" applyFont="1" applyFill="1" applyAlignment="1">
      <alignment vertical="center"/>
    </xf>
    <xf numFmtId="0" fontId="16" fillId="16" borderId="0" xfId="5" applyFont="1" applyFill="1" applyAlignment="1">
      <alignment vertical="center"/>
    </xf>
    <xf numFmtId="0" fontId="20" fillId="16" borderId="0" xfId="5" applyFont="1" applyFill="1" applyAlignment="1">
      <alignment vertical="center"/>
    </xf>
    <xf numFmtId="0" fontId="21" fillId="16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56" fillId="10" borderId="0" xfId="5" applyFont="1" applyFill="1" applyAlignment="1">
      <alignment vertical="center"/>
    </xf>
    <xf numFmtId="0" fontId="16" fillId="0" borderId="0" xfId="4" applyFont="1"/>
    <xf numFmtId="0" fontId="78" fillId="0" borderId="0" xfId="4" applyFont="1"/>
    <xf numFmtId="0" fontId="121" fillId="0" borderId="0" xfId="5" applyFont="1" applyAlignment="1">
      <alignment horizontal="center" vertical="center"/>
    </xf>
    <xf numFmtId="0" fontId="4" fillId="0" borderId="0" xfId="5" applyFont="1"/>
    <xf numFmtId="0" fontId="15" fillId="0" borderId="0" xfId="5" applyFont="1"/>
    <xf numFmtId="178" fontId="215" fillId="15" borderId="16" xfId="5" quotePrefix="1" applyNumberFormat="1" applyFont="1" applyFill="1" applyBorder="1" applyAlignment="1">
      <alignment horizontal="center" vertical="center"/>
    </xf>
    <xf numFmtId="178" fontId="215" fillId="15" borderId="16" xfId="5" applyNumberFormat="1" applyFont="1" applyFill="1" applyBorder="1" applyAlignment="1">
      <alignment horizontal="center" vertical="center"/>
    </xf>
    <xf numFmtId="178" fontId="216" fillId="15" borderId="16" xfId="5" applyNumberFormat="1" applyFont="1" applyFill="1" applyBorder="1" applyAlignment="1">
      <alignment horizontal="center" vertical="center"/>
    </xf>
    <xf numFmtId="178" fontId="216" fillId="3" borderId="16" xfId="5" applyNumberFormat="1" applyFont="1" applyFill="1" applyBorder="1" applyAlignment="1">
      <alignment horizontal="center" vertical="center"/>
    </xf>
    <xf numFmtId="0" fontId="217" fillId="15" borderId="10" xfId="5" applyFont="1" applyFill="1" applyBorder="1" applyAlignment="1">
      <alignment vertical="center"/>
    </xf>
    <xf numFmtId="0" fontId="217" fillId="15" borderId="8" xfId="5" applyFont="1" applyFill="1" applyBorder="1" applyAlignment="1">
      <alignment vertical="center"/>
    </xf>
    <xf numFmtId="0" fontId="14" fillId="0" borderId="0" xfId="5" applyFont="1" applyAlignment="1">
      <alignment horizontal="center" vertical="center"/>
    </xf>
    <xf numFmtId="178" fontId="215" fillId="8" borderId="16" xfId="5" applyNumberFormat="1" applyFont="1" applyFill="1" applyBorder="1" applyAlignment="1">
      <alignment horizontal="center" vertical="center"/>
    </xf>
    <xf numFmtId="178" fontId="215" fillId="8" borderId="16" xfId="5" quotePrefix="1" applyNumberFormat="1" applyFont="1" applyFill="1" applyBorder="1" applyAlignment="1">
      <alignment horizontal="center" vertical="center"/>
    </xf>
    <xf numFmtId="0" fontId="217" fillId="8" borderId="10" xfId="5" applyFont="1" applyFill="1" applyBorder="1" applyAlignment="1">
      <alignment vertical="center"/>
    </xf>
    <xf numFmtId="0" fontId="217" fillId="8" borderId="8" xfId="5" applyFont="1" applyFill="1" applyBorder="1" applyAlignment="1">
      <alignment vertical="center"/>
    </xf>
    <xf numFmtId="178" fontId="63" fillId="14" borderId="16" xfId="5" applyNumberFormat="1" applyFont="1" applyFill="1" applyBorder="1" applyAlignment="1">
      <alignment horizontal="center" vertical="center"/>
    </xf>
    <xf numFmtId="178" fontId="58" fillId="14" borderId="16" xfId="5" applyNumberFormat="1" applyFont="1" applyFill="1" applyBorder="1" applyAlignment="1">
      <alignment horizontal="left" vertical="center"/>
    </xf>
    <xf numFmtId="178" fontId="218" fillId="14" borderId="16" xfId="5" applyNumberFormat="1" applyFont="1" applyFill="1" applyBorder="1" applyAlignment="1">
      <alignment horizontal="left" vertical="center"/>
    </xf>
    <xf numFmtId="178" fontId="219" fillId="14" borderId="16" xfId="5" applyNumberFormat="1" applyFont="1" applyFill="1" applyBorder="1" applyAlignment="1">
      <alignment horizontal="left" vertical="center"/>
    </xf>
    <xf numFmtId="0" fontId="220" fillId="14" borderId="10" xfId="5" applyFont="1" applyFill="1" applyBorder="1" applyAlignment="1">
      <alignment vertical="center"/>
    </xf>
    <xf numFmtId="0" fontId="220" fillId="14" borderId="8" xfId="5" applyFont="1" applyFill="1" applyBorder="1" applyAlignment="1">
      <alignment vertical="center"/>
    </xf>
    <xf numFmtId="178" fontId="215" fillId="4" borderId="16" xfId="5" applyNumberFormat="1" applyFont="1" applyFill="1" applyBorder="1" applyAlignment="1">
      <alignment horizontal="center" vertical="center"/>
    </xf>
    <xf numFmtId="178" fontId="215" fillId="4" borderId="16" xfId="5" quotePrefix="1" applyNumberFormat="1" applyFont="1" applyFill="1" applyBorder="1" applyAlignment="1">
      <alignment horizontal="center" vertical="center"/>
    </xf>
    <xf numFmtId="0" fontId="217" fillId="4" borderId="10" xfId="5" applyFont="1" applyFill="1" applyBorder="1" applyAlignment="1">
      <alignment vertical="center"/>
    </xf>
    <xf numFmtId="0" fontId="217" fillId="4" borderId="8" xfId="5" applyFont="1" applyFill="1" applyBorder="1" applyAlignment="1">
      <alignment vertical="center"/>
    </xf>
    <xf numFmtId="0" fontId="53" fillId="0" borderId="0" xfId="5" applyFont="1"/>
    <xf numFmtId="0" fontId="52" fillId="6" borderId="16" xfId="5" applyFont="1" applyFill="1" applyBorder="1" applyAlignment="1">
      <alignment horizontal="center" vertical="center"/>
    </xf>
    <xf numFmtId="0" fontId="18" fillId="6" borderId="16" xfId="5" applyFont="1" applyFill="1" applyBorder="1" applyAlignment="1">
      <alignment horizontal="center" vertical="center"/>
    </xf>
    <xf numFmtId="0" fontId="221" fillId="6" borderId="16" xfId="5" applyFont="1" applyFill="1" applyBorder="1" applyAlignment="1">
      <alignment horizontal="center" vertical="center"/>
    </xf>
    <xf numFmtId="0" fontId="222" fillId="5" borderId="10" xfId="5" applyFont="1" applyFill="1" applyBorder="1" applyAlignment="1">
      <alignment vertical="center"/>
    </xf>
    <xf numFmtId="0" fontId="222" fillId="5" borderId="8" xfId="5" applyFont="1" applyFill="1" applyBorder="1" applyAlignment="1">
      <alignment vertical="center"/>
    </xf>
    <xf numFmtId="0" fontId="51" fillId="0" borderId="0" xfId="5" applyFont="1" applyAlignment="1">
      <alignment horizontal="center" vertical="center"/>
    </xf>
    <xf numFmtId="0" fontId="8" fillId="0" borderId="0" xfId="5" applyFont="1"/>
    <xf numFmtId="0" fontId="10" fillId="4" borderId="6" xfId="5" quotePrefix="1" applyFont="1" applyFill="1" applyBorder="1" applyAlignment="1">
      <alignment vertical="center"/>
    </xf>
    <xf numFmtId="178" fontId="55" fillId="4" borderId="5" xfId="5" applyNumberFormat="1" applyFont="1" applyFill="1" applyBorder="1" applyAlignment="1">
      <alignment vertical="center"/>
    </xf>
    <xf numFmtId="178" fontId="9" fillId="4" borderId="4" xfId="5" applyNumberFormat="1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55" fillId="4" borderId="5" xfId="5" applyFont="1" applyFill="1" applyBorder="1" applyAlignment="1">
      <alignment vertical="center"/>
    </xf>
    <xf numFmtId="0" fontId="223" fillId="4" borderId="6" xfId="5" applyFont="1" applyFill="1" applyBorder="1" applyAlignment="1">
      <alignment vertical="center" wrapText="1"/>
    </xf>
    <xf numFmtId="0" fontId="10" fillId="2" borderId="6" xfId="5" applyFont="1" applyFill="1" applyBorder="1" applyAlignment="1">
      <alignment vertical="center"/>
    </xf>
    <xf numFmtId="178" fontId="55" fillId="2" borderId="5" xfId="5" applyNumberFormat="1" applyFont="1" applyFill="1" applyBorder="1" applyAlignment="1">
      <alignment vertical="center"/>
    </xf>
    <xf numFmtId="178" fontId="9" fillId="2" borderId="4" xfId="5" applyNumberFormat="1" applyFont="1" applyFill="1" applyBorder="1" applyAlignment="1">
      <alignment vertical="center"/>
    </xf>
    <xf numFmtId="178" fontId="10" fillId="2" borderId="6" xfId="5" applyNumberFormat="1" applyFont="1" applyFill="1" applyBorder="1" applyAlignment="1">
      <alignment vertical="center"/>
    </xf>
    <xf numFmtId="0" fontId="5" fillId="0" borderId="0" xfId="5" applyFont="1" applyAlignment="1">
      <alignment horizontal="center"/>
    </xf>
    <xf numFmtId="0" fontId="224" fillId="0" borderId="0" xfId="5" applyFont="1"/>
    <xf numFmtId="0" fontId="7" fillId="4" borderId="29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178" fontId="7" fillId="4" borderId="30" xfId="5" applyNumberFormat="1" applyFont="1" applyFill="1" applyBorder="1" applyAlignment="1">
      <alignment horizontal="center"/>
    </xf>
    <xf numFmtId="0" fontId="6" fillId="4" borderId="29" xfId="5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30" xfId="5" applyFont="1" applyFill="1" applyBorder="1" applyAlignment="1">
      <alignment horizontal="center"/>
    </xf>
    <xf numFmtId="178" fontId="6" fillId="4" borderId="30" xfId="5" applyNumberFormat="1" applyFont="1" applyFill="1" applyBorder="1" applyAlignment="1">
      <alignment horizontal="center"/>
    </xf>
    <xf numFmtId="0" fontId="6" fillId="2" borderId="29" xfId="5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30" xfId="5" applyFont="1" applyFill="1" applyBorder="1" applyAlignment="1">
      <alignment horizontal="center"/>
    </xf>
    <xf numFmtId="178" fontId="6" fillId="2" borderId="29" xfId="5" applyNumberFormat="1" applyFont="1" applyFill="1" applyBorder="1" applyAlignment="1">
      <alignment horizontal="center"/>
    </xf>
    <xf numFmtId="178" fontId="6" fillId="2" borderId="30" xfId="5" applyNumberFormat="1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1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13" fillId="4" borderId="6" xfId="5" applyFont="1" applyFill="1" applyBorder="1" applyAlignment="1">
      <alignment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vertical="center"/>
    </xf>
    <xf numFmtId="0" fontId="223" fillId="2" borderId="6" xfId="5" applyFont="1" applyFill="1" applyBorder="1" applyAlignment="1">
      <alignment vertical="center"/>
    </xf>
    <xf numFmtId="178" fontId="68" fillId="2" borderId="4" xfId="5" applyNumberFormat="1" applyFont="1" applyFill="1" applyBorder="1" applyAlignment="1">
      <alignment vertical="center"/>
    </xf>
    <xf numFmtId="0" fontId="7" fillId="4" borderId="30" xfId="5" applyFont="1" applyFill="1" applyBorder="1" applyAlignment="1">
      <alignment horizontal="center"/>
    </xf>
    <xf numFmtId="0" fontId="6" fillId="0" borderId="0" xfId="5" applyFont="1" applyAlignment="1">
      <alignment horizontal="center"/>
    </xf>
    <xf numFmtId="178" fontId="10" fillId="4" borderId="6" xfId="5" applyNumberFormat="1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223" fillId="2" borderId="6" xfId="5" applyFont="1" applyFill="1" applyBorder="1" applyAlignment="1">
      <alignment vertical="center" wrapText="1"/>
    </xf>
    <xf numFmtId="0" fontId="12" fillId="3" borderId="6" xfId="5" applyFont="1" applyFill="1" applyBorder="1" applyAlignment="1">
      <alignment vertical="center"/>
    </xf>
    <xf numFmtId="0" fontId="11" fillId="3" borderId="5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0" fillId="2" borderId="6" xfId="5" applyFont="1" applyFill="1" applyBorder="1" applyAlignment="1">
      <alignment vertical="center" wrapText="1"/>
    </xf>
    <xf numFmtId="0" fontId="6" fillId="3" borderId="29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30" xfId="5" applyFont="1" applyFill="1" applyBorder="1" applyAlignment="1">
      <alignment horizontal="center"/>
    </xf>
    <xf numFmtId="9" fontId="6" fillId="3" borderId="29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30" xfId="5" applyNumberFormat="1" applyFont="1" applyFill="1" applyBorder="1" applyAlignment="1">
      <alignment horizontal="center"/>
    </xf>
    <xf numFmtId="0" fontId="27" fillId="4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27" fillId="13" borderId="7" xfId="5" applyFont="1" applyFill="1" applyBorder="1" applyAlignment="1">
      <alignment horizontal="center" vertical="center"/>
    </xf>
    <xf numFmtId="0" fontId="6" fillId="3" borderId="3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0" fontId="121" fillId="0" borderId="0" xfId="5" applyFont="1" applyAlignment="1">
      <alignment horizontal="center"/>
    </xf>
    <xf numFmtId="49" fontId="130" fillId="24" borderId="0" xfId="4" applyNumberFormat="1" applyFont="1" applyFill="1" applyAlignment="1">
      <alignment horizontal="center"/>
    </xf>
    <xf numFmtId="0" fontId="225" fillId="0" borderId="0" xfId="4" applyFont="1" applyAlignment="1">
      <alignment horizontal="center" vertical="center"/>
    </xf>
    <xf numFmtId="0" fontId="123" fillId="11" borderId="0" xfId="4" quotePrefix="1" applyFont="1" applyFill="1" applyAlignment="1">
      <alignment horizontal="center"/>
    </xf>
    <xf numFmtId="0" fontId="226" fillId="24" borderId="0" xfId="4" applyFont="1" applyFill="1" applyAlignment="1">
      <alignment horizontal="center"/>
    </xf>
    <xf numFmtId="0" fontId="227" fillId="0" borderId="0" xfId="4" applyFont="1" applyAlignment="1">
      <alignment horizontal="center" vertical="center"/>
    </xf>
    <xf numFmtId="178" fontId="6" fillId="4" borderId="29" xfId="5" applyNumberFormat="1" applyFont="1" applyFill="1" applyBorder="1" applyAlignment="1">
      <alignment horizontal="center"/>
    </xf>
    <xf numFmtId="0" fontId="76" fillId="9" borderId="0" xfId="5" applyFont="1" applyFill="1"/>
    <xf numFmtId="0" fontId="128" fillId="25" borderId="26" xfId="4" applyNumberFormat="1" applyFont="1" applyFill="1" applyBorder="1" applyAlignment="1">
      <alignment horizontal="center"/>
    </xf>
    <xf numFmtId="0" fontId="228" fillId="0" borderId="0" xfId="4" applyFont="1" applyAlignment="1">
      <alignment horizontal="right"/>
    </xf>
    <xf numFmtId="0" fontId="229" fillId="9" borderId="0" xfId="4" applyFont="1" applyFill="1" applyAlignment="1">
      <alignment horizontal="center"/>
    </xf>
    <xf numFmtId="0" fontId="145" fillId="9" borderId="0" xfId="4" applyFont="1" applyFill="1"/>
    <xf numFmtId="0" fontId="229" fillId="9" borderId="0" xfId="4" applyFont="1" applyFill="1"/>
    <xf numFmtId="0" fontId="156" fillId="9" borderId="0" xfId="0" applyFont="1" applyFill="1"/>
    <xf numFmtId="0" fontId="167" fillId="8" borderId="7" xfId="5" applyFont="1" applyFill="1" applyBorder="1" applyAlignment="1">
      <alignment horizontal="center" vertical="center"/>
    </xf>
    <xf numFmtId="0" fontId="167" fillId="2" borderId="7" xfId="5" applyFont="1" applyFill="1" applyBorder="1" applyAlignment="1">
      <alignment horizontal="center" vertical="center"/>
    </xf>
    <xf numFmtId="0" fontId="130" fillId="24" borderId="0" xfId="4" applyNumberFormat="1" applyFont="1" applyFill="1" applyAlignment="1">
      <alignment horizontal="center"/>
    </xf>
    <xf numFmtId="0" fontId="230" fillId="0" borderId="0" xfId="4" applyFont="1"/>
    <xf numFmtId="0" fontId="225" fillId="27" borderId="25" xfId="4" applyNumberFormat="1" applyFont="1" applyFill="1" applyBorder="1" applyAlignment="1">
      <alignment horizontal="center" vertical="center"/>
    </xf>
    <xf numFmtId="0" fontId="225" fillId="0" borderId="25" xfId="4" applyNumberFormat="1" applyFont="1" applyBorder="1" applyAlignment="1">
      <alignment horizontal="center" vertical="center"/>
    </xf>
    <xf numFmtId="0" fontId="128" fillId="25" borderId="27" xfId="4" applyNumberFormat="1" applyFont="1" applyFill="1" applyBorder="1" applyAlignment="1">
      <alignment horizontal="center" vertical="center"/>
    </xf>
    <xf numFmtId="0" fontId="14" fillId="27" borderId="27" xfId="4" applyNumberFormat="1" applyFont="1" applyFill="1" applyBorder="1" applyAlignment="1">
      <alignment horizontal="center" vertical="center"/>
    </xf>
    <xf numFmtId="0" fontId="14" fillId="0" borderId="27" xfId="4" applyNumberFormat="1" applyFont="1" applyBorder="1" applyAlignment="1">
      <alignment horizontal="center" vertical="center"/>
    </xf>
    <xf numFmtId="0" fontId="128" fillId="25" borderId="25" xfId="4" applyNumberFormat="1" applyFont="1" applyFill="1" applyBorder="1" applyAlignment="1">
      <alignment horizontal="center" vertical="center"/>
    </xf>
    <xf numFmtId="0" fontId="132" fillId="27" borderId="25" xfId="4" applyNumberFormat="1" applyFont="1" applyFill="1" applyBorder="1" applyAlignment="1">
      <alignment horizontal="center" vertical="center"/>
    </xf>
    <xf numFmtId="0" fontId="132" fillId="0" borderId="25" xfId="4" applyNumberFormat="1" applyFont="1" applyBorder="1" applyAlignment="1">
      <alignment horizontal="center" vertical="center"/>
    </xf>
    <xf numFmtId="0" fontId="128" fillId="25" borderId="26" xfId="4" applyNumberFormat="1" applyFont="1" applyFill="1" applyBorder="1" applyAlignment="1">
      <alignment horizontal="center" vertical="center"/>
    </xf>
    <xf numFmtId="0" fontId="231" fillId="0" borderId="0" xfId="0" applyFont="1" applyAlignment="1">
      <alignment horizontal="center" vertical="center"/>
    </xf>
    <xf numFmtId="0" fontId="232" fillId="9" borderId="25" xfId="4" applyNumberFormat="1" applyFont="1" applyFill="1" applyBorder="1" applyAlignment="1">
      <alignment horizontal="center" vertical="center"/>
    </xf>
    <xf numFmtId="0" fontId="227" fillId="27" borderId="25" xfId="4" applyNumberFormat="1" applyFont="1" applyFill="1" applyBorder="1" applyAlignment="1">
      <alignment horizontal="center" vertical="center"/>
    </xf>
    <xf numFmtId="0" fontId="186" fillId="27" borderId="27" xfId="4" quotePrefix="1" applyNumberFormat="1" applyFont="1" applyFill="1" applyBorder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867A845-44F9-4779-B990-1B03B8BEF2A0}"/>
    <cellStyle name="一般 4" xfId="4" xr:uid="{EEC31A27-66EA-4D5E-A3E5-D3011515E366}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A16"/>
          <cell r="AB16" t="str">
            <v/>
          </cell>
          <cell r="AC16"/>
        </row>
        <row r="17">
          <cell r="W17" t="str">
            <v>f</v>
          </cell>
          <cell r="AA17"/>
          <cell r="AB17" t="str">
            <v/>
          </cell>
          <cell r="AC17"/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A19"/>
          <cell r="AB19" t="str">
            <v/>
          </cell>
          <cell r="AC19"/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  <cell r="AA35"/>
          <cell r="AB35"/>
          <cell r="AC35"/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A39"/>
          <cell r="AB39" t="str">
            <v/>
          </cell>
          <cell r="AC39"/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A41"/>
          <cell r="AB41" t="str">
            <v/>
          </cell>
          <cell r="AC41"/>
        </row>
        <row r="42">
          <cell r="AA42"/>
          <cell r="AB42" t="str">
            <v/>
          </cell>
          <cell r="AC42"/>
        </row>
        <row r="43">
          <cell r="AA43"/>
          <cell r="AB43"/>
          <cell r="AC43"/>
        </row>
        <row r="44">
          <cell r="AA44"/>
          <cell r="AB44"/>
          <cell r="AC44"/>
        </row>
        <row r="45">
          <cell r="AA45"/>
          <cell r="AB45"/>
          <cell r="AC45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BD0D6-CFE5-4F56-A691-6ECDFFA45498}" name="表格1_337412" displayName="表格1_337412" ref="R2:V57" totalsRowShown="0" headerRowDxfId="5">
  <autoFilter ref="R2:V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5">
    <tableColumn id="1" xr3:uid="{4300E25B-F6F0-4EBE-9910-D1CF6269672E}" name="鍵盤位置" dataDxfId="4">
      <calculatedColumnFormula>G3</calculatedColumnFormula>
    </tableColumn>
    <tableColumn id="4" xr3:uid="{06039249-2CA8-4A8A-9F40-0F5EB6BA2BF6}" name="字典編碼" dataDxfId="3" dataCellStyle="一般 4">
      <calculatedColumnFormula>F3</calculatedColumnFormula>
    </tableColumn>
    <tableColumn id="2" xr3:uid="{EA12865D-A7CC-4B64-BDBB-EF95D390C4C7}" name="方音符號" dataDxfId="2"/>
    <tableColumn id="3" xr3:uid="{2C4165FB-93AA-45A2-8A31-A5F1CF463C65}" name="欄1" dataDxfId="1" dataCellStyle="一般 4">
      <calculatedColumnFormula xml:space="preserve"> MATCH( "" &amp; 表格1_337412[[#This Row],[鍵盤位置]], $J$3:$J$57, 0)</calculatedColumnFormula>
    </tableColumn>
    <tableColumn id="5" xr3:uid="{B7F012F2-560D-4CAB-9589-C6F790CC6EDC}" name="欄2" dataDxfId="0" dataCellStyle="一般 4">
      <calculatedColumnFormula array="1" xml:space="preserve"> INDEX($K$3:$K$57, 表格1_337412[[#This Row],[欄1]])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11996-4B76-4A56-BF44-8EB7CB0141CB}" name="表格1_3374" displayName="表格1_3374" ref="R2:V57" totalsRowShown="0" headerRowDxfId="11">
  <autoFilter ref="R2:V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5">
    <tableColumn id="1" xr3:uid="{545AC5B5-8852-4FC6-97CD-4846AB2A0860}" name="鍵盤位置" dataDxfId="10">
      <calculatedColumnFormula>G3</calculatedColumnFormula>
    </tableColumn>
    <tableColumn id="4" xr3:uid="{A9663618-CC0C-49B3-9F6D-5528DB2A7287}" name="字典編碼" dataDxfId="9" dataCellStyle="一般 4">
      <calculatedColumnFormula>F3</calculatedColumnFormula>
    </tableColumn>
    <tableColumn id="2" xr3:uid="{C96E7F74-F6FE-4111-880D-1BAF9336C92F}" name="方音符號" dataDxfId="8"/>
    <tableColumn id="3" xr3:uid="{8C90E391-2BF4-49A5-B51F-A8E85D913A36}" name="欄1" dataDxfId="6" dataCellStyle="一般 4">
      <calculatedColumnFormula xml:space="preserve"> MATCH( "" &amp; 表格1_3374[[#This Row],[鍵盤位置]], $J$3:$J$57, 0)</calculatedColumnFormula>
    </tableColumn>
    <tableColumn id="5" xr3:uid="{F11E7392-9C84-4296-BC7C-8E39F0E55E0E}" name="欄2" dataDxfId="7" dataCellStyle="一般 4">
      <calculatedColumnFormula array="1" xml:space="preserve"> INDEX($K$3:$K$57, 表格1_3374[[#This Row],[欄1]])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56" tableBorderDxfId="55">
  <autoFilter ref="BE8:BI58" xr:uid="{3B0A2C71-8D94-4593-BB80-02894E7265FE}"/>
  <tableColumns count="5">
    <tableColumn id="1" xr3:uid="{D9F72C05-D20D-4E41-8CD2-D47EAAAB5061}" name="序號" dataDxfId="54"/>
    <tableColumn id="5" xr3:uid="{76A9377C-B27C-473A-9EE0-1A8D4D0670E7}" name="按鍵字元" dataDxfId="53"/>
    <tableColumn id="2" xr3:uid="{8FDE1FB4-060C-4E19-B8BF-5C3C23E94F36}" name="注音符號" dataDxfId="52"/>
    <tableColumn id="3" xr3:uid="{B077E65C-C950-4D47-87A9-DCEDC0F350CF}" name="拼音字母" dataDxfId="51"/>
    <tableColumn id="4" xr3:uid="{D04A69C4-37A4-4EBC-9A00-BFE435BF9DCB}" name="字典編碼" dataDxfId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9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8">
      <calculatedColumnFormula>I3</calculatedColumnFormula>
    </tableColumn>
    <tableColumn id="4" xr3:uid="{BAE708E8-CF5B-4D0B-8DF5-70B9AD52CA64}" name="字典編碼" dataDxfId="47" dataCellStyle="一般 4">
      <calculatedColumnFormula>H3</calculatedColumnFormula>
    </tableColumn>
    <tableColumn id="3" xr3:uid="{70BCF08F-E52C-4F2F-8F88-D7EDA4AC0303}" name="拼音字母" dataDxfId="46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5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44" tableBorderDxfId="43">
  <autoFilter ref="AV8:AZ58" xr:uid="{3B0A2C71-8D94-4593-BB80-02894E7265FE}"/>
  <tableColumns count="5">
    <tableColumn id="1" xr3:uid="{71FDF87D-76C3-4355-BDAB-D340D8A9EEA4}" name="序號" dataDxfId="42">
      <calculatedColumnFormula array="1" xml:space="preserve"> ROW() - ROW($8:$8)</calculatedColumnFormula>
    </tableColumn>
    <tableColumn id="5" xr3:uid="{9E4EDD55-425F-4D8F-B5B2-0E121FF194D3}" name="鍵盤按鍵" dataDxfId="41"/>
    <tableColumn id="2" xr3:uid="{E2222704-3459-404D-83E7-C2590CA4EA13}" name="字典編碼" dataDxfId="40"/>
    <tableColumn id="3" xr3:uid="{4739495F-D1EF-4573-A6B6-21C6ED436B59}" name="拼音字母" dataDxfId="39"/>
    <tableColumn id="4" xr3:uid="{EEEEE2DE-12A7-40C0-B8C6-A9DE8229567C}" name="注音符號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7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6">
      <calculatedColumnFormula>G3</calculatedColumnFormula>
    </tableColumn>
    <tableColumn id="4" xr3:uid="{8C167905-9D73-4909-8712-255BECFAE41E}" name="字典編碼" dataDxfId="35" dataCellStyle="一般 4">
      <calculatedColumnFormula>F3</calculatedColumnFormula>
    </tableColumn>
    <tableColumn id="2" xr3:uid="{2B39C045-95F3-4942-B538-2A6427E8FFDE}" name="方音符號" dataDxfId="34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32">
      <calculatedColumnFormula>G3</calculatedColumnFormula>
    </tableColumn>
    <tableColumn id="4" xr3:uid="{4ECEBB4D-55DC-4D4B-9996-AEA5734CF4E0}" name="字典編碼" dataDxfId="31" dataCellStyle="一般 4">
      <calculatedColumnFormula>F3</calculatedColumnFormula>
    </tableColumn>
    <tableColumn id="2" xr3:uid="{DE6DDD52-3A19-4642-8167-79627FC56DE7}" name="方音符號" dataDxfId="3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8"/>
    <tableColumn id="4" xr3:uid="{64D6493B-BE28-4D5C-8028-F0E91296CD5E}" name="字典編碼" dataDxfId="27" dataCellStyle="一般 4"/>
    <tableColumn id="2" xr3:uid="{1165FEF4-C5CE-495D-B4D7-2C4D25F7136A}" name="方音符號" dataDxfId="26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5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4">
      <calculatedColumnFormula>G3</calculatedColumnFormula>
    </tableColumn>
    <tableColumn id="4" xr3:uid="{730A345D-24E2-4C76-943A-E64802DD029D}" name="字典編碼" dataDxfId="23" dataCellStyle="一般 4">
      <calculatedColumnFormula>F3</calculatedColumnFormula>
    </tableColumn>
    <tableColumn id="2" xr3:uid="{4C3C4DD4-6C51-4A0A-99B3-DF9F0D69AF51}" name="方音符號" dataDxfId="22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0">
      <calculatedColumnFormula>G3</calculatedColumnFormula>
    </tableColumn>
    <tableColumn id="4" xr3:uid="{4C7CA1F3-D1C3-4190-B4EE-3AD155DB8473}" name="字典編碼" dataDxfId="19" dataCellStyle="一般 4">
      <calculatedColumnFormula>F3</calculatedColumnFormula>
    </tableColumn>
    <tableColumn id="2" xr3:uid="{20E99A91-482C-42A3-B3DD-B03AF39ACBB1}" name="方音符號" dataDxfId="18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7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6"/>
    <tableColumn id="2" xr3:uid="{63964A11-33C3-4775-A61B-A34CA9D7D33B}" name="方音符號" dataDxfId="15"/>
    <tableColumn id="3" xr3:uid="{F5A33025-421F-49C0-AF9F-4A9A0D4562CC}" name="拼音字母" dataDxfId="14"/>
    <tableColumn id="4" xr3:uid="{D331036C-A530-49C9-BE79-22670ABE9163}" name="按鍵編碼" dataDxfId="13"/>
    <tableColumn id="5" xr3:uid="{3CD879B3-0434-4959-B532-198774D28491}" name="國際音標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1469-B1DB-4C13-B027-9BA9DDD79C37}">
  <sheetPr>
    <tabColor rgb="FFFFC000"/>
  </sheetPr>
  <dimension ref="A1:BP63"/>
  <sheetViews>
    <sheetView tabSelected="1" topLeftCell="A15" zoomScale="80" zoomScaleNormal="80" workbookViewId="0">
      <selection activeCell="AP25" sqref="AP25"/>
    </sheetView>
    <sheetView zoomScale="70" zoomScaleNormal="70" workbookViewId="1"/>
  </sheetViews>
  <sheetFormatPr defaultColWidth="7.19921875" defaultRowHeight="25.5"/>
  <cols>
    <col min="1" max="1" width="2.19921875" style="529" customWidth="1"/>
    <col min="2" max="59" width="5.796875" style="529" customWidth="1"/>
    <col min="60" max="61" width="7.19921875" style="529"/>
    <col min="62" max="65" width="11.296875" style="529" customWidth="1"/>
    <col min="66" max="67" width="7.19921875" style="529"/>
    <col min="68" max="68" width="27.296875" style="530" customWidth="1"/>
    <col min="69" max="16384" width="7.19921875" style="529"/>
  </cols>
  <sheetData>
    <row r="1" spans="1:68" ht="17.100000000000001" customHeight="1" thickBot="1">
      <c r="A1" s="654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4"/>
      <c r="N1" s="654"/>
      <c r="O1" s="654"/>
      <c r="P1" s="654"/>
      <c r="Q1" s="654"/>
      <c r="R1" s="654"/>
      <c r="S1" s="654"/>
      <c r="T1" s="654"/>
      <c r="U1" s="654"/>
      <c r="V1" s="654"/>
      <c r="W1" s="654"/>
      <c r="X1" s="654"/>
      <c r="Y1" s="654"/>
      <c r="Z1" s="654"/>
      <c r="AA1" s="654"/>
      <c r="AB1" s="654"/>
      <c r="AC1" s="654"/>
      <c r="AD1" s="654"/>
      <c r="AE1" s="654"/>
      <c r="AF1" s="654"/>
      <c r="AG1" s="654"/>
      <c r="AH1" s="654"/>
      <c r="AI1" s="654"/>
      <c r="AJ1" s="654"/>
      <c r="AK1" s="654"/>
      <c r="AL1" s="654"/>
      <c r="AM1" s="654"/>
      <c r="AN1" s="654"/>
      <c r="AO1" s="654"/>
      <c r="AP1" s="654"/>
      <c r="AQ1" s="654"/>
      <c r="AR1" s="560"/>
      <c r="AS1" s="560"/>
      <c r="AT1" s="654"/>
      <c r="AU1" s="654"/>
      <c r="AV1" s="654"/>
    </row>
    <row r="2" spans="1:68" s="590" customFormat="1" ht="31.5" customHeight="1" thickBot="1">
      <c r="A2" s="601"/>
      <c r="B2" s="623" t="s">
        <v>999</v>
      </c>
      <c r="C2" s="622"/>
      <c r="D2" s="621"/>
      <c r="E2" s="623" t="s">
        <v>0</v>
      </c>
      <c r="F2" s="622"/>
      <c r="G2" s="621"/>
      <c r="H2" s="650" t="s">
        <v>1</v>
      </c>
      <c r="I2" s="649"/>
      <c r="J2" s="648"/>
      <c r="K2" s="650" t="s">
        <v>2</v>
      </c>
      <c r="L2" s="649"/>
      <c r="M2" s="648"/>
      <c r="N2" s="653">
        <v>0.05</v>
      </c>
      <c r="O2" s="652"/>
      <c r="P2" s="651"/>
      <c r="Q2" s="650" t="s">
        <v>3</v>
      </c>
      <c r="R2" s="649"/>
      <c r="S2" s="648"/>
      <c r="T2" s="650" t="s">
        <v>4</v>
      </c>
      <c r="U2" s="649"/>
      <c r="V2" s="648"/>
      <c r="W2" s="620" t="s">
        <v>998</v>
      </c>
      <c r="X2" s="619"/>
      <c r="Y2" s="618"/>
      <c r="Z2" s="620" t="s">
        <v>997</v>
      </c>
      <c r="AA2" s="619"/>
      <c r="AB2" s="618"/>
      <c r="AC2" s="620" t="s">
        <v>5</v>
      </c>
      <c r="AD2" s="619"/>
      <c r="AE2" s="618"/>
      <c r="AF2" s="617" t="s">
        <v>6</v>
      </c>
      <c r="AG2" s="616"/>
      <c r="AH2" s="615"/>
      <c r="AI2" s="617" t="s">
        <v>7</v>
      </c>
      <c r="AJ2" s="616"/>
      <c r="AK2" s="615"/>
      <c r="AL2" s="601"/>
      <c r="AM2" s="601"/>
      <c r="AN2" s="601"/>
      <c r="AO2" s="601"/>
      <c r="AP2" s="601"/>
      <c r="AQ2" s="601"/>
      <c r="AR2" s="602"/>
      <c r="AS2" s="602"/>
      <c r="AT2" s="601"/>
      <c r="AU2" s="601"/>
      <c r="AV2" s="601"/>
      <c r="BI2" s="647" t="s">
        <v>103</v>
      </c>
      <c r="BJ2" s="646" t="s">
        <v>104</v>
      </c>
      <c r="BK2" s="668" t="s">
        <v>942</v>
      </c>
      <c r="BL2" s="669" t="s">
        <v>971</v>
      </c>
      <c r="BM2" s="645" t="s">
        <v>167</v>
      </c>
      <c r="BP2" s="530"/>
    </row>
    <row r="3" spans="1:68" s="590" customFormat="1" ht="31.5" customHeight="1" thickTop="1">
      <c r="A3" s="601"/>
      <c r="B3" s="614" t="str">
        <f>F17</f>
        <v>ㆠ</v>
      </c>
      <c r="C3" s="611"/>
      <c r="D3" s="610" t="s">
        <v>658</v>
      </c>
      <c r="E3" s="612"/>
      <c r="F3" s="611"/>
      <c r="G3" s="610"/>
      <c r="H3" s="641"/>
      <c r="I3" s="640"/>
      <c r="J3" s="639"/>
      <c r="K3" s="641"/>
      <c r="L3" s="640"/>
      <c r="M3" s="639"/>
      <c r="N3" s="644"/>
      <c r="O3" s="643"/>
      <c r="P3" s="642"/>
      <c r="Q3" s="641"/>
      <c r="R3" s="640"/>
      <c r="S3" s="639"/>
      <c r="T3" s="641"/>
      <c r="U3" s="640"/>
      <c r="V3" s="639"/>
      <c r="W3" s="609" t="str">
        <f>AD17</f>
        <v>ㆩ</v>
      </c>
      <c r="X3" s="607"/>
      <c r="Y3" s="606" t="s">
        <v>996</v>
      </c>
      <c r="Z3" s="609" t="str">
        <f>AK17</f>
        <v>ㆮ</v>
      </c>
      <c r="AA3" s="607"/>
      <c r="AB3" s="606" t="s">
        <v>995</v>
      </c>
      <c r="AC3" s="608"/>
      <c r="AD3" s="607"/>
      <c r="AE3" s="606"/>
      <c r="AF3" s="630"/>
      <c r="AG3" s="604"/>
      <c r="AH3" s="603"/>
      <c r="AI3" s="630"/>
      <c r="AJ3" s="604"/>
      <c r="AK3" s="603"/>
      <c r="AL3" s="601"/>
      <c r="AM3" s="601"/>
      <c r="AN3" s="601"/>
      <c r="AO3" s="601"/>
      <c r="AP3" s="601"/>
      <c r="AQ3" s="601"/>
      <c r="AR3" s="602"/>
      <c r="AS3" s="602"/>
      <c r="AT3" s="601"/>
      <c r="AU3" s="601"/>
      <c r="AV3" s="601"/>
      <c r="BI3" s="536">
        <v>1</v>
      </c>
      <c r="BJ3" s="535" t="str" cm="1">
        <f t="array" aca="1" ref="BJ3" ca="1" xml:space="preserve"> INDIRECT( ADDRESS( ROW($C$17), COLUMN($C$17) +$BI3) )</f>
        <v>ㄅ</v>
      </c>
      <c r="BK3" s="534" t="str" cm="1">
        <f t="array" aca="1" ref="BK3" ca="1" xml:space="preserve"> INDIRECT( ADDRESS( ROW($C$19), COLUMN($C$19) +$BI3) )</f>
        <v>p</v>
      </c>
      <c r="BL3" s="533" t="str" cm="1">
        <f t="array" aca="1" ref="BL3" ca="1" xml:space="preserve"> INDIRECT( ADDRESS( ROW($C$18), COLUMN($C$18) +$BI3) )</f>
        <v>p</v>
      </c>
      <c r="BM3" s="532" t="str" cm="1">
        <f t="array" aca="1" ref="BM3" ca="1" xml:space="preserve"> INDIRECT( ADDRESS( ROW($C$16), COLUMN($C$16) +$BI3) )</f>
        <v>1</v>
      </c>
      <c r="BP3" s="661" t="str">
        <f ca="1" xml:space="preserve"> """" &amp; BM3 &amp; """: { commit: """ &amp; BJ3 &amp; """ }"</f>
        <v>"1": { commit: "ㄅ" }</v>
      </c>
    </row>
    <row r="4" spans="1:68" ht="31.5" customHeight="1" thickBot="1">
      <c r="A4" s="559"/>
      <c r="B4" s="599" t="str">
        <f>D17</f>
        <v>ㄅ</v>
      </c>
      <c r="C4" s="598"/>
      <c r="D4" s="638" t="s">
        <v>196</v>
      </c>
      <c r="E4" s="599" t="str">
        <f>H17</f>
        <v>ㄉ</v>
      </c>
      <c r="F4" s="598"/>
      <c r="G4" s="597" t="s">
        <v>11</v>
      </c>
      <c r="H4" s="637" t="s">
        <v>12</v>
      </c>
      <c r="I4" s="636"/>
      <c r="J4" s="635" t="s">
        <v>13</v>
      </c>
      <c r="K4" s="637" t="s">
        <v>14</v>
      </c>
      <c r="L4" s="636"/>
      <c r="M4" s="635" t="s">
        <v>15</v>
      </c>
      <c r="N4" s="637" t="s">
        <v>16</v>
      </c>
      <c r="O4" s="636"/>
      <c r="P4" s="635" t="s">
        <v>17</v>
      </c>
      <c r="Q4" s="637" t="s">
        <v>18</v>
      </c>
      <c r="R4" s="636"/>
      <c r="S4" s="635" t="s">
        <v>19</v>
      </c>
      <c r="T4" s="637" t="s">
        <v>994</v>
      </c>
      <c r="U4" s="636"/>
      <c r="V4" s="635" t="s">
        <v>993</v>
      </c>
      <c r="W4" s="593" t="str">
        <f>AC17</f>
        <v>ㄚ</v>
      </c>
      <c r="X4" s="592"/>
      <c r="Y4" s="596" t="s">
        <v>137</v>
      </c>
      <c r="Z4" s="593" t="str">
        <f>AJ17</f>
        <v>ㄞ</v>
      </c>
      <c r="AA4" s="592"/>
      <c r="AB4" s="596" t="s">
        <v>143</v>
      </c>
      <c r="AC4" s="593" t="str">
        <f>AS17</f>
        <v>ㄢ</v>
      </c>
      <c r="AD4" s="627"/>
      <c r="AE4" s="594" t="s">
        <v>606</v>
      </c>
      <c r="AF4" s="633" t="s">
        <v>992</v>
      </c>
      <c r="AG4" s="627"/>
      <c r="AH4" s="594" t="s">
        <v>911</v>
      </c>
      <c r="AI4" s="626"/>
      <c r="AJ4" s="625"/>
      <c r="AK4" s="624"/>
      <c r="AL4" s="559"/>
      <c r="AM4" s="559"/>
      <c r="AN4" s="559"/>
      <c r="AO4" s="559"/>
      <c r="AP4" s="559"/>
      <c r="AQ4" s="559"/>
      <c r="AR4" s="560"/>
      <c r="AS4" s="560"/>
      <c r="AT4" s="559"/>
      <c r="AU4" s="559"/>
      <c r="AV4" s="559"/>
      <c r="BI4" s="536">
        <v>2</v>
      </c>
      <c r="BJ4" s="535" t="str" cm="1">
        <f t="array" aca="1" ref="BJ4" ca="1" xml:space="preserve"> INDIRECT( ADDRESS( ROW($C$17), COLUMN($C$17) +$BI4) )</f>
        <v>ㄆ</v>
      </c>
      <c r="BK4" s="534" t="str" cm="1">
        <f t="array" aca="1" ref="BK4" ca="1" xml:space="preserve"> INDIRECT( ADDRESS( ROW($C$19), COLUMN($C$19) +$BI4) )</f>
        <v>ph</v>
      </c>
      <c r="BL4" s="533" t="str" cm="1">
        <f t="array" aca="1" ref="BL4" ca="1" xml:space="preserve"> INDIRECT( ADDRESS( ROW($C$18), COLUMN($C$18) +$BI4) )</f>
        <v>P</v>
      </c>
      <c r="BM4" s="532" t="str" cm="1">
        <f t="array" aca="1" ref="BM4" ca="1" xml:space="preserve"> INDIRECT( ADDRESS( ROW($C$16), COLUMN($C$16) +$BI4) )</f>
        <v>q</v>
      </c>
      <c r="BP4" s="661" t="str">
        <f t="shared" ref="BP4:BP54" ca="1" si="0" xml:space="preserve"> """" &amp; BM4 &amp; """: { commit: """ &amp; BJ4 &amp; """ }"</f>
        <v>"q": { commit: "ㄆ" }</v>
      </c>
    </row>
    <row r="5" spans="1:68" s="590" customFormat="1" ht="31.5" customHeight="1">
      <c r="A5" s="601"/>
      <c r="B5" s="601"/>
      <c r="C5" s="623" t="s">
        <v>24</v>
      </c>
      <c r="D5" s="622"/>
      <c r="E5" s="621"/>
      <c r="F5" s="623" t="s">
        <v>25</v>
      </c>
      <c r="G5" s="622"/>
      <c r="H5" s="621"/>
      <c r="I5" s="623" t="s">
        <v>26</v>
      </c>
      <c r="J5" s="622"/>
      <c r="K5" s="621"/>
      <c r="L5" s="623" t="s">
        <v>27</v>
      </c>
      <c r="M5" s="622"/>
      <c r="N5" s="621"/>
      <c r="O5" s="623" t="s">
        <v>28</v>
      </c>
      <c r="P5" s="622"/>
      <c r="Q5" s="621"/>
      <c r="R5" s="623" t="s">
        <v>29</v>
      </c>
      <c r="S5" s="622"/>
      <c r="T5" s="621"/>
      <c r="U5" s="620" t="s">
        <v>30</v>
      </c>
      <c r="V5" s="619"/>
      <c r="W5" s="618"/>
      <c r="X5" s="620" t="s">
        <v>31</v>
      </c>
      <c r="Y5" s="619"/>
      <c r="Z5" s="618"/>
      <c r="AA5" s="620" t="s">
        <v>32</v>
      </c>
      <c r="AB5" s="619"/>
      <c r="AC5" s="618"/>
      <c r="AD5" s="620" t="s">
        <v>33</v>
      </c>
      <c r="AE5" s="619"/>
      <c r="AF5" s="618"/>
      <c r="AG5" s="620" t="s">
        <v>34</v>
      </c>
      <c r="AH5" s="619"/>
      <c r="AI5" s="618"/>
      <c r="AJ5" s="620" t="s">
        <v>35</v>
      </c>
      <c r="AK5" s="619"/>
      <c r="AL5" s="618"/>
      <c r="AM5" s="617" t="s">
        <v>36</v>
      </c>
      <c r="AN5" s="616"/>
      <c r="AO5" s="615"/>
      <c r="AP5" s="601"/>
      <c r="AQ5" s="601"/>
      <c r="AR5" s="602"/>
      <c r="AS5" s="602"/>
      <c r="AT5" s="601"/>
      <c r="AU5" s="601"/>
      <c r="AV5" s="601"/>
      <c r="BI5" s="536">
        <v>3</v>
      </c>
      <c r="BJ5" s="535" t="str" cm="1">
        <f t="array" aca="1" ref="BJ5" ca="1" xml:space="preserve"> INDIRECT( ADDRESS( ROW($C$17), COLUMN($C$17) +$BI5) )</f>
        <v>ㆠ</v>
      </c>
      <c r="BK5" s="534" t="str" cm="1">
        <f t="array" aca="1" ref="BK5" ca="1" xml:space="preserve"> INDIRECT( ADDRESS( ROW($C$19), COLUMN($C$19) +$BI5) )</f>
        <v>b</v>
      </c>
      <c r="BL5" s="533" t="str" cm="1">
        <f t="array" aca="1" ref="BL5" ca="1" xml:space="preserve"> INDIRECT( ADDRESS( ROW($C$18), COLUMN($C$18) +$BI5) )</f>
        <v>b</v>
      </c>
      <c r="BM5" s="532" t="str" cm="1">
        <f t="array" aca="1" ref="BM5" ca="1" xml:space="preserve"> INDIRECT( ADDRESS( ROW($C$16), COLUMN($C$16) +$BI5) )</f>
        <v>!</v>
      </c>
      <c r="BP5" s="661" t="str">
        <f t="shared" ca="1" si="0"/>
        <v>"!": { commit: "ㆠ" }</v>
      </c>
    </row>
    <row r="6" spans="1:68" s="590" customFormat="1" ht="31.5" customHeight="1">
      <c r="A6" s="601"/>
      <c r="B6" s="601"/>
      <c r="C6" s="612"/>
      <c r="D6" s="611"/>
      <c r="E6" s="610"/>
      <c r="F6" s="612"/>
      <c r="G6" s="611"/>
      <c r="H6" s="610"/>
      <c r="I6" s="614" t="str">
        <f>N17</f>
        <v>ㆣ</v>
      </c>
      <c r="J6" s="611"/>
      <c r="K6" s="610" t="s">
        <v>656</v>
      </c>
      <c r="L6" s="614" t="str">
        <f>V17</f>
        <v>ㆢ</v>
      </c>
      <c r="M6" s="611"/>
      <c r="N6" s="610" t="s">
        <v>991</v>
      </c>
      <c r="O6" s="612"/>
      <c r="P6" s="611"/>
      <c r="Q6" s="610"/>
      <c r="R6" s="614" t="str">
        <f>R17</f>
        <v>ㆡ</v>
      </c>
      <c r="S6" s="611"/>
      <c r="T6" s="610" t="s">
        <v>666</v>
      </c>
      <c r="U6" s="609" t="str">
        <f>Z17</f>
        <v>ㆪ</v>
      </c>
      <c r="V6" s="607"/>
      <c r="W6" s="606" t="s">
        <v>990</v>
      </c>
      <c r="X6" s="609" t="str">
        <f>AF17</f>
        <v>ㆧ</v>
      </c>
      <c r="Y6" s="607"/>
      <c r="Z6" s="606" t="s">
        <v>989</v>
      </c>
      <c r="AA6" s="609"/>
      <c r="AB6" s="607"/>
      <c r="AC6" s="606"/>
      <c r="AD6" s="608"/>
      <c r="AE6" s="607"/>
      <c r="AF6" s="606"/>
      <c r="AG6" s="608"/>
      <c r="AH6" s="607"/>
      <c r="AI6" s="606"/>
      <c r="AJ6" s="608"/>
      <c r="AK6" s="607"/>
      <c r="AL6" s="606"/>
      <c r="AM6" s="630"/>
      <c r="AN6" s="604"/>
      <c r="AO6" s="603"/>
      <c r="AP6" s="601"/>
      <c r="AQ6" s="601"/>
      <c r="AR6" s="602"/>
      <c r="AS6" s="602"/>
      <c r="AT6" s="601"/>
      <c r="AU6" s="601"/>
      <c r="AV6" s="601"/>
      <c r="BI6" s="536">
        <v>4</v>
      </c>
      <c r="BJ6" s="535" t="str" cm="1">
        <f t="array" aca="1" ref="BJ6" ca="1" xml:space="preserve"> INDIRECT( ADDRESS( ROW($C$17), COLUMN($C$17) +$BI6) )</f>
        <v>ㄇ</v>
      </c>
      <c r="BK6" s="534" t="str" cm="1">
        <f t="array" aca="1" ref="BK6" ca="1" xml:space="preserve"> INDIRECT( ADDRESS( ROW($C$19), COLUMN($C$19) +$BI6) )</f>
        <v>m</v>
      </c>
      <c r="BL6" s="533" t="str" cm="1">
        <f t="array" aca="1" ref="BL6" ca="1" xml:space="preserve"> INDIRECT( ADDRESS( ROW($C$18), COLUMN($C$18) +$BI6) )</f>
        <v>m</v>
      </c>
      <c r="BM6" s="532" t="str" cm="1">
        <f t="array" aca="1" ref="BM6" ca="1" xml:space="preserve"> INDIRECT( ADDRESS( ROW($C$16), COLUMN($C$16) +$BI6) )</f>
        <v>a</v>
      </c>
      <c r="BP6" s="661" t="str">
        <f t="shared" ca="1" si="0"/>
        <v>"a": { commit: "ㄇ" }</v>
      </c>
    </row>
    <row r="7" spans="1:68" ht="31.5" customHeight="1" thickBot="1">
      <c r="A7" s="559"/>
      <c r="B7" s="559"/>
      <c r="C7" s="599" t="str">
        <f>E17</f>
        <v>ㄆ</v>
      </c>
      <c r="D7" s="598"/>
      <c r="E7" s="597" t="s">
        <v>38</v>
      </c>
      <c r="F7" s="599" t="str">
        <f>I17</f>
        <v>ㄊ</v>
      </c>
      <c r="G7" s="598"/>
      <c r="H7" s="597" t="s">
        <v>40</v>
      </c>
      <c r="I7" s="599" t="str">
        <f>L17</f>
        <v>ㄍ</v>
      </c>
      <c r="J7" s="598"/>
      <c r="K7" s="634" t="s">
        <v>670</v>
      </c>
      <c r="L7" s="599" t="str">
        <f>T17</f>
        <v>ㄐ</v>
      </c>
      <c r="M7" s="598"/>
      <c r="N7" s="634" t="s">
        <v>645</v>
      </c>
      <c r="O7" s="599"/>
      <c r="P7" s="598"/>
      <c r="Q7" s="597"/>
      <c r="R7" s="599" t="str">
        <f>P17</f>
        <v>ㄗ</v>
      </c>
      <c r="S7" s="598"/>
      <c r="T7" s="634" t="s">
        <v>302</v>
      </c>
      <c r="U7" s="633" t="s">
        <v>48</v>
      </c>
      <c r="V7" s="592"/>
      <c r="W7" s="596" t="s">
        <v>154</v>
      </c>
      <c r="X7" s="593" t="str">
        <f>AE17</f>
        <v>ㆦ</v>
      </c>
      <c r="Y7" s="592"/>
      <c r="Z7" s="594" t="s">
        <v>51</v>
      </c>
      <c r="AA7" s="593"/>
      <c r="AB7" s="592"/>
      <c r="AC7" s="596"/>
      <c r="AD7" s="593" t="str">
        <f>AO17</f>
        <v>ㄣ</v>
      </c>
      <c r="AE7" s="627"/>
      <c r="AF7" s="632" t="str">
        <f>AO19</f>
        <v>-n</v>
      </c>
      <c r="AG7" s="626"/>
      <c r="AH7" s="625"/>
      <c r="AI7" s="624"/>
      <c r="AJ7" s="626"/>
      <c r="AK7" s="625"/>
      <c r="AL7" s="624"/>
      <c r="AM7" s="626"/>
      <c r="AN7" s="625"/>
      <c r="AO7" s="624"/>
      <c r="AP7" s="559"/>
      <c r="AQ7" s="559"/>
      <c r="AR7" s="560"/>
      <c r="AS7" s="560"/>
      <c r="AT7" s="559"/>
      <c r="AU7" s="559"/>
      <c r="AV7" s="559"/>
      <c r="BI7" s="536">
        <v>5</v>
      </c>
      <c r="BJ7" s="535" t="str" cm="1">
        <f t="array" aca="1" ref="BJ7" ca="1" xml:space="preserve"> INDIRECT( ADDRESS( ROW($C$17), COLUMN($C$17) +$BI7) )</f>
        <v>ㄉ</v>
      </c>
      <c r="BK7" s="534" t="str" cm="1">
        <f t="array" aca="1" ref="BK7" ca="1" xml:space="preserve"> INDIRECT( ADDRESS( ROW($C$19), COLUMN($C$19) +$BI7) )</f>
        <v>t</v>
      </c>
      <c r="BL7" s="533" t="str" cm="1">
        <f t="array" aca="1" ref="BL7" ca="1" xml:space="preserve"> INDIRECT( ADDRESS( ROW($C$18), COLUMN($C$18) +$BI7) )</f>
        <v>t</v>
      </c>
      <c r="BM7" s="532" t="str" cm="1">
        <f t="array" aca="1" ref="BM7" ca="1" xml:space="preserve"> INDIRECT( ADDRESS( ROW($C$16), COLUMN($C$16) +$BI7) )</f>
        <v>2</v>
      </c>
      <c r="BP7" s="661" t="str">
        <f t="shared" ca="1" si="0"/>
        <v>"2": { commit: "ㄉ" }</v>
      </c>
    </row>
    <row r="8" spans="1:68" s="590" customFormat="1" ht="31.5" customHeight="1">
      <c r="A8" s="601"/>
      <c r="B8" s="601"/>
      <c r="C8" s="631"/>
      <c r="D8" s="623" t="s">
        <v>307</v>
      </c>
      <c r="E8" s="622"/>
      <c r="F8" s="621"/>
      <c r="G8" s="623" t="s">
        <v>56</v>
      </c>
      <c r="H8" s="622"/>
      <c r="I8" s="621"/>
      <c r="J8" s="623" t="s">
        <v>57</v>
      </c>
      <c r="K8" s="622"/>
      <c r="L8" s="621"/>
      <c r="M8" s="623" t="s">
        <v>58</v>
      </c>
      <c r="N8" s="622"/>
      <c r="O8" s="621"/>
      <c r="P8" s="623" t="s">
        <v>59</v>
      </c>
      <c r="Q8" s="622"/>
      <c r="R8" s="621"/>
      <c r="S8" s="623" t="s">
        <v>60</v>
      </c>
      <c r="T8" s="622"/>
      <c r="U8" s="621"/>
      <c r="V8" s="620" t="s">
        <v>61</v>
      </c>
      <c r="W8" s="619"/>
      <c r="X8" s="618"/>
      <c r="Y8" s="620" t="s">
        <v>62</v>
      </c>
      <c r="Z8" s="619"/>
      <c r="AA8" s="618"/>
      <c r="AB8" s="620" t="s">
        <v>63</v>
      </c>
      <c r="AC8" s="619"/>
      <c r="AD8" s="618"/>
      <c r="AE8" s="620" t="s">
        <v>64</v>
      </c>
      <c r="AF8" s="619"/>
      <c r="AG8" s="618"/>
      <c r="AH8" s="617" t="s">
        <v>65</v>
      </c>
      <c r="AI8" s="616"/>
      <c r="AJ8" s="615"/>
      <c r="AK8" s="601"/>
      <c r="AL8" s="601"/>
      <c r="AM8" s="601"/>
      <c r="AN8" s="601"/>
      <c r="AO8" s="601"/>
      <c r="AP8" s="601"/>
      <c r="AQ8" s="601"/>
      <c r="AR8" s="602"/>
      <c r="AS8" s="602"/>
      <c r="AT8" s="601"/>
      <c r="AU8" s="601"/>
      <c r="AV8" s="601"/>
      <c r="BI8" s="536">
        <v>6</v>
      </c>
      <c r="BJ8" s="535" t="str" cm="1">
        <f t="array" aca="1" ref="BJ8" ca="1" xml:space="preserve"> INDIRECT( ADDRESS( ROW($C$17), COLUMN($C$17) +$BI8) )</f>
        <v>ㄊ</v>
      </c>
      <c r="BK8" s="534" t="str" cm="1">
        <f t="array" aca="1" ref="BK8" ca="1" xml:space="preserve"> INDIRECT( ADDRESS( ROW($C$19), COLUMN($C$19) +$BI8) )</f>
        <v>th</v>
      </c>
      <c r="BL8" s="533" t="str" cm="1">
        <f t="array" aca="1" ref="BL8" ca="1" xml:space="preserve"> INDIRECT( ADDRESS( ROW($C$18), COLUMN($C$18) +$BI8) )</f>
        <v>T</v>
      </c>
      <c r="BM8" s="532" t="str" cm="1">
        <f t="array" aca="1" ref="BM8" ca="1" xml:space="preserve"> INDIRECT( ADDRESS( ROW($C$16), COLUMN($C$16) +$BI8) )</f>
        <v>w</v>
      </c>
      <c r="BP8" s="661" t="str">
        <f t="shared" ca="1" si="0"/>
        <v>"w": { commit: "ㄊ" }</v>
      </c>
    </row>
    <row r="9" spans="1:68" s="590" customFormat="1" ht="31.5" customHeight="1">
      <c r="A9" s="601"/>
      <c r="B9" s="601"/>
      <c r="C9" s="631"/>
      <c r="D9" s="612"/>
      <c r="E9" s="611"/>
      <c r="F9" s="610"/>
      <c r="G9" s="612"/>
      <c r="H9" s="611"/>
      <c r="I9" s="610"/>
      <c r="J9" s="612"/>
      <c r="K9" s="611"/>
      <c r="L9" s="610"/>
      <c r="M9" s="612"/>
      <c r="N9" s="611"/>
      <c r="O9" s="610"/>
      <c r="P9" s="612"/>
      <c r="Q9" s="611"/>
      <c r="R9" s="610"/>
      <c r="S9" s="612"/>
      <c r="T9" s="611"/>
      <c r="U9" s="610"/>
      <c r="V9" s="609" t="str">
        <f>AB17</f>
        <v>ㆫ</v>
      </c>
      <c r="W9" s="607"/>
      <c r="X9" s="606" t="s">
        <v>988</v>
      </c>
      <c r="Y9" s="608"/>
      <c r="Z9" s="607"/>
      <c r="AA9" s="606"/>
      <c r="AB9" s="609" t="str">
        <f>AM17</f>
        <v>ㆯ</v>
      </c>
      <c r="AC9" s="607"/>
      <c r="AD9" s="606" t="s">
        <v>987</v>
      </c>
      <c r="AE9" s="609" t="str">
        <f>AT17</f>
        <v>ㆲ</v>
      </c>
      <c r="AF9" s="607"/>
      <c r="AG9" s="660" t="str">
        <f>AT19</f>
        <v>ong</v>
      </c>
      <c r="AH9" s="630"/>
      <c r="AI9" s="604"/>
      <c r="AJ9" s="603"/>
      <c r="AK9" s="601"/>
      <c r="AL9" s="601"/>
      <c r="AM9" s="601"/>
      <c r="AN9" s="601"/>
      <c r="AO9" s="601"/>
      <c r="AP9" s="601"/>
      <c r="AQ9" s="601"/>
      <c r="AR9" s="602"/>
      <c r="AS9" s="602"/>
      <c r="AT9" s="601"/>
      <c r="AU9" s="601"/>
      <c r="AV9" s="601"/>
      <c r="BI9" s="536">
        <v>7</v>
      </c>
      <c r="BJ9" s="535" t="str" cm="1">
        <f t="array" aca="1" ref="BJ9" ca="1" xml:space="preserve"> INDIRECT( ADDRESS( ROW($C$17), COLUMN($C$17) +$BI9) )</f>
        <v>ㄋ</v>
      </c>
      <c r="BK9" s="534" t="str" cm="1">
        <f t="array" aca="1" ref="BK9" ca="1" xml:space="preserve"> INDIRECT( ADDRESS( ROW($C$19), COLUMN($C$19) +$BI9) )</f>
        <v>n</v>
      </c>
      <c r="BL9" s="533" t="str" cm="1">
        <f t="array" aca="1" ref="BL9" ca="1" xml:space="preserve"> INDIRECT( ADDRESS( ROW($C$18), COLUMN($C$18) +$BI9) )</f>
        <v>n</v>
      </c>
      <c r="BM9" s="532" t="str" cm="1">
        <f t="array" aca="1" ref="BM9" ca="1" xml:space="preserve"> INDIRECT( ADDRESS( ROW($C$16), COLUMN($C$16) +$BI9) )</f>
        <v>s</v>
      </c>
      <c r="BP9" s="661" t="str">
        <f t="shared" ca="1" si="0"/>
        <v>"s": { commit: "ㄋ" }</v>
      </c>
    </row>
    <row r="10" spans="1:68" ht="31.5" customHeight="1" thickBot="1">
      <c r="A10" s="559"/>
      <c r="B10" s="559"/>
      <c r="C10" s="559"/>
      <c r="D10" s="599" t="str">
        <f>G17</f>
        <v>ㄇ</v>
      </c>
      <c r="E10" s="598"/>
      <c r="F10" s="597" t="s">
        <v>66</v>
      </c>
      <c r="G10" s="599" t="str">
        <f>J17</f>
        <v>ㄋ</v>
      </c>
      <c r="H10" s="598"/>
      <c r="I10" s="597" t="s">
        <v>68</v>
      </c>
      <c r="J10" s="599" t="str">
        <f>M17</f>
        <v>ㄎ</v>
      </c>
      <c r="K10" s="598"/>
      <c r="L10" s="597" t="s">
        <v>70</v>
      </c>
      <c r="M10" s="599" t="str">
        <f>U17</f>
        <v>ㄑ</v>
      </c>
      <c r="N10" s="598"/>
      <c r="O10" s="628" t="s">
        <v>649</v>
      </c>
      <c r="P10" s="629" t="str">
        <f>O17</f>
        <v>ㄫ</v>
      </c>
      <c r="Q10" s="598"/>
      <c r="R10" s="600" t="str">
        <f>O19</f>
        <v>ng</v>
      </c>
      <c r="S10" s="599" t="str">
        <f>Q17</f>
        <v>ㄘ</v>
      </c>
      <c r="T10" s="598"/>
      <c r="U10" s="628" t="s">
        <v>663</v>
      </c>
      <c r="V10" s="593" t="str">
        <f>AA17</f>
        <v>ㄨ</v>
      </c>
      <c r="W10" s="592"/>
      <c r="X10" s="596" t="s">
        <v>156</v>
      </c>
      <c r="Y10" s="593" t="str">
        <f>AG17</f>
        <v>ㄜ</v>
      </c>
      <c r="Z10" s="592"/>
      <c r="AA10" s="594" t="s">
        <v>79</v>
      </c>
      <c r="AB10" s="593" t="str">
        <f>AL17</f>
        <v>ㄠ</v>
      </c>
      <c r="AC10" s="592"/>
      <c r="AD10" s="596" t="s">
        <v>145</v>
      </c>
      <c r="AE10" s="593" t="str">
        <f>AU17</f>
        <v>ㄤ</v>
      </c>
      <c r="AF10" s="627"/>
      <c r="AG10" s="594" t="s">
        <v>609</v>
      </c>
      <c r="AH10" s="626"/>
      <c r="AI10" s="625"/>
      <c r="AJ10" s="624"/>
      <c r="AK10" s="559"/>
      <c r="AL10" s="559"/>
      <c r="AM10" s="559"/>
      <c r="AN10" s="559"/>
      <c r="AO10" s="559"/>
      <c r="AP10" s="559"/>
      <c r="AQ10" s="559"/>
      <c r="AR10" s="560"/>
      <c r="AS10" s="560"/>
      <c r="AT10" s="559"/>
      <c r="AU10" s="559"/>
      <c r="AV10" s="559"/>
      <c r="BI10" s="536">
        <v>8</v>
      </c>
      <c r="BJ10" s="535" t="str" cm="1">
        <f t="array" aca="1" ref="BJ10" ca="1" xml:space="preserve"> INDIRECT( ADDRESS( ROW($C$17), COLUMN($C$17) +$BI10) )</f>
        <v>ㄌ</v>
      </c>
      <c r="BK10" s="534" t="str" cm="1">
        <f t="array" aca="1" ref="BK10" ca="1" xml:space="preserve"> INDIRECT( ADDRESS( ROW($C$19), COLUMN($C$19) +$BI10) )</f>
        <v>l</v>
      </c>
      <c r="BL10" s="533" t="str" cm="1">
        <f t="array" aca="1" ref="BL10" ca="1" xml:space="preserve"> INDIRECT( ADDRESS( ROW($C$18), COLUMN($C$18) +$BI10) )</f>
        <v>l</v>
      </c>
      <c r="BM10" s="532" t="str" cm="1">
        <f t="array" aca="1" ref="BM10" ca="1" xml:space="preserve"> INDIRECT( ADDRESS( ROW($C$16), COLUMN($C$16) +$BI10) )</f>
        <v>x</v>
      </c>
      <c r="BP10" s="661" t="str">
        <f t="shared" ca="1" si="0"/>
        <v>"x": { commit: "ㄌ" }</v>
      </c>
    </row>
    <row r="11" spans="1:68" s="590" customFormat="1" ht="31.5" customHeight="1">
      <c r="A11" s="601"/>
      <c r="B11" s="601"/>
      <c r="C11" s="601"/>
      <c r="D11" s="601"/>
      <c r="E11" s="623" t="s">
        <v>804</v>
      </c>
      <c r="F11" s="622"/>
      <c r="G11" s="621"/>
      <c r="H11" s="623" t="s">
        <v>82</v>
      </c>
      <c r="I11" s="622"/>
      <c r="J11" s="621"/>
      <c r="K11" s="623" t="s">
        <v>83</v>
      </c>
      <c r="L11" s="622"/>
      <c r="M11" s="621"/>
      <c r="N11" s="623" t="s">
        <v>84</v>
      </c>
      <c r="O11" s="622"/>
      <c r="P11" s="621"/>
      <c r="Q11" s="623" t="s">
        <v>85</v>
      </c>
      <c r="R11" s="622"/>
      <c r="S11" s="621"/>
      <c r="T11" s="623" t="s">
        <v>86</v>
      </c>
      <c r="U11" s="622"/>
      <c r="V11" s="621"/>
      <c r="W11" s="620" t="s">
        <v>87</v>
      </c>
      <c r="X11" s="619"/>
      <c r="Y11" s="618"/>
      <c r="Z11" s="620" t="s">
        <v>986</v>
      </c>
      <c r="AA11" s="619"/>
      <c r="AB11" s="618"/>
      <c r="AC11" s="620" t="s">
        <v>88</v>
      </c>
      <c r="AD11" s="619"/>
      <c r="AE11" s="618"/>
      <c r="AF11" s="617" t="s">
        <v>89</v>
      </c>
      <c r="AG11" s="616"/>
      <c r="AH11" s="615"/>
      <c r="AI11" s="601"/>
      <c r="AJ11" s="601"/>
      <c r="AK11" s="601"/>
      <c r="AL11" s="601"/>
      <c r="AM11" s="601"/>
      <c r="AN11" s="601"/>
      <c r="AO11" s="601"/>
      <c r="AP11" s="601"/>
      <c r="AQ11" s="601"/>
      <c r="AR11" s="602"/>
      <c r="AS11" s="602"/>
      <c r="AT11" s="601"/>
      <c r="AU11" s="601"/>
      <c r="AV11" s="601"/>
      <c r="BI11" s="536">
        <v>9</v>
      </c>
      <c r="BJ11" s="535" t="str" cm="1">
        <f t="array" aca="1" ref="BJ11" ca="1" xml:space="preserve"> INDIRECT( ADDRESS( ROW($C$17), COLUMN($C$17) +$BI11) )</f>
        <v>ㄍ</v>
      </c>
      <c r="BK11" s="534" t="str" cm="1">
        <f t="array" aca="1" ref="BK11" ca="1" xml:space="preserve"> INDIRECT( ADDRESS( ROW($C$19), COLUMN($C$19) +$BI11) )</f>
        <v>k</v>
      </c>
      <c r="BL11" s="533" t="str" cm="1">
        <f t="array" aca="1" ref="BL11" ca="1" xml:space="preserve"> INDIRECT( ADDRESS( ROW($C$18), COLUMN($C$18) +$BI11) )</f>
        <v>k</v>
      </c>
      <c r="BM11" s="532" t="str" cm="1">
        <f t="array" aca="1" ref="BM11" ca="1" xml:space="preserve"> INDIRECT( ADDRESS( ROW($C$16), COLUMN($C$16) +$BI11) )</f>
        <v>e</v>
      </c>
      <c r="BP11" s="661" t="str">
        <f t="shared" ca="1" si="0"/>
        <v>"e": { commit: "ㄍ" }</v>
      </c>
    </row>
    <row r="12" spans="1:68" s="590" customFormat="1" ht="31.5" customHeight="1">
      <c r="A12" s="601"/>
      <c r="B12" s="601"/>
      <c r="C12" s="601"/>
      <c r="D12" s="601"/>
      <c r="E12" s="612"/>
      <c r="F12" s="611"/>
      <c r="G12" s="610"/>
      <c r="H12" s="612"/>
      <c r="I12" s="611"/>
      <c r="J12" s="610"/>
      <c r="K12" s="612"/>
      <c r="L12" s="611"/>
      <c r="M12" s="610"/>
      <c r="N12" s="612"/>
      <c r="O12" s="611"/>
      <c r="P12" s="610"/>
      <c r="Q12" s="614" t="str">
        <f>AQ17</f>
        <v>ㆱ</v>
      </c>
      <c r="R12" s="611"/>
      <c r="S12" s="613" t="str">
        <f>AQ19</f>
        <v>om</v>
      </c>
      <c r="T12" s="612"/>
      <c r="U12" s="611"/>
      <c r="V12" s="610"/>
      <c r="W12" s="608"/>
      <c r="X12" s="607"/>
      <c r="Y12" s="606"/>
      <c r="Z12" s="609" t="str">
        <f>AI17</f>
        <v>ㆥ</v>
      </c>
      <c r="AA12" s="607"/>
      <c r="AB12" s="606" t="s">
        <v>985</v>
      </c>
      <c r="AC12" s="608"/>
      <c r="AD12" s="607"/>
      <c r="AE12" s="606"/>
      <c r="AF12" s="605" t="str">
        <f>AV17</f>
        <v>ㄥ</v>
      </c>
      <c r="AG12" s="604"/>
      <c r="AH12" s="603"/>
      <c r="AI12" s="601"/>
      <c r="AJ12" s="601"/>
      <c r="AK12" s="601"/>
      <c r="AL12" s="601"/>
      <c r="AM12" s="601"/>
      <c r="AN12" s="601"/>
      <c r="AO12" s="601"/>
      <c r="AP12" s="601"/>
      <c r="AQ12" s="601"/>
      <c r="AR12" s="602"/>
      <c r="AS12" s="602"/>
      <c r="AT12" s="601"/>
      <c r="AU12" s="601"/>
      <c r="AV12" s="601"/>
      <c r="BI12" s="536">
        <v>10</v>
      </c>
      <c r="BJ12" s="535" t="str" cm="1">
        <f t="array" aca="1" ref="BJ12" ca="1" xml:space="preserve"> INDIRECT( ADDRESS( ROW($C$17), COLUMN($C$17) +$BI12) )</f>
        <v>ㄎ</v>
      </c>
      <c r="BK12" s="534" t="str" cm="1">
        <f t="array" aca="1" ref="BK12" ca="1" xml:space="preserve"> INDIRECT( ADDRESS( ROW($C$19), COLUMN($C$19) +$BI12) )</f>
        <v>kh</v>
      </c>
      <c r="BL12" s="533" t="str" cm="1">
        <f t="array" aca="1" ref="BL12" ca="1" xml:space="preserve"> INDIRECT( ADDRESS( ROW($C$18), COLUMN($C$18) +$BI12) )</f>
        <v>K</v>
      </c>
      <c r="BM12" s="532" t="str" cm="1">
        <f t="array" aca="1" ref="BM12" ca="1" xml:space="preserve"> INDIRECT( ADDRESS( ROW($C$16), COLUMN($C$16) +$BI12) )</f>
        <v>d</v>
      </c>
      <c r="BP12" s="661" t="str">
        <f t="shared" ca="1" si="0"/>
        <v>"d": { commit: "ㄎ" }</v>
      </c>
    </row>
    <row r="13" spans="1:68" ht="31.5" customHeight="1" thickBot="1">
      <c r="A13" s="559"/>
      <c r="B13" s="559"/>
      <c r="C13" s="559"/>
      <c r="D13" s="559"/>
      <c r="E13" s="599"/>
      <c r="F13" s="598"/>
      <c r="G13" s="597"/>
      <c r="H13" s="599" t="str">
        <f>K17</f>
        <v>ㄌ</v>
      </c>
      <c r="I13" s="598"/>
      <c r="J13" s="597" t="s">
        <v>93</v>
      </c>
      <c r="K13" s="599" t="str">
        <f>X17</f>
        <v>ㄏ</v>
      </c>
      <c r="L13" s="598"/>
      <c r="M13" s="597" t="s">
        <v>95</v>
      </c>
      <c r="N13" s="599" t="str">
        <f>W17</f>
        <v>ㄒ</v>
      </c>
      <c r="O13" s="598"/>
      <c r="P13" s="597" t="s">
        <v>653</v>
      </c>
      <c r="Q13" s="599" t="str">
        <f>AR17</f>
        <v>ㆰ</v>
      </c>
      <c r="R13" s="598"/>
      <c r="S13" s="600" t="str">
        <f>AR19</f>
        <v>am</v>
      </c>
      <c r="T13" s="599" t="str">
        <f>S17</f>
        <v>ㄙ</v>
      </c>
      <c r="U13" s="598"/>
      <c r="V13" s="597" t="s">
        <v>99</v>
      </c>
      <c r="W13" s="593" t="str">
        <f>AN17</f>
        <v>ㆬ</v>
      </c>
      <c r="X13" s="592"/>
      <c r="Y13" s="594" t="s">
        <v>66</v>
      </c>
      <c r="Z13" s="593" t="str">
        <f>AH17</f>
        <v>ㆤ</v>
      </c>
      <c r="AA13" s="592"/>
      <c r="AB13" s="596" t="s">
        <v>141</v>
      </c>
      <c r="AC13" s="593"/>
      <c r="AD13" s="595"/>
      <c r="AE13" s="594"/>
      <c r="AF13" s="593" t="str">
        <f>AP17</f>
        <v>ㆭ</v>
      </c>
      <c r="AG13" s="592"/>
      <c r="AH13" s="591" t="s">
        <v>153</v>
      </c>
      <c r="AI13" s="559"/>
      <c r="AJ13" s="559"/>
      <c r="AK13" s="559"/>
      <c r="AL13" s="559"/>
      <c r="AM13" s="559"/>
      <c r="AN13" s="559"/>
      <c r="AO13" s="559"/>
      <c r="AP13" s="559"/>
      <c r="AQ13" s="559"/>
      <c r="AR13" s="560"/>
      <c r="AS13" s="560"/>
      <c r="AT13" s="559"/>
      <c r="AU13" s="559"/>
      <c r="AV13" s="559"/>
      <c r="BG13" s="590"/>
      <c r="BI13" s="536">
        <v>11</v>
      </c>
      <c r="BJ13" s="535" t="str" cm="1">
        <f t="array" aca="1" ref="BJ13" ca="1" xml:space="preserve"> INDIRECT( ADDRESS( ROW($C$17), COLUMN($C$17) +$BI13) )</f>
        <v>ㆣ</v>
      </c>
      <c r="BK13" s="534" t="str" cm="1">
        <f t="array" aca="1" ref="BK13" ca="1" xml:space="preserve"> INDIRECT( ADDRESS( ROW($C$19), COLUMN($C$19) +$BI13) )</f>
        <v>g</v>
      </c>
      <c r="BL13" s="533" t="str" cm="1">
        <f t="array" aca="1" ref="BL13" ca="1" xml:space="preserve"> INDIRECT( ADDRESS( ROW($C$18), COLUMN($C$18) +$BI13) )</f>
        <v>g</v>
      </c>
      <c r="BM13" s="532" t="str" cm="1">
        <f t="array" aca="1" ref="BM13" ca="1" xml:space="preserve"> INDIRECT( ADDRESS( ROW($C$16), COLUMN($C$16) +$BI13) )</f>
        <v>E</v>
      </c>
      <c r="BP13" s="661" t="str">
        <f t="shared" ca="1" si="0"/>
        <v>"E": { commit: "ㆣ" }</v>
      </c>
    </row>
    <row r="14" spans="1:68" ht="31.5" customHeight="1">
      <c r="A14" s="559"/>
      <c r="B14" s="559"/>
      <c r="C14" s="559"/>
      <c r="D14" s="559"/>
      <c r="E14" s="559"/>
      <c r="F14" s="559"/>
      <c r="G14" s="559"/>
      <c r="H14" s="559"/>
      <c r="I14" s="559"/>
      <c r="J14" s="559"/>
      <c r="K14" s="559"/>
      <c r="L14" s="559"/>
      <c r="M14" s="559"/>
      <c r="N14" s="559"/>
      <c r="O14" s="559"/>
      <c r="P14" s="559"/>
      <c r="Q14" s="559"/>
      <c r="R14" s="559"/>
      <c r="S14" s="559"/>
      <c r="T14" s="559"/>
      <c r="U14" s="559"/>
      <c r="V14" s="559"/>
      <c r="W14" s="559"/>
      <c r="X14" s="559"/>
      <c r="Y14" s="559"/>
      <c r="Z14" s="559"/>
      <c r="AA14" s="559"/>
      <c r="AB14" s="559"/>
      <c r="AC14" s="559"/>
      <c r="AD14" s="559"/>
      <c r="AE14" s="559"/>
      <c r="AF14" s="559"/>
      <c r="AG14" s="559"/>
      <c r="AH14" s="559"/>
      <c r="AI14" s="559"/>
      <c r="AJ14" s="559"/>
      <c r="AK14" s="559"/>
      <c r="AL14" s="559"/>
      <c r="AM14" s="559"/>
      <c r="AN14" s="559"/>
      <c r="AO14" s="559"/>
      <c r="AP14" s="559"/>
      <c r="AQ14" s="559"/>
      <c r="AR14" s="560"/>
      <c r="AS14" s="560"/>
      <c r="AT14" s="559"/>
      <c r="AU14" s="559"/>
      <c r="AV14" s="559"/>
      <c r="BG14" s="590"/>
      <c r="BI14" s="536">
        <v>12</v>
      </c>
      <c r="BJ14" s="535" t="str" cm="1">
        <f t="array" aca="1" ref="BJ14" ca="1" xml:space="preserve"> INDIRECT( ADDRESS( ROW($C$17), COLUMN($C$17) +$BI14) )</f>
        <v>ㄫ</v>
      </c>
      <c r="BK14" s="534" t="str" cm="1">
        <f t="array" aca="1" ref="BK14" ca="1" xml:space="preserve"> INDIRECT( ADDRESS( ROW($C$19), COLUMN($C$19) +$BI14) )</f>
        <v>ng</v>
      </c>
      <c r="BL14" s="533" t="str" cm="1">
        <f t="array" aca="1" ref="BL14" ca="1" xml:space="preserve"> INDIRECT( ADDRESS( ROW($C$18), COLUMN($C$18) +$BI14) )</f>
        <v>G</v>
      </c>
      <c r="BM14" s="532" t="str" cm="1">
        <f t="array" aca="1" ref="BM14" ca="1" xml:space="preserve"> INDIRECT( ADDRESS( ROW($C$16), COLUMN($C$16) +$BI14) )</f>
        <v>g</v>
      </c>
      <c r="BP14" s="661" t="str">
        <f t="shared" ca="1" si="0"/>
        <v>"g": { commit: "ㄫ" }</v>
      </c>
    </row>
    <row r="15" spans="1:68" s="583" customFormat="1" ht="31.5" customHeight="1">
      <c r="A15" s="589"/>
      <c r="B15" s="588" t="s">
        <v>103</v>
      </c>
      <c r="C15" s="587"/>
      <c r="D15" s="586" cm="1">
        <f t="array" ref="D15" xml:space="preserve"> COLUMN() - COLUMN($C:$C)</f>
        <v>1</v>
      </c>
      <c r="E15" s="586" cm="1">
        <f t="array" ref="E15" xml:space="preserve"> COLUMN() - COLUMN($C:$C)</f>
        <v>2</v>
      </c>
      <c r="F15" s="586" cm="1">
        <f t="array" ref="F15" xml:space="preserve"> COLUMN() - COLUMN($C:$C)</f>
        <v>3</v>
      </c>
      <c r="G15" s="586" cm="1">
        <f t="array" ref="G15" xml:space="preserve"> COLUMN() - COLUMN($C:$C)</f>
        <v>4</v>
      </c>
      <c r="H15" s="586" cm="1">
        <f t="array" ref="H15" xml:space="preserve"> COLUMN() - COLUMN($C:$C)</f>
        <v>5</v>
      </c>
      <c r="I15" s="586" cm="1">
        <f t="array" ref="I15" xml:space="preserve"> COLUMN() - COLUMN($C:$C)</f>
        <v>6</v>
      </c>
      <c r="J15" s="586" cm="1">
        <f t="array" ref="J15" xml:space="preserve"> COLUMN() - COLUMN($C:$C)</f>
        <v>7</v>
      </c>
      <c r="K15" s="586" cm="1">
        <f t="array" ref="K15" xml:space="preserve"> COLUMN() - COLUMN($C:$C)</f>
        <v>8</v>
      </c>
      <c r="L15" s="586" cm="1">
        <f t="array" ref="L15" xml:space="preserve"> COLUMN() - COLUMN($C:$C)</f>
        <v>9</v>
      </c>
      <c r="M15" s="586" cm="1">
        <f t="array" ref="M15" xml:space="preserve"> COLUMN() - COLUMN($C:$C)</f>
        <v>10</v>
      </c>
      <c r="N15" s="586" cm="1">
        <f t="array" ref="N15" xml:space="preserve"> COLUMN() - COLUMN($C:$C)</f>
        <v>11</v>
      </c>
      <c r="O15" s="586" cm="1">
        <f t="array" ref="O15" xml:space="preserve"> COLUMN() - COLUMN($C:$C)</f>
        <v>12</v>
      </c>
      <c r="P15" s="586" cm="1">
        <f t="array" ref="P15" xml:space="preserve"> COLUMN() - COLUMN($C:$C)</f>
        <v>13</v>
      </c>
      <c r="Q15" s="586" cm="1">
        <f t="array" ref="Q15" xml:space="preserve"> COLUMN() - COLUMN($C:$C)</f>
        <v>14</v>
      </c>
      <c r="R15" s="586" cm="1">
        <f t="array" ref="R15" xml:space="preserve"> COLUMN() - COLUMN($C:$C)</f>
        <v>15</v>
      </c>
      <c r="S15" s="586" cm="1">
        <f t="array" ref="S15" xml:space="preserve"> COLUMN() - COLUMN($C:$C)</f>
        <v>16</v>
      </c>
      <c r="T15" s="586" cm="1">
        <f t="array" ref="T15" xml:space="preserve"> COLUMN() - COLUMN($C:$C)</f>
        <v>17</v>
      </c>
      <c r="U15" s="586" cm="1">
        <f t="array" ref="U15" xml:space="preserve"> COLUMN() - COLUMN($C:$C)</f>
        <v>18</v>
      </c>
      <c r="V15" s="586" cm="1">
        <f t="array" ref="V15" xml:space="preserve"> COLUMN() - COLUMN($C:$C)</f>
        <v>19</v>
      </c>
      <c r="W15" s="586" cm="1">
        <f t="array" ref="W15" xml:space="preserve"> COLUMN() - COLUMN($C:$C)</f>
        <v>20</v>
      </c>
      <c r="X15" s="586" cm="1">
        <f t="array" ref="X15" xml:space="preserve"> COLUMN() - COLUMN($C:$C)</f>
        <v>21</v>
      </c>
      <c r="Y15" s="585" cm="1">
        <f t="array" ref="Y15" xml:space="preserve"> COLUMN() - COLUMN($C:$C)</f>
        <v>22</v>
      </c>
      <c r="Z15" s="585" cm="1">
        <f t="array" ref="Z15" xml:space="preserve"> COLUMN() - COLUMN($C:$C)</f>
        <v>23</v>
      </c>
      <c r="AA15" s="585" cm="1">
        <f t="array" ref="AA15" xml:space="preserve"> COLUMN() - COLUMN($C:$C)</f>
        <v>24</v>
      </c>
      <c r="AB15" s="585" cm="1">
        <f t="array" ref="AB15" xml:space="preserve"> COLUMN() - COLUMN($C:$C)</f>
        <v>25</v>
      </c>
      <c r="AC15" s="585" cm="1">
        <f t="array" ref="AC15" xml:space="preserve"> COLUMN() - COLUMN($C:$C)</f>
        <v>26</v>
      </c>
      <c r="AD15" s="585" cm="1">
        <f t="array" ref="AD15" xml:space="preserve"> COLUMN() - COLUMN($C:$C)</f>
        <v>27</v>
      </c>
      <c r="AE15" s="585" cm="1">
        <f t="array" ref="AE15" xml:space="preserve"> COLUMN() - COLUMN($C:$C)</f>
        <v>28</v>
      </c>
      <c r="AF15" s="585" cm="1">
        <f t="array" ref="AF15" xml:space="preserve"> COLUMN() - COLUMN($C:$C)</f>
        <v>29</v>
      </c>
      <c r="AG15" s="585" cm="1">
        <f t="array" ref="AG15" xml:space="preserve"> COLUMN() - COLUMN($C:$C)</f>
        <v>30</v>
      </c>
      <c r="AH15" s="585" cm="1">
        <f t="array" ref="AH15" xml:space="preserve"> COLUMN() - COLUMN($C:$C)</f>
        <v>31</v>
      </c>
      <c r="AI15" s="585" cm="1">
        <f t="array" ref="AI15" xml:space="preserve"> COLUMN() - COLUMN($C:$C)</f>
        <v>32</v>
      </c>
      <c r="AJ15" s="585" cm="1">
        <f t="array" ref="AJ15" xml:space="preserve"> COLUMN() - COLUMN($C:$C)</f>
        <v>33</v>
      </c>
      <c r="AK15" s="585" cm="1">
        <f t="array" ref="AK15" xml:space="preserve"> COLUMN() - COLUMN($C:$C)</f>
        <v>34</v>
      </c>
      <c r="AL15" s="585" cm="1">
        <f t="array" ref="AL15" xml:space="preserve"> COLUMN() - COLUMN($C:$C)</f>
        <v>35</v>
      </c>
      <c r="AM15" s="585" cm="1">
        <f t="array" ref="AM15" xml:space="preserve"> COLUMN() - COLUMN($C:$C)</f>
        <v>36</v>
      </c>
      <c r="AN15" s="585" cm="1">
        <f t="array" ref="AN15" xml:space="preserve"> COLUMN() - COLUMN($C:$C)</f>
        <v>37</v>
      </c>
      <c r="AO15" s="585" cm="1">
        <f t="array" ref="AO15" xml:space="preserve"> COLUMN() - COLUMN($C:$C)</f>
        <v>38</v>
      </c>
      <c r="AP15" s="585" cm="1">
        <f t="array" ref="AP15" xml:space="preserve"> COLUMN() - COLUMN($C:$C)</f>
        <v>39</v>
      </c>
      <c r="AQ15" s="585" cm="1">
        <f t="array" ref="AQ15" xml:space="preserve"> COLUMN() - COLUMN($C:$C)</f>
        <v>40</v>
      </c>
      <c r="AR15" s="585" cm="1">
        <f t="array" ref="AR15" xml:space="preserve"> COLUMN() - COLUMN($C:$C)</f>
        <v>41</v>
      </c>
      <c r="AS15" s="585" cm="1">
        <f t="array" ref="AS15" xml:space="preserve"> COLUMN() - COLUMN($C:$C)</f>
        <v>42</v>
      </c>
      <c r="AT15" s="585" cm="1">
        <f t="array" ref="AT15" xml:space="preserve"> COLUMN() - COLUMN($C:$C)</f>
        <v>43</v>
      </c>
      <c r="AU15" s="585" cm="1">
        <f t="array" ref="AU15" xml:space="preserve"> COLUMN() - COLUMN($C:$C)</f>
        <v>44</v>
      </c>
      <c r="AV15" s="585" cm="1">
        <f t="array" ref="AV15" xml:space="preserve"> COLUMN() - COLUMN($C:$C)</f>
        <v>45</v>
      </c>
      <c r="AW15" s="585" cm="1">
        <f t="array" ref="AW15" xml:space="preserve"> COLUMN() - COLUMN($C:$C)</f>
        <v>46</v>
      </c>
      <c r="AX15" s="584" cm="1">
        <f t="array" ref="AX15" xml:space="preserve"> COLUMN() - COLUMN($C:$C)</f>
        <v>47</v>
      </c>
      <c r="AY15" s="584" cm="1">
        <f t="array" ref="AY15" xml:space="preserve"> COLUMN() - COLUMN($C:$C)</f>
        <v>48</v>
      </c>
      <c r="AZ15" s="584" cm="1">
        <f t="array" ref="AZ15" xml:space="preserve"> COLUMN() - COLUMN($C:$C)</f>
        <v>49</v>
      </c>
      <c r="BA15" s="584" cm="1">
        <f t="array" ref="BA15" xml:space="preserve"> COLUMN() - COLUMN($C:$C)</f>
        <v>50</v>
      </c>
      <c r="BB15" s="584" cm="1">
        <f t="array" ref="BB15" xml:space="preserve"> COLUMN() - COLUMN($C:$C)</f>
        <v>51</v>
      </c>
      <c r="BC15" s="584" cm="1">
        <f t="array" ref="BC15" xml:space="preserve"> COLUMN() - COLUMN($C:$C)</f>
        <v>52</v>
      </c>
      <c r="BI15" s="536">
        <v>13</v>
      </c>
      <c r="BJ15" s="535" t="str" cm="1">
        <f t="array" aca="1" ref="BJ15" ca="1" xml:space="preserve"> INDIRECT( ADDRESS( ROW($C$17), COLUMN($C$17) +$BI15) )</f>
        <v>ㄗ</v>
      </c>
      <c r="BK15" s="534" t="str" cm="1">
        <f t="array" aca="1" ref="BK15" ca="1" xml:space="preserve"> INDIRECT( ADDRESS( ROW($C$19), COLUMN($C$19) +$BI15) )</f>
        <v>c</v>
      </c>
      <c r="BL15" s="533" t="str" cm="1">
        <f t="array" aca="1" ref="BL15" ca="1" xml:space="preserve"> INDIRECT( ADDRESS( ROW($C$18), COLUMN($C$18) +$BI15) )</f>
        <v>z</v>
      </c>
      <c r="BM15" s="532" t="str" cm="1">
        <f t="array" aca="1" ref="BM15" ca="1" xml:space="preserve"> INDIRECT( ADDRESS( ROW($C$16), COLUMN($C$16) +$BI15) )</f>
        <v>y</v>
      </c>
      <c r="BP15" s="661" t="str">
        <f t="shared" ca="1" si="0"/>
        <v>"y": { commit: "ㄗ" }</v>
      </c>
    </row>
    <row r="16" spans="1:68" s="561" customFormat="1" ht="31.5" customHeight="1">
      <c r="A16" s="568"/>
      <c r="B16" s="582" t="s">
        <v>167</v>
      </c>
      <c r="C16" s="581"/>
      <c r="D16" s="579" t="s">
        <v>168</v>
      </c>
      <c r="E16" s="579" t="s">
        <v>629</v>
      </c>
      <c r="F16" s="579" t="s">
        <v>984</v>
      </c>
      <c r="G16" s="579" t="s">
        <v>630</v>
      </c>
      <c r="H16" s="579" t="s">
        <v>169</v>
      </c>
      <c r="I16" s="579" t="s">
        <v>170</v>
      </c>
      <c r="J16" s="579" t="s">
        <v>99</v>
      </c>
      <c r="K16" s="579" t="s">
        <v>171</v>
      </c>
      <c r="L16" s="579" t="s">
        <v>53</v>
      </c>
      <c r="M16" s="579" t="s">
        <v>642</v>
      </c>
      <c r="N16" s="579" t="s">
        <v>959</v>
      </c>
      <c r="O16" s="579" t="s">
        <v>656</v>
      </c>
      <c r="P16" s="579" t="s">
        <v>661</v>
      </c>
      <c r="Q16" s="579" t="s">
        <v>662</v>
      </c>
      <c r="R16" s="579" t="s">
        <v>958</v>
      </c>
      <c r="S16" s="579" t="s">
        <v>664</v>
      </c>
      <c r="T16" s="579" t="s">
        <v>644</v>
      </c>
      <c r="U16" s="579" t="s">
        <v>648</v>
      </c>
      <c r="V16" s="579" t="s">
        <v>948</v>
      </c>
      <c r="W16" s="579" t="s">
        <v>652</v>
      </c>
      <c r="X16" s="579" t="s">
        <v>643</v>
      </c>
      <c r="Y16" s="579" t="s">
        <v>665</v>
      </c>
      <c r="Z16" s="579" t="s">
        <v>30</v>
      </c>
      <c r="AA16" s="579" t="s">
        <v>97</v>
      </c>
      <c r="AB16" s="579" t="s">
        <v>61</v>
      </c>
      <c r="AC16" s="579">
        <v>8</v>
      </c>
      <c r="AD16" s="579" t="s">
        <v>177</v>
      </c>
      <c r="AE16" s="579" t="s">
        <v>49</v>
      </c>
      <c r="AF16" s="579" t="s">
        <v>31</v>
      </c>
      <c r="AG16" s="579" t="s">
        <v>42</v>
      </c>
      <c r="AH16" s="579" t="s">
        <v>353</v>
      </c>
      <c r="AI16" s="579" t="s">
        <v>745</v>
      </c>
      <c r="AJ16" s="579">
        <v>9</v>
      </c>
      <c r="AK16" s="579" t="s">
        <v>983</v>
      </c>
      <c r="AL16" s="579" t="s">
        <v>673</v>
      </c>
      <c r="AM16" s="579" t="s">
        <v>982</v>
      </c>
      <c r="AN16" s="579" t="s">
        <v>667</v>
      </c>
      <c r="AO16" s="579" t="s">
        <v>679</v>
      </c>
      <c r="AP16" s="580" t="s">
        <v>682</v>
      </c>
      <c r="AQ16" s="579" t="s">
        <v>981</v>
      </c>
      <c r="AR16" s="579" t="s">
        <v>658</v>
      </c>
      <c r="AS16" s="580" t="s">
        <v>947</v>
      </c>
      <c r="AT16" s="580" t="s">
        <v>676</v>
      </c>
      <c r="AU16" s="580" t="s">
        <v>680</v>
      </c>
      <c r="AV16" s="580" t="s">
        <v>980</v>
      </c>
      <c r="AW16" s="579" t="s">
        <v>77</v>
      </c>
      <c r="AX16" s="579" t="s">
        <v>979</v>
      </c>
      <c r="AY16" s="579" t="s">
        <v>186</v>
      </c>
      <c r="AZ16" s="579" t="s">
        <v>187</v>
      </c>
      <c r="BA16" s="579" t="s">
        <v>188</v>
      </c>
      <c r="BB16" s="579" t="s">
        <v>189</v>
      </c>
      <c r="BC16" s="579" t="s">
        <v>190</v>
      </c>
      <c r="BI16" s="536">
        <v>14</v>
      </c>
      <c r="BJ16" s="535" t="str" cm="1">
        <f t="array" aca="1" ref="BJ16" ca="1" xml:space="preserve"> INDIRECT( ADDRESS( ROW($C$17), COLUMN($C$17) +$BI16) )</f>
        <v>ㄘ</v>
      </c>
      <c r="BK16" s="534" t="str" cm="1">
        <f t="array" aca="1" ref="BK16" ca="1" xml:space="preserve"> INDIRECT( ADDRESS( ROW($C$19), COLUMN($C$19) +$BI16) )</f>
        <v>ch</v>
      </c>
      <c r="BL16" s="533" t="str" cm="1">
        <f t="array" aca="1" ref="BL16" ca="1" xml:space="preserve"> INDIRECT( ADDRESS( ROW($C$18), COLUMN($C$18) +$BI16) )</f>
        <v>c</v>
      </c>
      <c r="BM16" s="532" t="str" cm="1">
        <f t="array" aca="1" ref="BM16" ca="1" xml:space="preserve"> INDIRECT( ADDRESS( ROW($C$16), COLUMN($C$16) +$BI16) )</f>
        <v>h</v>
      </c>
      <c r="BP16" s="661" t="str">
        <f t="shared" ca="1" si="0"/>
        <v>"h": { commit: "ㄘ" }</v>
      </c>
    </row>
    <row r="17" spans="1:68" s="561" customFormat="1" ht="31.5" customHeight="1">
      <c r="A17" s="568"/>
      <c r="B17" s="578" t="s">
        <v>104</v>
      </c>
      <c r="C17" s="577"/>
      <c r="D17" s="574" t="s">
        <v>8</v>
      </c>
      <c r="E17" s="574" t="s">
        <v>37</v>
      </c>
      <c r="F17" s="574" t="s">
        <v>90</v>
      </c>
      <c r="G17" s="574" t="s">
        <v>55</v>
      </c>
      <c r="H17" s="574" t="s">
        <v>10</v>
      </c>
      <c r="I17" s="574" t="s">
        <v>39</v>
      </c>
      <c r="J17" s="574" t="s">
        <v>67</v>
      </c>
      <c r="K17" s="574" t="s">
        <v>92</v>
      </c>
      <c r="L17" s="574" t="s">
        <v>41</v>
      </c>
      <c r="M17" s="574" t="s">
        <v>69</v>
      </c>
      <c r="N17" s="574" t="s">
        <v>44</v>
      </c>
      <c r="O17" s="574" t="s">
        <v>72</v>
      </c>
      <c r="P17" s="574" t="s">
        <v>46</v>
      </c>
      <c r="Q17" s="574" t="s">
        <v>74</v>
      </c>
      <c r="R17" s="574" t="s">
        <v>106</v>
      </c>
      <c r="S17" s="574" t="s">
        <v>98</v>
      </c>
      <c r="T17" s="574" t="s">
        <v>43</v>
      </c>
      <c r="U17" s="574" t="s">
        <v>71</v>
      </c>
      <c r="V17" s="574" t="s">
        <v>105</v>
      </c>
      <c r="W17" s="574" t="s">
        <v>96</v>
      </c>
      <c r="X17" s="574" t="s">
        <v>94</v>
      </c>
      <c r="Y17" s="574" t="s">
        <v>48</v>
      </c>
      <c r="Z17" s="574" t="s">
        <v>116</v>
      </c>
      <c r="AA17" s="574" t="s">
        <v>76</v>
      </c>
      <c r="AB17" s="574" t="s">
        <v>117</v>
      </c>
      <c r="AC17" s="574" t="s">
        <v>20</v>
      </c>
      <c r="AD17" s="574" t="s">
        <v>107</v>
      </c>
      <c r="AE17" s="574" t="s">
        <v>50</v>
      </c>
      <c r="AF17" s="574" t="s">
        <v>108</v>
      </c>
      <c r="AG17" s="574" t="s">
        <v>78</v>
      </c>
      <c r="AH17" s="574" t="s">
        <v>52</v>
      </c>
      <c r="AI17" s="574" t="s">
        <v>110</v>
      </c>
      <c r="AJ17" s="574" t="s">
        <v>22</v>
      </c>
      <c r="AK17" s="574" t="s">
        <v>111</v>
      </c>
      <c r="AL17" s="574" t="s">
        <v>80</v>
      </c>
      <c r="AM17" s="574" t="s">
        <v>112</v>
      </c>
      <c r="AN17" s="575" t="s">
        <v>100</v>
      </c>
      <c r="AO17" s="575" t="s">
        <v>54</v>
      </c>
      <c r="AP17" s="575" t="s">
        <v>102</v>
      </c>
      <c r="AQ17" s="574" t="s">
        <v>114</v>
      </c>
      <c r="AR17" s="574" t="s">
        <v>113</v>
      </c>
      <c r="AS17" s="574" t="s">
        <v>23</v>
      </c>
      <c r="AT17" s="574" t="s">
        <v>101</v>
      </c>
      <c r="AU17" s="574" t="s">
        <v>81</v>
      </c>
      <c r="AV17" s="574" t="s">
        <v>115</v>
      </c>
      <c r="AW17" s="576" t="s">
        <v>978</v>
      </c>
      <c r="AX17" s="574" t="s">
        <v>118</v>
      </c>
      <c r="AY17" s="573" t="s">
        <v>14</v>
      </c>
      <c r="AZ17" s="573" t="s">
        <v>12</v>
      </c>
      <c r="BA17" s="573" t="s">
        <v>18</v>
      </c>
      <c r="BB17" s="573" t="s">
        <v>16</v>
      </c>
      <c r="BC17" s="573" t="s">
        <v>123</v>
      </c>
      <c r="BI17" s="536">
        <v>15</v>
      </c>
      <c r="BJ17" s="535" t="str" cm="1">
        <f t="array" aca="1" ref="BJ17" ca="1" xml:space="preserve"> INDIRECT( ADDRESS( ROW($C$17), COLUMN($C$17) +$BI17) )</f>
        <v>ㆡ</v>
      </c>
      <c r="BK17" s="534" t="str" cm="1">
        <f t="array" aca="1" ref="BK17" ca="1" xml:space="preserve"> INDIRECT( ADDRESS( ROW($C$19), COLUMN($C$19) +$BI17) )</f>
        <v>j</v>
      </c>
      <c r="BL17" s="533" t="str" cm="1">
        <f t="array" aca="1" ref="BL17" ca="1" xml:space="preserve"> INDIRECT( ADDRESS( ROW($C$18), COLUMN($C$18) +$BI17) )</f>
        <v>j</v>
      </c>
      <c r="BM17" s="532" t="str" cm="1">
        <f t="array" aca="1" ref="BM17" ca="1" xml:space="preserve"> INDIRECT( ADDRESS( ROW($C$16), COLUMN($C$16) +$BI17) )</f>
        <v>Y</v>
      </c>
      <c r="BP17" s="661" t="str">
        <f t="shared" ca="1" si="0"/>
        <v>"Y": { commit: "ㆡ" }</v>
      </c>
    </row>
    <row r="18" spans="1:68" s="561" customFormat="1" ht="31.5" customHeight="1">
      <c r="A18" s="568"/>
      <c r="B18" s="567" t="s">
        <v>971</v>
      </c>
      <c r="C18" s="566"/>
      <c r="D18" s="563" t="s">
        <v>679</v>
      </c>
      <c r="E18" s="563" t="s">
        <v>970</v>
      </c>
      <c r="F18" s="563" t="s">
        <v>658</v>
      </c>
      <c r="G18" s="563" t="s">
        <v>66</v>
      </c>
      <c r="H18" s="563" t="s">
        <v>655</v>
      </c>
      <c r="I18" s="563" t="s">
        <v>969</v>
      </c>
      <c r="J18" s="563" t="s">
        <v>68</v>
      </c>
      <c r="K18" s="563" t="s">
        <v>93</v>
      </c>
      <c r="L18" s="563" t="s">
        <v>670</v>
      </c>
      <c r="M18" s="563" t="s">
        <v>968</v>
      </c>
      <c r="N18" s="563" t="s">
        <v>656</v>
      </c>
      <c r="O18" s="564" t="s">
        <v>299</v>
      </c>
      <c r="P18" s="563" t="s">
        <v>633</v>
      </c>
      <c r="Q18" s="563" t="s">
        <v>643</v>
      </c>
      <c r="R18" s="563" t="s">
        <v>666</v>
      </c>
      <c r="S18" s="563" t="s">
        <v>99</v>
      </c>
      <c r="T18" s="563" t="s">
        <v>967</v>
      </c>
      <c r="U18" s="563" t="s">
        <v>966</v>
      </c>
      <c r="V18" s="563" t="s">
        <v>965</v>
      </c>
      <c r="W18" s="563" t="s">
        <v>964</v>
      </c>
      <c r="X18" s="563" t="s">
        <v>662</v>
      </c>
      <c r="Y18" s="563" t="s">
        <v>669</v>
      </c>
      <c r="Z18" s="563" t="s">
        <v>963</v>
      </c>
      <c r="AA18" s="563" t="s">
        <v>665</v>
      </c>
      <c r="AB18" s="563" t="s">
        <v>962</v>
      </c>
      <c r="AC18" s="563" t="s">
        <v>21</v>
      </c>
      <c r="AD18" s="563" t="s">
        <v>961</v>
      </c>
      <c r="AE18" s="563" t="s">
        <v>32</v>
      </c>
      <c r="AF18" s="563" t="s">
        <v>960</v>
      </c>
      <c r="AG18" s="563" t="s">
        <v>79</v>
      </c>
      <c r="AH18" s="563" t="s">
        <v>53</v>
      </c>
      <c r="AI18" s="563" t="s">
        <v>959</v>
      </c>
      <c r="AJ18" s="563" t="s">
        <v>661</v>
      </c>
      <c r="AK18" s="563" t="s">
        <v>958</v>
      </c>
      <c r="AL18" s="563" t="s">
        <v>639</v>
      </c>
      <c r="AM18" s="563" t="s">
        <v>957</v>
      </c>
      <c r="AN18" s="563" t="s">
        <v>955</v>
      </c>
      <c r="AO18" s="563" t="s">
        <v>954</v>
      </c>
      <c r="AP18" s="563" t="s">
        <v>644</v>
      </c>
      <c r="AQ18" s="564" t="s">
        <v>953</v>
      </c>
      <c r="AR18" s="564" t="s">
        <v>952</v>
      </c>
      <c r="AS18" s="564" t="s">
        <v>951</v>
      </c>
      <c r="AT18" s="564" t="s">
        <v>950</v>
      </c>
      <c r="AU18" s="564" t="s">
        <v>949</v>
      </c>
      <c r="AV18" s="564" t="s">
        <v>948</v>
      </c>
      <c r="AW18" s="565" t="s">
        <v>956</v>
      </c>
      <c r="AX18" s="563">
        <v>1</v>
      </c>
      <c r="AY18" s="563">
        <v>2</v>
      </c>
      <c r="AZ18" s="563">
        <v>3</v>
      </c>
      <c r="BA18" s="563">
        <v>5</v>
      </c>
      <c r="BB18" s="563">
        <v>7</v>
      </c>
      <c r="BC18" s="562" t="s">
        <v>947</v>
      </c>
      <c r="BI18" s="536">
        <v>16</v>
      </c>
      <c r="BJ18" s="535" t="str" cm="1">
        <f t="array" aca="1" ref="BJ18" ca="1" xml:space="preserve"> INDIRECT( ADDRESS( ROW($C$17), COLUMN($C$17) +$BI18) )</f>
        <v>ㄙ</v>
      </c>
      <c r="BK18" s="534" t="str" cm="1">
        <f t="array" aca="1" ref="BK18" ca="1" xml:space="preserve"> INDIRECT( ADDRESS( ROW($C$19), COLUMN($C$19) +$BI18) )</f>
        <v>s</v>
      </c>
      <c r="BL18" s="533" t="str" cm="1">
        <f t="array" aca="1" ref="BL18" ca="1" xml:space="preserve"> INDIRECT( ADDRESS( ROW($C$18), COLUMN($C$18) +$BI18) )</f>
        <v>s</v>
      </c>
      <c r="BM18" s="532" t="str" cm="1">
        <f t="array" aca="1" ref="BM18" ca="1" xml:space="preserve"> INDIRECT( ADDRESS( ROW($C$16), COLUMN($C$16) +$BI18) )</f>
        <v>n</v>
      </c>
      <c r="BP18" s="661" t="str">
        <f t="shared" ca="1" si="0"/>
        <v>"n": { commit: "ㄙ" }</v>
      </c>
    </row>
    <row r="19" spans="1:68" s="561" customFormat="1" ht="31.5" customHeight="1">
      <c r="A19" s="568"/>
      <c r="B19" s="572" t="s">
        <v>977</v>
      </c>
      <c r="C19" s="571"/>
      <c r="D19" s="569" t="s">
        <v>9</v>
      </c>
      <c r="E19" s="569" t="s">
        <v>38</v>
      </c>
      <c r="F19" s="569" t="s">
        <v>91</v>
      </c>
      <c r="G19" s="569" t="s">
        <v>66</v>
      </c>
      <c r="H19" s="569" t="s">
        <v>11</v>
      </c>
      <c r="I19" s="569" t="s">
        <v>40</v>
      </c>
      <c r="J19" s="569" t="s">
        <v>68</v>
      </c>
      <c r="K19" s="569" t="s">
        <v>93</v>
      </c>
      <c r="L19" s="569" t="s">
        <v>42</v>
      </c>
      <c r="M19" s="569" t="s">
        <v>70</v>
      </c>
      <c r="N19" s="569" t="s">
        <v>45</v>
      </c>
      <c r="O19" s="569" t="s">
        <v>73</v>
      </c>
      <c r="P19" s="569" t="s">
        <v>643</v>
      </c>
      <c r="Q19" s="569" t="s">
        <v>663</v>
      </c>
      <c r="R19" s="569" t="s">
        <v>97</v>
      </c>
      <c r="S19" s="569" t="s">
        <v>99</v>
      </c>
      <c r="T19" s="569" t="s">
        <v>645</v>
      </c>
      <c r="U19" s="569" t="s">
        <v>649</v>
      </c>
      <c r="V19" s="569" t="s">
        <v>308</v>
      </c>
      <c r="W19" s="569" t="s">
        <v>653</v>
      </c>
      <c r="X19" s="569" t="s">
        <v>95</v>
      </c>
      <c r="Y19" s="569" t="s">
        <v>49</v>
      </c>
      <c r="Z19" s="569" t="s">
        <v>312</v>
      </c>
      <c r="AA19" s="569" t="s">
        <v>77</v>
      </c>
      <c r="AB19" s="569" t="s">
        <v>313</v>
      </c>
      <c r="AC19" s="569" t="s">
        <v>21</v>
      </c>
      <c r="AD19" s="569" t="s">
        <v>309</v>
      </c>
      <c r="AE19" s="569" t="s">
        <v>79</v>
      </c>
      <c r="AF19" s="569" t="s">
        <v>310</v>
      </c>
      <c r="AG19" s="569" t="s">
        <v>79</v>
      </c>
      <c r="AH19" s="569" t="s">
        <v>53</v>
      </c>
      <c r="AI19" s="569" t="s">
        <v>311</v>
      </c>
      <c r="AJ19" s="569" t="s">
        <v>469</v>
      </c>
      <c r="AK19" s="569" t="s">
        <v>533</v>
      </c>
      <c r="AL19" s="569" t="s">
        <v>472</v>
      </c>
      <c r="AM19" s="569" t="s">
        <v>540</v>
      </c>
      <c r="AN19" s="570" t="s">
        <v>975</v>
      </c>
      <c r="AO19" s="570" t="s">
        <v>974</v>
      </c>
      <c r="AP19" s="570" t="s">
        <v>973</v>
      </c>
      <c r="AQ19" s="569" t="s">
        <v>603</v>
      </c>
      <c r="AR19" s="569" t="s">
        <v>600</v>
      </c>
      <c r="AS19" s="569" t="s">
        <v>606</v>
      </c>
      <c r="AT19" s="569" t="s">
        <v>612</v>
      </c>
      <c r="AU19" s="569" t="s">
        <v>609</v>
      </c>
      <c r="AV19" s="570" t="s">
        <v>972</v>
      </c>
      <c r="AW19" s="570" t="s">
        <v>976</v>
      </c>
      <c r="AX19" s="569">
        <v>1</v>
      </c>
      <c r="AY19" s="569">
        <v>2</v>
      </c>
      <c r="AZ19" s="569">
        <v>3</v>
      </c>
      <c r="BA19" s="569">
        <v>5</v>
      </c>
      <c r="BB19" s="569">
        <v>7</v>
      </c>
      <c r="BC19" s="569">
        <v>8</v>
      </c>
      <c r="BI19" s="536">
        <v>17</v>
      </c>
      <c r="BJ19" s="535" t="str" cm="1">
        <f t="array" aca="1" ref="BJ19" ca="1" xml:space="preserve"> INDIRECT( ADDRESS( ROW($C$17), COLUMN($C$17) +$BI19) )</f>
        <v>ㄐ</v>
      </c>
      <c r="BK19" s="534" t="str" cm="1">
        <f t="array" aca="1" ref="BK19" ca="1" xml:space="preserve"> INDIRECT( ADDRESS( ROW($C$19), COLUMN($C$19) +$BI19) )</f>
        <v>ci</v>
      </c>
      <c r="BL19" s="533" t="str" cm="1">
        <f t="array" aca="1" ref="BL19" ca="1" xml:space="preserve"> INDIRECT( ADDRESS( ROW($C$18), COLUMN($C$18) +$BI19) )</f>
        <v>Z</v>
      </c>
      <c r="BM19" s="532" t="str" cm="1">
        <f t="array" aca="1" ref="BM19" ca="1" xml:space="preserve"> INDIRECT( ADDRESS( ROW($C$16), COLUMN($C$16) +$BI19) )</f>
        <v>r</v>
      </c>
      <c r="BP19" s="661" t="str">
        <f t="shared" ca="1" si="0"/>
        <v>"r": { commit: "ㄐ" }</v>
      </c>
    </row>
    <row r="20" spans="1:68" ht="31.5" customHeight="1">
      <c r="A20" s="559"/>
      <c r="B20" s="559"/>
      <c r="C20" s="559"/>
      <c r="D20" s="559"/>
      <c r="E20" s="559"/>
      <c r="F20" s="559"/>
      <c r="G20" s="559"/>
      <c r="H20" s="559"/>
      <c r="I20" s="559"/>
      <c r="J20" s="559"/>
      <c r="K20" s="559"/>
      <c r="L20" s="559"/>
      <c r="M20" s="559"/>
      <c r="N20" s="559"/>
      <c r="O20" s="559"/>
      <c r="P20" s="559"/>
      <c r="Q20" s="559"/>
      <c r="R20" s="559"/>
      <c r="S20" s="559"/>
      <c r="T20" s="559"/>
      <c r="U20" s="559"/>
      <c r="V20" s="559"/>
      <c r="W20" s="559"/>
      <c r="X20" s="559"/>
      <c r="Y20" s="559"/>
      <c r="Z20" s="559"/>
      <c r="AA20" s="559"/>
      <c r="AB20" s="559"/>
      <c r="AC20" s="559"/>
      <c r="AD20" s="559"/>
      <c r="AE20" s="559"/>
      <c r="AF20" s="559"/>
      <c r="AG20" s="559"/>
      <c r="AH20" s="559"/>
      <c r="AI20" s="559"/>
      <c r="AJ20" s="559"/>
      <c r="AK20" s="559"/>
      <c r="AL20" s="559"/>
      <c r="AM20" s="559"/>
      <c r="AN20" s="559"/>
      <c r="AO20" s="559"/>
      <c r="AP20" s="559"/>
      <c r="AQ20" s="559"/>
      <c r="AR20" s="560"/>
      <c r="AS20" s="560"/>
      <c r="AT20" s="559"/>
      <c r="AU20" s="559"/>
      <c r="AV20" s="559"/>
      <c r="BI20" s="536">
        <v>18</v>
      </c>
      <c r="BJ20" s="535" t="str" cm="1">
        <f t="array" aca="1" ref="BJ20" ca="1" xml:space="preserve"> INDIRECT( ADDRESS( ROW($C$17), COLUMN($C$17) +$BI20) )</f>
        <v>ㄑ</v>
      </c>
      <c r="BK20" s="534" t="str" cm="1">
        <f t="array" aca="1" ref="BK20" ca="1" xml:space="preserve"> INDIRECT( ADDRESS( ROW($C$19), COLUMN($C$19) +$BI20) )</f>
        <v>chi</v>
      </c>
      <c r="BL20" s="533" t="str" cm="1">
        <f t="array" aca="1" ref="BL20" ca="1" xml:space="preserve"> INDIRECT( ADDRESS( ROW($C$18), COLUMN($C$18) +$BI20) )</f>
        <v>C</v>
      </c>
      <c r="BM20" s="532" t="str" cm="1">
        <f t="array" aca="1" ref="BM20" ca="1" xml:space="preserve"> INDIRECT( ADDRESS( ROW($C$16), COLUMN($C$16) +$BI20) )</f>
        <v>f</v>
      </c>
      <c r="BP20" s="661" t="str">
        <f t="shared" ca="1" si="0"/>
        <v>"f": { commit: "ㄑ" }</v>
      </c>
    </row>
    <row r="21" spans="1:68" s="537" customFormat="1" ht="31.5" customHeight="1">
      <c r="B21" s="558" t="s">
        <v>359</v>
      </c>
      <c r="C21" s="557"/>
      <c r="D21" s="557"/>
      <c r="E21" s="557"/>
      <c r="F21" s="557"/>
      <c r="G21" s="557"/>
      <c r="H21" s="557"/>
      <c r="I21" s="557"/>
      <c r="J21" s="557"/>
      <c r="K21" s="557"/>
      <c r="L21" s="557"/>
      <c r="M21" s="557"/>
      <c r="N21" s="557"/>
      <c r="O21" s="557"/>
      <c r="P21" s="557"/>
      <c r="Q21" s="557"/>
      <c r="R21" s="557"/>
      <c r="S21" s="557"/>
      <c r="T21" s="557"/>
      <c r="U21" s="557"/>
      <c r="V21" s="557"/>
      <c r="W21" s="557"/>
      <c r="X21" s="557"/>
      <c r="Y21" s="557"/>
      <c r="Z21" s="557"/>
      <c r="AA21" s="557"/>
      <c r="AB21" s="557"/>
      <c r="AC21" s="557"/>
      <c r="AD21" s="557"/>
      <c r="AE21" s="557"/>
      <c r="AF21" s="557"/>
      <c r="AG21" s="557"/>
      <c r="AH21" s="557"/>
      <c r="BI21" s="536">
        <v>19</v>
      </c>
      <c r="BJ21" s="535" t="str" cm="1">
        <f t="array" aca="1" ref="BJ21" ca="1" xml:space="preserve"> INDIRECT( ADDRESS( ROW($C$17), COLUMN($C$17) +$BI21) )</f>
        <v>ㆢ</v>
      </c>
      <c r="BK21" s="534" t="str" cm="1">
        <f t="array" aca="1" ref="BK21" ca="1" xml:space="preserve"> INDIRECT( ADDRESS( ROW($C$19), COLUMN($C$19) +$BI21) )</f>
        <v>ji</v>
      </c>
      <c r="BL21" s="533" t="str" cm="1">
        <f t="array" aca="1" ref="BL21" ca="1" xml:space="preserve"> INDIRECT( ADDRESS( ROW($C$18), COLUMN($C$18) +$BI21) )</f>
        <v>J</v>
      </c>
      <c r="BM21" s="532" t="str" cm="1">
        <f t="array" aca="1" ref="BM21" ca="1" xml:space="preserve"> INDIRECT( ADDRESS( ROW($C$16), COLUMN($C$16) +$BI21) )</f>
        <v>R</v>
      </c>
      <c r="BP21" s="661" t="str">
        <f t="shared" ca="1" si="0"/>
        <v>"R": { commit: "ㆢ" }</v>
      </c>
    </row>
    <row r="22" spans="1:68" s="537" customFormat="1" ht="31.5" customHeight="1">
      <c r="B22" s="547" t="s">
        <v>357</v>
      </c>
      <c r="C22" s="547"/>
      <c r="D22" s="547"/>
      <c r="E22" s="547"/>
      <c r="F22" s="547"/>
      <c r="G22" s="547"/>
      <c r="H22" s="547"/>
      <c r="I22" s="547"/>
      <c r="J22" s="547"/>
      <c r="K22" s="547"/>
      <c r="L22" s="547"/>
      <c r="M22" s="547"/>
      <c r="N22" s="547"/>
      <c r="O22" s="547"/>
      <c r="P22" s="547"/>
      <c r="Q22" s="547"/>
      <c r="R22" s="547"/>
      <c r="S22" s="547"/>
      <c r="T22" s="548" t="s">
        <v>690</v>
      </c>
      <c r="U22" s="547"/>
      <c r="V22" s="547"/>
      <c r="W22" s="547"/>
      <c r="X22" s="547"/>
      <c r="Y22" s="547"/>
      <c r="Z22" s="547"/>
      <c r="AA22" s="547"/>
      <c r="AB22" s="547"/>
      <c r="AC22" s="547"/>
      <c r="AD22" s="547"/>
      <c r="AE22" s="547"/>
      <c r="AF22" s="547"/>
      <c r="AG22" s="547"/>
      <c r="AH22" s="547"/>
      <c r="AI22" s="538"/>
      <c r="AJ22" s="538"/>
      <c r="AK22" s="538"/>
      <c r="AL22" s="538"/>
      <c r="AM22" s="538"/>
      <c r="AN22" s="538"/>
      <c r="AO22" s="538"/>
      <c r="AP22" s="538"/>
      <c r="AQ22" s="538"/>
      <c r="AR22" s="538"/>
      <c r="AS22" s="538"/>
      <c r="AT22" s="538"/>
      <c r="AU22" s="538"/>
      <c r="AV22" s="538"/>
      <c r="AW22" s="538"/>
      <c r="AX22" s="538"/>
      <c r="AY22" s="538"/>
      <c r="AZ22" s="538"/>
      <c r="BA22" s="538"/>
      <c r="BB22" s="538"/>
      <c r="BC22" s="538"/>
      <c r="BD22" s="538"/>
      <c r="BE22" s="538"/>
      <c r="BF22" s="538"/>
      <c r="BG22" s="538"/>
      <c r="BH22" s="538"/>
      <c r="BI22" s="536">
        <v>20</v>
      </c>
      <c r="BJ22" s="535" t="str" cm="1">
        <f t="array" aca="1" ref="BJ22" ca="1" xml:space="preserve"> INDIRECT( ADDRESS( ROW($C$17), COLUMN($C$17) +$BI22) )</f>
        <v>ㄒ</v>
      </c>
      <c r="BK22" s="534" t="str" cm="1">
        <f t="array" aca="1" ref="BK22" ca="1" xml:space="preserve"> INDIRECT( ADDRESS( ROW($C$19), COLUMN($C$19) +$BI22) )</f>
        <v>si</v>
      </c>
      <c r="BL22" s="533" t="str" cm="1">
        <f t="array" aca="1" ref="BL22" ca="1" xml:space="preserve"> INDIRECT( ADDRESS( ROW($C$18), COLUMN($C$18) +$BI22) )</f>
        <v>S</v>
      </c>
      <c r="BM22" s="532" t="str" cm="1">
        <f t="array" aca="1" ref="BM22" ca="1" xml:space="preserve"> INDIRECT( ADDRESS( ROW($C$16), COLUMN($C$16) +$BI22) )</f>
        <v>v</v>
      </c>
      <c r="BP22" s="661" t="str">
        <f t="shared" ca="1" si="0"/>
        <v>"v": { commit: "ㄒ" }</v>
      </c>
    </row>
    <row r="23" spans="1:68" s="537" customFormat="1" ht="31.5" customHeight="1">
      <c r="B23" s="556" t="s">
        <v>946</v>
      </c>
      <c r="C23" s="554"/>
      <c r="D23" s="555">
        <f xml:space="preserve"> LEN(E23)</f>
        <v>52</v>
      </c>
      <c r="E23" s="555" t="str">
        <f xml:space="preserve"> _xlfn.CONCAT(D18:BC18)</f>
        <v>pPbmtTnlkKgGzcjsZCJShiIuUaAOQoeEyYxXMNr}{@][RW123570</v>
      </c>
      <c r="F23" s="554"/>
      <c r="G23" s="554"/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38"/>
      <c r="AI23" s="550"/>
      <c r="AJ23" s="538"/>
      <c r="AK23" s="538"/>
      <c r="AL23" s="538" t="str">
        <f xml:space="preserve"> MID(E23,AK24,1)</f>
        <v>0</v>
      </c>
      <c r="AM23" s="538"/>
      <c r="AN23" s="538"/>
      <c r="AO23" s="538"/>
      <c r="AP23" s="538"/>
      <c r="AQ23" s="538"/>
      <c r="AR23" s="538"/>
      <c r="AS23" s="538"/>
      <c r="AT23" s="538"/>
      <c r="AU23" s="538"/>
      <c r="AV23" s="538"/>
      <c r="AW23" s="538"/>
      <c r="AX23" s="538"/>
      <c r="AY23" s="538"/>
      <c r="AZ23" s="538"/>
      <c r="BA23" s="538"/>
      <c r="BB23" s="538"/>
      <c r="BC23" s="538"/>
      <c r="BD23" s="538"/>
      <c r="BE23" s="538"/>
      <c r="BF23" s="538"/>
      <c r="BG23" s="538"/>
      <c r="BH23" s="538"/>
      <c r="BI23" s="536">
        <v>21</v>
      </c>
      <c r="BJ23" s="535" t="str" cm="1">
        <f t="array" aca="1" ref="BJ23" ca="1" xml:space="preserve"> INDIRECT( ADDRESS( ROW($C$17), COLUMN($C$17) +$BI23) )</f>
        <v>ㄏ</v>
      </c>
      <c r="BK23" s="534" t="str" cm="1">
        <f t="array" aca="1" ref="BK23" ca="1" xml:space="preserve"> INDIRECT( ADDRESS( ROW($C$19), COLUMN($C$19) +$BI23) )</f>
        <v>h</v>
      </c>
      <c r="BL23" s="533" t="str" cm="1">
        <f t="array" aca="1" ref="BL23" ca="1" xml:space="preserve"> INDIRECT( ADDRESS( ROW($C$18), COLUMN($C$18) +$BI23) )</f>
        <v>h</v>
      </c>
      <c r="BM23" s="532" t="str" cm="1">
        <f t="array" aca="1" ref="BM23" ca="1" xml:space="preserve"> INDIRECT( ADDRESS( ROW($C$16), COLUMN($C$16) +$BI23) )</f>
        <v>c</v>
      </c>
      <c r="BP23" s="661" t="str">
        <f t="shared" ca="1" si="0"/>
        <v>"c": { commit: "ㄏ" }</v>
      </c>
    </row>
    <row r="24" spans="1:68" s="537" customFormat="1" ht="31.5" customHeight="1">
      <c r="B24" s="553" t="s">
        <v>895</v>
      </c>
      <c r="C24" s="551"/>
      <c r="D24" s="552">
        <f xml:space="preserve"> LEN(E24)</f>
        <v>52</v>
      </c>
      <c r="E24" s="552" t="str">
        <f xml:space="preserve"> _xlfn.CONCAT(D16:BC16)</f>
        <v>1q!a2wsxedEgyhYnrfRvcuUjJ8*iIk,&lt;9(lLmp/Bb0.;?u 43657</v>
      </c>
      <c r="F24" s="551"/>
      <c r="G24" s="551"/>
      <c r="H24" s="551"/>
      <c r="I24" s="551"/>
      <c r="J24" s="551"/>
      <c r="K24" s="551"/>
      <c r="L24" s="551"/>
      <c r="M24" s="551"/>
      <c r="N24" s="551"/>
      <c r="O24" s="551"/>
      <c r="P24" s="551"/>
      <c r="Q24" s="551"/>
      <c r="R24" s="551"/>
      <c r="S24" s="551"/>
      <c r="T24" s="551"/>
      <c r="U24" s="551"/>
      <c r="V24" s="551"/>
      <c r="W24" s="551"/>
      <c r="X24" s="551"/>
      <c r="Y24" s="551"/>
      <c r="Z24" s="551"/>
      <c r="AA24" s="551"/>
      <c r="AB24" s="551"/>
      <c r="AC24" s="551"/>
      <c r="AD24" s="551"/>
      <c r="AE24" s="551"/>
      <c r="AF24" s="551"/>
      <c r="AG24" s="551"/>
      <c r="AH24" s="538"/>
      <c r="AI24" s="550">
        <v>7</v>
      </c>
      <c r="AJ24" s="538"/>
      <c r="AK24" s="538">
        <f xml:space="preserve"> FIND(AI24,  E24)</f>
        <v>52</v>
      </c>
      <c r="AL24" s="538"/>
      <c r="AM24" s="538"/>
      <c r="AN24" s="538"/>
      <c r="AO24" s="538"/>
      <c r="AP24" s="538"/>
      <c r="AQ24" s="538"/>
      <c r="AR24" s="538"/>
      <c r="AS24" s="538"/>
      <c r="AT24" s="538"/>
      <c r="AU24" s="538"/>
      <c r="AV24" s="538"/>
      <c r="AW24" s="538"/>
      <c r="AX24" s="538"/>
      <c r="AY24" s="538"/>
      <c r="AZ24" s="538"/>
      <c r="BA24" s="538"/>
      <c r="BB24" s="538"/>
      <c r="BC24" s="538"/>
      <c r="BD24" s="538"/>
      <c r="BE24" s="538"/>
      <c r="BF24" s="538"/>
      <c r="BG24" s="538"/>
      <c r="BH24" s="538"/>
      <c r="BI24" s="536">
        <v>22</v>
      </c>
      <c r="BJ24" s="535" t="str" cm="1">
        <f t="array" aca="1" ref="BJ24" ca="1" xml:space="preserve"> INDIRECT( ADDRESS( ROW($C$17), COLUMN($C$17) +$BI24) )</f>
        <v>ㄧ</v>
      </c>
      <c r="BK24" s="534" t="str" cm="1">
        <f t="array" aca="1" ref="BK24" ca="1" xml:space="preserve"> INDIRECT( ADDRESS( ROW($C$19), COLUMN($C$19) +$BI24) )</f>
        <v>i</v>
      </c>
      <c r="BL24" s="533" t="str" cm="1">
        <f t="array" aca="1" ref="BL24" ca="1" xml:space="preserve"> INDIRECT( ADDRESS( ROW($C$18), COLUMN($C$18) +$BI24) )</f>
        <v>i</v>
      </c>
      <c r="BM24" s="532" t="str" cm="1">
        <f t="array" aca="1" ref="BM24" ca="1" xml:space="preserve"> INDIRECT( ADDRESS( ROW($C$16), COLUMN($C$16) +$BI24) )</f>
        <v>u</v>
      </c>
      <c r="BP24" s="661" t="str">
        <f t="shared" ca="1" si="0"/>
        <v>"u": { commit: "ㄧ" }</v>
      </c>
    </row>
    <row r="25" spans="1:68" s="537" customFormat="1" ht="31.5" customHeight="1">
      <c r="B25" s="541" t="str">
        <f xml:space="preserve"> "- xlit|" &amp; E23 &amp; "|" &amp; E24 &amp; "|"</f>
        <v>- xlit|pPbmtTnlkKgGzcjsZCJShiIuUaAOQoeEyYxXMNr}{@][RW123570|1q!a2wsxedEgyhYnrfRvcuUjJ8*iIk,&lt;9(lLmp/Bb0.;?u 43657|</v>
      </c>
      <c r="C25" s="539"/>
      <c r="D25" s="539"/>
      <c r="E25" s="539"/>
      <c r="F25" s="539"/>
      <c r="G25" s="539"/>
      <c r="H25" s="539"/>
      <c r="I25" s="539"/>
      <c r="J25" s="539"/>
      <c r="K25" s="539"/>
      <c r="L25" s="539"/>
      <c r="M25" s="539"/>
      <c r="N25" s="539"/>
      <c r="O25" s="539"/>
      <c r="P25" s="539"/>
      <c r="Q25" s="539"/>
      <c r="R25" s="539"/>
      <c r="S25" s="539"/>
      <c r="T25" s="539"/>
      <c r="U25" s="539"/>
      <c r="V25" s="539"/>
      <c r="W25" s="539"/>
      <c r="X25" s="539"/>
      <c r="Y25" s="539"/>
      <c r="Z25" s="539"/>
      <c r="AA25" s="539"/>
      <c r="AB25" s="539"/>
      <c r="AC25" s="539"/>
      <c r="AD25" s="539"/>
      <c r="AE25" s="539"/>
      <c r="AF25" s="539"/>
      <c r="AG25" s="539"/>
      <c r="AH25" s="538"/>
      <c r="AI25" s="538"/>
      <c r="AJ25" s="538"/>
      <c r="AK25" s="538"/>
      <c r="AL25" s="538"/>
      <c r="AM25" s="538"/>
      <c r="AN25" s="538"/>
      <c r="AO25" s="538"/>
      <c r="AP25" s="538"/>
      <c r="AQ25" s="538"/>
      <c r="AR25" s="538"/>
      <c r="AS25" s="538"/>
      <c r="AT25" s="538"/>
      <c r="AU25" s="538"/>
      <c r="AV25" s="538"/>
      <c r="AW25" s="538"/>
      <c r="AX25" s="538"/>
      <c r="AY25" s="538"/>
      <c r="AZ25" s="538"/>
      <c r="BA25" s="538"/>
      <c r="BB25" s="538"/>
      <c r="BC25" s="538"/>
      <c r="BD25" s="538"/>
      <c r="BE25" s="538"/>
      <c r="BF25" s="538"/>
      <c r="BG25" s="538"/>
      <c r="BH25" s="538"/>
      <c r="BI25" s="536">
        <v>23</v>
      </c>
      <c r="BJ25" s="535" t="str" cm="1">
        <f t="array" aca="1" ref="BJ25" ca="1" xml:space="preserve"> INDIRECT( ADDRESS( ROW($C$17), COLUMN($C$17) +$BI25) )</f>
        <v>ㆪ</v>
      </c>
      <c r="BK25" s="534" t="str" cm="1">
        <f t="array" aca="1" ref="BK25" ca="1" xml:space="preserve"> INDIRECT( ADDRESS( ROW($C$19), COLUMN($C$19) +$BI25) )</f>
        <v>inn</v>
      </c>
      <c r="BL25" s="533" t="str" cm="1">
        <f t="array" aca="1" ref="BL25" ca="1" xml:space="preserve"> INDIRECT( ADDRESS( ROW($C$18), COLUMN($C$18) +$BI25) )</f>
        <v>I</v>
      </c>
      <c r="BM25" s="532" t="str" cm="1">
        <f t="array" aca="1" ref="BM25" ca="1" xml:space="preserve"> INDIRECT( ADDRESS( ROW($C$16), COLUMN($C$16) +$BI25) )</f>
        <v>U</v>
      </c>
      <c r="BP25" s="661" t="str">
        <f t="shared" ca="1" si="0"/>
        <v>"U": { commit: "ㆪ" }</v>
      </c>
    </row>
    <row r="26" spans="1:68" s="537" customFormat="1" ht="31.5" customHeight="1">
      <c r="AH26" s="538"/>
      <c r="AI26" s="538"/>
      <c r="AJ26" s="538"/>
      <c r="AK26" s="538"/>
      <c r="AL26" s="538"/>
      <c r="AM26" s="538"/>
      <c r="AN26" s="538"/>
      <c r="AO26" s="538"/>
      <c r="AP26" s="538"/>
      <c r="AQ26" s="538"/>
      <c r="AR26" s="538"/>
      <c r="AS26" s="538"/>
      <c r="AT26" s="538"/>
      <c r="AU26" s="538"/>
      <c r="AV26" s="538"/>
      <c r="AW26" s="538"/>
      <c r="AX26" s="538"/>
      <c r="AY26" s="538"/>
      <c r="AZ26" s="538"/>
      <c r="BA26" s="538"/>
      <c r="BB26" s="538"/>
      <c r="BC26" s="538"/>
      <c r="BD26" s="538"/>
      <c r="BE26" s="538"/>
      <c r="BF26" s="538"/>
      <c r="BG26" s="538"/>
      <c r="BH26" s="538"/>
      <c r="BI26" s="536">
        <v>24</v>
      </c>
      <c r="BJ26" s="535" t="str" cm="1">
        <f t="array" aca="1" ref="BJ26" ca="1" xml:space="preserve"> INDIRECT( ADDRESS( ROW($C$17), COLUMN($C$17) +$BI26) )</f>
        <v>ㄨ</v>
      </c>
      <c r="BK26" s="534" t="str" cm="1">
        <f t="array" aca="1" ref="BK26" ca="1" xml:space="preserve"> INDIRECT( ADDRESS( ROW($C$19), COLUMN($C$19) +$BI26) )</f>
        <v>u</v>
      </c>
      <c r="BL26" s="533" t="str" cm="1">
        <f t="array" aca="1" ref="BL26" ca="1" xml:space="preserve"> INDIRECT( ADDRESS( ROW($C$18), COLUMN($C$18) +$BI26) )</f>
        <v>u</v>
      </c>
      <c r="BM26" s="532" t="str" cm="1">
        <f t="array" aca="1" ref="BM26" ca="1" xml:space="preserve"> INDIRECT( ADDRESS( ROW($C$16), COLUMN($C$16) +$BI26) )</f>
        <v>j</v>
      </c>
      <c r="BP26" s="661" t="str">
        <f t="shared" ca="1" si="0"/>
        <v>"j": { commit: "ㄨ" }</v>
      </c>
    </row>
    <row r="27" spans="1:68" s="537" customFormat="1" ht="31.5" customHeight="1">
      <c r="B27" s="549" t="s">
        <v>360</v>
      </c>
      <c r="C27" s="547"/>
      <c r="D27" s="547"/>
      <c r="E27" s="547"/>
      <c r="F27" s="547"/>
      <c r="G27" s="547"/>
      <c r="H27" s="547"/>
      <c r="I27" s="547"/>
      <c r="J27" s="547"/>
      <c r="K27" s="547"/>
      <c r="L27" s="547"/>
      <c r="M27" s="547"/>
      <c r="N27" s="547"/>
      <c r="O27" s="547"/>
      <c r="P27" s="547"/>
      <c r="Q27" s="547"/>
      <c r="R27" s="547"/>
      <c r="S27" s="547"/>
      <c r="T27" s="547"/>
      <c r="U27" s="547"/>
      <c r="V27" s="547"/>
      <c r="W27" s="547"/>
      <c r="X27" s="547"/>
      <c r="Y27" s="547"/>
      <c r="Z27" s="547"/>
      <c r="AA27" s="547"/>
      <c r="AB27" s="547"/>
      <c r="AC27" s="547"/>
      <c r="AD27" s="547"/>
      <c r="AE27" s="547"/>
      <c r="AF27" s="547"/>
      <c r="AG27" s="547"/>
      <c r="AH27" s="538"/>
      <c r="AI27" s="538"/>
      <c r="AJ27" s="538"/>
      <c r="AK27" s="538"/>
      <c r="AL27" s="538"/>
      <c r="AM27" s="538"/>
      <c r="AN27" s="538"/>
      <c r="AO27" s="538"/>
      <c r="AP27" s="538"/>
      <c r="AQ27" s="538"/>
      <c r="AR27" s="538"/>
      <c r="AS27" s="538"/>
      <c r="AT27" s="538"/>
      <c r="AU27" s="538"/>
      <c r="AV27" s="538"/>
      <c r="AW27" s="538"/>
      <c r="AX27" s="538"/>
      <c r="AY27" s="538"/>
      <c r="AZ27" s="538"/>
      <c r="BA27" s="538"/>
      <c r="BB27" s="538"/>
      <c r="BC27" s="538"/>
      <c r="BD27" s="538"/>
      <c r="BE27" s="538"/>
      <c r="BF27" s="538"/>
      <c r="BG27" s="538"/>
      <c r="BH27" s="538"/>
      <c r="BI27" s="536">
        <v>25</v>
      </c>
      <c r="BJ27" s="535" t="str" cm="1">
        <f t="array" aca="1" ref="BJ27" ca="1" xml:space="preserve"> INDIRECT( ADDRESS( ROW($C$17), COLUMN($C$17) +$BI27) )</f>
        <v>ㆫ</v>
      </c>
      <c r="BK27" s="534" t="str" cm="1">
        <f t="array" aca="1" ref="BK27" ca="1" xml:space="preserve"> INDIRECT( ADDRESS( ROW($C$19), COLUMN($C$19) +$BI27) )</f>
        <v>unn</v>
      </c>
      <c r="BL27" s="533" t="str" cm="1">
        <f t="array" aca="1" ref="BL27" ca="1" xml:space="preserve"> INDIRECT( ADDRESS( ROW($C$18), COLUMN($C$18) +$BI27) )</f>
        <v>U</v>
      </c>
      <c r="BM27" s="532" t="str" cm="1">
        <f t="array" aca="1" ref="BM27" ca="1" xml:space="preserve"> INDIRECT( ADDRESS( ROW($C$16), COLUMN($C$16) +$BI27) )</f>
        <v>J</v>
      </c>
      <c r="BP27" s="661" t="str">
        <f t="shared" ca="1" si="0"/>
        <v>"J": { commit: "ㆫ" }</v>
      </c>
    </row>
    <row r="28" spans="1:68" s="537" customFormat="1" ht="31.5" customHeight="1">
      <c r="B28" s="547" t="s">
        <v>358</v>
      </c>
      <c r="C28" s="547"/>
      <c r="D28" s="547"/>
      <c r="E28" s="547"/>
      <c r="F28" s="547"/>
      <c r="G28" s="547"/>
      <c r="H28" s="547"/>
      <c r="I28" s="547"/>
      <c r="J28" s="547"/>
      <c r="K28" s="547"/>
      <c r="L28" s="547"/>
      <c r="M28" s="547"/>
      <c r="N28" s="547"/>
      <c r="O28" s="547"/>
      <c r="P28" s="547"/>
      <c r="Q28" s="547"/>
      <c r="R28" s="547"/>
      <c r="S28" s="548" t="s">
        <v>694</v>
      </c>
      <c r="T28" s="547"/>
      <c r="U28" s="547"/>
      <c r="V28" s="547"/>
      <c r="W28" s="547"/>
      <c r="X28" s="547"/>
      <c r="Y28" s="547"/>
      <c r="Z28" s="547"/>
      <c r="AA28" s="547"/>
      <c r="AB28" s="547"/>
      <c r="AC28" s="547"/>
      <c r="AD28" s="547"/>
      <c r="AE28" s="547"/>
      <c r="AF28" s="547"/>
      <c r="AG28" s="547"/>
      <c r="AH28" s="538"/>
      <c r="AI28" s="538"/>
      <c r="AJ28" s="538"/>
      <c r="AK28" s="538"/>
      <c r="AL28" s="538"/>
      <c r="AM28" s="538"/>
      <c r="AN28" s="538"/>
      <c r="AO28" s="538"/>
      <c r="AP28" s="538"/>
      <c r="AQ28" s="538"/>
      <c r="AR28" s="538"/>
      <c r="AS28" s="538"/>
      <c r="AT28" s="538"/>
      <c r="AU28" s="538"/>
      <c r="AV28" s="538"/>
      <c r="AW28" s="538"/>
      <c r="AX28" s="538"/>
      <c r="AY28" s="538"/>
      <c r="AZ28" s="538"/>
      <c r="BA28" s="538"/>
      <c r="BB28" s="538"/>
      <c r="BC28" s="538"/>
      <c r="BD28" s="538"/>
      <c r="BE28" s="538"/>
      <c r="BF28" s="538"/>
      <c r="BG28" s="538"/>
      <c r="BH28" s="538"/>
      <c r="BI28" s="536">
        <v>26</v>
      </c>
      <c r="BJ28" s="535" t="str" cm="1">
        <f t="array" aca="1" ref="BJ28" ca="1" xml:space="preserve"> INDIRECT( ADDRESS( ROW($C$17), COLUMN($C$17) +$BI28) )</f>
        <v>ㄚ</v>
      </c>
      <c r="BK28" s="534" t="str" cm="1">
        <f t="array" aca="1" ref="BK28" ca="1" xml:space="preserve"> INDIRECT( ADDRESS( ROW($C$19), COLUMN($C$19) +$BI28) )</f>
        <v>a</v>
      </c>
      <c r="BL28" s="533" t="str" cm="1">
        <f t="array" aca="1" ref="BL28" ca="1" xml:space="preserve"> INDIRECT( ADDRESS( ROW($C$18), COLUMN($C$18) +$BI28) )</f>
        <v>a</v>
      </c>
      <c r="BM28" s="532" cm="1">
        <f t="array" aca="1" ref="BM28" ca="1" xml:space="preserve"> INDIRECT( ADDRESS( ROW($C$16), COLUMN($C$16) +$BI28) )</f>
        <v>8</v>
      </c>
      <c r="BP28" s="661" t="str">
        <f t="shared" ca="1" si="0"/>
        <v>"8": { commit: "ㄚ" }</v>
      </c>
    </row>
    <row r="29" spans="1:68" s="537" customFormat="1" ht="31.5" customHeight="1">
      <c r="B29" s="546" t="s">
        <v>167</v>
      </c>
      <c r="C29" s="545"/>
      <c r="D29" s="545">
        <f xml:space="preserve"> LEN(E29)</f>
        <v>52</v>
      </c>
      <c r="E29" s="544" t="str">
        <f xml:space="preserve"> _xlfn.CONCAT(D16:BC16)</f>
        <v>1q!a2wsxedEgyhYnrfRvcuUjJ8*iIk,&lt;9(lLmp/Bb0.;?u 43657</v>
      </c>
      <c r="F29" s="544"/>
      <c r="G29" s="544"/>
      <c r="H29" s="544"/>
      <c r="I29" s="544"/>
      <c r="J29" s="544"/>
      <c r="K29" s="544"/>
      <c r="L29" s="544"/>
      <c r="M29" s="544"/>
      <c r="N29" s="544"/>
      <c r="O29" s="544"/>
      <c r="P29" s="544"/>
      <c r="Q29" s="544"/>
      <c r="R29" s="544"/>
      <c r="S29" s="544"/>
      <c r="T29" s="544"/>
      <c r="U29" s="544"/>
      <c r="V29" s="544"/>
      <c r="W29" s="544"/>
      <c r="X29" s="544"/>
      <c r="Y29" s="544"/>
      <c r="Z29" s="544"/>
      <c r="AA29" s="544"/>
      <c r="AB29" s="544"/>
      <c r="AC29" s="544"/>
      <c r="AD29" s="544"/>
      <c r="AE29" s="544"/>
      <c r="AF29" s="544"/>
      <c r="AG29" s="544"/>
      <c r="AH29" s="538"/>
      <c r="AI29" s="538"/>
      <c r="AJ29" s="538"/>
      <c r="AK29" s="538"/>
      <c r="AL29" s="538"/>
      <c r="AM29" s="538"/>
      <c r="AN29" s="538"/>
      <c r="AO29" s="538"/>
      <c r="AP29" s="538"/>
      <c r="AQ29" s="538"/>
      <c r="AR29" s="538"/>
      <c r="AS29" s="538"/>
      <c r="AT29" s="538"/>
      <c r="AU29" s="538"/>
      <c r="AV29" s="538"/>
      <c r="AW29" s="538"/>
      <c r="AX29" s="538"/>
      <c r="AY29" s="538"/>
      <c r="AZ29" s="538"/>
      <c r="BA29" s="538"/>
      <c r="BB29" s="538"/>
      <c r="BC29" s="538"/>
      <c r="BD29" s="538"/>
      <c r="BE29" s="538"/>
      <c r="BF29" s="538"/>
      <c r="BG29" s="538"/>
      <c r="BH29" s="538"/>
      <c r="BI29" s="536">
        <v>27</v>
      </c>
      <c r="BJ29" s="535" t="str" cm="1">
        <f t="array" aca="1" ref="BJ29" ca="1" xml:space="preserve"> INDIRECT( ADDRESS( ROW($C$17), COLUMN($C$17) +$BI29) )</f>
        <v>ㆩ</v>
      </c>
      <c r="BK29" s="534" t="str" cm="1">
        <f t="array" aca="1" ref="BK29" ca="1" xml:space="preserve"> INDIRECT( ADDRESS( ROW($C$19), COLUMN($C$19) +$BI29) )</f>
        <v>ann</v>
      </c>
      <c r="BL29" s="533" t="str" cm="1">
        <f t="array" aca="1" ref="BL29" ca="1" xml:space="preserve"> INDIRECT( ADDRESS( ROW($C$18), COLUMN($C$18) +$BI29) )</f>
        <v>A</v>
      </c>
      <c r="BM29" s="532" t="str" cm="1">
        <f t="array" aca="1" ref="BM29" ca="1" xml:space="preserve"> INDIRECT( ADDRESS( ROW($C$16), COLUMN($C$16) +$BI29) )</f>
        <v>*</v>
      </c>
      <c r="BP29" s="661" t="str">
        <f t="shared" ca="1" si="0"/>
        <v>"*": { commit: "ㆩ" }</v>
      </c>
    </row>
    <row r="30" spans="1:68" s="537" customFormat="1" ht="31.5" customHeight="1">
      <c r="B30" s="542" t="s">
        <v>104</v>
      </c>
      <c r="C30" s="543"/>
      <c r="D30" s="543">
        <f>LEN(E30)</f>
        <v>52</v>
      </c>
      <c r="E30" s="542" t="str">
        <f xml:space="preserve"> _xlfn.CONCAT(D17:BC17)</f>
        <v>ㄅㄆㆠㄇㄉㄊㄋㄌㄍㄎㆣㄫㄗㄘㆡㄙㄐㄑㆢㄒㄏㄧㆪㄨㆫㄚㆩㆦㆧㄜㆤㆥㄞㆮㄠㆯㆬㄣㆭㆱㆰㄢㆲㄤㄥㆨ ˋ˪ˊ˫˙</v>
      </c>
      <c r="F30" s="542"/>
      <c r="G30" s="542"/>
      <c r="H30" s="542"/>
      <c r="I30" s="542"/>
      <c r="J30" s="542"/>
      <c r="K30" s="542"/>
      <c r="L30" s="542"/>
      <c r="M30" s="542"/>
      <c r="N30" s="542"/>
      <c r="O30" s="542"/>
      <c r="P30" s="542"/>
      <c r="Q30" s="542"/>
      <c r="R30" s="542"/>
      <c r="S30" s="542"/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38"/>
      <c r="AI30" s="538"/>
      <c r="AJ30" s="538"/>
      <c r="AK30" s="538"/>
      <c r="AL30" s="538"/>
      <c r="AM30" s="538"/>
      <c r="AN30" s="538"/>
      <c r="AO30" s="538"/>
      <c r="AP30" s="538"/>
      <c r="AQ30" s="538"/>
      <c r="AR30" s="538"/>
      <c r="AS30" s="538"/>
      <c r="AT30" s="538"/>
      <c r="AU30" s="538"/>
      <c r="AV30" s="538"/>
      <c r="AW30" s="538"/>
      <c r="AX30" s="538"/>
      <c r="AY30" s="538"/>
      <c r="AZ30" s="538"/>
      <c r="BA30" s="538"/>
      <c r="BB30" s="538"/>
      <c r="BC30" s="538"/>
      <c r="BD30" s="538"/>
      <c r="BE30" s="538"/>
      <c r="BF30" s="538"/>
      <c r="BG30" s="538"/>
      <c r="BH30" s="538"/>
      <c r="BI30" s="536">
        <v>28</v>
      </c>
      <c r="BJ30" s="535" t="str" cm="1">
        <f t="array" aca="1" ref="BJ30" ca="1" xml:space="preserve"> INDIRECT( ADDRESS( ROW($C$17), COLUMN($C$17) +$BI30) )</f>
        <v>ㆦ</v>
      </c>
      <c r="BK30" s="534" t="str" cm="1">
        <f t="array" aca="1" ref="BK30" ca="1" xml:space="preserve"> INDIRECT( ADDRESS( ROW($C$19), COLUMN($C$19) +$BI30) )</f>
        <v>o</v>
      </c>
      <c r="BL30" s="533" t="str" cm="1">
        <f t="array" aca="1" ref="BL30" ca="1" xml:space="preserve"> INDIRECT( ADDRESS( ROW($C$18), COLUMN($C$18) +$BI30) )</f>
        <v>O</v>
      </c>
      <c r="BM30" s="532" t="str" cm="1">
        <f t="array" aca="1" ref="BM30" ca="1" xml:space="preserve"> INDIRECT( ADDRESS( ROW($C$16), COLUMN($C$16) +$BI30) )</f>
        <v>i</v>
      </c>
      <c r="BP30" s="661" t="str">
        <f t="shared" ca="1" si="0"/>
        <v>"i": { commit: "ㆦ" }</v>
      </c>
    </row>
    <row r="31" spans="1:68" s="537" customFormat="1" ht="31.5" customHeight="1">
      <c r="B31" s="541" t="str">
        <f xml:space="preserve"> "- xlit|" &amp; E29 &amp; "|" &amp; E30 &amp; "|"</f>
        <v>- xlit|1q!a2wsxedEgyhYnrfRvcuUjJ8*iIk,&lt;9(lLmp/Bb0.;?u 43657|ㄅㄆㆠㄇㄉㄊㄋㄌㄍㄎㆣㄫㄗㄘㆡㄙㄐㄑㆢㄒㄏㄧㆪㄨㆫㄚㆩㆦㆧㄜㆤㆥㄞㆮㄠㆯㆬㄣㆭㆱㆰㄢㆲㄤㄥㆨ ˋ˪ˊ˫˙|</v>
      </c>
      <c r="C31" s="540"/>
      <c r="D31" s="540"/>
      <c r="E31" s="540"/>
      <c r="F31" s="540"/>
      <c r="G31" s="540"/>
      <c r="H31" s="540"/>
      <c r="I31" s="540"/>
      <c r="J31" s="540"/>
      <c r="K31" s="540"/>
      <c r="L31" s="540"/>
      <c r="M31" s="540"/>
      <c r="N31" s="540"/>
      <c r="O31" s="540"/>
      <c r="P31" s="540"/>
      <c r="Q31" s="540"/>
      <c r="R31" s="540"/>
      <c r="S31" s="540"/>
      <c r="T31" s="540"/>
      <c r="U31" s="540"/>
      <c r="V31" s="540"/>
      <c r="W31" s="540"/>
      <c r="X31" s="540"/>
      <c r="Y31" s="540"/>
      <c r="Z31" s="540"/>
      <c r="AA31" s="540"/>
      <c r="AB31" s="540"/>
      <c r="AC31" s="540"/>
      <c r="AD31" s="540"/>
      <c r="AE31" s="540"/>
      <c r="AF31" s="540"/>
      <c r="AG31" s="539"/>
      <c r="AH31" s="538"/>
      <c r="AI31" s="538"/>
      <c r="AJ31" s="538"/>
      <c r="AK31" s="538"/>
      <c r="AL31" s="538"/>
      <c r="AM31" s="538"/>
      <c r="AN31" s="538"/>
      <c r="AO31" s="538"/>
      <c r="AP31" s="538"/>
      <c r="AQ31" s="538"/>
      <c r="AR31" s="538"/>
      <c r="AS31" s="538"/>
      <c r="AT31" s="538"/>
      <c r="AU31" s="538"/>
      <c r="AV31" s="538"/>
      <c r="AW31" s="538"/>
      <c r="AX31" s="538"/>
      <c r="AY31" s="538"/>
      <c r="AZ31" s="538"/>
      <c r="BA31" s="538"/>
      <c r="BB31" s="538"/>
      <c r="BC31" s="538"/>
      <c r="BD31" s="538"/>
      <c r="BE31" s="538"/>
      <c r="BF31" s="538"/>
      <c r="BG31" s="538"/>
      <c r="BH31" s="538"/>
      <c r="BI31" s="536">
        <v>29</v>
      </c>
      <c r="BJ31" s="535" t="str" cm="1">
        <f t="array" aca="1" ref="BJ31" ca="1" xml:space="preserve"> INDIRECT( ADDRESS( ROW($C$17), COLUMN($C$17) +$BI31) )</f>
        <v>ㆧ</v>
      </c>
      <c r="BK31" s="534" t="str" cm="1">
        <f t="array" aca="1" ref="BK31" ca="1" xml:space="preserve"> INDIRECT( ADDRESS( ROW($C$19), COLUMN($C$19) +$BI31) )</f>
        <v>onn</v>
      </c>
      <c r="BL31" s="533" t="str" cm="1">
        <f t="array" aca="1" ref="BL31" ca="1" xml:space="preserve"> INDIRECT( ADDRESS( ROW($C$18), COLUMN($C$18) +$BI31) )</f>
        <v>Q</v>
      </c>
      <c r="BM31" s="532" t="str" cm="1">
        <f t="array" aca="1" ref="BM31" ca="1" xml:space="preserve"> INDIRECT( ADDRESS( ROW($C$16), COLUMN($C$16) +$BI31) )</f>
        <v>I</v>
      </c>
      <c r="BP31" s="661" t="str">
        <f t="shared" ca="1" si="0"/>
        <v>"I": { commit: "ㆧ" }</v>
      </c>
    </row>
    <row r="32" spans="1:68" s="537" customFormat="1" ht="31.5" customHeight="1">
      <c r="B32" s="531"/>
      <c r="C32" s="531"/>
      <c r="D32" s="531"/>
      <c r="E32" s="531"/>
      <c r="F32" s="531"/>
      <c r="G32" s="531"/>
      <c r="H32" s="531"/>
      <c r="I32" s="531"/>
      <c r="J32" s="531"/>
      <c r="K32" s="531"/>
      <c r="L32" s="531"/>
      <c r="M32" s="531"/>
      <c r="N32" s="531"/>
      <c r="O32" s="531"/>
      <c r="P32" s="531"/>
      <c r="Q32" s="531"/>
      <c r="R32" s="531"/>
      <c r="S32" s="531"/>
      <c r="T32" s="531"/>
      <c r="U32" s="531"/>
      <c r="V32" s="531"/>
      <c r="W32" s="531"/>
      <c r="X32" s="531"/>
      <c r="Y32" s="531"/>
      <c r="Z32" s="531"/>
      <c r="AA32" s="531"/>
      <c r="AB32" s="531"/>
      <c r="AC32" s="531"/>
      <c r="AD32" s="531"/>
      <c r="AE32" s="531"/>
      <c r="AF32" s="531"/>
      <c r="AG32" s="531"/>
      <c r="AH32" s="538"/>
      <c r="AI32" s="538"/>
      <c r="AJ32" s="538"/>
      <c r="AK32" s="538"/>
      <c r="AL32" s="538"/>
      <c r="AM32" s="538"/>
      <c r="AN32" s="538"/>
      <c r="AO32" s="538"/>
      <c r="AP32" s="538"/>
      <c r="AQ32" s="538"/>
      <c r="AR32" s="538"/>
      <c r="AS32" s="538"/>
      <c r="AT32" s="538"/>
      <c r="AU32" s="538"/>
      <c r="AV32" s="538"/>
      <c r="AW32" s="538"/>
      <c r="AX32" s="538"/>
      <c r="AY32" s="538"/>
      <c r="AZ32" s="538"/>
      <c r="BA32" s="538"/>
      <c r="BB32" s="538"/>
      <c r="BC32" s="538"/>
      <c r="BD32" s="538"/>
      <c r="BE32" s="538"/>
      <c r="BF32" s="538"/>
      <c r="BG32" s="538"/>
      <c r="BH32" s="538"/>
      <c r="BI32" s="536">
        <v>30</v>
      </c>
      <c r="BJ32" s="535" t="str" cm="1">
        <f t="array" aca="1" ref="BJ32" ca="1" xml:space="preserve"> INDIRECT( ADDRESS( ROW($C$17), COLUMN($C$17) +$BI32) )</f>
        <v>ㄜ</v>
      </c>
      <c r="BK32" s="534" t="str" cm="1">
        <f t="array" aca="1" ref="BK32" ca="1" xml:space="preserve"> INDIRECT( ADDRESS( ROW($C$19), COLUMN($C$19) +$BI32) )</f>
        <v>o</v>
      </c>
      <c r="BL32" s="533" t="str" cm="1">
        <f t="array" aca="1" ref="BL32" ca="1" xml:space="preserve"> INDIRECT( ADDRESS( ROW($C$18), COLUMN($C$18) +$BI32) )</f>
        <v>o</v>
      </c>
      <c r="BM32" s="532" t="str" cm="1">
        <f t="array" aca="1" ref="BM32" ca="1" xml:space="preserve"> INDIRECT( ADDRESS( ROW($C$16), COLUMN($C$16) +$BI32) )</f>
        <v>k</v>
      </c>
      <c r="BP32" s="661" t="str">
        <f t="shared" ca="1" si="0"/>
        <v>"k": { commit: "ㄜ" }</v>
      </c>
    </row>
    <row r="33" spans="2:68" s="537" customFormat="1" ht="31.5" customHeight="1">
      <c r="B33" s="549" t="s">
        <v>945</v>
      </c>
      <c r="C33" s="547"/>
      <c r="D33" s="547"/>
      <c r="E33" s="547"/>
      <c r="F33" s="547"/>
      <c r="G33" s="547"/>
      <c r="H33" s="547"/>
      <c r="I33" s="547"/>
      <c r="J33" s="547"/>
      <c r="K33" s="547"/>
      <c r="L33" s="547"/>
      <c r="M33" s="547"/>
      <c r="N33" s="547"/>
      <c r="O33" s="547"/>
      <c r="P33" s="547"/>
      <c r="Q33" s="547"/>
      <c r="R33" s="547"/>
      <c r="S33" s="547"/>
      <c r="T33" s="547"/>
      <c r="U33" s="547"/>
      <c r="V33" s="547"/>
      <c r="W33" s="547"/>
      <c r="X33" s="547"/>
      <c r="Y33" s="547"/>
      <c r="Z33" s="547"/>
      <c r="AA33" s="547"/>
      <c r="AB33" s="547"/>
      <c r="AC33" s="547"/>
      <c r="AD33" s="547"/>
      <c r="AE33" s="547"/>
      <c r="AF33" s="547"/>
      <c r="AG33" s="547"/>
      <c r="AH33" s="538"/>
      <c r="AI33" s="538"/>
      <c r="AJ33" s="538"/>
      <c r="AK33" s="538"/>
      <c r="AL33" s="538"/>
      <c r="AM33" s="538"/>
      <c r="AN33" s="538"/>
      <c r="AO33" s="538"/>
      <c r="AP33" s="538"/>
      <c r="AQ33" s="538"/>
      <c r="AR33" s="538"/>
      <c r="AS33" s="538"/>
      <c r="AT33" s="538"/>
      <c r="AU33" s="538"/>
      <c r="AV33" s="538"/>
      <c r="AW33" s="538"/>
      <c r="AX33" s="538"/>
      <c r="AY33" s="538"/>
      <c r="AZ33" s="538"/>
      <c r="BA33" s="538"/>
      <c r="BB33" s="538"/>
      <c r="BC33" s="538"/>
      <c r="BD33" s="538"/>
      <c r="BE33" s="538"/>
      <c r="BF33" s="538"/>
      <c r="BG33" s="538"/>
      <c r="BH33" s="538"/>
      <c r="BI33" s="536">
        <v>31</v>
      </c>
      <c r="BJ33" s="535" t="str" cm="1">
        <f t="array" aca="1" ref="BJ33" ca="1" xml:space="preserve"> INDIRECT( ADDRESS( ROW($C$17), COLUMN($C$17) +$BI33) )</f>
        <v>ㆤ</v>
      </c>
      <c r="BK33" s="534" t="str" cm="1">
        <f t="array" aca="1" ref="BK33" ca="1" xml:space="preserve"> INDIRECT( ADDRESS( ROW($C$19), COLUMN($C$19) +$BI33) )</f>
        <v>e</v>
      </c>
      <c r="BL33" s="533" t="str" cm="1">
        <f t="array" aca="1" ref="BL33" ca="1" xml:space="preserve"> INDIRECT( ADDRESS( ROW($C$18), COLUMN($C$18) +$BI33) )</f>
        <v>e</v>
      </c>
      <c r="BM33" s="532" t="str" cm="1">
        <f t="array" aca="1" ref="BM33" ca="1" xml:space="preserve"> INDIRECT( ADDRESS( ROW($C$16), COLUMN($C$16) +$BI33) )</f>
        <v>,</v>
      </c>
      <c r="BP33" s="661" t="str">
        <f t="shared" ca="1" si="0"/>
        <v>",": { commit: "ㆤ" }</v>
      </c>
    </row>
    <row r="34" spans="2:68" s="537" customFormat="1" ht="31.5" customHeight="1">
      <c r="B34" s="547" t="s">
        <v>944</v>
      </c>
      <c r="C34" s="547"/>
      <c r="D34" s="547"/>
      <c r="E34" s="547"/>
      <c r="F34" s="547"/>
      <c r="G34" s="547"/>
      <c r="H34" s="547"/>
      <c r="I34" s="547"/>
      <c r="J34" s="547"/>
      <c r="K34" s="547"/>
      <c r="L34" s="547"/>
      <c r="M34" s="547"/>
      <c r="N34" s="547"/>
      <c r="O34" s="547"/>
      <c r="P34" s="547"/>
      <c r="Q34" s="547"/>
      <c r="R34" s="547"/>
      <c r="S34" s="548" t="s">
        <v>694</v>
      </c>
      <c r="T34" s="547"/>
      <c r="U34" s="547"/>
      <c r="V34" s="547"/>
      <c r="W34" s="547"/>
      <c r="X34" s="547"/>
      <c r="Y34" s="547"/>
      <c r="Z34" s="547"/>
      <c r="AA34" s="547"/>
      <c r="AB34" s="547"/>
      <c r="AC34" s="547"/>
      <c r="AD34" s="547"/>
      <c r="AE34" s="547"/>
      <c r="AF34" s="547"/>
      <c r="AG34" s="547"/>
      <c r="AH34" s="538"/>
      <c r="AI34" s="538"/>
      <c r="AJ34" s="538"/>
      <c r="AK34" s="538"/>
      <c r="AL34" s="538"/>
      <c r="AM34" s="538"/>
      <c r="AN34" s="538"/>
      <c r="AO34" s="538"/>
      <c r="AP34" s="538"/>
      <c r="AQ34" s="538"/>
      <c r="AR34" s="538"/>
      <c r="AS34" s="538"/>
      <c r="AT34" s="538"/>
      <c r="AU34" s="538"/>
      <c r="AV34" s="538"/>
      <c r="AW34" s="538"/>
      <c r="AX34" s="538"/>
      <c r="AY34" s="538"/>
      <c r="AZ34" s="538"/>
      <c r="BA34" s="538"/>
      <c r="BB34" s="538"/>
      <c r="BC34" s="538"/>
      <c r="BD34" s="538"/>
      <c r="BE34" s="538"/>
      <c r="BF34" s="538"/>
      <c r="BG34" s="538"/>
      <c r="BH34" s="538"/>
      <c r="BI34" s="536">
        <v>32</v>
      </c>
      <c r="BJ34" s="535" t="str" cm="1">
        <f t="array" aca="1" ref="BJ34" ca="1" xml:space="preserve"> INDIRECT( ADDRESS( ROW($C$17), COLUMN($C$17) +$BI34) )</f>
        <v>ㆥ</v>
      </c>
      <c r="BK34" s="534" t="str" cm="1">
        <f t="array" aca="1" ref="BK34" ca="1" xml:space="preserve"> INDIRECT( ADDRESS( ROW($C$19), COLUMN($C$19) +$BI34) )</f>
        <v>enn</v>
      </c>
      <c r="BL34" s="533" t="str" cm="1">
        <f t="array" aca="1" ref="BL34" ca="1" xml:space="preserve"> INDIRECT( ADDRESS( ROW($C$18), COLUMN($C$18) +$BI34) )</f>
        <v>E</v>
      </c>
      <c r="BM34" s="532" t="str" cm="1">
        <f t="array" aca="1" ref="BM34" ca="1" xml:space="preserve"> INDIRECT( ADDRESS( ROW($C$16), COLUMN($C$16) +$BI34) )</f>
        <v>&lt;</v>
      </c>
      <c r="BP34" s="661" t="str">
        <f t="shared" ca="1" si="0"/>
        <v>"&lt;": { commit: "ㆥ" }</v>
      </c>
    </row>
    <row r="35" spans="2:68" s="537" customFormat="1" ht="31.5" customHeight="1">
      <c r="B35" s="546" t="s">
        <v>943</v>
      </c>
      <c r="C35" s="545"/>
      <c r="D35" s="545">
        <f xml:space="preserve"> LEN(E35)</f>
        <v>52</v>
      </c>
      <c r="E35" s="544" t="str">
        <f xml:space="preserve"> _xlfn.CONCAT(D18:BC18)</f>
        <v>pPbmtTnlkKgGzcjsZCJShiIuUaAOQoeEyYxXMNr}{@][RW123570</v>
      </c>
      <c r="F35" s="544"/>
      <c r="G35" s="544"/>
      <c r="H35" s="544"/>
      <c r="I35" s="544"/>
      <c r="J35" s="544"/>
      <c r="K35" s="544"/>
      <c r="L35" s="544"/>
      <c r="M35" s="544"/>
      <c r="N35" s="544"/>
      <c r="O35" s="544"/>
      <c r="P35" s="544"/>
      <c r="Q35" s="544"/>
      <c r="R35" s="544"/>
      <c r="S35" s="544"/>
      <c r="T35" s="544"/>
      <c r="U35" s="544"/>
      <c r="V35" s="544"/>
      <c r="W35" s="544"/>
      <c r="X35" s="544"/>
      <c r="Y35" s="544"/>
      <c r="Z35" s="544"/>
      <c r="AA35" s="544"/>
      <c r="AB35" s="544"/>
      <c r="AC35" s="544"/>
      <c r="AD35" s="544"/>
      <c r="AE35" s="544"/>
      <c r="AF35" s="544"/>
      <c r="AG35" s="544"/>
      <c r="AH35" s="538"/>
      <c r="AI35" s="538"/>
      <c r="AJ35" s="531"/>
      <c r="AK35" s="531"/>
      <c r="AL35" s="531"/>
      <c r="AM35" s="531"/>
      <c r="AN35" s="531"/>
      <c r="AO35" s="531"/>
      <c r="AP35" s="531"/>
      <c r="AQ35" s="531"/>
      <c r="AR35" s="531"/>
      <c r="AS35" s="531"/>
      <c r="AT35" s="531"/>
      <c r="AU35" s="531"/>
      <c r="AV35" s="531"/>
      <c r="AW35" s="531"/>
      <c r="AX35" s="531"/>
      <c r="AY35" s="531"/>
      <c r="AZ35" s="531"/>
      <c r="BA35" s="531"/>
      <c r="BB35" s="531"/>
      <c r="BC35" s="531"/>
      <c r="BD35" s="538"/>
      <c r="BE35" s="538"/>
      <c r="BF35" s="538"/>
      <c r="BG35" s="538"/>
      <c r="BH35" s="538"/>
      <c r="BI35" s="536">
        <v>33</v>
      </c>
      <c r="BJ35" s="535" t="str" cm="1">
        <f t="array" aca="1" ref="BJ35" ca="1" xml:space="preserve"> INDIRECT( ADDRESS( ROW($C$17), COLUMN($C$17) +$BI35) )</f>
        <v>ㄞ</v>
      </c>
      <c r="BK35" s="534" t="str" cm="1">
        <f t="array" aca="1" ref="BK35" ca="1" xml:space="preserve"> INDIRECT( ADDRESS( ROW($C$19), COLUMN($C$19) +$BI35) )</f>
        <v>ai</v>
      </c>
      <c r="BL35" s="533" t="str" cm="1">
        <f t="array" aca="1" ref="BL35" ca="1" xml:space="preserve"> INDIRECT( ADDRESS( ROW($C$18), COLUMN($C$18) +$BI35) )</f>
        <v>y</v>
      </c>
      <c r="BM35" s="532" cm="1">
        <f t="array" aca="1" ref="BM35" ca="1" xml:space="preserve"> INDIRECT( ADDRESS( ROW($C$16), COLUMN($C$16) +$BI35) )</f>
        <v>9</v>
      </c>
      <c r="BP35" s="661" t="str">
        <f t="shared" ca="1" si="0"/>
        <v>"9": { commit: "ㄞ" }</v>
      </c>
    </row>
    <row r="36" spans="2:68" s="537" customFormat="1" ht="31.5" customHeight="1">
      <c r="B36" s="542" t="s">
        <v>104</v>
      </c>
      <c r="C36" s="543"/>
      <c r="D36" s="543">
        <f>LEN(E36)</f>
        <v>52</v>
      </c>
      <c r="E36" s="542" t="str">
        <f xml:space="preserve"> _xlfn.CONCAT(D17:BC17)</f>
        <v>ㄅㄆㆠㄇㄉㄊㄋㄌㄍㄎㆣㄫㄗㄘㆡㄙㄐㄑㆢㄒㄏㄧㆪㄨㆫㄚㆩㆦㆧㄜㆤㆥㄞㆮㄠㆯㆬㄣㆭㆱㆰㄢㆲㄤㄥㆨ ˋ˪ˊ˫˙</v>
      </c>
      <c r="F36" s="542"/>
      <c r="G36" s="542"/>
      <c r="H36" s="542"/>
      <c r="I36" s="542"/>
      <c r="J36" s="542"/>
      <c r="K36" s="542"/>
      <c r="L36" s="542"/>
      <c r="M36" s="542"/>
      <c r="N36" s="542"/>
      <c r="O36" s="542"/>
      <c r="P36" s="542"/>
      <c r="Q36" s="542"/>
      <c r="R36" s="542"/>
      <c r="S36" s="542"/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38"/>
      <c r="AI36" s="538"/>
      <c r="AJ36" s="531"/>
      <c r="AK36" s="531"/>
      <c r="AL36" s="531"/>
      <c r="AM36" s="531"/>
      <c r="AN36" s="531"/>
      <c r="AO36" s="531"/>
      <c r="AP36" s="531"/>
      <c r="AQ36" s="531"/>
      <c r="AR36" s="531"/>
      <c r="AS36" s="531"/>
      <c r="AT36" s="531"/>
      <c r="AU36" s="531"/>
      <c r="AV36" s="531"/>
      <c r="AW36" s="531"/>
      <c r="AX36" s="531"/>
      <c r="AY36" s="531"/>
      <c r="AZ36" s="531"/>
      <c r="BA36" s="531"/>
      <c r="BB36" s="531"/>
      <c r="BC36" s="531"/>
      <c r="BD36" s="538"/>
      <c r="BE36" s="538"/>
      <c r="BF36" s="538"/>
      <c r="BG36" s="538"/>
      <c r="BH36" s="538"/>
      <c r="BI36" s="536">
        <v>34</v>
      </c>
      <c r="BJ36" s="535" t="str" cm="1">
        <f t="array" aca="1" ref="BJ36" ca="1" xml:space="preserve"> INDIRECT( ADDRESS( ROW($C$17), COLUMN($C$17) +$BI36) )</f>
        <v>ㆮ</v>
      </c>
      <c r="BK36" s="534" t="str" cm="1">
        <f t="array" aca="1" ref="BK36" ca="1" xml:space="preserve"> INDIRECT( ADDRESS( ROW($C$19), COLUMN($C$19) +$BI36) )</f>
        <v>ainn</v>
      </c>
      <c r="BL36" s="533" t="str" cm="1">
        <f t="array" aca="1" ref="BL36" ca="1" xml:space="preserve"> INDIRECT( ADDRESS( ROW($C$18), COLUMN($C$18) +$BI36) )</f>
        <v>Y</v>
      </c>
      <c r="BM36" s="532" t="str" cm="1">
        <f t="array" aca="1" ref="BM36" ca="1" xml:space="preserve"> INDIRECT( ADDRESS( ROW($C$16), COLUMN($C$16) +$BI36) )</f>
        <v>(</v>
      </c>
      <c r="BP36" s="661" t="str">
        <f t="shared" ca="1" si="0"/>
        <v>"(": { commit: "ㆮ" }</v>
      </c>
    </row>
    <row r="37" spans="2:68" s="537" customFormat="1" ht="31.5" customHeight="1">
      <c r="B37" s="541" t="str">
        <f xml:space="preserve"> "- xlit|" &amp; E35 &amp; "|" &amp; E36 &amp; "|"</f>
        <v>- xlit|pPbmtTnlkKgGzcjsZCJShiIuUaAOQoeEyYxXMNr}{@][RW123570|ㄅㄆㆠㄇㄉㄊㄋㄌㄍㄎㆣㄫㄗㄘㆡㄙㄐㄑㆢㄒㄏㄧㆪㄨㆫㄚㆩㆦㆧㄜㆤㆥㄞㆮㄠㆯㆬㄣㆭㆱㆰㄢㆲㄤㄥㆨ ˋ˪ˊ˫˙|</v>
      </c>
      <c r="C37" s="540"/>
      <c r="D37" s="540"/>
      <c r="E37" s="540"/>
      <c r="F37" s="540"/>
      <c r="G37" s="540"/>
      <c r="H37" s="540"/>
      <c r="I37" s="540"/>
      <c r="J37" s="540"/>
      <c r="K37" s="540"/>
      <c r="L37" s="540"/>
      <c r="M37" s="540"/>
      <c r="N37" s="540"/>
      <c r="O37" s="540"/>
      <c r="P37" s="540"/>
      <c r="Q37" s="540"/>
      <c r="R37" s="540"/>
      <c r="S37" s="540"/>
      <c r="T37" s="540"/>
      <c r="U37" s="540"/>
      <c r="V37" s="540"/>
      <c r="W37" s="540"/>
      <c r="X37" s="540"/>
      <c r="Y37" s="540"/>
      <c r="Z37" s="540"/>
      <c r="AA37" s="540"/>
      <c r="AB37" s="540"/>
      <c r="AC37" s="540"/>
      <c r="AD37" s="540"/>
      <c r="AE37" s="540"/>
      <c r="AF37" s="540"/>
      <c r="AG37" s="539"/>
      <c r="AH37" s="538"/>
      <c r="AI37" s="538"/>
      <c r="AJ37" s="531"/>
      <c r="AK37" s="531"/>
      <c r="AL37" s="531"/>
      <c r="AM37" s="531"/>
      <c r="AN37" s="531"/>
      <c r="AO37" s="531"/>
      <c r="AP37" s="531"/>
      <c r="AQ37" s="531"/>
      <c r="AR37" s="531"/>
      <c r="AS37" s="531"/>
      <c r="AT37" s="531"/>
      <c r="AU37" s="531"/>
      <c r="AV37" s="531"/>
      <c r="AW37" s="531"/>
      <c r="AX37" s="531"/>
      <c r="AY37" s="531"/>
      <c r="AZ37" s="531"/>
      <c r="BA37" s="531"/>
      <c r="BB37" s="531"/>
      <c r="BC37" s="531"/>
      <c r="BD37" s="538"/>
      <c r="BE37" s="538"/>
      <c r="BF37" s="538"/>
      <c r="BG37" s="538"/>
      <c r="BH37" s="538"/>
      <c r="BI37" s="536">
        <v>35</v>
      </c>
      <c r="BJ37" s="535" t="str" cm="1">
        <f t="array" aca="1" ref="BJ37" ca="1" xml:space="preserve"> INDIRECT( ADDRESS( ROW($C$17), COLUMN($C$17) +$BI37) )</f>
        <v>ㄠ</v>
      </c>
      <c r="BK37" s="534" t="str" cm="1">
        <f t="array" aca="1" ref="BK37" ca="1" xml:space="preserve"> INDIRECT( ADDRESS( ROW($C$19), COLUMN($C$19) +$BI37) )</f>
        <v>au</v>
      </c>
      <c r="BL37" s="533" t="str" cm="1">
        <f t="array" aca="1" ref="BL37" ca="1" xml:space="preserve"> INDIRECT( ADDRESS( ROW($C$18), COLUMN($C$18) +$BI37) )</f>
        <v>x</v>
      </c>
      <c r="BM37" s="532" t="str" cm="1">
        <f t="array" aca="1" ref="BM37" ca="1" xml:space="preserve"> INDIRECT( ADDRESS( ROW($C$16), COLUMN($C$16) +$BI37) )</f>
        <v>l</v>
      </c>
      <c r="BP37" s="661" t="str">
        <f t="shared" ca="1" si="0"/>
        <v>"l": { commit: "ㄠ" }</v>
      </c>
    </row>
    <row r="38" spans="2:68" s="537" customFormat="1" ht="31.5" customHeight="1"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1"/>
      <c r="T38" s="531"/>
      <c r="U38" s="531"/>
      <c r="V38" s="531"/>
      <c r="W38" s="531"/>
      <c r="X38" s="531"/>
      <c r="Y38" s="531"/>
      <c r="Z38" s="531"/>
      <c r="AA38" s="531"/>
      <c r="AB38" s="531"/>
      <c r="AC38" s="531"/>
      <c r="AD38" s="531"/>
      <c r="AE38" s="531"/>
      <c r="AF38" s="531"/>
      <c r="AG38" s="531"/>
      <c r="AH38" s="531"/>
      <c r="AI38" s="531"/>
      <c r="AJ38" s="531"/>
      <c r="AK38" s="531"/>
      <c r="AL38" s="531"/>
      <c r="AM38" s="531"/>
      <c r="AN38" s="531"/>
      <c r="AO38" s="531"/>
      <c r="AP38" s="531"/>
      <c r="AQ38" s="531"/>
      <c r="AR38" s="531"/>
      <c r="AS38" s="531"/>
      <c r="AT38" s="531"/>
      <c r="AU38" s="531"/>
      <c r="AV38" s="531"/>
      <c r="AW38" s="531"/>
      <c r="AX38" s="531"/>
      <c r="AY38" s="531"/>
      <c r="AZ38" s="531"/>
      <c r="BA38" s="531"/>
      <c r="BB38" s="531"/>
      <c r="BC38" s="531"/>
      <c r="BD38" s="538"/>
      <c r="BE38" s="538"/>
      <c r="BF38" s="538"/>
      <c r="BG38" s="538"/>
      <c r="BH38" s="538"/>
      <c r="BI38" s="536">
        <v>36</v>
      </c>
      <c r="BJ38" s="535" t="str" cm="1">
        <f t="array" aca="1" ref="BJ38" ca="1" xml:space="preserve"> INDIRECT( ADDRESS( ROW($C$17), COLUMN($C$17) +$BI38) )</f>
        <v>ㆯ</v>
      </c>
      <c r="BK38" s="534" t="str" cm="1">
        <f t="array" aca="1" ref="BK38" ca="1" xml:space="preserve"> INDIRECT( ADDRESS( ROW($C$19), COLUMN($C$19) +$BI38) )</f>
        <v>aunn</v>
      </c>
      <c r="BL38" s="533" t="str" cm="1">
        <f t="array" aca="1" ref="BL38" ca="1" xml:space="preserve"> INDIRECT( ADDRESS( ROW($C$18), COLUMN($C$18) +$BI38) )</f>
        <v>X</v>
      </c>
      <c r="BM38" s="532" t="str" cm="1">
        <f t="array" aca="1" ref="BM38" ca="1" xml:space="preserve"> INDIRECT( ADDRESS( ROW($C$16), COLUMN($C$16) +$BI38) )</f>
        <v>L</v>
      </c>
      <c r="BP38" s="661" t="str">
        <f t="shared" ca="1" si="0"/>
        <v>"L": { commit: "ㆯ" }</v>
      </c>
    </row>
    <row r="39" spans="2:68" ht="31.5" customHeight="1">
      <c r="B39" s="531"/>
      <c r="C39" s="531"/>
      <c r="D39" s="531"/>
      <c r="E39" s="531"/>
      <c r="F39" s="531"/>
      <c r="G39" s="531"/>
      <c r="H39" s="531"/>
      <c r="I39" s="531"/>
      <c r="J39" s="531"/>
      <c r="K39" s="531"/>
      <c r="L39" s="531"/>
      <c r="M39" s="531"/>
      <c r="N39" s="531"/>
      <c r="O39" s="531"/>
      <c r="P39" s="531"/>
      <c r="Q39" s="531"/>
      <c r="R39" s="531"/>
      <c r="S39" s="531"/>
      <c r="T39" s="531"/>
      <c r="U39" s="531"/>
      <c r="V39" s="531"/>
      <c r="W39" s="531"/>
      <c r="X39" s="531"/>
      <c r="Y39" s="531"/>
      <c r="Z39" s="531"/>
      <c r="AA39" s="531"/>
      <c r="AB39" s="531"/>
      <c r="AC39" s="531"/>
      <c r="AD39" s="531"/>
      <c r="AE39" s="531"/>
      <c r="AF39" s="531"/>
      <c r="AG39" s="531"/>
      <c r="AH39" s="531"/>
      <c r="AI39" s="531"/>
      <c r="AJ39" s="531"/>
      <c r="AK39" s="531"/>
      <c r="AL39" s="531"/>
      <c r="AM39" s="531"/>
      <c r="AN39" s="531"/>
      <c r="AO39" s="531"/>
      <c r="AP39" s="531"/>
      <c r="AQ39" s="531"/>
      <c r="AR39" s="531"/>
      <c r="AS39" s="531"/>
      <c r="AT39" s="531"/>
      <c r="AU39" s="531"/>
      <c r="AV39" s="531"/>
      <c r="AW39" s="531"/>
      <c r="AX39" s="531"/>
      <c r="AY39" s="531"/>
      <c r="AZ39" s="531"/>
      <c r="BA39" s="531"/>
      <c r="BB39" s="531"/>
      <c r="BC39" s="531"/>
      <c r="BD39" s="531"/>
      <c r="BE39" s="531"/>
      <c r="BF39" s="531"/>
      <c r="BG39" s="531"/>
      <c r="BH39" s="531"/>
      <c r="BI39" s="536">
        <v>37</v>
      </c>
      <c r="BJ39" s="535" t="str" cm="1">
        <f t="array" aca="1" ref="BJ39" ca="1" xml:space="preserve"> INDIRECT( ADDRESS( ROW($C$17), COLUMN($C$17) +$BI39) )</f>
        <v>ㆬ</v>
      </c>
      <c r="BK39" s="534" t="str" cm="1">
        <f t="array" aca="1" ref="BK39" ca="1" xml:space="preserve"> INDIRECT( ADDRESS( ROW($C$19), COLUMN($C$19) +$BI39) )</f>
        <v>-m</v>
      </c>
      <c r="BL39" s="533" t="str" cm="1">
        <f t="array" aca="1" ref="BL39" ca="1" xml:space="preserve"> INDIRECT( ADDRESS( ROW($C$18), COLUMN($C$18) +$BI39) )</f>
        <v>M</v>
      </c>
      <c r="BM39" s="532" t="str" cm="1">
        <f t="array" aca="1" ref="BM39" ca="1" xml:space="preserve"> INDIRECT( ADDRESS( ROW($C$16), COLUMN($C$16) +$BI39) )</f>
        <v>m</v>
      </c>
      <c r="BP39" s="661" t="str">
        <f t="shared" ca="1" si="0"/>
        <v>"m": { commit: "ㆬ" }</v>
      </c>
    </row>
    <row r="40" spans="2:68" ht="31.5" customHeight="1">
      <c r="B40" s="531"/>
      <c r="C40" s="531"/>
      <c r="D40" s="531"/>
      <c r="E40" s="531"/>
      <c r="F40" s="531"/>
      <c r="G40" s="531"/>
      <c r="H40" s="531"/>
      <c r="I40" s="531"/>
      <c r="J40" s="531"/>
      <c r="K40" s="531"/>
      <c r="L40" s="531"/>
      <c r="M40" s="531"/>
      <c r="N40" s="531"/>
      <c r="O40" s="531"/>
      <c r="P40" s="531"/>
      <c r="Q40" s="531"/>
      <c r="R40" s="531"/>
      <c r="S40" s="531"/>
      <c r="T40" s="531"/>
      <c r="U40" s="531"/>
      <c r="V40" s="531"/>
      <c r="W40" s="531"/>
      <c r="X40" s="531"/>
      <c r="Y40" s="531"/>
      <c r="Z40" s="531"/>
      <c r="AA40" s="531"/>
      <c r="AB40" s="531"/>
      <c r="AC40" s="531"/>
      <c r="AD40" s="531"/>
      <c r="AE40" s="531"/>
      <c r="AF40" s="531"/>
      <c r="AG40" s="531"/>
      <c r="AH40" s="531"/>
      <c r="AI40" s="531"/>
      <c r="AJ40" s="531"/>
      <c r="AK40" s="531"/>
      <c r="AL40" s="531"/>
      <c r="AM40" s="531"/>
      <c r="AN40" s="531"/>
      <c r="AO40" s="531"/>
      <c r="AP40" s="531"/>
      <c r="AQ40" s="531"/>
      <c r="AR40" s="531"/>
      <c r="AS40" s="531"/>
      <c r="AT40" s="531"/>
      <c r="AU40" s="531"/>
      <c r="AV40" s="531"/>
      <c r="AW40" s="531"/>
      <c r="AX40" s="531"/>
      <c r="AY40" s="531"/>
      <c r="AZ40" s="531"/>
      <c r="BA40" s="531"/>
      <c r="BB40" s="531"/>
      <c r="BC40" s="531"/>
      <c r="BD40" s="531"/>
      <c r="BE40" s="531"/>
      <c r="BF40" s="531"/>
      <c r="BG40" s="531"/>
      <c r="BH40" s="531"/>
      <c r="BI40" s="536">
        <v>38</v>
      </c>
      <c r="BJ40" s="535" t="str" cm="1">
        <f t="array" aca="1" ref="BJ40" ca="1" xml:space="preserve"> INDIRECT( ADDRESS( ROW($C$17), COLUMN($C$17) +$BI40) )</f>
        <v>ㄣ</v>
      </c>
      <c r="BK40" s="534" t="str" cm="1">
        <f t="array" aca="1" ref="BK40" ca="1" xml:space="preserve"> INDIRECT( ADDRESS( ROW($C$19), COLUMN($C$19) +$BI40) )</f>
        <v>-n</v>
      </c>
      <c r="BL40" s="533" t="str" cm="1">
        <f t="array" aca="1" ref="BL40" ca="1" xml:space="preserve"> INDIRECT( ADDRESS( ROW($C$18), COLUMN($C$18) +$BI40) )</f>
        <v>N</v>
      </c>
      <c r="BM40" s="532" t="str" cm="1">
        <f t="array" aca="1" ref="BM40" ca="1" xml:space="preserve"> INDIRECT( ADDRESS( ROW($C$16), COLUMN($C$16) +$BI40) )</f>
        <v>p</v>
      </c>
      <c r="BP40" s="661" t="str">
        <f t="shared" ca="1" si="0"/>
        <v>"p": { commit: "ㄣ" }</v>
      </c>
    </row>
    <row r="41" spans="2:68" ht="31.5" customHeight="1">
      <c r="B41" s="531"/>
      <c r="C41" s="531"/>
      <c r="D41" s="531"/>
      <c r="E41" s="531"/>
      <c r="F41" s="531"/>
      <c r="G41" s="531"/>
      <c r="H41" s="531"/>
      <c r="I41" s="531"/>
      <c r="J41" s="531"/>
      <c r="K41" s="531"/>
      <c r="L41" s="531"/>
      <c r="M41" s="531"/>
      <c r="N41" s="531"/>
      <c r="O41" s="531"/>
      <c r="P41" s="531"/>
      <c r="Q41" s="531"/>
      <c r="R41" s="531"/>
      <c r="S41" s="531"/>
      <c r="T41" s="531"/>
      <c r="U41" s="531"/>
      <c r="V41" s="531"/>
      <c r="W41" s="531"/>
      <c r="X41" s="531"/>
      <c r="Y41" s="531"/>
      <c r="Z41" s="531"/>
      <c r="AA41" s="531"/>
      <c r="AB41" s="531"/>
      <c r="AC41" s="531"/>
      <c r="AD41" s="531"/>
      <c r="AE41" s="531"/>
      <c r="AF41" s="531"/>
      <c r="AG41" s="531"/>
      <c r="AH41" s="531"/>
      <c r="AI41" s="531"/>
      <c r="AJ41" s="531"/>
      <c r="AK41" s="531"/>
      <c r="AL41" s="531"/>
      <c r="AM41" s="531"/>
      <c r="AN41" s="531"/>
      <c r="AO41" s="531"/>
      <c r="AP41" s="531"/>
      <c r="AQ41" s="531"/>
      <c r="AR41" s="531"/>
      <c r="AS41" s="531"/>
      <c r="AT41" s="531"/>
      <c r="AU41" s="531"/>
      <c r="AV41" s="531"/>
      <c r="AW41" s="531"/>
      <c r="AX41" s="531"/>
      <c r="AY41" s="531"/>
      <c r="AZ41" s="531"/>
      <c r="BA41" s="531"/>
      <c r="BB41" s="531"/>
      <c r="BC41" s="531"/>
      <c r="BD41" s="531"/>
      <c r="BE41" s="531"/>
      <c r="BF41" s="531"/>
      <c r="BG41" s="531"/>
      <c r="BH41" s="531"/>
      <c r="BI41" s="536">
        <v>39</v>
      </c>
      <c r="BJ41" s="535" t="str" cm="1">
        <f t="array" aca="1" ref="BJ41" ca="1" xml:space="preserve"> INDIRECT( ADDRESS( ROW($C$17), COLUMN($C$17) +$BI41) )</f>
        <v>ㆭ</v>
      </c>
      <c r="BK41" s="534" t="str" cm="1">
        <f t="array" aca="1" ref="BK41" ca="1" xml:space="preserve"> INDIRECT( ADDRESS( ROW($C$19), COLUMN($C$19) +$BI41) )</f>
        <v>-ng</v>
      </c>
      <c r="BL41" s="533" t="str" cm="1">
        <f t="array" aca="1" ref="BL41" ca="1" xml:space="preserve"> INDIRECT( ADDRESS( ROW($C$18), COLUMN($C$18) +$BI41) )</f>
        <v>r</v>
      </c>
      <c r="BM41" s="532" t="str" cm="1">
        <f t="array" aca="1" ref="BM41" ca="1" xml:space="preserve"> INDIRECT( ADDRESS( ROW($C$16), COLUMN($C$16) +$BI41) )</f>
        <v>/</v>
      </c>
      <c r="BP41" s="661" t="str">
        <f t="shared" ca="1" si="0"/>
        <v>"/": { commit: "ㆭ" }</v>
      </c>
    </row>
    <row r="42" spans="2:68" ht="31.5" customHeight="1">
      <c r="B42" s="531"/>
      <c r="C42" s="531"/>
      <c r="D42" s="531"/>
      <c r="E42" s="531"/>
      <c r="F42" s="531"/>
      <c r="G42" s="531"/>
      <c r="H42" s="531"/>
      <c r="I42" s="531"/>
      <c r="J42" s="531"/>
      <c r="K42" s="531"/>
      <c r="L42" s="531"/>
      <c r="M42" s="531"/>
      <c r="N42" s="531"/>
      <c r="O42" s="531"/>
      <c r="P42" s="531"/>
      <c r="Q42" s="531"/>
      <c r="R42" s="531"/>
      <c r="S42" s="531"/>
      <c r="T42" s="531"/>
      <c r="U42" s="531"/>
      <c r="V42" s="531"/>
      <c r="W42" s="531"/>
      <c r="X42" s="531"/>
      <c r="Y42" s="531"/>
      <c r="Z42" s="531"/>
      <c r="AA42" s="531"/>
      <c r="AB42" s="531"/>
      <c r="AC42" s="531"/>
      <c r="AD42" s="531"/>
      <c r="AE42" s="531"/>
      <c r="AF42" s="531"/>
      <c r="AG42" s="531"/>
      <c r="AH42" s="531"/>
      <c r="AI42" s="531"/>
      <c r="AJ42" s="531"/>
      <c r="AK42" s="531"/>
      <c r="AL42" s="531"/>
      <c r="AM42" s="531"/>
      <c r="AN42" s="531"/>
      <c r="AO42" s="531"/>
      <c r="AP42" s="531"/>
      <c r="AQ42" s="531"/>
      <c r="AR42" s="531"/>
      <c r="AS42" s="531"/>
      <c r="AT42" s="531"/>
      <c r="AU42" s="531"/>
      <c r="AV42" s="531"/>
      <c r="AW42" s="531"/>
      <c r="AX42" s="531"/>
      <c r="AY42" s="531"/>
      <c r="AZ42" s="531"/>
      <c r="BA42" s="531"/>
      <c r="BB42" s="531"/>
      <c r="BC42" s="531"/>
      <c r="BD42" s="531"/>
      <c r="BE42" s="531"/>
      <c r="BF42" s="531"/>
      <c r="BG42" s="531"/>
      <c r="BH42" s="531"/>
      <c r="BI42" s="536">
        <v>40</v>
      </c>
      <c r="BJ42" s="535" t="str" cm="1">
        <f t="array" aca="1" ref="BJ42" ca="1" xml:space="preserve"> INDIRECT( ADDRESS( ROW($C$17), COLUMN($C$17) +$BI42) )</f>
        <v>ㆱ</v>
      </c>
      <c r="BK42" s="534" t="str" cm="1">
        <f t="array" aca="1" ref="BK42" ca="1" xml:space="preserve"> INDIRECT( ADDRESS( ROW($C$19), COLUMN($C$19) +$BI42) )</f>
        <v>om</v>
      </c>
      <c r="BL42" s="533" t="str" cm="1">
        <f t="array" aca="1" ref="BL42" ca="1" xml:space="preserve"> INDIRECT( ADDRESS( ROW($C$18), COLUMN($C$18) +$BI42) )</f>
        <v>}</v>
      </c>
      <c r="BM42" s="532" t="str" cm="1">
        <f t="array" aca="1" ref="BM42" ca="1" xml:space="preserve"> INDIRECT( ADDRESS( ROW($C$16), COLUMN($C$16) +$BI42) )</f>
        <v>B</v>
      </c>
      <c r="BP42" s="661" t="str">
        <f t="shared" ca="1" si="0"/>
        <v>"B": { commit: "ㆱ" }</v>
      </c>
    </row>
    <row r="43" spans="2:68" ht="31.5" customHeight="1">
      <c r="B43" s="531"/>
      <c r="C43" s="531"/>
      <c r="D43" s="531"/>
      <c r="E43" s="531"/>
      <c r="F43" s="531"/>
      <c r="G43" s="531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1"/>
      <c r="T43" s="531"/>
      <c r="U43" s="531"/>
      <c r="V43" s="531"/>
      <c r="W43" s="531"/>
      <c r="X43" s="531"/>
      <c r="Y43" s="531"/>
      <c r="Z43" s="531"/>
      <c r="AA43" s="531"/>
      <c r="AB43" s="531"/>
      <c r="AC43" s="531"/>
      <c r="AD43" s="531"/>
      <c r="AE43" s="531"/>
      <c r="AF43" s="531"/>
      <c r="AG43" s="531"/>
      <c r="AH43" s="531"/>
      <c r="AI43" s="531"/>
      <c r="AJ43" s="531"/>
      <c r="AK43" s="531"/>
      <c r="AL43" s="531"/>
      <c r="AM43" s="531"/>
      <c r="AN43" s="531"/>
      <c r="AO43" s="531"/>
      <c r="AP43" s="531"/>
      <c r="AQ43" s="531"/>
      <c r="AR43" s="531"/>
      <c r="AS43" s="531"/>
      <c r="AT43" s="531"/>
      <c r="AU43" s="531"/>
      <c r="AV43" s="531"/>
      <c r="AW43" s="531"/>
      <c r="AX43" s="531"/>
      <c r="AY43" s="531"/>
      <c r="AZ43" s="531"/>
      <c r="BA43" s="531"/>
      <c r="BB43" s="531"/>
      <c r="BC43" s="531"/>
      <c r="BD43" s="531"/>
      <c r="BE43" s="531"/>
      <c r="BF43" s="531"/>
      <c r="BG43" s="531"/>
      <c r="BH43" s="531"/>
      <c r="BI43" s="536">
        <v>41</v>
      </c>
      <c r="BJ43" s="535" t="str" cm="1">
        <f t="array" aca="1" ref="BJ43" ca="1" xml:space="preserve"> INDIRECT( ADDRESS( ROW($C$17), COLUMN($C$17) +$BI43) )</f>
        <v>ㆰ</v>
      </c>
      <c r="BK43" s="534" t="str" cm="1">
        <f t="array" aca="1" ref="BK43" ca="1" xml:space="preserve"> INDIRECT( ADDRESS( ROW($C$19), COLUMN($C$19) +$BI43) )</f>
        <v>am</v>
      </c>
      <c r="BL43" s="533" t="str" cm="1">
        <f t="array" aca="1" ref="BL43" ca="1" xml:space="preserve"> INDIRECT( ADDRESS( ROW($C$18), COLUMN($C$18) +$BI43) )</f>
        <v>{</v>
      </c>
      <c r="BM43" s="532" t="str" cm="1">
        <f t="array" aca="1" ref="BM43" ca="1" xml:space="preserve"> INDIRECT( ADDRESS( ROW($C$16), COLUMN($C$16) +$BI43) )</f>
        <v>b</v>
      </c>
      <c r="BP43" s="661" t="str">
        <f t="shared" ca="1" si="0"/>
        <v>"b": { commit: "ㆰ" }</v>
      </c>
    </row>
    <row r="44" spans="2:68" ht="31.5" customHeight="1">
      <c r="B44" s="531"/>
      <c r="C44" s="531"/>
      <c r="D44" s="531"/>
      <c r="E44" s="531"/>
      <c r="F44" s="531"/>
      <c r="G44" s="531"/>
      <c r="H44" s="531"/>
      <c r="I44" s="531"/>
      <c r="J44" s="531"/>
      <c r="K44" s="531"/>
      <c r="L44" s="531"/>
      <c r="M44" s="531"/>
      <c r="N44" s="531"/>
      <c r="O44" s="531"/>
      <c r="P44" s="531"/>
      <c r="Q44" s="531"/>
      <c r="R44" s="531"/>
      <c r="S44" s="531"/>
      <c r="T44" s="531"/>
      <c r="U44" s="531"/>
      <c r="V44" s="531"/>
      <c r="W44" s="531"/>
      <c r="X44" s="531"/>
      <c r="Y44" s="531"/>
      <c r="Z44" s="531"/>
      <c r="AA44" s="531"/>
      <c r="AB44" s="531"/>
      <c r="AC44" s="531"/>
      <c r="AD44" s="531"/>
      <c r="AE44" s="531"/>
      <c r="AF44" s="531"/>
      <c r="AG44" s="531"/>
      <c r="AH44" s="531"/>
      <c r="AI44" s="531"/>
      <c r="AJ44" s="531"/>
      <c r="AK44" s="531"/>
      <c r="AL44" s="531"/>
      <c r="AM44" s="531"/>
      <c r="AN44" s="531"/>
      <c r="AO44" s="531"/>
      <c r="AP44" s="531"/>
      <c r="AQ44" s="531"/>
      <c r="AR44" s="531"/>
      <c r="AS44" s="531"/>
      <c r="AT44" s="531"/>
      <c r="AU44" s="531"/>
      <c r="AV44" s="531"/>
      <c r="AW44" s="531"/>
      <c r="AX44" s="531"/>
      <c r="AY44" s="531"/>
      <c r="AZ44" s="531"/>
      <c r="BA44" s="531"/>
      <c r="BB44" s="531"/>
      <c r="BC44" s="531"/>
      <c r="BD44" s="531"/>
      <c r="BE44" s="531"/>
      <c r="BF44" s="531"/>
      <c r="BG44" s="531"/>
      <c r="BH44" s="531"/>
      <c r="BI44" s="536">
        <v>42</v>
      </c>
      <c r="BJ44" s="535" t="str" cm="1">
        <f t="array" aca="1" ref="BJ44" ca="1" xml:space="preserve"> INDIRECT( ADDRESS( ROW($C$17), COLUMN($C$17) +$BI44) )</f>
        <v>ㄢ</v>
      </c>
      <c r="BK44" s="534" t="str" cm="1">
        <f t="array" aca="1" ref="BK44" ca="1" xml:space="preserve"> INDIRECT( ADDRESS( ROW($C$19), COLUMN($C$19) +$BI44) )</f>
        <v>an</v>
      </c>
      <c r="BL44" s="533" t="str" cm="1">
        <f t="array" aca="1" ref="BL44" ca="1" xml:space="preserve"> INDIRECT( ADDRESS( ROW($C$18), COLUMN($C$18) +$BI44) )</f>
        <v>@</v>
      </c>
      <c r="BM44" s="532" t="str" cm="1">
        <f t="array" aca="1" ref="BM44" ca="1" xml:space="preserve"> INDIRECT( ADDRESS( ROW($C$16), COLUMN($C$16) +$BI44) )</f>
        <v>0</v>
      </c>
      <c r="BP44" s="661" t="str">
        <f t="shared" ca="1" si="0"/>
        <v>"0": { commit: "ㄢ" }</v>
      </c>
    </row>
    <row r="45" spans="2:68" ht="31.5" customHeight="1">
      <c r="B45" s="531"/>
      <c r="C45" s="531"/>
      <c r="D45" s="531"/>
      <c r="E45" s="531"/>
      <c r="F45" s="531"/>
      <c r="G45" s="531"/>
      <c r="H45" s="531"/>
      <c r="I45" s="531"/>
      <c r="J45" s="531"/>
      <c r="K45" s="531"/>
      <c r="L45" s="531"/>
      <c r="M45" s="531"/>
      <c r="N45" s="531"/>
      <c r="O45" s="531"/>
      <c r="P45" s="531"/>
      <c r="Q45" s="531"/>
      <c r="R45" s="531"/>
      <c r="S45" s="531"/>
      <c r="T45" s="531"/>
      <c r="U45" s="531"/>
      <c r="V45" s="531"/>
      <c r="W45" s="531"/>
      <c r="X45" s="531"/>
      <c r="Y45" s="531"/>
      <c r="Z45" s="531"/>
      <c r="AA45" s="531"/>
      <c r="AB45" s="531"/>
      <c r="AC45" s="531"/>
      <c r="AD45" s="531"/>
      <c r="AE45" s="531"/>
      <c r="AF45" s="531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31"/>
      <c r="AV45" s="531"/>
      <c r="AW45" s="531"/>
      <c r="AX45" s="531"/>
      <c r="AY45" s="531"/>
      <c r="AZ45" s="531"/>
      <c r="BA45" s="531"/>
      <c r="BB45" s="531"/>
      <c r="BC45" s="531"/>
      <c r="BD45" s="531"/>
      <c r="BE45" s="531"/>
      <c r="BF45" s="531"/>
      <c r="BG45" s="531"/>
      <c r="BH45" s="531"/>
      <c r="BI45" s="536">
        <v>43</v>
      </c>
      <c r="BJ45" s="535" t="str" cm="1">
        <f t="array" aca="1" ref="BJ45" ca="1" xml:space="preserve"> INDIRECT( ADDRESS( ROW($C$17), COLUMN($C$17) +$BI45) )</f>
        <v>ㆲ</v>
      </c>
      <c r="BK45" s="534" t="str" cm="1">
        <f t="array" aca="1" ref="BK45" ca="1" xml:space="preserve"> INDIRECT( ADDRESS( ROW($C$19), COLUMN($C$19) +$BI45) )</f>
        <v>ong</v>
      </c>
      <c r="BL45" s="533" t="str" cm="1">
        <f t="array" aca="1" ref="BL45" ca="1" xml:space="preserve"> INDIRECT( ADDRESS( ROW($C$18), COLUMN($C$18) +$BI45) )</f>
        <v>]</v>
      </c>
      <c r="BM45" s="532" t="str" cm="1">
        <f t="array" aca="1" ref="BM45" ca="1" xml:space="preserve"> INDIRECT( ADDRESS( ROW($C$16), COLUMN($C$16) +$BI45) )</f>
        <v>.</v>
      </c>
      <c r="BP45" s="661" t="str">
        <f t="shared" ca="1" si="0"/>
        <v>".": { commit: "ㆲ" }</v>
      </c>
    </row>
    <row r="46" spans="2:68" ht="31.5" customHeight="1">
      <c r="B46" s="531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531"/>
      <c r="R46" s="531"/>
      <c r="S46" s="531"/>
      <c r="T46" s="531"/>
      <c r="U46" s="531"/>
      <c r="V46" s="531"/>
      <c r="W46" s="531"/>
      <c r="X46" s="531"/>
      <c r="Y46" s="531"/>
      <c r="Z46" s="531"/>
      <c r="AA46" s="531"/>
      <c r="AB46" s="531"/>
      <c r="AC46" s="531"/>
      <c r="AD46" s="531"/>
      <c r="AE46" s="531"/>
      <c r="AF46" s="531"/>
      <c r="AG46" s="531"/>
      <c r="AH46" s="531"/>
      <c r="AI46" s="531"/>
      <c r="AJ46" s="531"/>
      <c r="AK46" s="531"/>
      <c r="AL46" s="531"/>
      <c r="AM46" s="531"/>
      <c r="AN46" s="531"/>
      <c r="AO46" s="531"/>
      <c r="AP46" s="531"/>
      <c r="AQ46" s="531"/>
      <c r="AR46" s="531"/>
      <c r="AS46" s="531"/>
      <c r="AT46" s="531"/>
      <c r="AU46" s="531"/>
      <c r="AV46" s="531"/>
      <c r="AW46" s="531"/>
      <c r="AX46" s="531"/>
      <c r="AY46" s="531"/>
      <c r="AZ46" s="531"/>
      <c r="BA46" s="531"/>
      <c r="BB46" s="531"/>
      <c r="BC46" s="531"/>
      <c r="BD46" s="531"/>
      <c r="BE46" s="531"/>
      <c r="BF46" s="531"/>
      <c r="BG46" s="531"/>
      <c r="BH46" s="531"/>
      <c r="BI46" s="536">
        <v>44</v>
      </c>
      <c r="BJ46" s="535" t="str" cm="1">
        <f t="array" aca="1" ref="BJ46" ca="1" xml:space="preserve"> INDIRECT( ADDRESS( ROW($C$17), COLUMN($C$17) +$BI46) )</f>
        <v>ㄤ</v>
      </c>
      <c r="BK46" s="534" t="str" cm="1">
        <f t="array" aca="1" ref="BK46" ca="1" xml:space="preserve"> INDIRECT( ADDRESS( ROW($C$19), COLUMN($C$19) +$BI46) )</f>
        <v>ang</v>
      </c>
      <c r="BL46" s="533" t="str" cm="1">
        <f t="array" aca="1" ref="BL46" ca="1" xml:space="preserve"> INDIRECT( ADDRESS( ROW($C$18), COLUMN($C$18) +$BI46) )</f>
        <v>[</v>
      </c>
      <c r="BM46" s="532" t="str" cm="1">
        <f t="array" aca="1" ref="BM46" ca="1" xml:space="preserve"> INDIRECT( ADDRESS( ROW($C$16), COLUMN($C$16) +$BI46) )</f>
        <v>;</v>
      </c>
      <c r="BP46" s="661" t="str">
        <f t="shared" ca="1" si="0"/>
        <v>";": { commit: "ㄤ" }</v>
      </c>
    </row>
    <row r="47" spans="2:68" ht="31.5" customHeight="1">
      <c r="B47" s="531"/>
      <c r="C47" s="531"/>
      <c r="D47" s="531"/>
      <c r="E47" s="531"/>
      <c r="F47" s="531"/>
      <c r="G47" s="531"/>
      <c r="H47" s="531"/>
      <c r="I47" s="531"/>
      <c r="J47" s="531"/>
      <c r="K47" s="531"/>
      <c r="L47" s="531"/>
      <c r="M47" s="531"/>
      <c r="N47" s="531"/>
      <c r="O47" s="531"/>
      <c r="P47" s="531"/>
      <c r="Q47" s="531"/>
      <c r="R47" s="531"/>
      <c r="S47" s="531"/>
      <c r="T47" s="531"/>
      <c r="U47" s="531"/>
      <c r="V47" s="531"/>
      <c r="W47" s="531"/>
      <c r="X47" s="531"/>
      <c r="Y47" s="531"/>
      <c r="Z47" s="531"/>
      <c r="AA47" s="531"/>
      <c r="AB47" s="531"/>
      <c r="AC47" s="531"/>
      <c r="AD47" s="531"/>
      <c r="AE47" s="531"/>
      <c r="AF47" s="531"/>
      <c r="AG47" s="531"/>
      <c r="AH47" s="531"/>
      <c r="AI47" s="531"/>
      <c r="AJ47" s="531"/>
      <c r="AK47" s="531"/>
      <c r="AL47" s="531"/>
      <c r="AM47" s="531"/>
      <c r="AN47" s="531"/>
      <c r="AO47" s="531"/>
      <c r="AP47" s="531"/>
      <c r="AQ47" s="531"/>
      <c r="AR47" s="531"/>
      <c r="AS47" s="531"/>
      <c r="AT47" s="531"/>
      <c r="AU47" s="531"/>
      <c r="AV47" s="531"/>
      <c r="AW47" s="531"/>
      <c r="AX47" s="531"/>
      <c r="AY47" s="531"/>
      <c r="AZ47" s="531"/>
      <c r="BA47" s="531"/>
      <c r="BB47" s="531"/>
      <c r="BC47" s="531"/>
      <c r="BD47" s="531"/>
      <c r="BE47" s="531"/>
      <c r="BF47" s="531"/>
      <c r="BG47" s="531"/>
      <c r="BH47" s="531"/>
      <c r="BI47" s="536">
        <v>45</v>
      </c>
      <c r="BJ47" s="535" t="str" cm="1">
        <f t="array" aca="1" ref="BJ47" ca="1" xml:space="preserve"> INDIRECT( ADDRESS( ROW($C$17), COLUMN($C$17) +$BI47) )</f>
        <v>ㄥ</v>
      </c>
      <c r="BK47" s="534" t="str" cm="1">
        <f t="array" aca="1" ref="BK47" ca="1" xml:space="preserve"> INDIRECT( ADDRESS( ROW($C$19), COLUMN($C$19) +$BI47) )</f>
        <v>-ing</v>
      </c>
      <c r="BL47" s="533" t="str" cm="1">
        <f t="array" aca="1" ref="BL47" ca="1" xml:space="preserve"> INDIRECT( ADDRESS( ROW($C$18), COLUMN($C$18) +$BI47) )</f>
        <v>R</v>
      </c>
      <c r="BM47" s="532" t="str" cm="1">
        <f t="array" aca="1" ref="BM47" ca="1" xml:space="preserve"> INDIRECT( ADDRESS( ROW($C$16), COLUMN($C$16) +$BI47) )</f>
        <v>?</v>
      </c>
      <c r="BP47" s="661" t="str">
        <f t="shared" ca="1" si="0"/>
        <v>"?": { commit: "ㄥ" }</v>
      </c>
    </row>
    <row r="48" spans="2:68" ht="31.5" customHeight="1">
      <c r="B48" s="531"/>
      <c r="C48" s="531"/>
      <c r="D48" s="531"/>
      <c r="E48" s="531"/>
      <c r="F48" s="531"/>
      <c r="G48" s="531"/>
      <c r="H48" s="531"/>
      <c r="I48" s="531"/>
      <c r="J48" s="531"/>
      <c r="K48" s="531"/>
      <c r="L48" s="531"/>
      <c r="M48" s="531"/>
      <c r="N48" s="531"/>
      <c r="O48" s="531"/>
      <c r="P48" s="531"/>
      <c r="Q48" s="531"/>
      <c r="R48" s="531"/>
      <c r="S48" s="531"/>
      <c r="T48" s="531"/>
      <c r="U48" s="531"/>
      <c r="V48" s="531"/>
      <c r="W48" s="531"/>
      <c r="X48" s="531"/>
      <c r="Y48" s="531"/>
      <c r="Z48" s="531"/>
      <c r="AA48" s="531"/>
      <c r="AB48" s="531"/>
      <c r="AC48" s="531"/>
      <c r="AD48" s="531"/>
      <c r="AE48" s="531"/>
      <c r="AF48" s="531"/>
      <c r="AG48" s="531"/>
      <c r="AH48" s="531"/>
      <c r="AI48" s="531"/>
      <c r="AJ48" s="531"/>
      <c r="AK48" s="531"/>
      <c r="AL48" s="531"/>
      <c r="AM48" s="531"/>
      <c r="AN48" s="531"/>
      <c r="AO48" s="531"/>
      <c r="AP48" s="531"/>
      <c r="AQ48" s="531"/>
      <c r="AR48" s="531"/>
      <c r="AS48" s="531"/>
      <c r="AT48" s="531"/>
      <c r="AU48" s="531"/>
      <c r="AV48" s="531"/>
      <c r="AW48" s="531"/>
      <c r="AX48" s="531"/>
      <c r="AY48" s="531"/>
      <c r="AZ48" s="531"/>
      <c r="BA48" s="531"/>
      <c r="BB48" s="531"/>
      <c r="BC48" s="531"/>
      <c r="BD48" s="531"/>
      <c r="BE48" s="531"/>
      <c r="BF48" s="531"/>
      <c r="BG48" s="531"/>
      <c r="BH48" s="531"/>
      <c r="BI48" s="536">
        <v>46</v>
      </c>
      <c r="BJ48" s="535" t="str" cm="1">
        <f t="array" aca="1" ref="BJ48" ca="1" xml:space="preserve"> INDIRECT( ADDRESS( ROW($C$17), COLUMN($C$17) +$BI48) )</f>
        <v>ㆨ</v>
      </c>
      <c r="BK48" s="534" t="str" cm="1">
        <f t="array" aca="1" ref="BK48" ca="1" xml:space="preserve"> INDIRECT( ADDRESS( ROW($C$19), COLUMN($C$19) +$BI48) )</f>
        <v>ir</v>
      </c>
      <c r="BL48" s="533" t="str" cm="1">
        <f t="array" aca="1" ref="BL48" ca="1" xml:space="preserve"> INDIRECT( ADDRESS( ROW($C$18), COLUMN($C$18) +$BI48) )</f>
        <v>W</v>
      </c>
      <c r="BM48" s="532" t="str" cm="1">
        <f t="array" aca="1" ref="BM48" ca="1" xml:space="preserve"> INDIRECT( ADDRESS( ROW($C$16), COLUMN($C$16) +$BI48) )</f>
        <v>u</v>
      </c>
      <c r="BP48" s="661" t="str">
        <f t="shared" ca="1" si="0"/>
        <v>"u": { commit: "ㆨ" }</v>
      </c>
    </row>
    <row r="49" spans="2:68" ht="31.5" customHeight="1">
      <c r="B49" s="531"/>
      <c r="C49" s="531"/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1"/>
      <c r="P49" s="531"/>
      <c r="Q49" s="531"/>
      <c r="R49" s="531"/>
      <c r="S49" s="531"/>
      <c r="T49" s="531"/>
      <c r="U49" s="531"/>
      <c r="V49" s="531"/>
      <c r="W49" s="531"/>
      <c r="X49" s="531"/>
      <c r="Y49" s="531"/>
      <c r="Z49" s="531"/>
      <c r="AA49" s="531"/>
      <c r="AB49" s="531"/>
      <c r="AC49" s="531"/>
      <c r="AD49" s="531"/>
      <c r="AE49" s="531"/>
      <c r="AF49" s="531"/>
      <c r="AG49" s="531"/>
      <c r="AH49" s="531"/>
      <c r="AI49" s="531"/>
      <c r="AJ49" s="531"/>
      <c r="AK49" s="531"/>
      <c r="AL49" s="531"/>
      <c r="AM49" s="531"/>
      <c r="AN49" s="531"/>
      <c r="AO49" s="531"/>
      <c r="AP49" s="531"/>
      <c r="AQ49" s="531"/>
      <c r="AR49" s="531"/>
      <c r="AS49" s="531"/>
      <c r="AT49" s="531"/>
      <c r="AU49" s="531"/>
      <c r="AV49" s="531"/>
      <c r="AW49" s="531"/>
      <c r="AX49" s="531"/>
      <c r="AY49" s="531"/>
      <c r="AZ49" s="531"/>
      <c r="BA49" s="531"/>
      <c r="BB49" s="531"/>
      <c r="BC49" s="531"/>
      <c r="BD49" s="531"/>
      <c r="BE49" s="531"/>
      <c r="BF49" s="531"/>
      <c r="BG49" s="531"/>
      <c r="BH49" s="531"/>
      <c r="BI49" s="536">
        <v>47</v>
      </c>
      <c r="BJ49" s="535" t="str" cm="1">
        <f t="array" aca="1" ref="BJ49" ca="1" xml:space="preserve"> INDIRECT( ADDRESS( ROW($C$17), COLUMN($C$17) +$BI49) )</f>
        <v xml:space="preserve"> </v>
      </c>
      <c r="BK49" s="534" cm="1">
        <f t="array" aca="1" ref="BK49" ca="1" xml:space="preserve"> INDIRECT( ADDRESS( ROW($C$19), COLUMN($C$19) +$BI49) )</f>
        <v>1</v>
      </c>
      <c r="BL49" s="533" cm="1">
        <f t="array" aca="1" ref="BL49" ca="1" xml:space="preserve"> INDIRECT( ADDRESS( ROW($C$18), COLUMN($C$18) +$BI49) )</f>
        <v>1</v>
      </c>
      <c r="BM49" s="532" t="str" cm="1">
        <f t="array" aca="1" ref="BM49" ca="1" xml:space="preserve"> INDIRECT( ADDRESS( ROW($C$16), COLUMN($C$16) +$BI49) )</f>
        <v xml:space="preserve"> </v>
      </c>
      <c r="BP49" s="661" t="str">
        <f t="shared" ca="1" si="0"/>
        <v>" ": { commit: " " }</v>
      </c>
    </row>
    <row r="50" spans="2:68" ht="31.5" customHeight="1">
      <c r="B50" s="531"/>
      <c r="C50" s="531"/>
      <c r="D50" s="531"/>
      <c r="E50" s="531"/>
      <c r="F50" s="531"/>
      <c r="G50" s="531"/>
      <c r="H50" s="531"/>
      <c r="I50" s="531"/>
      <c r="J50" s="531"/>
      <c r="K50" s="531"/>
      <c r="L50" s="531"/>
      <c r="M50" s="531"/>
      <c r="N50" s="531"/>
      <c r="O50" s="531"/>
      <c r="P50" s="531"/>
      <c r="Q50" s="531"/>
      <c r="R50" s="531"/>
      <c r="S50" s="531"/>
      <c r="T50" s="531"/>
      <c r="U50" s="531"/>
      <c r="V50" s="531"/>
      <c r="W50" s="531"/>
      <c r="X50" s="531"/>
      <c r="Y50" s="531"/>
      <c r="Z50" s="531"/>
      <c r="AA50" s="531"/>
      <c r="AB50" s="531"/>
      <c r="AC50" s="531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31"/>
      <c r="BF50" s="531"/>
      <c r="BG50" s="531"/>
      <c r="BH50" s="531"/>
      <c r="BI50" s="536">
        <v>48</v>
      </c>
      <c r="BJ50" s="535" t="str" cm="1">
        <f t="array" aca="1" ref="BJ50" ca="1" xml:space="preserve"> INDIRECT( ADDRESS( ROW($C$17), COLUMN($C$17) +$BI50) )</f>
        <v>ˋ</v>
      </c>
      <c r="BK50" s="534" cm="1">
        <f t="array" aca="1" ref="BK50" ca="1" xml:space="preserve"> INDIRECT( ADDRESS( ROW($C$19), COLUMN($C$19) +$BI50) )</f>
        <v>2</v>
      </c>
      <c r="BL50" s="533" cm="1">
        <f t="array" aca="1" ref="BL50" ca="1" xml:space="preserve"> INDIRECT( ADDRESS( ROW($C$18), COLUMN($C$18) +$BI50) )</f>
        <v>2</v>
      </c>
      <c r="BM50" s="532" t="str" cm="1">
        <f t="array" aca="1" ref="BM50" ca="1" xml:space="preserve"> INDIRECT( ADDRESS( ROW($C$16), COLUMN($C$16) +$BI50) )</f>
        <v>4</v>
      </c>
      <c r="BP50" s="661" t="str">
        <f t="shared" ca="1" si="0"/>
        <v>"4": { commit: "ˋ" }</v>
      </c>
    </row>
    <row r="51" spans="2:68" ht="31.5" customHeight="1">
      <c r="B51" s="531"/>
      <c r="C51" s="531"/>
      <c r="D51" s="531"/>
      <c r="E51" s="531"/>
      <c r="F51" s="531"/>
      <c r="G51" s="531"/>
      <c r="H51" s="531"/>
      <c r="I51" s="531"/>
      <c r="J51" s="531"/>
      <c r="K51" s="531"/>
      <c r="L51" s="531"/>
      <c r="M51" s="531"/>
      <c r="N51" s="531"/>
      <c r="O51" s="531"/>
      <c r="P51" s="531"/>
      <c r="Q51" s="531"/>
      <c r="R51" s="531"/>
      <c r="S51" s="531"/>
      <c r="T51" s="531"/>
      <c r="U51" s="531"/>
      <c r="V51" s="531"/>
      <c r="W51" s="531"/>
      <c r="X51" s="531"/>
      <c r="Y51" s="531"/>
      <c r="Z51" s="531"/>
      <c r="AA51" s="531"/>
      <c r="AB51" s="531"/>
      <c r="AC51" s="531"/>
      <c r="AD51" s="531"/>
      <c r="AE51" s="531"/>
      <c r="AF51" s="531"/>
      <c r="AG51" s="531"/>
      <c r="AH51" s="531"/>
      <c r="AI51" s="531"/>
      <c r="AJ51" s="531"/>
      <c r="AK51" s="531"/>
      <c r="AL51" s="531"/>
      <c r="AM51" s="531"/>
      <c r="AN51" s="531"/>
      <c r="AO51" s="531"/>
      <c r="AP51" s="531"/>
      <c r="AQ51" s="531"/>
      <c r="AR51" s="531"/>
      <c r="AS51" s="531"/>
      <c r="AT51" s="531"/>
      <c r="AU51" s="531"/>
      <c r="AV51" s="531"/>
      <c r="AW51" s="531"/>
      <c r="AX51" s="531"/>
      <c r="AY51" s="531"/>
      <c r="AZ51" s="531"/>
      <c r="BA51" s="531"/>
      <c r="BB51" s="531"/>
      <c r="BC51" s="531"/>
      <c r="BD51" s="531"/>
      <c r="BE51" s="531"/>
      <c r="BF51" s="531"/>
      <c r="BG51" s="531"/>
      <c r="BH51" s="531"/>
      <c r="BI51" s="536">
        <v>49</v>
      </c>
      <c r="BJ51" s="535" t="str" cm="1">
        <f t="array" aca="1" ref="BJ51" ca="1" xml:space="preserve"> INDIRECT( ADDRESS( ROW($C$17), COLUMN($C$17) +$BI51) )</f>
        <v>˪</v>
      </c>
      <c r="BK51" s="534" cm="1">
        <f t="array" aca="1" ref="BK51" ca="1" xml:space="preserve"> INDIRECT( ADDRESS( ROW($C$19), COLUMN($C$19) +$BI51) )</f>
        <v>3</v>
      </c>
      <c r="BL51" s="533" cm="1">
        <f t="array" aca="1" ref="BL51" ca="1" xml:space="preserve"> INDIRECT( ADDRESS( ROW($C$18), COLUMN($C$18) +$BI51) )</f>
        <v>3</v>
      </c>
      <c r="BM51" s="532" t="str" cm="1">
        <f t="array" aca="1" ref="BM51" ca="1" xml:space="preserve"> INDIRECT( ADDRESS( ROW($C$16), COLUMN($C$16) +$BI51) )</f>
        <v>3</v>
      </c>
      <c r="BP51" s="661" t="str">
        <f t="shared" ca="1" si="0"/>
        <v>"3": { commit: "˪" }</v>
      </c>
    </row>
    <row r="52" spans="2:68" ht="31.5" customHeight="1">
      <c r="B52" s="531"/>
      <c r="C52" s="531"/>
      <c r="D52" s="531"/>
      <c r="E52" s="531"/>
      <c r="F52" s="531"/>
      <c r="G52" s="531"/>
      <c r="H52" s="531"/>
      <c r="I52" s="531"/>
      <c r="J52" s="531"/>
      <c r="K52" s="531"/>
      <c r="L52" s="531"/>
      <c r="M52" s="531"/>
      <c r="N52" s="531"/>
      <c r="O52" s="531"/>
      <c r="P52" s="531"/>
      <c r="Q52" s="531"/>
      <c r="R52" s="531"/>
      <c r="S52" s="531"/>
      <c r="T52" s="531"/>
      <c r="U52" s="531"/>
      <c r="V52" s="531"/>
      <c r="W52" s="531"/>
      <c r="X52" s="531"/>
      <c r="Y52" s="531"/>
      <c r="Z52" s="531"/>
      <c r="AA52" s="531"/>
      <c r="AB52" s="531"/>
      <c r="AC52" s="531"/>
      <c r="AD52" s="531"/>
      <c r="AE52" s="531"/>
      <c r="AF52" s="531"/>
      <c r="AG52" s="531"/>
      <c r="AH52" s="531"/>
      <c r="AI52" s="531"/>
      <c r="AJ52" s="531"/>
      <c r="AK52" s="531"/>
      <c r="AL52" s="531"/>
      <c r="AM52" s="531"/>
      <c r="AN52" s="531"/>
      <c r="AO52" s="531"/>
      <c r="AP52" s="531"/>
      <c r="AQ52" s="531"/>
      <c r="AR52" s="531"/>
      <c r="AS52" s="531"/>
      <c r="AT52" s="531"/>
      <c r="AU52" s="531"/>
      <c r="AV52" s="531"/>
      <c r="AW52" s="531"/>
      <c r="AX52" s="531"/>
      <c r="AY52" s="531"/>
      <c r="AZ52" s="531"/>
      <c r="BA52" s="531"/>
      <c r="BB52" s="531"/>
      <c r="BC52" s="531"/>
      <c r="BD52" s="531"/>
      <c r="BE52" s="531"/>
      <c r="BF52" s="531"/>
      <c r="BG52" s="531"/>
      <c r="BH52" s="531"/>
      <c r="BI52" s="536">
        <v>50</v>
      </c>
      <c r="BJ52" s="535" t="str" cm="1">
        <f t="array" aca="1" ref="BJ52" ca="1" xml:space="preserve"> INDIRECT( ADDRESS( ROW($C$17), COLUMN($C$17) +$BI52) )</f>
        <v>ˊ</v>
      </c>
      <c r="BK52" s="534" cm="1">
        <f t="array" aca="1" ref="BK52" ca="1" xml:space="preserve"> INDIRECT( ADDRESS( ROW($C$19), COLUMN($C$19) +$BI52) )</f>
        <v>5</v>
      </c>
      <c r="BL52" s="533" cm="1">
        <f t="array" aca="1" ref="BL52" ca="1" xml:space="preserve"> INDIRECT( ADDRESS( ROW($C$18), COLUMN($C$18) +$BI52) )</f>
        <v>5</v>
      </c>
      <c r="BM52" s="532" t="str" cm="1">
        <f t="array" aca="1" ref="BM52" ca="1" xml:space="preserve"> INDIRECT( ADDRESS( ROW($C$16), COLUMN($C$16) +$BI52) )</f>
        <v>6</v>
      </c>
      <c r="BP52" s="661" t="str">
        <f t="shared" ca="1" si="0"/>
        <v>"6": { commit: "ˊ" }</v>
      </c>
    </row>
    <row r="53" spans="2:68" ht="31.5" customHeight="1">
      <c r="B53" s="531"/>
      <c r="C53" s="531"/>
      <c r="D53" s="531"/>
      <c r="E53" s="531"/>
      <c r="F53" s="531"/>
      <c r="G53" s="531"/>
      <c r="H53" s="531"/>
      <c r="I53" s="531"/>
      <c r="J53" s="531"/>
      <c r="K53" s="531"/>
      <c r="L53" s="531"/>
      <c r="M53" s="531"/>
      <c r="N53" s="531"/>
      <c r="O53" s="531"/>
      <c r="P53" s="531"/>
      <c r="Q53" s="531"/>
      <c r="R53" s="531"/>
      <c r="S53" s="531"/>
      <c r="T53" s="531"/>
      <c r="U53" s="531"/>
      <c r="V53" s="531"/>
      <c r="W53" s="531"/>
      <c r="X53" s="531"/>
      <c r="Y53" s="531"/>
      <c r="Z53" s="531"/>
      <c r="AA53" s="531"/>
      <c r="AB53" s="531"/>
      <c r="AC53" s="531"/>
      <c r="AD53" s="531"/>
      <c r="AE53" s="531"/>
      <c r="AF53" s="531"/>
      <c r="AG53" s="531"/>
      <c r="AH53" s="531"/>
      <c r="AI53" s="531"/>
      <c r="AJ53" s="531"/>
      <c r="AK53" s="531"/>
      <c r="AL53" s="531"/>
      <c r="AM53" s="531"/>
      <c r="AN53" s="531"/>
      <c r="AO53" s="531"/>
      <c r="AP53" s="531"/>
      <c r="AQ53" s="531"/>
      <c r="AR53" s="531"/>
      <c r="AS53" s="531"/>
      <c r="AT53" s="531"/>
      <c r="AU53" s="531"/>
      <c r="AV53" s="531"/>
      <c r="AW53" s="531"/>
      <c r="AX53" s="531"/>
      <c r="AY53" s="531"/>
      <c r="AZ53" s="531"/>
      <c r="BA53" s="531"/>
      <c r="BB53" s="531"/>
      <c r="BC53" s="531"/>
      <c r="BD53" s="531"/>
      <c r="BE53" s="531"/>
      <c r="BF53" s="531"/>
      <c r="BG53" s="531"/>
      <c r="BH53" s="531"/>
      <c r="BI53" s="536">
        <v>51</v>
      </c>
      <c r="BJ53" s="535" t="str" cm="1">
        <f t="array" aca="1" ref="BJ53" ca="1" xml:space="preserve"> INDIRECT( ADDRESS( ROW($C$17), COLUMN($C$17) +$BI53) )</f>
        <v>˫</v>
      </c>
      <c r="BK53" s="534" cm="1">
        <f t="array" aca="1" ref="BK53" ca="1" xml:space="preserve"> INDIRECT( ADDRESS( ROW($C$19), COLUMN($C$19) +$BI53) )</f>
        <v>7</v>
      </c>
      <c r="BL53" s="533" cm="1">
        <f t="array" aca="1" ref="BL53" ca="1" xml:space="preserve"> INDIRECT( ADDRESS( ROW($C$18), COLUMN($C$18) +$BI53) )</f>
        <v>7</v>
      </c>
      <c r="BM53" s="532" t="str" cm="1">
        <f t="array" aca="1" ref="BM53" ca="1" xml:space="preserve"> INDIRECT( ADDRESS( ROW($C$16), COLUMN($C$16) +$BI53) )</f>
        <v>5</v>
      </c>
      <c r="BP53" s="661" t="str">
        <f t="shared" ca="1" si="0"/>
        <v>"5": { commit: "˫" }</v>
      </c>
    </row>
    <row r="54" spans="2:68" ht="31.5" customHeight="1">
      <c r="B54" s="531"/>
      <c r="C54" s="531"/>
      <c r="D54" s="531"/>
      <c r="E54" s="531"/>
      <c r="F54" s="531"/>
      <c r="G54" s="531"/>
      <c r="H54" s="531"/>
      <c r="I54" s="531"/>
      <c r="J54" s="531"/>
      <c r="K54" s="531"/>
      <c r="L54" s="531"/>
      <c r="M54" s="531"/>
      <c r="N54" s="531"/>
      <c r="O54" s="531"/>
      <c r="P54" s="531"/>
      <c r="Q54" s="531"/>
      <c r="R54" s="531"/>
      <c r="S54" s="531"/>
      <c r="T54" s="531"/>
      <c r="U54" s="531"/>
      <c r="V54" s="531"/>
      <c r="W54" s="531"/>
      <c r="X54" s="531"/>
      <c r="Y54" s="531"/>
      <c r="Z54" s="531"/>
      <c r="AA54" s="531"/>
      <c r="AB54" s="531"/>
      <c r="AC54" s="531"/>
      <c r="AD54" s="531"/>
      <c r="AE54" s="531"/>
      <c r="AF54" s="531"/>
      <c r="AG54" s="531"/>
      <c r="AH54" s="531"/>
      <c r="AI54" s="531"/>
      <c r="AJ54" s="531"/>
      <c r="AK54" s="531"/>
      <c r="AL54" s="531"/>
      <c r="AM54" s="531"/>
      <c r="AN54" s="531"/>
      <c r="AO54" s="531"/>
      <c r="AP54" s="531"/>
      <c r="AQ54" s="531"/>
      <c r="AR54" s="531"/>
      <c r="AS54" s="531"/>
      <c r="AT54" s="531"/>
      <c r="AU54" s="531"/>
      <c r="AV54" s="531"/>
      <c r="AW54" s="531"/>
      <c r="AX54" s="531"/>
      <c r="AY54" s="531"/>
      <c r="AZ54" s="531"/>
      <c r="BA54" s="531"/>
      <c r="BB54" s="531"/>
      <c r="BC54" s="531"/>
      <c r="BD54" s="531"/>
      <c r="BE54" s="531"/>
      <c r="BF54" s="531"/>
      <c r="BG54" s="531"/>
      <c r="BH54" s="531"/>
      <c r="BI54" s="536">
        <v>52</v>
      </c>
      <c r="BJ54" s="535" t="str" cm="1">
        <f t="array" aca="1" ref="BJ54" ca="1" xml:space="preserve"> INDIRECT( ADDRESS( ROW($C$17), COLUMN($C$17) +$BI54) )</f>
        <v>˙</v>
      </c>
      <c r="BK54" s="534" cm="1">
        <f t="array" aca="1" ref="BK54" ca="1" xml:space="preserve"> INDIRECT( ADDRESS( ROW($C$19), COLUMN($C$19) +$BI54) )</f>
        <v>8</v>
      </c>
      <c r="BL54" s="533" t="str" cm="1">
        <f t="array" aca="1" ref="BL54" ca="1" xml:space="preserve"> INDIRECT( ADDRESS( ROW($C$18), COLUMN($C$18) +$BI54) )</f>
        <v>0</v>
      </c>
      <c r="BM54" s="532" t="str" cm="1">
        <f t="array" aca="1" ref="BM54" ca="1" xml:space="preserve"> INDIRECT( ADDRESS( ROW($C$16), COLUMN($C$16) +$BI54) )</f>
        <v>7</v>
      </c>
      <c r="BP54" s="661" t="str">
        <f t="shared" ca="1" si="0"/>
        <v>"7": { commit: "˙" }</v>
      </c>
    </row>
    <row r="55" spans="2:68" ht="38.1" customHeight="1">
      <c r="B55" s="531"/>
      <c r="C55" s="531"/>
      <c r="D55" s="531"/>
      <c r="E55" s="531"/>
      <c r="F55" s="531"/>
      <c r="G55" s="531"/>
      <c r="H55" s="531"/>
      <c r="I55" s="531"/>
      <c r="J55" s="531"/>
      <c r="K55" s="531"/>
      <c r="L55" s="531"/>
      <c r="M55" s="531"/>
      <c r="N55" s="531"/>
      <c r="O55" s="531"/>
      <c r="P55" s="531"/>
      <c r="Q55" s="531"/>
      <c r="R55" s="531"/>
      <c r="S55" s="531"/>
      <c r="T55" s="531"/>
      <c r="U55" s="531"/>
      <c r="V55" s="531"/>
      <c r="W55" s="531"/>
      <c r="X55" s="531"/>
      <c r="Y55" s="531"/>
      <c r="Z55" s="531"/>
      <c r="AA55" s="531"/>
      <c r="AB55" s="531"/>
      <c r="AC55" s="531"/>
      <c r="AD55" s="531"/>
      <c r="AE55" s="531"/>
      <c r="AF55" s="531"/>
      <c r="AG55" s="531"/>
      <c r="AH55" s="531"/>
      <c r="AI55" s="531"/>
      <c r="AJ55" s="531"/>
      <c r="AK55" s="531"/>
      <c r="AL55" s="531"/>
      <c r="AM55" s="531"/>
      <c r="AN55" s="531"/>
      <c r="AO55" s="531"/>
      <c r="AP55" s="531"/>
      <c r="AQ55" s="531"/>
      <c r="AR55" s="531"/>
      <c r="AS55" s="531"/>
      <c r="AT55" s="531"/>
      <c r="AU55" s="531"/>
      <c r="AV55" s="531"/>
      <c r="AW55" s="531"/>
      <c r="AX55" s="531"/>
      <c r="AY55" s="531"/>
      <c r="AZ55" s="531"/>
      <c r="BA55" s="531"/>
      <c r="BB55" s="531"/>
      <c r="BC55" s="531"/>
      <c r="BD55" s="531"/>
      <c r="BE55" s="531"/>
      <c r="BF55" s="531"/>
      <c r="BG55" s="531"/>
      <c r="BH55" s="531"/>
    </row>
    <row r="56" spans="2:68" ht="38.1" customHeight="1">
      <c r="AH56" s="531"/>
      <c r="AI56" s="531"/>
      <c r="AJ56" s="531"/>
      <c r="AK56" s="531"/>
      <c r="AL56" s="531"/>
      <c r="AM56" s="531"/>
      <c r="AN56" s="531"/>
      <c r="AO56" s="531"/>
      <c r="AP56" s="531"/>
      <c r="AQ56" s="531"/>
      <c r="AR56" s="531"/>
      <c r="AS56" s="531"/>
      <c r="AT56" s="531"/>
      <c r="AU56" s="531"/>
      <c r="AV56" s="531"/>
      <c r="AW56" s="531"/>
      <c r="AX56" s="531"/>
      <c r="AY56" s="531"/>
      <c r="AZ56" s="531"/>
      <c r="BA56" s="531"/>
      <c r="BB56" s="531"/>
      <c r="BC56" s="531"/>
      <c r="BD56" s="531"/>
      <c r="BE56" s="531"/>
      <c r="BF56" s="531"/>
      <c r="BG56" s="531"/>
      <c r="BH56" s="531"/>
    </row>
    <row r="57" spans="2:68" ht="38.1" customHeight="1">
      <c r="AH57" s="531"/>
      <c r="AI57" s="531"/>
      <c r="AJ57" s="531"/>
      <c r="AK57" s="531"/>
      <c r="AL57" s="531"/>
      <c r="AM57" s="531"/>
      <c r="AN57" s="531"/>
      <c r="AO57" s="531"/>
      <c r="AP57" s="531"/>
      <c r="AQ57" s="531"/>
      <c r="AR57" s="531"/>
      <c r="AS57" s="531"/>
      <c r="AT57" s="531"/>
      <c r="AU57" s="531"/>
      <c r="AV57" s="531"/>
      <c r="AW57" s="531"/>
      <c r="AX57" s="531"/>
      <c r="AY57" s="531"/>
      <c r="AZ57" s="531"/>
      <c r="BA57" s="531"/>
      <c r="BB57" s="531"/>
      <c r="BC57" s="531"/>
      <c r="BD57" s="531"/>
      <c r="BE57" s="531"/>
      <c r="BF57" s="531"/>
      <c r="BG57" s="531"/>
      <c r="BH57" s="531"/>
    </row>
    <row r="58" spans="2:68" ht="38.1" customHeight="1">
      <c r="AH58" s="531"/>
      <c r="AI58" s="531"/>
      <c r="AJ58" s="531"/>
      <c r="AK58" s="531"/>
      <c r="AL58" s="531"/>
      <c r="AM58" s="531"/>
      <c r="AN58" s="531"/>
      <c r="AO58" s="531"/>
      <c r="AP58" s="531"/>
      <c r="AQ58" s="531"/>
      <c r="AR58" s="531"/>
      <c r="AS58" s="531"/>
      <c r="AT58" s="531"/>
      <c r="AU58" s="531"/>
      <c r="AV58" s="531"/>
      <c r="AW58" s="531"/>
      <c r="AX58" s="531"/>
      <c r="AY58" s="531"/>
      <c r="AZ58" s="531"/>
      <c r="BA58" s="531"/>
      <c r="BB58" s="531"/>
      <c r="BC58" s="531"/>
      <c r="BD58" s="531"/>
      <c r="BE58" s="531"/>
      <c r="BF58" s="531"/>
      <c r="BG58" s="531"/>
      <c r="BH58" s="531"/>
    </row>
    <row r="59" spans="2:68" ht="38.1" customHeight="1">
      <c r="AH59" s="531"/>
      <c r="AI59" s="531"/>
      <c r="AJ59" s="531"/>
      <c r="AK59" s="531"/>
      <c r="AL59" s="531"/>
      <c r="AM59" s="531"/>
      <c r="AN59" s="531"/>
      <c r="AO59" s="531"/>
      <c r="AP59" s="531"/>
      <c r="AQ59" s="531"/>
      <c r="AR59" s="531"/>
      <c r="AS59" s="531"/>
      <c r="AT59" s="531"/>
      <c r="AU59" s="531"/>
      <c r="AV59" s="531"/>
      <c r="AW59" s="531"/>
      <c r="AX59" s="531"/>
      <c r="AY59" s="531"/>
      <c r="AZ59" s="531"/>
      <c r="BA59" s="531"/>
      <c r="BB59" s="531"/>
      <c r="BC59" s="531"/>
      <c r="BD59" s="531"/>
      <c r="BE59" s="531"/>
      <c r="BF59" s="531"/>
      <c r="BG59" s="531"/>
      <c r="BH59" s="531"/>
    </row>
    <row r="60" spans="2:68" ht="38.1" customHeight="1">
      <c r="BD60" s="531"/>
      <c r="BE60" s="531"/>
      <c r="BF60" s="531"/>
      <c r="BG60" s="531"/>
      <c r="BH60" s="531"/>
    </row>
    <row r="61" spans="2:68">
      <c r="BD61" s="531"/>
      <c r="BE61" s="531"/>
      <c r="BF61" s="531"/>
      <c r="BG61" s="531"/>
      <c r="BH61" s="531"/>
    </row>
    <row r="62" spans="2:68">
      <c r="BD62" s="531"/>
      <c r="BE62" s="531"/>
      <c r="BF62" s="531"/>
      <c r="BG62" s="531"/>
      <c r="BH62" s="531"/>
    </row>
    <row r="63" spans="2:68">
      <c r="BD63" s="531"/>
      <c r="BE63" s="531"/>
      <c r="BF63" s="531"/>
      <c r="BG63" s="531"/>
      <c r="BH63" s="531"/>
    </row>
  </sheetData>
  <mergeCells count="56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AI4:AJ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H10:AI10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61A1-8384-4F3A-8ABF-F1236B059B23}">
  <sheetPr>
    <tabColor rgb="FFFF0000"/>
  </sheetPr>
  <dimension ref="A1:AB74"/>
  <sheetViews>
    <sheetView topLeftCell="B1" workbookViewId="0">
      <selection activeCell="X3" sqref="X3"/>
    </sheetView>
    <sheetView topLeftCell="B1" workbookViewId="1">
      <selection activeCell="R2" sqref="R2:T57"/>
    </sheetView>
  </sheetViews>
  <sheetFormatPr defaultRowHeight="30" outlineLevelCol="1"/>
  <cols>
    <col min="1" max="1" width="123.0976562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 outlineLevel="1"/>
    <col min="13" max="13" width="4.69921875" style="180" customWidth="1" outlineLevel="1"/>
    <col min="14" max="14" width="10.09765625" style="180" customWidth="1" outlineLevel="1"/>
    <col min="15" max="15" width="10.09765625" style="183" customWidth="1" outlineLevel="1"/>
    <col min="16" max="16" width="4.5" style="180" customWidth="1"/>
    <col min="17" max="17" width="4.69921875" style="180" customWidth="1"/>
    <col min="18" max="20" width="9.796875" style="180" customWidth="1"/>
    <col min="21" max="22" width="9.796875" style="180" hidden="1" customWidth="1" outlineLevel="1"/>
    <col min="23" max="23" width="10.3984375" style="180" customWidth="1" collapsed="1"/>
    <col min="24" max="24" width="27.3984375" style="180" customWidth="1"/>
    <col min="25" max="25" width="9.796875" style="180" customWidth="1"/>
    <col min="26" max="26" width="9.796875" customWidth="1"/>
    <col min="27" max="27" width="11.796875" style="180" customWidth="1"/>
    <col min="28" max="28" width="10.3984375" style="180" customWidth="1"/>
    <col min="29" max="16384" width="8.796875" style="180"/>
  </cols>
  <sheetData>
    <row r="1" spans="1:28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Z1" s="180"/>
    </row>
    <row r="2" spans="1:28" ht="25.5">
      <c r="A2" s="234" t="s">
        <v>1010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U2" s="188" t="s">
        <v>1007</v>
      </c>
      <c r="V2" s="188" t="s">
        <v>1008</v>
      </c>
      <c r="X2" s="662" t="s">
        <v>1009</v>
      </c>
      <c r="Z2" s="240" t="s">
        <v>389</v>
      </c>
      <c r="AA2" s="240" t="s">
        <v>387</v>
      </c>
      <c r="AB2" s="241" t="s">
        <v>376</v>
      </c>
    </row>
    <row r="3" spans="1:28">
      <c r="A3" s="180">
        <f xml:space="preserve"> SEARCH("|",$A$2,1)</f>
        <v>8</v>
      </c>
      <c r="E3" s="671">
        <f xml:space="preserve"> ROW() - 2</f>
        <v>1</v>
      </c>
      <c r="F3" s="191" t="str">
        <f xml:space="preserve"> MID($A$6,E3,1)</f>
        <v>p</v>
      </c>
      <c r="G3" s="192" t="str">
        <f xml:space="preserve"> MID($A$7,E3,1)</f>
        <v>1</v>
      </c>
      <c r="I3" s="671">
        <f xml:space="preserve"> ROW() - 2</f>
        <v>1</v>
      </c>
      <c r="J3" s="670" t="str">
        <f xml:space="preserve"> MID($A$15, I3, 1)</f>
        <v>1</v>
      </c>
      <c r="K3" s="195" t="str">
        <f xml:space="preserve"> MID($A$16,I3,1)</f>
        <v>ㄅ</v>
      </c>
      <c r="M3" s="671">
        <f xml:space="preserve"> ROW() - 2</f>
        <v>1</v>
      </c>
      <c r="N3" s="194" t="str">
        <f xml:space="preserve"> MID($A$25, M3, 1)</f>
        <v>p</v>
      </c>
      <c r="O3" s="194" t="str">
        <f xml:space="preserve"> MID($A$26,M3,1)</f>
        <v>ㄅ</v>
      </c>
      <c r="Q3" s="180">
        <v>1</v>
      </c>
      <c r="R3" s="183" t="str">
        <f>G3</f>
        <v>1</v>
      </c>
      <c r="S3" s="197" t="str">
        <f>F3</f>
        <v>p</v>
      </c>
      <c r="T3" s="656" t="s">
        <v>8</v>
      </c>
      <c r="U3" s="656">
        <f xml:space="preserve"> MATCH( "" &amp; 表格1_337412[[#This Row],[鍵盤位置]], $J$3:$J$57, 0)</f>
        <v>1</v>
      </c>
      <c r="V3" s="656" t="str" cm="1">
        <f t="array" ref="V3" xml:space="preserve"> INDEX($K$3:$K$57, 表格1_337412[[#This Row],[欄1]])</f>
        <v>ㄅ</v>
      </c>
      <c r="X3" s="661" t="str">
        <f xml:space="preserve"> """" &amp; J3 &amp; """: { commit: """ &amp; K3 &amp; """ }"</f>
        <v>"1": { commit: "ㄅ" }</v>
      </c>
      <c r="Z3" s="242" t="str">
        <f xml:space="preserve"> INDEX($K$3:$K$44, MATCH(表格1_337412[[#This Row],[鍵盤位置]], $J$3:$J$44,0))</f>
        <v>ㄅ</v>
      </c>
      <c r="AA3" s="243" t="s">
        <v>9</v>
      </c>
      <c r="AB3" s="244" t="s">
        <v>407</v>
      </c>
    </row>
    <row r="4" spans="1:28">
      <c r="A4" s="180">
        <f xml:space="preserve"> SEARCH("|",$A$2,A3+1)</f>
        <v>64</v>
      </c>
      <c r="E4" s="671">
        <f t="shared" ref="E4:E57" si="0" xml:space="preserve"> ROW() - 2</f>
        <v>2</v>
      </c>
      <c r="F4" s="200" t="str">
        <f t="shared" ref="F4:F57" si="1" xml:space="preserve"> MID($A$6,E4,1)</f>
        <v>b</v>
      </c>
      <c r="G4" s="201" t="str">
        <f t="shared" ref="G4:G57" si="2" xml:space="preserve"> MID($A$7,E4,1)</f>
        <v>!</v>
      </c>
      <c r="I4" s="671">
        <f t="shared" ref="I4:I57" si="3" xml:space="preserve"> ROW() - 2</f>
        <v>2</v>
      </c>
      <c r="J4" s="670" t="str">
        <f t="shared" ref="J4:J57" si="4" xml:space="preserve"> MID($A$15, I4, 1)</f>
        <v>!</v>
      </c>
      <c r="K4" s="195" t="str">
        <f t="shared" ref="K4:K57" si="5" xml:space="preserve"> MID($A$16,I4,1)</f>
        <v>ㆠ</v>
      </c>
      <c r="M4" s="671">
        <f t="shared" ref="M4:M57" si="6" xml:space="preserve"> ROW() - 2</f>
        <v>2</v>
      </c>
      <c r="N4" s="194" t="str">
        <f t="shared" ref="N4:N57" si="7" xml:space="preserve"> MID($A$25, M4, 1)</f>
        <v>b</v>
      </c>
      <c r="O4" s="194" t="str">
        <f t="shared" ref="O4:O57" si="8" xml:space="preserve"> MID($A$26,M4,1)</f>
        <v>ㆠ</v>
      </c>
      <c r="Q4" s="180">
        <v>2</v>
      </c>
      <c r="R4" s="183" t="str">
        <f t="shared" ref="R4:R47" si="9">G4</f>
        <v>!</v>
      </c>
      <c r="S4" s="197" t="str">
        <f t="shared" ref="S3:S47" si="10">F4</f>
        <v>b</v>
      </c>
      <c r="T4" s="656" t="s">
        <v>90</v>
      </c>
      <c r="U4" s="656">
        <f xml:space="preserve"> MATCH( "" &amp; 表格1_337412[[#This Row],[鍵盤位置]], $J$3:$J$57, 0)</f>
        <v>2</v>
      </c>
      <c r="V4" s="656" t="str" cm="1">
        <f t="array" ref="V4" xml:space="preserve"> INDEX($K$3:$K$57, 表格1_337412[[#This Row],[欄1]])</f>
        <v>ㆠ</v>
      </c>
      <c r="X4" s="661" t="str">
        <f t="shared" ref="X4:X47" si="11" xml:space="preserve"> """" &amp; J4 &amp; """: { commit: """ &amp; K4 &amp; """ }"</f>
        <v>"!": { commit: "ㆠ" }</v>
      </c>
      <c r="Z4" s="242" t="str">
        <f xml:space="preserve"> INDEX($K$3:$K$44, MATCH(表格1_337412[[#This Row],[鍵盤位置]], $J$3:$J$44,0))</f>
        <v>ㆠ</v>
      </c>
      <c r="AA4" s="243" t="s">
        <v>38</v>
      </c>
      <c r="AB4" s="244" t="s">
        <v>406</v>
      </c>
    </row>
    <row r="5" spans="1:28">
      <c r="A5" s="180">
        <f xml:space="preserve"> SEARCH("|",$A$2,A4+1)</f>
        <v>120</v>
      </c>
      <c r="E5" s="671">
        <f t="shared" si="0"/>
        <v>3</v>
      </c>
      <c r="F5" s="200" t="str">
        <f t="shared" si="1"/>
        <v>P</v>
      </c>
      <c r="G5" s="201" t="str">
        <f t="shared" si="2"/>
        <v>q</v>
      </c>
      <c r="I5" s="671">
        <f t="shared" si="3"/>
        <v>3</v>
      </c>
      <c r="J5" s="670" t="str">
        <f t="shared" si="4"/>
        <v>q</v>
      </c>
      <c r="K5" s="195" t="str">
        <f t="shared" si="5"/>
        <v>ㄆ</v>
      </c>
      <c r="M5" s="671">
        <f t="shared" si="6"/>
        <v>3</v>
      </c>
      <c r="N5" s="194" t="str">
        <f t="shared" si="7"/>
        <v>P</v>
      </c>
      <c r="O5" s="194" t="str">
        <f t="shared" si="8"/>
        <v>ㄆ</v>
      </c>
      <c r="Q5" s="180">
        <v>3</v>
      </c>
      <c r="R5" s="183" t="str">
        <f t="shared" si="9"/>
        <v>q</v>
      </c>
      <c r="S5" s="197" t="str">
        <f t="shared" si="10"/>
        <v>P</v>
      </c>
      <c r="T5" s="656" t="s">
        <v>37</v>
      </c>
      <c r="U5" s="656">
        <f xml:space="preserve"> MATCH( "" &amp; 表格1_337412[[#This Row],[鍵盤位置]], $J$3:$J$57, 0)</f>
        <v>3</v>
      </c>
      <c r="V5" s="656" t="str" cm="1">
        <f t="array" ref="V5" xml:space="preserve"> INDEX($K$3:$K$57, 表格1_337412[[#This Row],[欄1]])</f>
        <v>ㄆ</v>
      </c>
      <c r="X5" s="661" t="str">
        <f t="shared" si="11"/>
        <v>"q": { commit: "ㄆ" }</v>
      </c>
      <c r="Z5" s="242" t="str">
        <f xml:space="preserve"> INDEX($K$3:$K$44, MATCH(表格1_337412[[#This Row],[鍵盤位置]], $J$3:$J$44,0))</f>
        <v>ㄆ</v>
      </c>
      <c r="AA5" s="243" t="s">
        <v>66</v>
      </c>
      <c r="AB5" s="244" t="s">
        <v>404</v>
      </c>
    </row>
    <row r="6" spans="1:28">
      <c r="A6" s="235" t="str">
        <f xml:space="preserve"> MID($A$2,A3+1,A4-A3-1)</f>
        <v>pbPmtTnlkgKGhZJCSzjcsaAOQoeEyYxX{}M@N[]RriIuU1239&gt;&lt;4570</v>
      </c>
      <c r="B6" s="236">
        <f xml:space="preserve"> LEN(A6)</f>
        <v>55</v>
      </c>
      <c r="E6" s="671">
        <f t="shared" si="0"/>
        <v>4</v>
      </c>
      <c r="F6" s="205" t="str">
        <f t="shared" si="1"/>
        <v>m</v>
      </c>
      <c r="G6" s="206" t="str">
        <f t="shared" si="2"/>
        <v>a</v>
      </c>
      <c r="I6" s="671">
        <f t="shared" si="3"/>
        <v>4</v>
      </c>
      <c r="J6" s="670" t="str">
        <f t="shared" si="4"/>
        <v>a</v>
      </c>
      <c r="K6" s="195" t="str">
        <f t="shared" si="5"/>
        <v>ㄇ</v>
      </c>
      <c r="M6" s="671">
        <f t="shared" si="6"/>
        <v>4</v>
      </c>
      <c r="N6" s="194" t="str">
        <f t="shared" si="7"/>
        <v>m</v>
      </c>
      <c r="O6" s="194" t="str">
        <f t="shared" si="8"/>
        <v>ㄇ</v>
      </c>
      <c r="Q6" s="180">
        <v>4</v>
      </c>
      <c r="R6" s="183" t="str">
        <f t="shared" si="9"/>
        <v>a</v>
      </c>
      <c r="S6" s="197" t="str">
        <f t="shared" si="10"/>
        <v>m</v>
      </c>
      <c r="T6" s="656" t="s">
        <v>55</v>
      </c>
      <c r="U6" s="656">
        <f xml:space="preserve"> MATCH( "" &amp; 表格1_337412[[#This Row],[鍵盤位置]], $J$3:$J$57, 0)</f>
        <v>4</v>
      </c>
      <c r="V6" s="656" t="str" cm="1">
        <f t="array" ref="V6" xml:space="preserve"> INDEX($K$3:$K$57, 表格1_337412[[#This Row],[欄1]])</f>
        <v>ㄇ</v>
      </c>
      <c r="X6" s="661" t="str">
        <f t="shared" si="11"/>
        <v>"a": { commit: "ㄇ" }</v>
      </c>
      <c r="Z6" s="242" t="str">
        <f xml:space="preserve"> INDEX($K$3:$K$44, MATCH(表格1_337412[[#This Row],[鍵盤位置]], $J$3:$J$44,0))</f>
        <v>ㄇ</v>
      </c>
      <c r="AA6" s="243" t="s">
        <v>91</v>
      </c>
      <c r="AB6" s="244" t="s">
        <v>405</v>
      </c>
    </row>
    <row r="7" spans="1:28">
      <c r="A7" s="235" t="str">
        <f xml:space="preserve"> MID($A$2,A4+1,A5-A4-1)</f>
        <v>1!qa2wsxeEdDcrRfvyYhn8*iIkoO9(lL,&lt;m0p;:/-uUjJ 43btgz657</v>
      </c>
      <c r="B7" s="236">
        <f xml:space="preserve"> LEN(A7)</f>
        <v>55</v>
      </c>
      <c r="E7" s="671">
        <f t="shared" si="0"/>
        <v>5</v>
      </c>
      <c r="F7" s="200" t="str">
        <f t="shared" si="1"/>
        <v>t</v>
      </c>
      <c r="G7" s="201" t="str">
        <f t="shared" si="2"/>
        <v>2</v>
      </c>
      <c r="I7" s="671">
        <f t="shared" si="3"/>
        <v>5</v>
      </c>
      <c r="J7" s="670" t="str">
        <f t="shared" si="4"/>
        <v>2</v>
      </c>
      <c r="K7" s="195" t="str">
        <f t="shared" si="5"/>
        <v>ㄉ</v>
      </c>
      <c r="M7" s="671">
        <f t="shared" si="6"/>
        <v>5</v>
      </c>
      <c r="N7" s="194" t="str">
        <f t="shared" si="7"/>
        <v>t</v>
      </c>
      <c r="O7" s="194" t="str">
        <f t="shared" si="8"/>
        <v>ㄉ</v>
      </c>
      <c r="Q7" s="180">
        <v>5</v>
      </c>
      <c r="R7" s="183" t="str">
        <f t="shared" si="9"/>
        <v>2</v>
      </c>
      <c r="S7" s="197" t="str">
        <f t="shared" si="10"/>
        <v>t</v>
      </c>
      <c r="T7" s="656" t="s">
        <v>10</v>
      </c>
      <c r="U7" s="656">
        <f xml:space="preserve"> MATCH( "" &amp; 表格1_337412[[#This Row],[鍵盤位置]], $J$3:$J$57, 0)</f>
        <v>5</v>
      </c>
      <c r="V7" s="656" t="str" cm="1">
        <f t="array" ref="V7" xml:space="preserve"> INDEX($K$3:$K$57, 表格1_337412[[#This Row],[欄1]])</f>
        <v>ㄉ</v>
      </c>
      <c r="X7" s="661" t="str">
        <f t="shared" si="11"/>
        <v>"2": { commit: "ㄉ" }</v>
      </c>
      <c r="Z7" s="242" t="str">
        <f xml:space="preserve"> INDEX($K$3:$K$44, MATCH(表格1_337412[[#This Row],[鍵盤位置]], $J$3:$J$44,0))</f>
        <v>ㄉ</v>
      </c>
      <c r="AA7" s="243" t="s">
        <v>11</v>
      </c>
      <c r="AB7" s="244" t="s">
        <v>403</v>
      </c>
    </row>
    <row r="8" spans="1:28">
      <c r="E8" s="671">
        <f t="shared" si="0"/>
        <v>6</v>
      </c>
      <c r="F8" s="200" t="str">
        <f t="shared" si="1"/>
        <v>T</v>
      </c>
      <c r="G8" s="201" t="str">
        <f t="shared" si="2"/>
        <v>w</v>
      </c>
      <c r="I8" s="671">
        <f t="shared" si="3"/>
        <v>6</v>
      </c>
      <c r="J8" s="670" t="str">
        <f t="shared" si="4"/>
        <v>w</v>
      </c>
      <c r="K8" s="195" t="str">
        <f t="shared" si="5"/>
        <v>ㄊ</v>
      </c>
      <c r="M8" s="671">
        <f t="shared" si="6"/>
        <v>6</v>
      </c>
      <c r="N8" s="194" t="str">
        <f t="shared" si="7"/>
        <v>T</v>
      </c>
      <c r="O8" s="194" t="str">
        <f t="shared" si="8"/>
        <v>ㄊ</v>
      </c>
      <c r="Q8" s="180">
        <v>6</v>
      </c>
      <c r="R8" s="183" t="str">
        <f t="shared" si="9"/>
        <v>w</v>
      </c>
      <c r="S8" s="197" t="str">
        <f t="shared" si="10"/>
        <v>T</v>
      </c>
      <c r="T8" s="656" t="s">
        <v>39</v>
      </c>
      <c r="U8" s="656">
        <f xml:space="preserve"> MATCH( "" &amp; 表格1_337412[[#This Row],[鍵盤位置]], $J$3:$J$57, 0)</f>
        <v>6</v>
      </c>
      <c r="V8" s="656" t="str" cm="1">
        <f t="array" ref="V8" xml:space="preserve"> INDEX($K$3:$K$57, 表格1_337412[[#This Row],[欄1]])</f>
        <v>ㄊ</v>
      </c>
      <c r="X8" s="661" t="str">
        <f t="shared" si="11"/>
        <v>"w": { commit: "ㄊ" }</v>
      </c>
      <c r="Z8" s="242" t="str">
        <f xml:space="preserve"> INDEX($K$3:$K$44, MATCH(表格1_337412[[#This Row],[鍵盤位置]], $J$3:$J$44,0))</f>
        <v>ㄊ</v>
      </c>
      <c r="AA8" s="243" t="s">
        <v>40</v>
      </c>
      <c r="AB8" s="244" t="s">
        <v>402</v>
      </c>
    </row>
    <row r="9" spans="1:28">
      <c r="E9" s="671">
        <f t="shared" si="0"/>
        <v>7</v>
      </c>
      <c r="F9" s="200" t="str">
        <f t="shared" si="1"/>
        <v>n</v>
      </c>
      <c r="G9" s="201" t="str">
        <f t="shared" si="2"/>
        <v>s</v>
      </c>
      <c r="I9" s="671">
        <f t="shared" si="3"/>
        <v>7</v>
      </c>
      <c r="J9" s="670" t="str">
        <f t="shared" si="4"/>
        <v>s</v>
      </c>
      <c r="K9" s="195" t="str">
        <f t="shared" si="5"/>
        <v>ㄋ</v>
      </c>
      <c r="M9" s="671">
        <f t="shared" si="6"/>
        <v>7</v>
      </c>
      <c r="N9" s="194" t="str">
        <f t="shared" si="7"/>
        <v>n</v>
      </c>
      <c r="O9" s="194" t="str">
        <f t="shared" si="8"/>
        <v>ㄋ</v>
      </c>
      <c r="Q9" s="180">
        <v>7</v>
      </c>
      <c r="R9" s="183" t="str">
        <f t="shared" si="9"/>
        <v>s</v>
      </c>
      <c r="S9" s="197" t="str">
        <f t="shared" si="10"/>
        <v>n</v>
      </c>
      <c r="T9" s="656" t="s">
        <v>67</v>
      </c>
      <c r="U9" s="656">
        <f xml:space="preserve"> MATCH( "" &amp; 表格1_337412[[#This Row],[鍵盤位置]], $J$3:$J$57, 0)</f>
        <v>7</v>
      </c>
      <c r="V9" s="656" t="str" cm="1">
        <f t="array" ref="V9" xml:space="preserve"> INDEX($K$3:$K$57, 表格1_337412[[#This Row],[欄1]])</f>
        <v>ㄋ</v>
      </c>
      <c r="X9" s="661" t="str">
        <f t="shared" si="11"/>
        <v>"s": { commit: "ㄋ" }</v>
      </c>
      <c r="Z9" s="242" t="str">
        <f xml:space="preserve"> INDEX($K$3:$K$44, MATCH(表格1_337412[[#This Row],[鍵盤位置]], $J$3:$J$44,0))</f>
        <v>ㄋ</v>
      </c>
      <c r="AA9" s="243" t="s">
        <v>68</v>
      </c>
      <c r="AB9" s="244" t="s">
        <v>401</v>
      </c>
    </row>
    <row r="10" spans="1:28">
      <c r="A10" s="238" t="s">
        <v>620</v>
      </c>
      <c r="E10" s="671">
        <f t="shared" si="0"/>
        <v>8</v>
      </c>
      <c r="F10" s="210" t="str">
        <f t="shared" si="1"/>
        <v>l</v>
      </c>
      <c r="G10" s="211" t="str">
        <f t="shared" si="2"/>
        <v>x</v>
      </c>
      <c r="I10" s="671">
        <f t="shared" si="3"/>
        <v>8</v>
      </c>
      <c r="J10" s="670" t="str">
        <f t="shared" si="4"/>
        <v>x</v>
      </c>
      <c r="K10" s="195" t="str">
        <f t="shared" si="5"/>
        <v>ㄌ</v>
      </c>
      <c r="M10" s="671">
        <f t="shared" si="6"/>
        <v>8</v>
      </c>
      <c r="N10" s="194" t="str">
        <f t="shared" si="7"/>
        <v>l</v>
      </c>
      <c r="O10" s="194" t="str">
        <f t="shared" si="8"/>
        <v>ㄌ</v>
      </c>
      <c r="Q10" s="180">
        <v>8</v>
      </c>
      <c r="R10" s="183" t="str">
        <f t="shared" si="9"/>
        <v>x</v>
      </c>
      <c r="S10" s="197" t="str">
        <f t="shared" si="10"/>
        <v>l</v>
      </c>
      <c r="T10" s="656" t="s">
        <v>92</v>
      </c>
      <c r="U10" s="656">
        <f xml:space="preserve"> MATCH( "" &amp; 表格1_337412[[#This Row],[鍵盤位置]], $J$3:$J$57, 0)</f>
        <v>8</v>
      </c>
      <c r="V10" s="656" t="str" cm="1">
        <f t="array" ref="V10" xml:space="preserve"> INDEX($K$3:$K$57, 表格1_337412[[#This Row],[欄1]])</f>
        <v>ㄌ</v>
      </c>
      <c r="X10" s="661" t="str">
        <f t="shared" si="11"/>
        <v>"x": { commit: "ㄌ" }</v>
      </c>
      <c r="Z10" s="242" t="str">
        <f xml:space="preserve"> INDEX($K$3:$K$44, MATCH(表格1_337412[[#This Row],[鍵盤位置]], $J$3:$J$44,0))</f>
        <v>ㄌ</v>
      </c>
      <c r="AA10" s="243" t="s">
        <v>93</v>
      </c>
      <c r="AB10" s="244" t="s">
        <v>400</v>
      </c>
    </row>
    <row r="11" spans="1:28">
      <c r="A11" s="234" t="s">
        <v>1011</v>
      </c>
      <c r="E11" s="671">
        <f t="shared" si="0"/>
        <v>9</v>
      </c>
      <c r="F11" s="191" t="str">
        <f t="shared" si="1"/>
        <v>k</v>
      </c>
      <c r="G11" s="192" t="str">
        <f t="shared" si="2"/>
        <v>e</v>
      </c>
      <c r="I11" s="671">
        <f t="shared" si="3"/>
        <v>9</v>
      </c>
      <c r="J11" s="670" t="str">
        <f t="shared" si="4"/>
        <v>e</v>
      </c>
      <c r="K11" s="195" t="str">
        <f t="shared" si="5"/>
        <v>ㄍ</v>
      </c>
      <c r="M11" s="671">
        <f t="shared" si="6"/>
        <v>9</v>
      </c>
      <c r="N11" s="194" t="str">
        <f t="shared" si="7"/>
        <v>k</v>
      </c>
      <c r="O11" s="194" t="str">
        <f t="shared" si="8"/>
        <v>ㄍ</v>
      </c>
      <c r="Q11" s="180">
        <v>9</v>
      </c>
      <c r="R11" s="183" t="str">
        <f t="shared" si="9"/>
        <v>e</v>
      </c>
      <c r="S11" s="197" t="str">
        <f t="shared" si="10"/>
        <v>k</v>
      </c>
      <c r="T11" s="656" t="s">
        <v>41</v>
      </c>
      <c r="U11" s="656">
        <f xml:space="preserve"> MATCH( "" &amp; 表格1_337412[[#This Row],[鍵盤位置]], $J$3:$J$57, 0)</f>
        <v>9</v>
      </c>
      <c r="V11" s="656" t="str" cm="1">
        <f t="array" ref="V11" xml:space="preserve"> INDEX($K$3:$K$57, 表格1_337412[[#This Row],[欄1]])</f>
        <v>ㄍ</v>
      </c>
      <c r="X11" s="661" t="str">
        <f t="shared" si="11"/>
        <v>"e": { commit: "ㄍ" }</v>
      </c>
      <c r="Z11" s="242" t="str">
        <f xml:space="preserve"> INDEX($K$3:$K$44, MATCH(表格1_337412[[#This Row],[鍵盤位置]], $J$3:$J$44,0))</f>
        <v>ㄍ</v>
      </c>
      <c r="AA11" s="243" t="s">
        <v>42</v>
      </c>
      <c r="AB11" s="244" t="s">
        <v>399</v>
      </c>
    </row>
    <row r="12" spans="1:28">
      <c r="A12" s="180">
        <f xml:space="preserve"> SEARCH("|",$A$11,1)</f>
        <v>8</v>
      </c>
      <c r="E12" s="671">
        <f t="shared" si="0"/>
        <v>10</v>
      </c>
      <c r="F12" s="200" t="str">
        <f t="shared" si="1"/>
        <v>g</v>
      </c>
      <c r="G12" s="201" t="str">
        <f t="shared" si="2"/>
        <v>E</v>
      </c>
      <c r="I12" s="671">
        <f t="shared" si="3"/>
        <v>10</v>
      </c>
      <c r="J12" s="670" t="str">
        <f t="shared" si="4"/>
        <v>E</v>
      </c>
      <c r="K12" s="195" t="str">
        <f t="shared" si="5"/>
        <v>ㆣ</v>
      </c>
      <c r="M12" s="671">
        <f t="shared" si="6"/>
        <v>10</v>
      </c>
      <c r="N12" s="194" t="str">
        <f t="shared" si="7"/>
        <v>g</v>
      </c>
      <c r="O12" s="194" t="str">
        <f t="shared" si="8"/>
        <v>ㆣ</v>
      </c>
      <c r="Q12" s="180">
        <v>10</v>
      </c>
      <c r="R12" s="183" t="str">
        <f t="shared" si="9"/>
        <v>E</v>
      </c>
      <c r="S12" s="197" t="str">
        <f t="shared" si="10"/>
        <v>g</v>
      </c>
      <c r="T12" s="656" t="s">
        <v>44</v>
      </c>
      <c r="U12" s="659">
        <f xml:space="preserve"> MATCH( "" &amp; 表格1_337412[[#This Row],[鍵盤位置]], $J$3:$J$57, 0)</f>
        <v>9</v>
      </c>
      <c r="V12" s="659" t="str" cm="1">
        <f t="array" ref="V12" xml:space="preserve"> INDEX($K$3:$K$57, 表格1_337412[[#This Row],[欄1]])</f>
        <v>ㄍ</v>
      </c>
      <c r="X12" s="661" t="str">
        <f t="shared" si="11"/>
        <v>"E": { commit: "ㆣ" }</v>
      </c>
      <c r="Z12" s="242" t="str">
        <f xml:space="preserve"> INDEX($K$3:$K$44, MATCH(表格1_337412[[#This Row],[鍵盤位置]], $J$3:$J$44,0))</f>
        <v>ㄍ</v>
      </c>
      <c r="AA12" s="243" t="s">
        <v>70</v>
      </c>
      <c r="AB12" s="244" t="s">
        <v>398</v>
      </c>
    </row>
    <row r="13" spans="1:28">
      <c r="A13" s="180">
        <f xml:space="preserve"> SEARCH("|",$A$11,A12+1)</f>
        <v>64</v>
      </c>
      <c r="E13" s="671">
        <f t="shared" si="0"/>
        <v>11</v>
      </c>
      <c r="F13" s="210" t="str">
        <f t="shared" si="1"/>
        <v>K</v>
      </c>
      <c r="G13" s="211" t="str">
        <f t="shared" si="2"/>
        <v>d</v>
      </c>
      <c r="I13" s="671">
        <f t="shared" si="3"/>
        <v>11</v>
      </c>
      <c r="J13" s="670" t="str">
        <f t="shared" si="4"/>
        <v>d</v>
      </c>
      <c r="K13" s="195" t="str">
        <f t="shared" si="5"/>
        <v>ㄎ</v>
      </c>
      <c r="M13" s="671">
        <f t="shared" si="6"/>
        <v>11</v>
      </c>
      <c r="N13" s="194" t="str">
        <f t="shared" si="7"/>
        <v>K</v>
      </c>
      <c r="O13" s="194" t="str">
        <f t="shared" si="8"/>
        <v>ㄎ</v>
      </c>
      <c r="Q13" s="180">
        <v>11</v>
      </c>
      <c r="R13" s="183" t="str">
        <f t="shared" si="9"/>
        <v>d</v>
      </c>
      <c r="S13" s="197" t="str">
        <f t="shared" si="10"/>
        <v>K</v>
      </c>
      <c r="T13" s="656" t="s">
        <v>69</v>
      </c>
      <c r="U13" s="656">
        <f xml:space="preserve"> MATCH( "" &amp; 表格1_337412[[#This Row],[鍵盤位置]], $J$3:$J$57, 0)</f>
        <v>11</v>
      </c>
      <c r="V13" s="656" t="str" cm="1">
        <f t="array" ref="V13" xml:space="preserve"> INDEX($K$3:$K$57, 表格1_337412[[#This Row],[欄1]])</f>
        <v>ㄎ</v>
      </c>
      <c r="X13" s="661" t="str">
        <f t="shared" si="11"/>
        <v>"d": { commit: "ㄎ" }</v>
      </c>
      <c r="Z13" s="242" t="str">
        <f xml:space="preserve"> INDEX($K$3:$K$44, MATCH(表格1_337412[[#This Row],[鍵盤位置]], $J$3:$J$44,0))</f>
        <v>ㄎ</v>
      </c>
      <c r="AA13" s="243" t="s">
        <v>95</v>
      </c>
      <c r="AB13" s="244" t="s">
        <v>395</v>
      </c>
    </row>
    <row r="14" spans="1:28">
      <c r="A14" s="180">
        <f xml:space="preserve"> SEARCH("|",$A$11,A13+1)</f>
        <v>120</v>
      </c>
      <c r="E14" s="671">
        <f t="shared" si="0"/>
        <v>12</v>
      </c>
      <c r="F14" s="191" t="str">
        <f t="shared" si="1"/>
        <v>G</v>
      </c>
      <c r="G14" s="192" t="str">
        <f t="shared" si="2"/>
        <v>D</v>
      </c>
      <c r="I14" s="671">
        <f t="shared" si="3"/>
        <v>12</v>
      </c>
      <c r="J14" s="670" t="str">
        <f t="shared" si="4"/>
        <v>D</v>
      </c>
      <c r="K14" s="658" t="str">
        <f t="shared" si="5"/>
        <v>ㄫ</v>
      </c>
      <c r="M14" s="671">
        <f t="shared" si="6"/>
        <v>12</v>
      </c>
      <c r="N14" s="194" t="str">
        <f t="shared" si="7"/>
        <v>G</v>
      </c>
      <c r="O14" s="194" t="str">
        <f t="shared" si="8"/>
        <v>ㄫ</v>
      </c>
      <c r="Q14" s="180">
        <v>12</v>
      </c>
      <c r="R14" s="183" t="str">
        <f t="shared" si="9"/>
        <v>D</v>
      </c>
      <c r="S14" s="197" t="str">
        <f t="shared" si="10"/>
        <v>G</v>
      </c>
      <c r="T14" s="656" t="s">
        <v>72</v>
      </c>
      <c r="U14" s="659">
        <f xml:space="preserve"> MATCH( "" &amp; 表格1_337412[[#This Row],[鍵盤位置]], $J$3:$J$57, 0)</f>
        <v>11</v>
      </c>
      <c r="V14" s="659" t="str" cm="1">
        <f t="array" ref="V14" xml:space="preserve"> INDEX($K$3:$K$57, 表格1_337412[[#This Row],[欄1]])</f>
        <v>ㄎ</v>
      </c>
      <c r="X14" s="661" t="str">
        <f t="shared" si="11"/>
        <v>"D": { commit: "ㄫ" }</v>
      </c>
      <c r="Z14" s="242" t="str">
        <f xml:space="preserve"> INDEX($K$3:$K$44, MATCH(表格1_337412[[#This Row],[鍵盤位置]], $J$3:$J$44,0))</f>
        <v>ㄎ</v>
      </c>
      <c r="AA14" s="243" t="s">
        <v>645</v>
      </c>
      <c r="AB14" s="244" t="s">
        <v>647</v>
      </c>
    </row>
    <row r="15" spans="1:28">
      <c r="A15" s="235" t="str">
        <f xml:space="preserve"> MID($A$11,A12+1,A13-A12-1)</f>
        <v>1!qa2wsxeEdDcrRfvyYhn8*iIkoO9(lL,&lt;m0p;:/-uUjJ 43btgz657</v>
      </c>
      <c r="B15" s="236">
        <f xml:space="preserve"> LEN(A15)</f>
        <v>55</v>
      </c>
      <c r="E15" s="671">
        <f t="shared" si="0"/>
        <v>13</v>
      </c>
      <c r="F15" s="200" t="str">
        <f t="shared" si="1"/>
        <v>h</v>
      </c>
      <c r="G15" s="201" t="str">
        <f t="shared" si="2"/>
        <v>c</v>
      </c>
      <c r="I15" s="671">
        <f t="shared" si="3"/>
        <v>13</v>
      </c>
      <c r="J15" s="670" t="str">
        <f t="shared" si="4"/>
        <v>c</v>
      </c>
      <c r="K15" s="195" t="str">
        <f t="shared" si="5"/>
        <v>ㄏ</v>
      </c>
      <c r="M15" s="671">
        <f t="shared" si="6"/>
        <v>13</v>
      </c>
      <c r="N15" s="194" t="str">
        <f t="shared" si="7"/>
        <v>h</v>
      </c>
      <c r="O15" s="194" t="str">
        <f t="shared" si="8"/>
        <v>ㄏ</v>
      </c>
      <c r="Q15" s="180">
        <v>13</v>
      </c>
      <c r="R15" s="183" t="str">
        <f t="shared" si="9"/>
        <v>c</v>
      </c>
      <c r="S15" s="197" t="str">
        <f t="shared" si="10"/>
        <v>h</v>
      </c>
      <c r="T15" s="656" t="s">
        <v>94</v>
      </c>
      <c r="U15" s="656">
        <f xml:space="preserve"> MATCH( "" &amp; 表格1_337412[[#This Row],[鍵盤位置]], $J$3:$J$57, 0)</f>
        <v>13</v>
      </c>
      <c r="V15" s="656" t="str" cm="1">
        <f t="array" ref="V15" xml:space="preserve"> INDEX($K$3:$K$57, 表格1_337412[[#This Row],[欄1]])</f>
        <v>ㄏ</v>
      </c>
      <c r="X15" s="661" t="str">
        <f t="shared" si="11"/>
        <v>"c": { commit: "ㄏ" }</v>
      </c>
      <c r="Z15" s="242" t="str">
        <f xml:space="preserve"> INDEX($K$3:$K$44, MATCH(表格1_337412[[#This Row],[鍵盤位置]], $J$3:$J$44,0))</f>
        <v>ㄏ</v>
      </c>
      <c r="AA15" s="243" t="s">
        <v>649</v>
      </c>
      <c r="AB15" s="244" t="s">
        <v>651</v>
      </c>
    </row>
    <row r="16" spans="1:28">
      <c r="A16" s="235" t="str">
        <f xml:space="preserve"> MID($A$11,A13+1,A14-A13-1)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671">
        <f t="shared" si="0"/>
        <v>14</v>
      </c>
      <c r="F16" s="205" t="str">
        <f t="shared" si="1"/>
        <v>Z</v>
      </c>
      <c r="G16" s="206" t="str">
        <f t="shared" si="2"/>
        <v>r</v>
      </c>
      <c r="I16" s="671">
        <f t="shared" si="3"/>
        <v>14</v>
      </c>
      <c r="J16" s="670" t="str">
        <f t="shared" si="4"/>
        <v>r</v>
      </c>
      <c r="K16" s="195" t="str">
        <f t="shared" si="5"/>
        <v>ㄐ</v>
      </c>
      <c r="M16" s="671">
        <f t="shared" si="6"/>
        <v>14</v>
      </c>
      <c r="N16" s="194" t="str">
        <f t="shared" si="7"/>
        <v>Z</v>
      </c>
      <c r="O16" s="194" t="str">
        <f t="shared" si="8"/>
        <v>ㄐ</v>
      </c>
      <c r="Q16" s="180">
        <v>14</v>
      </c>
      <c r="R16" s="183" t="str">
        <f t="shared" si="9"/>
        <v>r</v>
      </c>
      <c r="S16" s="197" t="str">
        <f t="shared" si="10"/>
        <v>Z</v>
      </c>
      <c r="T16" s="656" t="s">
        <v>43</v>
      </c>
      <c r="U16" s="656">
        <f xml:space="preserve"> MATCH( "" &amp; 表格1_337412[[#This Row],[鍵盤位置]], $J$3:$J$57, 0)</f>
        <v>14</v>
      </c>
      <c r="V16" s="656" t="str" cm="1">
        <f t="array" ref="V16" xml:space="preserve"> INDEX($K$3:$K$57, 表格1_337412[[#This Row],[欄1]])</f>
        <v>ㄐ</v>
      </c>
      <c r="X16" s="661" t="str">
        <f t="shared" si="11"/>
        <v>"r": { commit: "ㄐ" }</v>
      </c>
      <c r="Z16" s="242" t="str">
        <f xml:space="preserve"> INDEX($K$3:$K$44, MATCH(表格1_337412[[#This Row],[鍵盤位置]], $J$3:$J$44,0))</f>
        <v>ㄐ</v>
      </c>
      <c r="AA16" s="243" t="s">
        <v>653</v>
      </c>
      <c r="AB16" s="244" t="s">
        <v>654</v>
      </c>
    </row>
    <row r="17" spans="1:28">
      <c r="E17" s="671">
        <f t="shared" si="0"/>
        <v>15</v>
      </c>
      <c r="F17" s="191" t="str">
        <f t="shared" si="1"/>
        <v>J</v>
      </c>
      <c r="G17" s="192" t="str">
        <f t="shared" si="2"/>
        <v>R</v>
      </c>
      <c r="I17" s="671">
        <f t="shared" si="3"/>
        <v>15</v>
      </c>
      <c r="J17" s="670" t="str">
        <f t="shared" si="4"/>
        <v>R</v>
      </c>
      <c r="K17" s="195" t="str">
        <f t="shared" si="5"/>
        <v>ㆢ</v>
      </c>
      <c r="M17" s="671">
        <f t="shared" si="6"/>
        <v>15</v>
      </c>
      <c r="N17" s="194" t="str">
        <f t="shared" si="7"/>
        <v>J</v>
      </c>
      <c r="O17" s="194" t="str">
        <f t="shared" si="8"/>
        <v>ㆢ</v>
      </c>
      <c r="Q17" s="180">
        <v>15</v>
      </c>
      <c r="R17" s="183" t="str">
        <f t="shared" si="9"/>
        <v>R</v>
      </c>
      <c r="S17" s="197" t="str">
        <f t="shared" si="10"/>
        <v>J</v>
      </c>
      <c r="T17" s="656" t="s">
        <v>105</v>
      </c>
      <c r="U17" s="659">
        <f xml:space="preserve"> MATCH( "" &amp; 表格1_337412[[#This Row],[鍵盤位置]], $J$3:$J$57, 0)</f>
        <v>14</v>
      </c>
      <c r="V17" s="659" t="str" cm="1">
        <f t="array" ref="V17" xml:space="preserve"> INDEX($K$3:$K$57, 表格1_337412[[#This Row],[欄1]])</f>
        <v>ㄐ</v>
      </c>
      <c r="X17" s="661" t="str">
        <f t="shared" si="11"/>
        <v>"R": { commit: "ㆢ" }</v>
      </c>
      <c r="Z17" s="242" t="str">
        <f xml:space="preserve"> INDEX($K$3:$K$44, MATCH(表格1_337412[[#This Row],[鍵盤位置]], $J$3:$J$44,0))</f>
        <v>ㄐ</v>
      </c>
      <c r="AA17" s="243" t="s">
        <v>45</v>
      </c>
      <c r="AB17" s="244" t="s">
        <v>397</v>
      </c>
    </row>
    <row r="18" spans="1:28">
      <c r="E18" s="671">
        <f t="shared" si="0"/>
        <v>16</v>
      </c>
      <c r="F18" s="200" t="str">
        <f t="shared" si="1"/>
        <v>C</v>
      </c>
      <c r="G18" s="201" t="str">
        <f t="shared" si="2"/>
        <v>f</v>
      </c>
      <c r="I18" s="671">
        <f t="shared" si="3"/>
        <v>16</v>
      </c>
      <c r="J18" s="670" t="str">
        <f t="shared" si="4"/>
        <v>f</v>
      </c>
      <c r="K18" s="195" t="str">
        <f t="shared" si="5"/>
        <v>ㄑ</v>
      </c>
      <c r="M18" s="671">
        <f t="shared" si="6"/>
        <v>16</v>
      </c>
      <c r="N18" s="194" t="str">
        <f t="shared" si="7"/>
        <v>C</v>
      </c>
      <c r="O18" s="194" t="str">
        <f t="shared" si="8"/>
        <v>ㄑ</v>
      </c>
      <c r="Q18" s="180">
        <v>16</v>
      </c>
      <c r="R18" s="183" t="str">
        <f t="shared" si="9"/>
        <v>f</v>
      </c>
      <c r="S18" s="197" t="str">
        <f t="shared" si="10"/>
        <v>C</v>
      </c>
      <c r="T18" s="656" t="s">
        <v>71</v>
      </c>
      <c r="U18" s="656">
        <f xml:space="preserve"> MATCH( "" &amp; 表格1_337412[[#This Row],[鍵盤位置]], $J$3:$J$57, 0)</f>
        <v>16</v>
      </c>
      <c r="V18" s="656" t="str" cm="1">
        <f t="array" ref="V18" xml:space="preserve"> INDEX($K$3:$K$57, 表格1_337412[[#This Row],[欄1]])</f>
        <v>ㄑ</v>
      </c>
      <c r="X18" s="661" t="str">
        <f t="shared" si="11"/>
        <v>"f": { commit: "ㄑ" }</v>
      </c>
      <c r="Z18" s="242" t="str">
        <f xml:space="preserve"> INDEX($K$3:$K$44, MATCH(表格1_337412[[#This Row],[鍵盤位置]], $J$3:$J$44,0))</f>
        <v>ㄑ</v>
      </c>
      <c r="AA18" s="243" t="s">
        <v>73</v>
      </c>
      <c r="AB18" s="244" t="s">
        <v>396</v>
      </c>
    </row>
    <row r="19" spans="1:28">
      <c r="E19" s="671">
        <f t="shared" si="0"/>
        <v>17</v>
      </c>
      <c r="F19" s="205" t="str">
        <f t="shared" si="1"/>
        <v>S</v>
      </c>
      <c r="G19" s="206" t="str">
        <f t="shared" si="2"/>
        <v>v</v>
      </c>
      <c r="I19" s="671">
        <f t="shared" si="3"/>
        <v>17</v>
      </c>
      <c r="J19" s="670" t="str">
        <f t="shared" si="4"/>
        <v>v</v>
      </c>
      <c r="K19" s="195" t="str">
        <f t="shared" si="5"/>
        <v>ㄒ</v>
      </c>
      <c r="M19" s="671">
        <f t="shared" si="6"/>
        <v>17</v>
      </c>
      <c r="N19" s="194" t="str">
        <f t="shared" si="7"/>
        <v>S</v>
      </c>
      <c r="O19" s="194" t="str">
        <f t="shared" si="8"/>
        <v>ㄒ</v>
      </c>
      <c r="Q19" s="180">
        <v>17</v>
      </c>
      <c r="R19" s="183" t="str">
        <f t="shared" si="9"/>
        <v>v</v>
      </c>
      <c r="S19" s="197" t="str">
        <f t="shared" si="10"/>
        <v>S</v>
      </c>
      <c r="T19" s="656" t="s">
        <v>96</v>
      </c>
      <c r="U19" s="656">
        <f xml:space="preserve"> MATCH( "" &amp; 表格1_337412[[#This Row],[鍵盤位置]], $J$3:$J$57, 0)</f>
        <v>17</v>
      </c>
      <c r="V19" s="656" t="str" cm="1">
        <f t="array" ref="V19" xml:space="preserve"> INDEX($K$3:$K$57, 表格1_337412[[#This Row],[欄1]])</f>
        <v>ㄒ</v>
      </c>
      <c r="X19" s="661" t="str">
        <f t="shared" si="11"/>
        <v>"v": { commit: "ㄒ" }</v>
      </c>
      <c r="Z19" s="242" t="str">
        <f xml:space="preserve"> INDEX($K$3:$K$44, MATCH(表格1_337412[[#This Row],[鍵盤位置]], $J$3:$J$44,0))</f>
        <v>ㄒ</v>
      </c>
      <c r="AA19" s="243" t="s">
        <v>308</v>
      </c>
      <c r="AB19" s="244" t="s">
        <v>660</v>
      </c>
    </row>
    <row r="20" spans="1:28">
      <c r="A20" s="238" t="s">
        <v>632</v>
      </c>
      <c r="E20" s="671">
        <f t="shared" si="0"/>
        <v>18</v>
      </c>
      <c r="F20" s="216" t="str">
        <f t="shared" si="1"/>
        <v>z</v>
      </c>
      <c r="G20" s="217" t="str">
        <f t="shared" si="2"/>
        <v>y</v>
      </c>
      <c r="I20" s="671">
        <f t="shared" si="3"/>
        <v>18</v>
      </c>
      <c r="J20" s="670" t="str">
        <f t="shared" si="4"/>
        <v>y</v>
      </c>
      <c r="K20" s="195" t="str">
        <f t="shared" si="5"/>
        <v>ㄗ</v>
      </c>
      <c r="M20" s="671">
        <f t="shared" si="6"/>
        <v>18</v>
      </c>
      <c r="N20" s="194" t="str">
        <f t="shared" si="7"/>
        <v>z</v>
      </c>
      <c r="O20" s="194" t="str">
        <f t="shared" si="8"/>
        <v>ㄗ</v>
      </c>
      <c r="Q20" s="180">
        <v>18</v>
      </c>
      <c r="R20" s="183" t="str">
        <f t="shared" si="9"/>
        <v>y</v>
      </c>
      <c r="S20" s="197" t="str">
        <f t="shared" si="10"/>
        <v>z</v>
      </c>
      <c r="T20" s="656" t="s">
        <v>46</v>
      </c>
      <c r="U20" s="656">
        <f xml:space="preserve"> MATCH( "" &amp; 表格1_337412[[#This Row],[鍵盤位置]], $J$3:$J$57, 0)</f>
        <v>18</v>
      </c>
      <c r="V20" s="656" t="str" cm="1">
        <f t="array" ref="V20" xml:space="preserve"> INDEX($K$3:$K$57, 表格1_337412[[#This Row],[欄1]])</f>
        <v>ㄗ</v>
      </c>
      <c r="X20" s="661" t="str">
        <f t="shared" si="11"/>
        <v>"y": { commit: "ㄗ" }</v>
      </c>
      <c r="Z20" s="242" t="str">
        <f xml:space="preserve"> INDEX($K$3:$K$44, MATCH(表格1_337412[[#This Row],[鍵盤位置]], $J$3:$J$44,0))</f>
        <v>ㄗ</v>
      </c>
      <c r="AA20" s="243" t="s">
        <v>308</v>
      </c>
      <c r="AB20" s="244" t="s">
        <v>392</v>
      </c>
    </row>
    <row r="21" spans="1:28">
      <c r="A21" s="234" t="s">
        <v>1012</v>
      </c>
      <c r="E21" s="671">
        <f t="shared" si="0"/>
        <v>19</v>
      </c>
      <c r="F21" s="221" t="str">
        <f t="shared" si="1"/>
        <v>j</v>
      </c>
      <c r="G21" s="222" t="str">
        <f t="shared" si="2"/>
        <v>Y</v>
      </c>
      <c r="I21" s="671">
        <f t="shared" si="3"/>
        <v>19</v>
      </c>
      <c r="J21" s="670" t="str">
        <f t="shared" si="4"/>
        <v>Y</v>
      </c>
      <c r="K21" s="195" t="str">
        <f t="shared" si="5"/>
        <v>ㆡ</v>
      </c>
      <c r="M21" s="671">
        <f t="shared" si="6"/>
        <v>19</v>
      </c>
      <c r="N21" s="194" t="str">
        <f t="shared" si="7"/>
        <v>j</v>
      </c>
      <c r="O21" s="194" t="str">
        <f t="shared" si="8"/>
        <v>ㆡ</v>
      </c>
      <c r="Q21" s="180">
        <v>19</v>
      </c>
      <c r="R21" s="183" t="str">
        <f t="shared" si="9"/>
        <v>Y</v>
      </c>
      <c r="S21" s="197" t="str">
        <f t="shared" si="10"/>
        <v>j</v>
      </c>
      <c r="T21" s="656" t="s">
        <v>106</v>
      </c>
      <c r="U21" s="659">
        <f xml:space="preserve"> MATCH( "" &amp; 表格1_337412[[#This Row],[鍵盤位置]], $J$3:$J$57, 0)</f>
        <v>18</v>
      </c>
      <c r="V21" s="659" t="str" cm="1">
        <f t="array" ref="V21" xml:space="preserve"> INDEX($K$3:$K$57, 表格1_337412[[#This Row],[欄1]])</f>
        <v>ㄗ</v>
      </c>
      <c r="X21" s="661" t="str">
        <f t="shared" si="11"/>
        <v>"Y": { commit: "ㆡ" }</v>
      </c>
      <c r="Z21" s="242" t="str">
        <f xml:space="preserve"> INDEX($K$3:$K$44, MATCH(表格1_337412[[#This Row],[鍵盤位置]], $J$3:$J$44,0))</f>
        <v>ㄗ</v>
      </c>
      <c r="AA21" s="243" t="s">
        <v>643</v>
      </c>
      <c r="AB21" s="244" t="s">
        <v>394</v>
      </c>
    </row>
    <row r="22" spans="1:28">
      <c r="A22" s="180">
        <f xml:space="preserve"> SEARCH("|",$A$11,1)</f>
        <v>8</v>
      </c>
      <c r="E22" s="671">
        <f t="shared" si="0"/>
        <v>20</v>
      </c>
      <c r="F22" s="205" t="str">
        <f t="shared" si="1"/>
        <v>c</v>
      </c>
      <c r="G22" s="206" t="str">
        <f t="shared" si="2"/>
        <v>h</v>
      </c>
      <c r="I22" s="671">
        <f t="shared" si="3"/>
        <v>20</v>
      </c>
      <c r="J22" s="670" t="str">
        <f t="shared" si="4"/>
        <v>h</v>
      </c>
      <c r="K22" s="195" t="str">
        <f t="shared" si="5"/>
        <v>ㄘ</v>
      </c>
      <c r="M22" s="671">
        <f t="shared" si="6"/>
        <v>20</v>
      </c>
      <c r="N22" s="194" t="str">
        <f t="shared" si="7"/>
        <v>c</v>
      </c>
      <c r="O22" s="194" t="str">
        <f t="shared" si="8"/>
        <v>ㄘ</v>
      </c>
      <c r="Q22" s="180">
        <v>20</v>
      </c>
      <c r="R22" s="183" t="str">
        <f t="shared" si="9"/>
        <v>h</v>
      </c>
      <c r="S22" s="197" t="str">
        <f t="shared" si="10"/>
        <v>c</v>
      </c>
      <c r="T22" s="656" t="s">
        <v>74</v>
      </c>
      <c r="U22" s="656">
        <f xml:space="preserve"> MATCH( "" &amp; 表格1_337412[[#This Row],[鍵盤位置]], $J$3:$J$57, 0)</f>
        <v>20</v>
      </c>
      <c r="V22" s="656" t="str" cm="1">
        <f t="array" ref="V22" xml:space="preserve"> INDEX($K$3:$K$57, 表格1_337412[[#This Row],[欄1]])</f>
        <v>ㄘ</v>
      </c>
      <c r="X22" s="661" t="str">
        <f t="shared" si="11"/>
        <v>"h": { commit: "ㄘ" }</v>
      </c>
      <c r="Z22" s="242" t="str">
        <f xml:space="preserve"> INDEX($K$3:$K$44, MATCH(表格1_337412[[#This Row],[鍵盤位置]], $J$3:$J$44,0))</f>
        <v>ㄘ</v>
      </c>
      <c r="AA22" s="243" t="s">
        <v>663</v>
      </c>
      <c r="AB22" s="244" t="s">
        <v>393</v>
      </c>
    </row>
    <row r="23" spans="1:28">
      <c r="A23" s="180">
        <f xml:space="preserve"> SEARCH("|",$A$11,A22+1)</f>
        <v>64</v>
      </c>
      <c r="E23" s="671">
        <f t="shared" si="0"/>
        <v>21</v>
      </c>
      <c r="F23" s="225" t="str">
        <f t="shared" si="1"/>
        <v>s</v>
      </c>
      <c r="G23" s="225" t="str">
        <f t="shared" si="2"/>
        <v>n</v>
      </c>
      <c r="I23" s="671">
        <f t="shared" si="3"/>
        <v>21</v>
      </c>
      <c r="J23" s="670" t="str">
        <f t="shared" si="4"/>
        <v>n</v>
      </c>
      <c r="K23" s="195" t="str">
        <f t="shared" si="5"/>
        <v>ㄙ</v>
      </c>
      <c r="M23" s="671">
        <f t="shared" si="6"/>
        <v>21</v>
      </c>
      <c r="N23" s="194" t="str">
        <f t="shared" si="7"/>
        <v>s</v>
      </c>
      <c r="O23" s="194" t="str">
        <f t="shared" si="8"/>
        <v>ㄙ</v>
      </c>
      <c r="Q23" s="180">
        <v>21</v>
      </c>
      <c r="R23" s="183" t="str">
        <f t="shared" si="9"/>
        <v>n</v>
      </c>
      <c r="S23" s="197" t="str">
        <f t="shared" si="10"/>
        <v>s</v>
      </c>
      <c r="T23" s="656" t="s">
        <v>98</v>
      </c>
      <c r="U23" s="656">
        <f xml:space="preserve"> MATCH( "" &amp; 表格1_337412[[#This Row],[鍵盤位置]], $J$3:$J$57, 0)</f>
        <v>21</v>
      </c>
      <c r="V23" s="656" t="str" cm="1">
        <f t="array" ref="V23" xml:space="preserve"> INDEX($K$3:$K$57, 表格1_337412[[#This Row],[欄1]])</f>
        <v>ㄙ</v>
      </c>
      <c r="X23" s="661" t="str">
        <f t="shared" si="11"/>
        <v>"n": { commit: "ㄙ" }</v>
      </c>
      <c r="Z23" s="242" t="str">
        <f xml:space="preserve"> INDEX($K$3:$K$44, MATCH(表格1_337412[[#This Row],[鍵盤位置]], $J$3:$J$44,0))</f>
        <v>ㄙ</v>
      </c>
      <c r="AA23" s="243" t="s">
        <v>99</v>
      </c>
      <c r="AB23" s="244" t="s">
        <v>391</v>
      </c>
    </row>
    <row r="24" spans="1:28">
      <c r="A24" s="180">
        <f xml:space="preserve"> SEARCH("|",$A$11,A23+1)</f>
        <v>120</v>
      </c>
      <c r="E24" s="671">
        <f t="shared" si="0"/>
        <v>22</v>
      </c>
      <c r="F24" s="225" t="str">
        <f t="shared" si="1"/>
        <v>a</v>
      </c>
      <c r="G24" s="225" t="str">
        <f t="shared" si="2"/>
        <v>8</v>
      </c>
      <c r="I24" s="671">
        <f t="shared" si="3"/>
        <v>22</v>
      </c>
      <c r="J24" s="670" t="str">
        <f t="shared" si="4"/>
        <v>8</v>
      </c>
      <c r="K24" s="195" t="str">
        <f t="shared" si="5"/>
        <v>ㄚ</v>
      </c>
      <c r="M24" s="671">
        <f t="shared" si="6"/>
        <v>22</v>
      </c>
      <c r="N24" s="194" t="str">
        <f t="shared" si="7"/>
        <v>a</v>
      </c>
      <c r="O24" s="194" t="str">
        <f t="shared" si="8"/>
        <v>ㄚ</v>
      </c>
      <c r="Q24" s="180">
        <v>22</v>
      </c>
      <c r="R24" s="183" t="str">
        <f t="shared" si="9"/>
        <v>8</v>
      </c>
      <c r="S24" s="197" t="str">
        <f t="shared" si="10"/>
        <v>a</v>
      </c>
      <c r="T24" s="656" t="s">
        <v>20</v>
      </c>
      <c r="U24" s="656">
        <f xml:space="preserve"> MATCH( "" &amp; 表格1_337412[[#This Row],[鍵盤位置]], $J$3:$J$57, 0)</f>
        <v>22</v>
      </c>
      <c r="V24" s="656" t="str" cm="1">
        <f t="array" ref="V24" xml:space="preserve"> INDEX($K$3:$K$57, 表格1_337412[[#This Row],[欄1]])</f>
        <v>ㄚ</v>
      </c>
      <c r="X24" s="661" t="str">
        <f t="shared" si="11"/>
        <v>"8": { commit: "ㄚ" }</v>
      </c>
      <c r="Z24" s="242" t="str">
        <f xml:space="preserve"> INDEX($K$3:$K$44, MATCH(表格1_337412[[#This Row],[鍵盤位置]], $J$3:$J$44,0))</f>
        <v>ㄚ</v>
      </c>
      <c r="AA24" s="245" t="s">
        <v>49</v>
      </c>
      <c r="AB24" s="244" t="s">
        <v>373</v>
      </c>
    </row>
    <row r="25" spans="1:28">
      <c r="A25" s="235" t="str">
        <f xml:space="preserve"> MID($A$21,A22+1,A23-A22-1)</f>
        <v>pbPmtTnlkgKGhZJCSzjcsaAOQoeEyYxX{}M@N[]RriIuU9&gt;&lt;4123570</v>
      </c>
      <c r="B25" s="236">
        <f xml:space="preserve"> LEN(A25)</f>
        <v>55</v>
      </c>
      <c r="E25" s="671">
        <f t="shared" si="0"/>
        <v>23</v>
      </c>
      <c r="F25" s="225" t="str">
        <f t="shared" si="1"/>
        <v>A</v>
      </c>
      <c r="G25" s="225" t="str">
        <f t="shared" si="2"/>
        <v>*</v>
      </c>
      <c r="I25" s="671">
        <f t="shared" si="3"/>
        <v>23</v>
      </c>
      <c r="J25" s="670" t="str">
        <f t="shared" si="4"/>
        <v>*</v>
      </c>
      <c r="K25" s="195" t="str">
        <f t="shared" si="5"/>
        <v>ㆩ</v>
      </c>
      <c r="M25" s="671">
        <f t="shared" si="6"/>
        <v>23</v>
      </c>
      <c r="N25" s="194" t="str">
        <f t="shared" si="7"/>
        <v>A</v>
      </c>
      <c r="O25" s="194" t="str">
        <f t="shared" si="8"/>
        <v>ㆩ</v>
      </c>
      <c r="Q25" s="180">
        <v>23</v>
      </c>
      <c r="R25" s="183" t="str">
        <f t="shared" si="9"/>
        <v>*</v>
      </c>
      <c r="S25" s="197" t="str">
        <f t="shared" si="10"/>
        <v>A</v>
      </c>
      <c r="T25" s="656" t="s">
        <v>107</v>
      </c>
      <c r="U25" s="659">
        <f xml:space="preserve"> MATCH( "" &amp; 表格1_337412[[#This Row],[鍵盤位置]], $J$3:$J$57, 0)</f>
        <v>1</v>
      </c>
      <c r="V25" s="659" t="str" cm="1">
        <f t="array" ref="V25" xml:space="preserve"> INDEX($K$3:$K$57, 表格1_337412[[#This Row],[欄1]])</f>
        <v>ㄅ</v>
      </c>
      <c r="X25" s="661" t="str">
        <f t="shared" si="11"/>
        <v>"*": { commit: "ㆩ" }</v>
      </c>
      <c r="Z25" s="242" t="str">
        <f xml:space="preserve"> INDEX($K$3:$K$44, MATCH(表格1_337412[[#This Row],[鍵盤位置]], $J$3:$J$44,0))</f>
        <v>ㄅ</v>
      </c>
      <c r="AA25" s="245" t="s">
        <v>77</v>
      </c>
      <c r="AB25" s="244" t="s">
        <v>371</v>
      </c>
    </row>
    <row r="26" spans="1:28">
      <c r="A26" s="235" t="str">
        <f xml:space="preserve"> MID($A$21,A23+1,A24-A23-1)</f>
        <v>ㄅㆠㄆㄇㄉㄊㄋㄌㄍㆣㄎㄫㄏㄐㆢㄑㄒㄗㆡㄘㄙㄚㆩㆦㆧㄜㆤㆤㄞㆮㄠㆯㆰㆱㆬㄢㄣㄤㆲㄥㆭㄧㄧㄨㆫㆴㆵㆻㆷ ˋ˪ˊ˫˙</v>
      </c>
      <c r="B26" s="236">
        <f xml:space="preserve"> LEN(A26)</f>
        <v>55</v>
      </c>
      <c r="E26" s="671">
        <f t="shared" si="0"/>
        <v>24</v>
      </c>
      <c r="F26" s="225" t="str">
        <f t="shared" si="1"/>
        <v>O</v>
      </c>
      <c r="G26" s="225" t="str">
        <f t="shared" si="2"/>
        <v>i</v>
      </c>
      <c r="I26" s="671">
        <f t="shared" si="3"/>
        <v>24</v>
      </c>
      <c r="J26" s="670" t="str">
        <f t="shared" si="4"/>
        <v>i</v>
      </c>
      <c r="K26" s="195" t="str">
        <f t="shared" si="5"/>
        <v>ㆦ</v>
      </c>
      <c r="M26" s="671">
        <f t="shared" si="6"/>
        <v>24</v>
      </c>
      <c r="N26" s="194" t="str">
        <f t="shared" si="7"/>
        <v>O</v>
      </c>
      <c r="O26" s="194" t="str">
        <f t="shared" si="8"/>
        <v>ㆦ</v>
      </c>
      <c r="Q26" s="180">
        <v>24</v>
      </c>
      <c r="R26" s="183" t="str">
        <f t="shared" si="9"/>
        <v>i</v>
      </c>
      <c r="S26" s="197" t="str">
        <f t="shared" si="10"/>
        <v>O</v>
      </c>
      <c r="T26" s="656" t="s">
        <v>50</v>
      </c>
      <c r="U26" s="656">
        <f xml:space="preserve"> MATCH( "" &amp; 表格1_337412[[#This Row],[鍵盤位置]], $J$3:$J$57, 0)</f>
        <v>24</v>
      </c>
      <c r="V26" s="656" t="str" cm="1">
        <f t="array" ref="V26" xml:space="preserve"> INDEX($K$3:$K$57, 表格1_337412[[#This Row],[欄1]])</f>
        <v>ㆦ</v>
      </c>
      <c r="X26" s="661" t="str">
        <f t="shared" si="11"/>
        <v>"i": { commit: "ㆦ" }</v>
      </c>
      <c r="Z26" s="242" t="str">
        <f xml:space="preserve"> INDEX($K$3:$K$44, MATCH(表格1_337412[[#This Row],[鍵盤位置]], $J$3:$J$44,0))</f>
        <v>ㆦ</v>
      </c>
      <c r="AA26" s="245" t="s">
        <v>66</v>
      </c>
      <c r="AB26" s="244" t="s">
        <v>365</v>
      </c>
    </row>
    <row r="27" spans="1:28">
      <c r="E27" s="671">
        <f t="shared" si="0"/>
        <v>25</v>
      </c>
      <c r="F27" s="225" t="str">
        <f t="shared" si="1"/>
        <v>Q</v>
      </c>
      <c r="G27" s="225" t="str">
        <f t="shared" si="2"/>
        <v>I</v>
      </c>
      <c r="I27" s="671">
        <f t="shared" si="3"/>
        <v>25</v>
      </c>
      <c r="J27" s="670" t="str">
        <f t="shared" si="4"/>
        <v>I</v>
      </c>
      <c r="K27" s="195" t="str">
        <f t="shared" si="5"/>
        <v>ㆧ</v>
      </c>
      <c r="M27" s="671">
        <f t="shared" si="6"/>
        <v>25</v>
      </c>
      <c r="N27" s="194" t="str">
        <f t="shared" si="7"/>
        <v>Q</v>
      </c>
      <c r="O27" s="194" t="str">
        <f t="shared" si="8"/>
        <v>ㆧ</v>
      </c>
      <c r="Q27" s="180">
        <v>25</v>
      </c>
      <c r="R27" s="183" t="str">
        <f t="shared" si="9"/>
        <v>I</v>
      </c>
      <c r="S27" s="197" t="str">
        <f t="shared" si="10"/>
        <v>Q</v>
      </c>
      <c r="T27" s="656" t="s">
        <v>108</v>
      </c>
      <c r="U27" s="659">
        <f xml:space="preserve"> MATCH( "" &amp; 表格1_337412[[#This Row],[鍵盤位置]], $J$3:$J$57, 0)</f>
        <v>24</v>
      </c>
      <c r="V27" s="659" t="str" cm="1">
        <f t="array" ref="V27" xml:space="preserve"> INDEX($K$3:$K$57, 表格1_337412[[#This Row],[欄1]])</f>
        <v>ㆦ</v>
      </c>
      <c r="X27" s="661" t="str">
        <f t="shared" si="11"/>
        <v>"I": { commit: "ㆧ" }</v>
      </c>
      <c r="Z27" s="242" t="str">
        <f xml:space="preserve"> INDEX($K$3:$K$44, MATCH(表格1_337412[[#This Row],[鍵盤位置]], $J$3:$J$44,0))</f>
        <v>ㆦ</v>
      </c>
      <c r="AA27" s="245" t="s">
        <v>21</v>
      </c>
      <c r="AB27" s="244" t="s">
        <v>375</v>
      </c>
    </row>
    <row r="28" spans="1:28">
      <c r="E28" s="671">
        <f t="shared" si="0"/>
        <v>26</v>
      </c>
      <c r="F28" s="225" t="str">
        <f t="shared" si="1"/>
        <v>o</v>
      </c>
      <c r="G28" s="225" t="str">
        <f t="shared" si="2"/>
        <v>k</v>
      </c>
      <c r="I28" s="671">
        <f t="shared" si="3"/>
        <v>26</v>
      </c>
      <c r="J28" s="670" t="str">
        <f t="shared" si="4"/>
        <v>k</v>
      </c>
      <c r="K28" s="195" t="str">
        <f t="shared" si="5"/>
        <v>ㄜ</v>
      </c>
      <c r="M28" s="671">
        <f t="shared" si="6"/>
        <v>26</v>
      </c>
      <c r="N28" s="194" t="str">
        <f t="shared" si="7"/>
        <v>o</v>
      </c>
      <c r="O28" s="194" t="str">
        <f t="shared" si="8"/>
        <v>ㄜ</v>
      </c>
      <c r="Q28" s="180">
        <v>26</v>
      </c>
      <c r="R28" s="183" t="str">
        <f t="shared" si="9"/>
        <v>k</v>
      </c>
      <c r="S28" s="197" t="str">
        <f t="shared" si="10"/>
        <v>o</v>
      </c>
      <c r="T28" s="656" t="s">
        <v>78</v>
      </c>
      <c r="U28" s="656">
        <f xml:space="preserve"> MATCH( "" &amp; 表格1_337412[[#This Row],[鍵盤位置]], $J$3:$J$57, 0)</f>
        <v>26</v>
      </c>
      <c r="V28" s="656" t="str" cm="1">
        <f t="array" ref="V28" xml:space="preserve"> INDEX($K$3:$K$57, 表格1_337412[[#This Row],[欄1]])</f>
        <v>ㄜ</v>
      </c>
      <c r="X28" s="661" t="str">
        <f t="shared" si="11"/>
        <v>"k": { commit: "ㄜ" }</v>
      </c>
      <c r="Z28" s="242" t="str">
        <f xml:space="preserve"> INDEX($K$3:$K$44, MATCH(表格1_337412[[#This Row],[鍵盤位置]], $J$3:$J$44,0))</f>
        <v>ㄜ</v>
      </c>
      <c r="AA28" s="245" t="s">
        <v>51</v>
      </c>
      <c r="AB28" s="244" t="s">
        <v>368</v>
      </c>
    </row>
    <row r="29" spans="1:28">
      <c r="E29" s="671">
        <f t="shared" si="0"/>
        <v>27</v>
      </c>
      <c r="F29" s="225" t="str">
        <f t="shared" si="1"/>
        <v>e</v>
      </c>
      <c r="G29" s="225" t="str">
        <f t="shared" si="2"/>
        <v>o</v>
      </c>
      <c r="I29" s="671">
        <f t="shared" si="3"/>
        <v>27</v>
      </c>
      <c r="J29" s="670" t="str">
        <f t="shared" si="4"/>
        <v>o</v>
      </c>
      <c r="K29" s="195" t="str">
        <f t="shared" si="5"/>
        <v>ㆤ</v>
      </c>
      <c r="M29" s="671">
        <f t="shared" si="6"/>
        <v>27</v>
      </c>
      <c r="N29" s="194" t="str">
        <f t="shared" si="7"/>
        <v>e</v>
      </c>
      <c r="O29" s="194" t="str">
        <f t="shared" si="8"/>
        <v>ㆤ</v>
      </c>
      <c r="Q29" s="180">
        <v>27</v>
      </c>
      <c r="R29" s="183" t="str">
        <f t="shared" si="9"/>
        <v>o</v>
      </c>
      <c r="S29" s="197" t="str">
        <f t="shared" si="10"/>
        <v>e</v>
      </c>
      <c r="T29" s="656" t="s">
        <v>52</v>
      </c>
      <c r="U29" s="656">
        <f xml:space="preserve"> MATCH( "" &amp; 表格1_337412[[#This Row],[鍵盤位置]], $J$3:$J$57, 0)</f>
        <v>27</v>
      </c>
      <c r="V29" s="656" t="str" cm="1">
        <f t="array" ref="V29" xml:space="preserve"> INDEX($K$3:$K$57, 表格1_337412[[#This Row],[欄1]])</f>
        <v>ㆤ</v>
      </c>
      <c r="X29" s="661" t="str">
        <f t="shared" si="11"/>
        <v>"o": { commit: "ㆤ" }</v>
      </c>
      <c r="Z29" s="242" t="str">
        <f xml:space="preserve"> INDEX($K$3:$K$44, MATCH(表格1_337412[[#This Row],[鍵盤位置]], $J$3:$J$44,0))</f>
        <v>ㆤ</v>
      </c>
      <c r="AA29" s="245" t="s">
        <v>79</v>
      </c>
      <c r="AB29" s="244" t="s">
        <v>366</v>
      </c>
    </row>
    <row r="30" spans="1:28">
      <c r="E30" s="671">
        <f t="shared" si="0"/>
        <v>28</v>
      </c>
      <c r="F30" s="225" t="str">
        <f t="shared" si="1"/>
        <v>E</v>
      </c>
      <c r="G30" s="225" t="str">
        <f t="shared" si="2"/>
        <v>O</v>
      </c>
      <c r="I30" s="671">
        <f t="shared" si="3"/>
        <v>28</v>
      </c>
      <c r="J30" s="670" t="str">
        <f t="shared" si="4"/>
        <v>O</v>
      </c>
      <c r="K30" s="195" t="str">
        <f t="shared" si="5"/>
        <v>ㆥ</v>
      </c>
      <c r="M30" s="671">
        <f t="shared" si="6"/>
        <v>28</v>
      </c>
      <c r="N30" s="194" t="str">
        <f t="shared" si="7"/>
        <v>E</v>
      </c>
      <c r="O30" s="194" t="str">
        <f t="shared" si="8"/>
        <v>ㆤ</v>
      </c>
      <c r="Q30" s="180">
        <v>28</v>
      </c>
      <c r="R30" s="183" t="str">
        <f t="shared" si="9"/>
        <v>O</v>
      </c>
      <c r="S30" s="197" t="str">
        <f t="shared" si="10"/>
        <v>E</v>
      </c>
      <c r="T30" s="656" t="s">
        <v>52</v>
      </c>
      <c r="U30" s="659">
        <f xml:space="preserve"> MATCH( "" &amp; 表格1_337412[[#This Row],[鍵盤位置]], $J$3:$J$57, 0)</f>
        <v>27</v>
      </c>
      <c r="V30" s="659" t="str" cm="1">
        <f t="array" ref="V30" xml:space="preserve"> INDEX($K$3:$K$57, 表格1_337412[[#This Row],[欄1]])</f>
        <v>ㆤ</v>
      </c>
      <c r="X30" s="661" t="str">
        <f t="shared" si="11"/>
        <v>"O": { commit: "ㆥ" }</v>
      </c>
      <c r="Z30" s="242" t="str">
        <f xml:space="preserve"> INDEX($K$3:$K$44, MATCH(表格1_337412[[#This Row],[鍵盤位置]], $J$3:$J$44,0))</f>
        <v>ㆤ</v>
      </c>
      <c r="AA30" s="245" t="s">
        <v>469</v>
      </c>
      <c r="AB30" s="244" t="s">
        <v>671</v>
      </c>
    </row>
    <row r="31" spans="1:28">
      <c r="E31" s="671">
        <f t="shared" si="0"/>
        <v>29</v>
      </c>
      <c r="F31" s="225" t="str">
        <f t="shared" si="1"/>
        <v>y</v>
      </c>
      <c r="G31" s="225" t="str">
        <f t="shared" si="2"/>
        <v>9</v>
      </c>
      <c r="I31" s="671">
        <f t="shared" si="3"/>
        <v>29</v>
      </c>
      <c r="J31" s="670" t="str">
        <f t="shared" si="4"/>
        <v>9</v>
      </c>
      <c r="K31" s="195" t="str">
        <f t="shared" si="5"/>
        <v>ㄞ</v>
      </c>
      <c r="M31" s="671">
        <f t="shared" si="6"/>
        <v>29</v>
      </c>
      <c r="N31" s="194" t="str">
        <f t="shared" si="7"/>
        <v>y</v>
      </c>
      <c r="O31" s="194" t="str">
        <f t="shared" si="8"/>
        <v>ㄞ</v>
      </c>
      <c r="Q31" s="180">
        <v>29</v>
      </c>
      <c r="R31" s="183" t="str">
        <f t="shared" si="9"/>
        <v>9</v>
      </c>
      <c r="S31" s="197" t="str">
        <f t="shared" si="10"/>
        <v>y</v>
      </c>
      <c r="T31" s="656" t="s">
        <v>22</v>
      </c>
      <c r="U31" s="656">
        <f xml:space="preserve"> MATCH( "" &amp; 表格1_337412[[#This Row],[鍵盤位置]], $J$3:$J$57, 0)</f>
        <v>29</v>
      </c>
      <c r="V31" s="656" t="str" cm="1">
        <f t="array" ref="V31" xml:space="preserve"> INDEX($K$3:$K$57, 表格1_337412[[#This Row],[欄1]])</f>
        <v>ㄞ</v>
      </c>
      <c r="X31" s="661" t="str">
        <f t="shared" si="11"/>
        <v>"9": { commit: "ㄞ" }</v>
      </c>
      <c r="Z31" s="242" t="str">
        <f xml:space="preserve"> INDEX($K$3:$K$44, MATCH(表格1_337412[[#This Row],[鍵盤位置]], $J$3:$J$44,0))</f>
        <v>ㄞ</v>
      </c>
      <c r="AA31" s="245" t="s">
        <v>53</v>
      </c>
      <c r="AB31" s="244" t="s">
        <v>362</v>
      </c>
    </row>
    <row r="32" spans="1:28">
      <c r="E32" s="671">
        <f t="shared" si="0"/>
        <v>30</v>
      </c>
      <c r="F32" s="225" t="str">
        <f t="shared" si="1"/>
        <v>Y</v>
      </c>
      <c r="G32" s="225" t="str">
        <f t="shared" si="2"/>
        <v>(</v>
      </c>
      <c r="I32" s="671">
        <f t="shared" si="3"/>
        <v>30</v>
      </c>
      <c r="J32" s="670" t="str">
        <f t="shared" si="4"/>
        <v>(</v>
      </c>
      <c r="K32" s="195" t="str">
        <f t="shared" si="5"/>
        <v>ㆮ</v>
      </c>
      <c r="M32" s="671">
        <f t="shared" si="6"/>
        <v>30</v>
      </c>
      <c r="N32" s="194" t="str">
        <f t="shared" si="7"/>
        <v>Y</v>
      </c>
      <c r="O32" s="194" t="str">
        <f t="shared" si="8"/>
        <v>ㆮ</v>
      </c>
      <c r="Q32" s="180">
        <v>30</v>
      </c>
      <c r="R32" s="183" t="str">
        <f t="shared" si="9"/>
        <v>(</v>
      </c>
      <c r="S32" s="197" t="str">
        <f t="shared" si="10"/>
        <v>Y</v>
      </c>
      <c r="T32" s="656" t="s">
        <v>111</v>
      </c>
      <c r="U32" s="656">
        <f xml:space="preserve"> MATCH( "" &amp; 表格1_337412[[#This Row],[鍵盤位置]], $J$3:$J$57, 0)</f>
        <v>30</v>
      </c>
      <c r="V32" s="656" t="str" cm="1">
        <f t="array" ref="V32" xml:space="preserve"> INDEX($K$3:$K$57, 表格1_337412[[#This Row],[欄1]])</f>
        <v>ㆮ</v>
      </c>
      <c r="X32" s="661" t="str">
        <f t="shared" si="11"/>
        <v>"(": { commit: "ㆮ" }</v>
      </c>
      <c r="Z32" s="242" t="str">
        <f xml:space="preserve"> INDEX($K$3:$K$44, MATCH(表格1_337412[[#This Row],[鍵盤位置]], $J$3:$J$44,0))</f>
        <v>ㆮ</v>
      </c>
      <c r="AA32" s="245" t="s">
        <v>472</v>
      </c>
      <c r="AB32" s="244" t="s">
        <v>674</v>
      </c>
    </row>
    <row r="33" spans="5:28">
      <c r="E33" s="671">
        <f t="shared" si="0"/>
        <v>31</v>
      </c>
      <c r="F33" s="225" t="str">
        <f t="shared" si="1"/>
        <v>x</v>
      </c>
      <c r="G33" s="225" t="str">
        <f t="shared" si="2"/>
        <v>l</v>
      </c>
      <c r="I33" s="671">
        <f t="shared" si="3"/>
        <v>31</v>
      </c>
      <c r="J33" s="670" t="str">
        <f t="shared" si="4"/>
        <v>l</v>
      </c>
      <c r="K33" s="195" t="str">
        <f t="shared" si="5"/>
        <v>ㄠ</v>
      </c>
      <c r="M33" s="671">
        <f t="shared" si="6"/>
        <v>31</v>
      </c>
      <c r="N33" s="194" t="str">
        <f t="shared" si="7"/>
        <v>x</v>
      </c>
      <c r="O33" s="194" t="str">
        <f t="shared" si="8"/>
        <v>ㄠ</v>
      </c>
      <c r="Q33" s="180">
        <v>31</v>
      </c>
      <c r="R33" s="183" t="str">
        <f t="shared" si="9"/>
        <v>l</v>
      </c>
      <c r="S33" s="197" t="str">
        <f t="shared" si="10"/>
        <v>x</v>
      </c>
      <c r="T33" s="656" t="s">
        <v>80</v>
      </c>
      <c r="U33" s="656">
        <f xml:space="preserve"> MATCH( "" &amp; 表格1_337412[[#This Row],[鍵盤位置]], $J$3:$J$57, 0)</f>
        <v>31</v>
      </c>
      <c r="V33" s="656" t="str" cm="1">
        <f t="array" ref="V33" xml:space="preserve"> INDEX($K$3:$K$57, 表格1_337412[[#This Row],[欄1]])</f>
        <v>ㄠ</v>
      </c>
      <c r="X33" s="661" t="str">
        <f t="shared" si="11"/>
        <v>"l": { commit: "ㄠ" }</v>
      </c>
      <c r="Z33" s="242" t="str">
        <f xml:space="preserve"> INDEX($K$3:$K$44, MATCH(表格1_337412[[#This Row],[鍵盤位置]], $J$3:$J$44,0))</f>
        <v>ㄠ</v>
      </c>
      <c r="AA33" s="245" t="s">
        <v>612</v>
      </c>
      <c r="AB33" s="244" t="s">
        <v>677</v>
      </c>
    </row>
    <row r="34" spans="5:28">
      <c r="E34" s="671">
        <f t="shared" si="0"/>
        <v>32</v>
      </c>
      <c r="F34" s="225" t="str">
        <f t="shared" si="1"/>
        <v>X</v>
      </c>
      <c r="G34" s="225" t="str">
        <f t="shared" si="2"/>
        <v>L</v>
      </c>
      <c r="I34" s="671">
        <f t="shared" si="3"/>
        <v>32</v>
      </c>
      <c r="J34" s="670" t="str">
        <f t="shared" si="4"/>
        <v>L</v>
      </c>
      <c r="K34" s="195" t="str">
        <f t="shared" si="5"/>
        <v>ㆯ</v>
      </c>
      <c r="M34" s="671">
        <f t="shared" si="6"/>
        <v>32</v>
      </c>
      <c r="N34" s="194" t="str">
        <f t="shared" si="7"/>
        <v>X</v>
      </c>
      <c r="O34" s="194" t="str">
        <f t="shared" si="8"/>
        <v>ㆯ</v>
      </c>
      <c r="Q34" s="180">
        <v>32</v>
      </c>
      <c r="R34" s="183" t="str">
        <f t="shared" si="9"/>
        <v>L</v>
      </c>
      <c r="S34" s="197" t="str">
        <f t="shared" si="10"/>
        <v>X</v>
      </c>
      <c r="T34" s="656" t="s">
        <v>112</v>
      </c>
      <c r="U34" s="656">
        <f xml:space="preserve"> MATCH( "" &amp; 表格1_337412[[#This Row],[鍵盤位置]], $J$3:$J$57, 0)</f>
        <v>31</v>
      </c>
      <c r="V34" s="656" t="str" cm="1">
        <f t="array" ref="V34" xml:space="preserve"> INDEX($K$3:$K$57, 表格1_337412[[#This Row],[欄1]])</f>
        <v>ㄠ</v>
      </c>
      <c r="X34" s="661" t="str">
        <f t="shared" si="11"/>
        <v>"L": { commit: "ㆯ" }</v>
      </c>
      <c r="Z34" s="242" t="str">
        <f xml:space="preserve"> INDEX($K$3:$K$44, MATCH(表格1_337412[[#This Row],[鍵盤位置]], $J$3:$J$44,0))</f>
        <v>ㄠ</v>
      </c>
      <c r="AA34" s="245" t="s">
        <v>606</v>
      </c>
      <c r="AB34" s="244" t="s">
        <v>678</v>
      </c>
    </row>
    <row r="35" spans="5:28">
      <c r="E35" s="671">
        <f t="shared" si="0"/>
        <v>33</v>
      </c>
      <c r="F35" s="225" t="str">
        <f t="shared" si="1"/>
        <v>{</v>
      </c>
      <c r="G35" s="225" t="str">
        <f t="shared" si="2"/>
        <v>,</v>
      </c>
      <c r="I35" s="671">
        <f t="shared" si="3"/>
        <v>33</v>
      </c>
      <c r="J35" s="670" t="str">
        <f t="shared" si="4"/>
        <v>,</v>
      </c>
      <c r="K35" s="195" t="str">
        <f t="shared" si="5"/>
        <v>ㆰ</v>
      </c>
      <c r="M35" s="671">
        <f t="shared" si="6"/>
        <v>33</v>
      </c>
      <c r="N35" s="194" t="str">
        <f t="shared" si="7"/>
        <v>{</v>
      </c>
      <c r="O35" s="194" t="str">
        <f t="shared" si="8"/>
        <v>ㆰ</v>
      </c>
      <c r="Q35" s="180">
        <v>33</v>
      </c>
      <c r="R35" s="183" t="str">
        <f t="shared" si="9"/>
        <v>,</v>
      </c>
      <c r="S35" s="197" t="str">
        <f t="shared" si="10"/>
        <v>{</v>
      </c>
      <c r="T35" s="656" t="s">
        <v>113</v>
      </c>
      <c r="U35" s="656">
        <f xml:space="preserve"> MATCH( "" &amp; 表格1_337412[[#This Row],[鍵盤位置]], $J$3:$J$57, 0)</f>
        <v>33</v>
      </c>
      <c r="V35" s="656" t="str" cm="1">
        <f t="array" ref="V35" xml:space="preserve"> INDEX($K$3:$K$57, 表格1_337412[[#This Row],[欄1]])</f>
        <v>ㆰ</v>
      </c>
      <c r="X35" s="661" t="str">
        <f t="shared" si="11"/>
        <v>",": { commit: "ㆰ" }</v>
      </c>
      <c r="Z35" s="242" t="str">
        <f xml:space="preserve"> INDEX($K$3:$K$44, MATCH(表格1_337412[[#This Row],[鍵盤位置]], $J$3:$J$44,0))</f>
        <v>ㆰ</v>
      </c>
      <c r="AA35" s="245" t="s">
        <v>329</v>
      </c>
      <c r="AB35" s="244" t="s">
        <v>364</v>
      </c>
    </row>
    <row r="36" spans="5:28">
      <c r="E36" s="671">
        <f t="shared" si="0"/>
        <v>34</v>
      </c>
      <c r="F36" s="225" t="str">
        <f t="shared" si="1"/>
        <v>}</v>
      </c>
      <c r="G36" s="225" t="str">
        <f t="shared" si="2"/>
        <v>&lt;</v>
      </c>
      <c r="I36" s="671">
        <f t="shared" si="3"/>
        <v>34</v>
      </c>
      <c r="J36" s="670" t="str">
        <f t="shared" si="4"/>
        <v>&lt;</v>
      </c>
      <c r="K36" s="195" t="str">
        <f t="shared" si="5"/>
        <v>ㆱ</v>
      </c>
      <c r="M36" s="671">
        <f t="shared" si="6"/>
        <v>34</v>
      </c>
      <c r="N36" s="194" t="str">
        <f t="shared" si="7"/>
        <v>}</v>
      </c>
      <c r="O36" s="194" t="str">
        <f t="shared" si="8"/>
        <v>ㆱ</v>
      </c>
      <c r="Q36" s="180">
        <v>34</v>
      </c>
      <c r="R36" s="183" t="str">
        <f t="shared" si="9"/>
        <v>&lt;</v>
      </c>
      <c r="S36" s="197" t="str">
        <f t="shared" si="10"/>
        <v>}</v>
      </c>
      <c r="T36" s="656" t="s">
        <v>114</v>
      </c>
      <c r="U36" s="656">
        <f xml:space="preserve"> MATCH( "" &amp; 表格1_337412[[#This Row],[鍵盤位置]], $J$3:$J$57, 0)</f>
        <v>34</v>
      </c>
      <c r="V36" s="656" t="str" cm="1">
        <f t="array" ref="V36" xml:space="preserve"> INDEX($K$3:$K$57, 表格1_337412[[#This Row],[欄1]])</f>
        <v>ㆱ</v>
      </c>
      <c r="X36" s="661" t="str">
        <f t="shared" si="11"/>
        <v>"&lt;": { commit: "ㆱ" }</v>
      </c>
      <c r="Z36" s="242" t="str">
        <f xml:space="preserve"> INDEX($K$3:$K$44, MATCH(表格1_337412[[#This Row],[鍵盤位置]], $J$3:$J$44,0))</f>
        <v>ㆱ</v>
      </c>
      <c r="AA36" s="245" t="s">
        <v>609</v>
      </c>
      <c r="AB36" s="244" t="s">
        <v>681</v>
      </c>
    </row>
    <row r="37" spans="5:28">
      <c r="E37" s="671">
        <f t="shared" si="0"/>
        <v>35</v>
      </c>
      <c r="F37" s="225" t="str">
        <f t="shared" si="1"/>
        <v>M</v>
      </c>
      <c r="G37" s="225" t="str">
        <f t="shared" si="2"/>
        <v>m</v>
      </c>
      <c r="I37" s="671">
        <f t="shared" si="3"/>
        <v>35</v>
      </c>
      <c r="J37" s="670" t="str">
        <f t="shared" si="4"/>
        <v>m</v>
      </c>
      <c r="K37" s="195" t="str">
        <f t="shared" si="5"/>
        <v>ㆬ</v>
      </c>
      <c r="M37" s="671">
        <f t="shared" si="6"/>
        <v>35</v>
      </c>
      <c r="N37" s="194" t="str">
        <f t="shared" si="7"/>
        <v>M</v>
      </c>
      <c r="O37" s="194" t="str">
        <f t="shared" si="8"/>
        <v>ㆬ</v>
      </c>
      <c r="Q37" s="180">
        <v>35</v>
      </c>
      <c r="R37" s="183" t="str">
        <f t="shared" si="9"/>
        <v>m</v>
      </c>
      <c r="S37" s="197" t="str">
        <f t="shared" si="10"/>
        <v>M</v>
      </c>
      <c r="T37" s="656" t="s">
        <v>100</v>
      </c>
      <c r="U37" s="656">
        <f xml:space="preserve"> MATCH( "" &amp; 表格1_337412[[#This Row],[鍵盤位置]], $J$3:$J$57, 0)</f>
        <v>35</v>
      </c>
      <c r="V37" s="656" t="str" cm="1">
        <f t="array" ref="V37" xml:space="preserve"> INDEX($K$3:$K$57, 表格1_337412[[#This Row],[欄1]])</f>
        <v>ㆬ</v>
      </c>
      <c r="X37" s="661" t="str">
        <f t="shared" si="11"/>
        <v>"m": { commit: "ㆬ" }</v>
      </c>
      <c r="Z37" s="242" t="str">
        <f xml:space="preserve"> INDEX($K$3:$K$44, MATCH(表格1_337412[[#This Row],[鍵盤位置]], $J$3:$J$44,0))</f>
        <v>ㆬ</v>
      </c>
      <c r="AA37" s="245" t="s">
        <v>314</v>
      </c>
      <c r="AB37" s="244" t="s">
        <v>683</v>
      </c>
    </row>
    <row r="38" spans="5:28">
      <c r="E38" s="671">
        <f t="shared" si="0"/>
        <v>36</v>
      </c>
      <c r="F38" s="657" t="str">
        <f t="shared" si="1"/>
        <v>@</v>
      </c>
      <c r="G38" s="225" t="str">
        <f t="shared" si="2"/>
        <v>0</v>
      </c>
      <c r="I38" s="671">
        <f t="shared" si="3"/>
        <v>36</v>
      </c>
      <c r="J38" s="670" t="str">
        <f t="shared" si="4"/>
        <v>0</v>
      </c>
      <c r="K38" s="195" t="str">
        <f t="shared" si="5"/>
        <v>ㄢ</v>
      </c>
      <c r="M38" s="671">
        <f t="shared" si="6"/>
        <v>36</v>
      </c>
      <c r="N38" s="194" t="str">
        <f t="shared" si="7"/>
        <v>@</v>
      </c>
      <c r="O38" s="194" t="str">
        <f t="shared" si="8"/>
        <v>ㄢ</v>
      </c>
      <c r="Q38" s="180">
        <v>36</v>
      </c>
      <c r="R38" s="183" t="str">
        <f t="shared" si="9"/>
        <v>0</v>
      </c>
      <c r="S38" s="197" t="str">
        <f t="shared" si="10"/>
        <v>@</v>
      </c>
      <c r="T38" s="656" t="s">
        <v>23</v>
      </c>
      <c r="U38" s="656">
        <f xml:space="preserve"> MATCH( "" &amp; 表格1_337412[[#This Row],[鍵盤位置]], $J$3:$J$57, 0)</f>
        <v>36</v>
      </c>
      <c r="V38" s="656" t="str" cm="1">
        <f t="array" ref="V38" xml:space="preserve"> INDEX($K$3:$K$57, 表格1_337412[[#This Row],[欄1]])</f>
        <v>ㄢ</v>
      </c>
      <c r="X38" s="661" t="str">
        <f t="shared" si="11"/>
        <v>"0": { commit: "ㄢ" }</v>
      </c>
      <c r="Z38" s="242" t="str">
        <f xml:space="preserve"> INDEX($K$3:$K$44, MATCH(表格1_337412[[#This Row],[鍵盤位置]], $J$3:$J$44,0))</f>
        <v>ㄢ</v>
      </c>
      <c r="AA38" s="245" t="s">
        <v>73</v>
      </c>
      <c r="AB38" s="244" t="s">
        <v>363</v>
      </c>
    </row>
    <row r="39" spans="5:28">
      <c r="E39" s="671">
        <f t="shared" si="0"/>
        <v>37</v>
      </c>
      <c r="F39" s="225" t="str">
        <f t="shared" si="1"/>
        <v>N</v>
      </c>
      <c r="G39" s="225" t="str">
        <f t="shared" si="2"/>
        <v>p</v>
      </c>
      <c r="I39" s="671">
        <f t="shared" si="3"/>
        <v>37</v>
      </c>
      <c r="J39" s="670" t="str">
        <f t="shared" si="4"/>
        <v>p</v>
      </c>
      <c r="K39" s="195" t="str">
        <f t="shared" si="5"/>
        <v>ㄣ</v>
      </c>
      <c r="M39" s="671">
        <f t="shared" si="6"/>
        <v>37</v>
      </c>
      <c r="N39" s="194" t="str">
        <f t="shared" si="7"/>
        <v>N</v>
      </c>
      <c r="O39" s="194" t="str">
        <f t="shared" si="8"/>
        <v>ㄣ</v>
      </c>
      <c r="Q39" s="180">
        <v>37</v>
      </c>
      <c r="R39" s="183" t="str">
        <f t="shared" si="9"/>
        <v>p</v>
      </c>
      <c r="S39" s="197" t="str">
        <f t="shared" si="10"/>
        <v>N</v>
      </c>
      <c r="T39" s="656" t="s">
        <v>54</v>
      </c>
      <c r="U39" s="656">
        <f xml:space="preserve"> MATCH( "" &amp; 表格1_337412[[#This Row],[鍵盤位置]], $J$3:$J$57, 0)</f>
        <v>37</v>
      </c>
      <c r="V39" s="656" t="str" cm="1">
        <f t="array" ref="V39" xml:space="preserve"> INDEX($K$3:$K$57, 表格1_337412[[#This Row],[欄1]])</f>
        <v>ㄣ</v>
      </c>
      <c r="X39" s="661" t="str">
        <f t="shared" si="11"/>
        <v>"p": { commit: "ㄣ" }</v>
      </c>
      <c r="Z39" s="242" t="str">
        <f xml:space="preserve"> INDEX($K$3:$K$44, MATCH(表格1_337412[[#This Row],[鍵盤位置]], $J$3:$J$44,0))</f>
        <v>ㄣ</v>
      </c>
      <c r="AA39" s="245" t="s">
        <v>600</v>
      </c>
      <c r="AB39" s="244" t="s">
        <v>685</v>
      </c>
    </row>
    <row r="40" spans="5:28">
      <c r="E40" s="671">
        <f t="shared" si="0"/>
        <v>38</v>
      </c>
      <c r="F40" s="225" t="str">
        <f t="shared" si="1"/>
        <v>[</v>
      </c>
      <c r="G40" s="225" t="str">
        <f t="shared" si="2"/>
        <v>;</v>
      </c>
      <c r="I40" s="671">
        <f t="shared" si="3"/>
        <v>38</v>
      </c>
      <c r="J40" s="670" t="str">
        <f t="shared" si="4"/>
        <v>;</v>
      </c>
      <c r="K40" s="195" t="str">
        <f t="shared" si="5"/>
        <v>ㄤ</v>
      </c>
      <c r="M40" s="671">
        <f t="shared" si="6"/>
        <v>38</v>
      </c>
      <c r="N40" s="194" t="str">
        <f t="shared" si="7"/>
        <v>[</v>
      </c>
      <c r="O40" s="194" t="str">
        <f t="shared" si="8"/>
        <v>ㄤ</v>
      </c>
      <c r="Q40" s="180">
        <v>38</v>
      </c>
      <c r="R40" s="183" t="str">
        <f t="shared" si="9"/>
        <v>;</v>
      </c>
      <c r="S40" s="197" t="str">
        <f t="shared" si="10"/>
        <v>[</v>
      </c>
      <c r="T40" s="656" t="s">
        <v>81</v>
      </c>
      <c r="U40" s="656">
        <f xml:space="preserve"> MATCH( "" &amp; 表格1_337412[[#This Row],[鍵盤位置]], $J$3:$J$57, 0)</f>
        <v>38</v>
      </c>
      <c r="V40" s="656" t="str" cm="1">
        <f t="array" ref="V40" xml:space="preserve"> INDEX($K$3:$K$57, 表格1_337412[[#This Row],[欄1]])</f>
        <v>ㄤ</v>
      </c>
      <c r="X40" s="661" t="str">
        <f t="shared" si="11"/>
        <v>";": { commit: "ㄤ" }</v>
      </c>
      <c r="Z40" s="242" t="str">
        <f xml:space="preserve"> INDEX($K$3:$K$44, MATCH(表格1_337412[[#This Row],[鍵盤位置]], $J$3:$J$44,0))</f>
        <v>ㄤ</v>
      </c>
      <c r="AA40" s="245" t="s">
        <v>603</v>
      </c>
      <c r="AB40" s="244" t="s">
        <v>686</v>
      </c>
    </row>
    <row r="41" spans="5:28">
      <c r="E41" s="671">
        <f t="shared" si="0"/>
        <v>39</v>
      </c>
      <c r="F41" s="225" t="str">
        <f t="shared" si="1"/>
        <v>]</v>
      </c>
      <c r="G41" s="225" t="str">
        <f t="shared" si="2"/>
        <v>:</v>
      </c>
      <c r="I41" s="671">
        <f t="shared" si="3"/>
        <v>39</v>
      </c>
      <c r="J41" s="670" t="str">
        <f t="shared" si="4"/>
        <v>:</v>
      </c>
      <c r="K41" s="195" t="str">
        <f t="shared" si="5"/>
        <v>ㆲ</v>
      </c>
      <c r="M41" s="671">
        <f t="shared" si="6"/>
        <v>39</v>
      </c>
      <c r="N41" s="194" t="str">
        <f t="shared" si="7"/>
        <v>]</v>
      </c>
      <c r="O41" s="194" t="str">
        <f t="shared" si="8"/>
        <v>ㆲ</v>
      </c>
      <c r="Q41" s="180">
        <v>39</v>
      </c>
      <c r="R41" s="183" t="str">
        <f t="shared" si="9"/>
        <v>:</v>
      </c>
      <c r="S41" s="197" t="str">
        <f t="shared" si="10"/>
        <v>]</v>
      </c>
      <c r="T41" s="656" t="s">
        <v>101</v>
      </c>
      <c r="U41" s="656">
        <f xml:space="preserve"> MATCH( "" &amp; 表格1_337412[[#This Row],[鍵盤位置]], $J$3:$J$57, 0)</f>
        <v>39</v>
      </c>
      <c r="V41" s="656" t="str" cm="1">
        <f t="array" ref="V41" xml:space="preserve"> INDEX($K$3:$K$57, 表格1_337412[[#This Row],[欄1]])</f>
        <v>ㆲ</v>
      </c>
      <c r="X41" s="661" t="str">
        <f t="shared" si="11"/>
        <v>":": { commit: "ㆲ" }</v>
      </c>
      <c r="Z41" s="242" t="str">
        <f xml:space="preserve"> INDEX($K$3:$K$44, MATCH(表格1_337412[[#This Row],[鍵盤位置]], $J$3:$J$44,0))</f>
        <v>ㆲ</v>
      </c>
      <c r="AA41" s="245" t="s">
        <v>309</v>
      </c>
      <c r="AB41" s="244" t="s">
        <v>374</v>
      </c>
    </row>
    <row r="42" spans="5:28">
      <c r="E42" s="671">
        <f t="shared" si="0"/>
        <v>40</v>
      </c>
      <c r="F42" s="225" t="str">
        <f t="shared" si="1"/>
        <v>R</v>
      </c>
      <c r="G42" s="225" t="str">
        <f t="shared" si="2"/>
        <v>/</v>
      </c>
      <c r="I42" s="671">
        <f t="shared" si="3"/>
        <v>40</v>
      </c>
      <c r="J42" s="670" t="str">
        <f t="shared" si="4"/>
        <v>/</v>
      </c>
      <c r="K42" s="195" t="str">
        <f t="shared" si="5"/>
        <v>ㄥ</v>
      </c>
      <c r="M42" s="671">
        <f t="shared" si="6"/>
        <v>40</v>
      </c>
      <c r="N42" s="194" t="str">
        <f t="shared" si="7"/>
        <v>R</v>
      </c>
      <c r="O42" s="194" t="str">
        <f t="shared" si="8"/>
        <v>ㄥ</v>
      </c>
      <c r="Q42" s="180">
        <v>40</v>
      </c>
      <c r="R42" s="183" t="str">
        <f t="shared" si="9"/>
        <v>/</v>
      </c>
      <c r="S42" s="197" t="str">
        <f t="shared" si="10"/>
        <v>R</v>
      </c>
      <c r="T42" s="656" t="s">
        <v>115</v>
      </c>
      <c r="U42" s="656">
        <f xml:space="preserve"> MATCH( "" &amp; 表格1_337412[[#This Row],[鍵盤位置]], $J$3:$J$57, 0)</f>
        <v>40</v>
      </c>
      <c r="V42" s="656" t="str" cm="1">
        <f t="array" ref="V42" xml:space="preserve"> INDEX($K$3:$K$57, 表格1_337412[[#This Row],[欄1]])</f>
        <v>ㄥ</v>
      </c>
      <c r="X42" s="661" t="str">
        <f t="shared" si="11"/>
        <v>"/": { commit: "ㄥ" }</v>
      </c>
      <c r="Z42" s="242" t="str">
        <f xml:space="preserve"> INDEX($K$3:$K$44, MATCH(表格1_337412[[#This Row],[鍵盤位置]], $J$3:$J$44,0))</f>
        <v>ㄥ</v>
      </c>
      <c r="AA42" s="245" t="s">
        <v>312</v>
      </c>
      <c r="AB42" s="244" t="s">
        <v>372</v>
      </c>
    </row>
    <row r="43" spans="5:28">
      <c r="E43" s="671">
        <f t="shared" si="0"/>
        <v>41</v>
      </c>
      <c r="F43" s="225" t="str">
        <f t="shared" si="1"/>
        <v>r</v>
      </c>
      <c r="G43" s="225" t="str">
        <f t="shared" si="2"/>
        <v>-</v>
      </c>
      <c r="I43" s="671">
        <f t="shared" si="3"/>
        <v>41</v>
      </c>
      <c r="J43" s="670" t="str">
        <f t="shared" si="4"/>
        <v>-</v>
      </c>
      <c r="K43" s="195" t="str">
        <f t="shared" si="5"/>
        <v>ㆭ</v>
      </c>
      <c r="M43" s="671">
        <f t="shared" si="6"/>
        <v>41</v>
      </c>
      <c r="N43" s="194" t="str">
        <f t="shared" si="7"/>
        <v>r</v>
      </c>
      <c r="O43" s="194" t="str">
        <f t="shared" si="8"/>
        <v>ㆭ</v>
      </c>
      <c r="Q43" s="180">
        <v>41</v>
      </c>
      <c r="R43" s="183" t="str">
        <f t="shared" si="9"/>
        <v>-</v>
      </c>
      <c r="S43" s="197" t="str">
        <f t="shared" si="10"/>
        <v>r</v>
      </c>
      <c r="T43" s="656" t="s">
        <v>102</v>
      </c>
      <c r="U43" s="656">
        <f xml:space="preserve"> MATCH( "" &amp; 表格1_337412[[#This Row],[鍵盤位置]], $J$3:$J$57, 0)</f>
        <v>41</v>
      </c>
      <c r="V43" s="656" t="str" cm="1">
        <f t="array" ref="V43" xml:space="preserve"> INDEX($K$3:$K$57, 表格1_337412[[#This Row],[欄1]])</f>
        <v>ㆭ</v>
      </c>
      <c r="X43" s="661" t="str">
        <f t="shared" si="11"/>
        <v>"-": { commit: "ㆭ" }</v>
      </c>
      <c r="Z43" s="242" t="str">
        <f xml:space="preserve"> INDEX($K$3:$K$44, MATCH(表格1_337412[[#This Row],[鍵盤位置]], $J$3:$J$44,0))</f>
        <v>ㆭ</v>
      </c>
      <c r="AA43" s="245" t="s">
        <v>313</v>
      </c>
      <c r="AB43" s="244" t="s">
        <v>370</v>
      </c>
    </row>
    <row r="44" spans="5:28">
      <c r="E44" s="671">
        <f t="shared" si="0"/>
        <v>42</v>
      </c>
      <c r="F44" s="225" t="str">
        <f t="shared" si="1"/>
        <v>i</v>
      </c>
      <c r="G44" s="225" t="str">
        <f t="shared" si="2"/>
        <v>u</v>
      </c>
      <c r="I44" s="671">
        <f t="shared" si="3"/>
        <v>42</v>
      </c>
      <c r="J44" s="670" t="str">
        <f t="shared" si="4"/>
        <v>u</v>
      </c>
      <c r="K44" s="195" t="str">
        <f t="shared" si="5"/>
        <v>ㄧ</v>
      </c>
      <c r="M44" s="671">
        <f t="shared" si="6"/>
        <v>42</v>
      </c>
      <c r="N44" s="194" t="str">
        <f t="shared" si="7"/>
        <v>i</v>
      </c>
      <c r="O44" s="194" t="str">
        <f t="shared" si="8"/>
        <v>ㄧ</v>
      </c>
      <c r="Q44" s="180">
        <v>42</v>
      </c>
      <c r="R44" s="183" t="str">
        <f t="shared" si="9"/>
        <v>u</v>
      </c>
      <c r="S44" s="197" t="str">
        <f t="shared" si="10"/>
        <v>i</v>
      </c>
      <c r="T44" s="656" t="s">
        <v>48</v>
      </c>
      <c r="U44" s="656">
        <f xml:space="preserve"> MATCH( "" &amp; 表格1_337412[[#This Row],[鍵盤位置]], $J$3:$J$57, 0)</f>
        <v>42</v>
      </c>
      <c r="V44" s="656" t="str" cm="1">
        <f t="array" ref="V44" xml:space="preserve"> INDEX($K$3:$K$57, 表格1_337412[[#This Row],[欄1]])</f>
        <v>ㄧ</v>
      </c>
      <c r="X44" s="661" t="str">
        <f t="shared" si="11"/>
        <v>"u": { commit: "ㄧ" }</v>
      </c>
      <c r="Z44" s="242" t="str">
        <f xml:space="preserve"> INDEX($K$3:$K$44, MATCH(表格1_337412[[#This Row],[鍵盤位置]], $J$3:$J$44,0))</f>
        <v>ㄧ</v>
      </c>
      <c r="AA44" s="245" t="s">
        <v>311</v>
      </c>
      <c r="AB44" s="244" t="s">
        <v>369</v>
      </c>
    </row>
    <row r="45" spans="5:28">
      <c r="E45" s="671">
        <f t="shared" si="0"/>
        <v>43</v>
      </c>
      <c r="F45" s="225" t="str">
        <f t="shared" si="1"/>
        <v>I</v>
      </c>
      <c r="G45" s="225" t="str">
        <f t="shared" si="2"/>
        <v>U</v>
      </c>
      <c r="I45" s="671">
        <f t="shared" si="3"/>
        <v>43</v>
      </c>
      <c r="J45" s="670" t="str">
        <f t="shared" si="4"/>
        <v>U</v>
      </c>
      <c r="K45" s="195" t="str">
        <f t="shared" si="5"/>
        <v>ㆪ</v>
      </c>
      <c r="M45" s="671">
        <f t="shared" si="6"/>
        <v>43</v>
      </c>
      <c r="N45" s="194" t="str">
        <f t="shared" si="7"/>
        <v>I</v>
      </c>
      <c r="O45" s="194" t="str">
        <f t="shared" si="8"/>
        <v>ㄧ</v>
      </c>
      <c r="Q45" s="180">
        <v>43</v>
      </c>
      <c r="R45" s="183" t="str">
        <f t="shared" si="9"/>
        <v>U</v>
      </c>
      <c r="S45" s="197" t="str">
        <f t="shared" si="10"/>
        <v>I</v>
      </c>
      <c r="T45" s="656" t="s">
        <v>48</v>
      </c>
      <c r="U45" s="656">
        <f xml:space="preserve"> MATCH( "" &amp; 表格1_337412[[#This Row],[鍵盤位置]], $J$3:$J$57, 0)</f>
        <v>42</v>
      </c>
      <c r="V45" s="656" t="str" cm="1">
        <f t="array" ref="V45" xml:space="preserve"> INDEX($K$3:$K$57, 表格1_337412[[#This Row],[欄1]])</f>
        <v>ㄧ</v>
      </c>
      <c r="X45" s="661" t="str">
        <f t="shared" si="11"/>
        <v>"U": { commit: "ㆪ" }</v>
      </c>
    </row>
    <row r="46" spans="5:28">
      <c r="E46" s="671">
        <f t="shared" si="0"/>
        <v>44</v>
      </c>
      <c r="F46" s="225" t="str">
        <f t="shared" si="1"/>
        <v>u</v>
      </c>
      <c r="G46" s="225" t="str">
        <f t="shared" si="2"/>
        <v>j</v>
      </c>
      <c r="I46" s="671">
        <f t="shared" si="3"/>
        <v>44</v>
      </c>
      <c r="J46" s="670" t="str">
        <f t="shared" si="4"/>
        <v>j</v>
      </c>
      <c r="K46" s="195" t="str">
        <f t="shared" si="5"/>
        <v>ㄨ</v>
      </c>
      <c r="M46" s="671">
        <f t="shared" si="6"/>
        <v>44</v>
      </c>
      <c r="N46" s="194" t="str">
        <f t="shared" si="7"/>
        <v>u</v>
      </c>
      <c r="O46" s="194" t="str">
        <f t="shared" si="8"/>
        <v>ㄨ</v>
      </c>
      <c r="Q46" s="180">
        <v>44</v>
      </c>
      <c r="R46" s="183" t="str">
        <f t="shared" si="9"/>
        <v>j</v>
      </c>
      <c r="S46" s="197" t="str">
        <f t="shared" si="10"/>
        <v>u</v>
      </c>
      <c r="T46" s="656" t="s">
        <v>76</v>
      </c>
      <c r="U46" s="656">
        <f xml:space="preserve"> MATCH( "" &amp; 表格1_337412[[#This Row],[鍵盤位置]], $J$3:$J$57, 0)</f>
        <v>44</v>
      </c>
      <c r="V46" s="656" t="str" cm="1">
        <f t="array" ref="V46" xml:space="preserve"> INDEX($K$3:$K$57, 表格1_337412[[#This Row],[欄1]])</f>
        <v>ㄨ</v>
      </c>
      <c r="X46" s="661" t="str">
        <f t="shared" si="11"/>
        <v>"j": { commit: "ㄨ" }</v>
      </c>
      <c r="Z46" s="259" t="str">
        <f xml:space="preserve"> _xlfn.CONCAT(S3:S23)</f>
        <v>pbPmtTnlkgKGhZJCSzjcs</v>
      </c>
    </row>
    <row r="47" spans="5:28">
      <c r="E47" s="671">
        <f t="shared" si="0"/>
        <v>45</v>
      </c>
      <c r="F47" s="225" t="str">
        <f t="shared" si="1"/>
        <v>U</v>
      </c>
      <c r="G47" s="225" t="str">
        <f t="shared" si="2"/>
        <v>J</v>
      </c>
      <c r="I47" s="671">
        <f t="shared" si="3"/>
        <v>45</v>
      </c>
      <c r="J47" s="670" t="str">
        <f t="shared" si="4"/>
        <v>J</v>
      </c>
      <c r="K47" s="195" t="str">
        <f t="shared" si="5"/>
        <v>ㆫ</v>
      </c>
      <c r="M47" s="671">
        <f t="shared" si="6"/>
        <v>45</v>
      </c>
      <c r="N47" s="194" t="str">
        <f t="shared" si="7"/>
        <v>U</v>
      </c>
      <c r="O47" s="194" t="str">
        <f t="shared" si="8"/>
        <v>ㆫ</v>
      </c>
      <c r="Q47" s="180">
        <v>45</v>
      </c>
      <c r="R47" s="183" t="str">
        <f t="shared" si="9"/>
        <v>J</v>
      </c>
      <c r="S47" s="197" t="str">
        <f t="shared" si="10"/>
        <v>U</v>
      </c>
      <c r="T47" s="656" t="s">
        <v>117</v>
      </c>
      <c r="U47" s="656">
        <f xml:space="preserve"> MATCH( "" &amp; 表格1_337412[[#This Row],[鍵盤位置]], $J$3:$J$57, 0)</f>
        <v>44</v>
      </c>
      <c r="V47" s="656" t="str" cm="1">
        <f t="array" ref="V47" xml:space="preserve"> INDEX($K$3:$K$57, 表格1_337412[[#This Row],[欄1]])</f>
        <v>ㄨ</v>
      </c>
      <c r="X47" s="661" t="str">
        <f t="shared" si="11"/>
        <v>"J": { commit: "ㆫ" }</v>
      </c>
    </row>
    <row r="48" spans="5:28">
      <c r="E48" s="671">
        <f t="shared" si="0"/>
        <v>46</v>
      </c>
      <c r="F48" s="225" t="str">
        <f t="shared" si="1"/>
        <v>1</v>
      </c>
      <c r="G48" s="225" t="str">
        <f t="shared" si="2"/>
        <v xml:space="preserve"> </v>
      </c>
      <c r="I48" s="671">
        <f t="shared" si="3"/>
        <v>46</v>
      </c>
      <c r="J48" s="670" t="str">
        <f t="shared" si="4"/>
        <v xml:space="preserve"> </v>
      </c>
      <c r="K48" s="195" t="str">
        <f t="shared" si="5"/>
        <v xml:space="preserve"> </v>
      </c>
      <c r="M48" s="671">
        <f t="shared" si="6"/>
        <v>46</v>
      </c>
      <c r="N48" s="194" t="str">
        <f t="shared" si="7"/>
        <v>9</v>
      </c>
      <c r="O48" s="194" t="str">
        <f t="shared" si="8"/>
        <v>ㆴ</v>
      </c>
      <c r="Q48" s="180">
        <v>46</v>
      </c>
      <c r="R48" s="183" t="str">
        <f>G51</f>
        <v>b</v>
      </c>
      <c r="S48" s="197" t="str">
        <f>F51</f>
        <v>9</v>
      </c>
      <c r="T48" s="656" t="s">
        <v>119</v>
      </c>
      <c r="U48" s="656">
        <f xml:space="preserve"> MATCH( "" &amp; 表格1_337412[[#This Row],[鍵盤位置]], $J$3:$J$57, 0)</f>
        <v>49</v>
      </c>
      <c r="V48" s="656" t="str" cm="1">
        <f t="array" ref="V48" xml:space="preserve"> INDEX($K$3:$K$57, 表格1_337412[[#This Row],[欄1]])</f>
        <v>ㆴ</v>
      </c>
    </row>
    <row r="49" spans="5:26">
      <c r="E49" s="671">
        <f t="shared" si="0"/>
        <v>47</v>
      </c>
      <c r="F49" s="225" t="str">
        <f t="shared" si="1"/>
        <v>2</v>
      </c>
      <c r="G49" s="225" t="str">
        <f t="shared" si="2"/>
        <v>4</v>
      </c>
      <c r="I49" s="671">
        <f t="shared" si="3"/>
        <v>47</v>
      </c>
      <c r="J49" s="670" t="str">
        <f t="shared" si="4"/>
        <v>4</v>
      </c>
      <c r="K49" s="195" t="str">
        <f t="shared" si="5"/>
        <v>ˋ</v>
      </c>
      <c r="M49" s="671">
        <f t="shared" si="6"/>
        <v>47</v>
      </c>
      <c r="N49" s="194" t="str">
        <f t="shared" si="7"/>
        <v>&gt;</v>
      </c>
      <c r="O49" s="194" t="str">
        <f t="shared" si="8"/>
        <v>ㆵ</v>
      </c>
      <c r="Q49" s="180">
        <v>47</v>
      </c>
      <c r="R49" s="183" t="str">
        <f>G52</f>
        <v>t</v>
      </c>
      <c r="S49" s="197" t="str">
        <f>F52</f>
        <v>&gt;</v>
      </c>
      <c r="T49" s="656" t="s">
        <v>120</v>
      </c>
      <c r="U49" s="656">
        <f xml:space="preserve"> MATCH( "" &amp; 表格1_337412[[#This Row],[鍵盤位置]], $J$3:$J$57, 0)</f>
        <v>50</v>
      </c>
      <c r="V49" s="656" t="str" cm="1">
        <f t="array" ref="V49" xml:space="preserve"> INDEX($K$3:$K$57, 表格1_337412[[#This Row],[欄1]])</f>
        <v>ㆵ</v>
      </c>
      <c r="Z49" t="s">
        <v>1005</v>
      </c>
    </row>
    <row r="50" spans="5:26">
      <c r="E50" s="671">
        <f t="shared" si="0"/>
        <v>48</v>
      </c>
      <c r="F50" s="225" t="str">
        <f t="shared" si="1"/>
        <v>3</v>
      </c>
      <c r="G50" s="225" t="str">
        <f t="shared" si="2"/>
        <v>3</v>
      </c>
      <c r="I50" s="671">
        <f t="shared" si="3"/>
        <v>48</v>
      </c>
      <c r="J50" s="670" t="str">
        <f t="shared" si="4"/>
        <v>3</v>
      </c>
      <c r="K50" s="195" t="str">
        <f t="shared" si="5"/>
        <v>˪</v>
      </c>
      <c r="M50" s="671">
        <f t="shared" si="6"/>
        <v>48</v>
      </c>
      <c r="N50" s="194" t="str">
        <f t="shared" si="7"/>
        <v>&lt;</v>
      </c>
      <c r="O50" s="194" t="str">
        <f t="shared" si="8"/>
        <v>ㆻ</v>
      </c>
      <c r="Q50" s="180">
        <v>48</v>
      </c>
      <c r="R50" s="183" t="str">
        <f>G53</f>
        <v>g</v>
      </c>
      <c r="S50" s="197" t="str">
        <f>F53</f>
        <v>&lt;</v>
      </c>
      <c r="T50" s="656" t="s">
        <v>121</v>
      </c>
      <c r="U50" s="656">
        <f xml:space="preserve"> MATCH( "" &amp; 表格1_337412[[#This Row],[鍵盤位置]], $J$3:$J$57, 0)</f>
        <v>51</v>
      </c>
      <c r="V50" s="656" t="str" cm="1">
        <f t="array" ref="V50" xml:space="preserve"> INDEX($K$3:$K$57, 表格1_337412[[#This Row],[欄1]])</f>
        <v>ㆻ</v>
      </c>
      <c r="Z50">
        <f xml:space="preserve"> LEN(Z49) - 2</f>
        <v>55</v>
      </c>
    </row>
    <row r="51" spans="5:26">
      <c r="E51" s="671">
        <f t="shared" si="0"/>
        <v>49</v>
      </c>
      <c r="F51" s="225" t="str">
        <f t="shared" si="1"/>
        <v>9</v>
      </c>
      <c r="G51" s="225" t="str">
        <f t="shared" si="2"/>
        <v>b</v>
      </c>
      <c r="I51" s="671">
        <f t="shared" si="3"/>
        <v>49</v>
      </c>
      <c r="J51" s="670" t="str">
        <f t="shared" si="4"/>
        <v>b</v>
      </c>
      <c r="K51" s="195" t="str">
        <f t="shared" si="5"/>
        <v>ㆴ</v>
      </c>
      <c r="M51" s="671">
        <f t="shared" si="6"/>
        <v>49</v>
      </c>
      <c r="N51" s="194" t="str">
        <f t="shared" si="7"/>
        <v>4</v>
      </c>
      <c r="O51" s="194" t="str">
        <f t="shared" si="8"/>
        <v>ㆷ</v>
      </c>
      <c r="Q51" s="180">
        <v>49</v>
      </c>
      <c r="R51" s="183" t="str">
        <f>G54</f>
        <v>z</v>
      </c>
      <c r="S51" s="197" t="str">
        <f>F54</f>
        <v>4</v>
      </c>
      <c r="T51" s="656" t="s">
        <v>122</v>
      </c>
      <c r="U51" s="656">
        <f xml:space="preserve"> MATCH( "" &amp; 表格1_337412[[#This Row],[鍵盤位置]], $J$3:$J$57, 0)</f>
        <v>52</v>
      </c>
      <c r="V51" s="656" t="str" cm="1">
        <f t="array" ref="V51" xml:space="preserve"> INDEX($K$3:$K$57, 表格1_337412[[#This Row],[欄1]])</f>
        <v>ㆷ</v>
      </c>
    </row>
    <row r="52" spans="5:26">
      <c r="E52" s="671">
        <f t="shared" si="0"/>
        <v>50</v>
      </c>
      <c r="F52" s="225" t="str">
        <f t="shared" si="1"/>
        <v>&gt;</v>
      </c>
      <c r="G52" s="225" t="str">
        <f t="shared" si="2"/>
        <v>t</v>
      </c>
      <c r="I52" s="671">
        <f t="shared" si="3"/>
        <v>50</v>
      </c>
      <c r="J52" s="670" t="str">
        <f t="shared" si="4"/>
        <v>t</v>
      </c>
      <c r="K52" s="195" t="str">
        <f t="shared" si="5"/>
        <v>ㆵ</v>
      </c>
      <c r="M52" s="671">
        <f t="shared" si="6"/>
        <v>50</v>
      </c>
      <c r="N52" s="194" t="str">
        <f t="shared" si="7"/>
        <v>1</v>
      </c>
      <c r="O52" s="194" t="str">
        <f t="shared" si="8"/>
        <v xml:space="preserve"> </v>
      </c>
      <c r="Q52" s="180">
        <v>50</v>
      </c>
      <c r="R52" s="183" t="str">
        <f>G48</f>
        <v xml:space="preserve"> </v>
      </c>
      <c r="S52" s="197" t="str">
        <f>F48</f>
        <v>1</v>
      </c>
      <c r="T52" s="656" t="s">
        <v>118</v>
      </c>
      <c r="U52" s="656">
        <f xml:space="preserve"> MATCH( "" &amp; 表格1_337412[[#This Row],[鍵盤位置]], $J$3:$J$57, 0)</f>
        <v>46</v>
      </c>
      <c r="V52" s="656" t="str" cm="1">
        <f t="array" ref="V52" xml:space="preserve"> INDEX($K$3:$K$57, 表格1_337412[[#This Row],[欄1]])</f>
        <v xml:space="preserve"> </v>
      </c>
    </row>
    <row r="53" spans="5:26">
      <c r="E53" s="671">
        <f t="shared" si="0"/>
        <v>51</v>
      </c>
      <c r="F53" s="225" t="str">
        <f t="shared" si="1"/>
        <v>&lt;</v>
      </c>
      <c r="G53" s="225" t="str">
        <f t="shared" si="2"/>
        <v>g</v>
      </c>
      <c r="I53" s="671">
        <f t="shared" si="3"/>
        <v>51</v>
      </c>
      <c r="J53" s="670" t="str">
        <f t="shared" si="4"/>
        <v>g</v>
      </c>
      <c r="K53" s="195" t="str">
        <f t="shared" si="5"/>
        <v>ㆻ</v>
      </c>
      <c r="M53" s="671">
        <f t="shared" si="6"/>
        <v>51</v>
      </c>
      <c r="N53" s="194" t="str">
        <f t="shared" si="7"/>
        <v>2</v>
      </c>
      <c r="O53" s="194" t="str">
        <f t="shared" si="8"/>
        <v>ˋ</v>
      </c>
      <c r="Q53" s="180">
        <v>51</v>
      </c>
      <c r="R53" s="183" t="str">
        <f>G49</f>
        <v>4</v>
      </c>
      <c r="S53" s="197" t="str">
        <f>F49</f>
        <v>2</v>
      </c>
      <c r="T53" s="656" t="s">
        <v>14</v>
      </c>
      <c r="U53" s="656">
        <f xml:space="preserve"> MATCH( "" &amp; 表格1_337412[[#This Row],[鍵盤位置]], $J$3:$J$57, 0)</f>
        <v>47</v>
      </c>
      <c r="V53" s="656" t="str" cm="1">
        <f t="array" ref="V53" xml:space="preserve"> INDEX($K$3:$K$57, 表格1_337412[[#This Row],[欄1]])</f>
        <v>ˋ</v>
      </c>
    </row>
    <row r="54" spans="5:26">
      <c r="E54" s="671">
        <f t="shared" si="0"/>
        <v>52</v>
      </c>
      <c r="F54" s="225" t="str">
        <f t="shared" si="1"/>
        <v>4</v>
      </c>
      <c r="G54" s="225" t="str">
        <f t="shared" si="2"/>
        <v>z</v>
      </c>
      <c r="I54" s="671">
        <f t="shared" si="3"/>
        <v>52</v>
      </c>
      <c r="J54" s="670" t="str">
        <f t="shared" si="4"/>
        <v>z</v>
      </c>
      <c r="K54" s="195" t="str">
        <f t="shared" si="5"/>
        <v>ㆷ</v>
      </c>
      <c r="M54" s="671">
        <f t="shared" si="6"/>
        <v>52</v>
      </c>
      <c r="N54" s="194" t="str">
        <f t="shared" si="7"/>
        <v>3</v>
      </c>
      <c r="O54" s="194" t="str">
        <f t="shared" si="8"/>
        <v>˪</v>
      </c>
      <c r="Q54" s="180">
        <v>52</v>
      </c>
      <c r="R54" s="183" t="str">
        <f>G50</f>
        <v>3</v>
      </c>
      <c r="S54" s="197" t="str">
        <f>F50</f>
        <v>3</v>
      </c>
      <c r="T54" s="656" t="s">
        <v>12</v>
      </c>
      <c r="U54" s="656">
        <f xml:space="preserve"> MATCH( "" &amp; 表格1_337412[[#This Row],[鍵盤位置]], $J$3:$J$57, 0)</f>
        <v>48</v>
      </c>
      <c r="V54" s="656" t="str" cm="1">
        <f t="array" ref="V54" xml:space="preserve"> INDEX($K$3:$K$57, 表格1_337412[[#This Row],[欄1]])</f>
        <v>˪</v>
      </c>
    </row>
    <row r="55" spans="5:26">
      <c r="E55" s="671">
        <f t="shared" si="0"/>
        <v>53</v>
      </c>
      <c r="F55" s="225" t="str">
        <f t="shared" si="1"/>
        <v>5</v>
      </c>
      <c r="G55" s="225" t="str">
        <f t="shared" si="2"/>
        <v>6</v>
      </c>
      <c r="I55" s="671">
        <f t="shared" si="3"/>
        <v>53</v>
      </c>
      <c r="J55" s="670" t="str">
        <f t="shared" si="4"/>
        <v>6</v>
      </c>
      <c r="K55" s="195" t="str">
        <f t="shared" si="5"/>
        <v>ˊ</v>
      </c>
      <c r="M55" s="671">
        <f t="shared" si="6"/>
        <v>53</v>
      </c>
      <c r="N55" s="194" t="str">
        <f t="shared" si="7"/>
        <v>5</v>
      </c>
      <c r="O55" s="194" t="str">
        <f t="shared" si="8"/>
        <v>ˊ</v>
      </c>
      <c r="Q55" s="180">
        <v>53</v>
      </c>
      <c r="R55" s="183" t="str">
        <f>G55</f>
        <v>6</v>
      </c>
      <c r="S55" s="197" t="str">
        <f>F55</f>
        <v>5</v>
      </c>
      <c r="T55" s="656" t="s">
        <v>18</v>
      </c>
      <c r="U55" s="656">
        <f xml:space="preserve"> MATCH( "" &amp; 表格1_337412[[#This Row],[鍵盤位置]], $J$3:$J$57, 0)</f>
        <v>53</v>
      </c>
      <c r="V55" s="656" t="str" cm="1">
        <f t="array" ref="V55" xml:space="preserve"> INDEX($K$3:$K$57, 表格1_337412[[#This Row],[欄1]])</f>
        <v>ˊ</v>
      </c>
    </row>
    <row r="56" spans="5:26">
      <c r="E56" s="671">
        <f t="shared" si="0"/>
        <v>54</v>
      </c>
      <c r="F56" s="225" t="str">
        <f t="shared" si="1"/>
        <v>7</v>
      </c>
      <c r="G56" s="225" t="str">
        <f t="shared" si="2"/>
        <v>5</v>
      </c>
      <c r="I56" s="671">
        <f t="shared" si="3"/>
        <v>54</v>
      </c>
      <c r="J56" s="670" t="str">
        <f t="shared" si="4"/>
        <v>5</v>
      </c>
      <c r="K56" s="195" t="str">
        <f t="shared" si="5"/>
        <v>˫</v>
      </c>
      <c r="M56" s="671">
        <f t="shared" si="6"/>
        <v>54</v>
      </c>
      <c r="N56" s="194" t="str">
        <f t="shared" si="7"/>
        <v>7</v>
      </c>
      <c r="O56" s="194" t="str">
        <f t="shared" si="8"/>
        <v>˫</v>
      </c>
      <c r="Q56" s="180">
        <v>54</v>
      </c>
      <c r="R56" s="183" t="str">
        <f>G56</f>
        <v>5</v>
      </c>
      <c r="S56" s="197" t="str">
        <f>F56</f>
        <v>7</v>
      </c>
      <c r="T56" s="656" t="s">
        <v>16</v>
      </c>
      <c r="U56" s="656">
        <f xml:space="preserve"> MATCH( "" &amp; 表格1_337412[[#This Row],[鍵盤位置]], $J$3:$J$57, 0)</f>
        <v>54</v>
      </c>
      <c r="V56" s="656" t="str" cm="1">
        <f t="array" ref="V56" xml:space="preserve"> INDEX($K$3:$K$57, 表格1_337412[[#This Row],[欄1]])</f>
        <v>˫</v>
      </c>
    </row>
    <row r="57" spans="5:26">
      <c r="E57" s="671">
        <f t="shared" si="0"/>
        <v>55</v>
      </c>
      <c r="F57" s="225" t="str">
        <f t="shared" si="1"/>
        <v>0</v>
      </c>
      <c r="G57" s="225" t="str">
        <f t="shared" si="2"/>
        <v>7</v>
      </c>
      <c r="I57" s="671">
        <f t="shared" si="3"/>
        <v>55</v>
      </c>
      <c r="J57" s="670" t="str">
        <f t="shared" si="4"/>
        <v>7</v>
      </c>
      <c r="K57" s="195" t="str">
        <f t="shared" si="5"/>
        <v>˙</v>
      </c>
      <c r="M57" s="671">
        <f t="shared" si="6"/>
        <v>55</v>
      </c>
      <c r="N57" s="194" t="str">
        <f t="shared" si="7"/>
        <v>0</v>
      </c>
      <c r="O57" s="194" t="str">
        <f t="shared" si="8"/>
        <v>˙</v>
      </c>
      <c r="Q57" s="180">
        <v>55</v>
      </c>
      <c r="R57" s="183" t="str">
        <f>G57</f>
        <v>7</v>
      </c>
      <c r="S57" s="197" t="str">
        <f>F57</f>
        <v>0</v>
      </c>
      <c r="T57" s="656" t="s">
        <v>123</v>
      </c>
      <c r="U57" s="656">
        <f xml:space="preserve"> MATCH( "" &amp; 表格1_337412[[#This Row],[鍵盤位置]], $J$3:$J$57, 0)</f>
        <v>55</v>
      </c>
      <c r="V57" s="656" t="str" cm="1">
        <f t="array" ref="V57" xml:space="preserve"> INDEX($K$3:$K$57, 表格1_337412[[#This Row],[欄1]])</f>
        <v>˙</v>
      </c>
    </row>
    <row r="58" spans="5:26">
      <c r="R58" s="183"/>
      <c r="S58" s="197"/>
      <c r="T58" s="183"/>
      <c r="U58" s="183"/>
      <c r="V58" s="183"/>
    </row>
    <row r="59" spans="5:26">
      <c r="E59" s="663" t="s">
        <v>770</v>
      </c>
      <c r="F59" s="667" t="str">
        <f xml:space="preserve"> _xlfn.CONCAT(鍵盤位置)</f>
        <v>1!qa2wsxeEdDcrRfvyYhn8*iIkoO9(lL,&lt;m0p;:/-uUjJbtgz 43657</v>
      </c>
      <c r="G59" s="664"/>
      <c r="H59" s="665"/>
      <c r="I59" s="665"/>
      <c r="J59" s="666"/>
      <c r="K59" s="664"/>
      <c r="L59" s="665"/>
      <c r="M59" s="665"/>
      <c r="N59" s="665"/>
      <c r="O59" s="247"/>
      <c r="P59" s="665"/>
      <c r="R59" s="183"/>
      <c r="S59" s="197"/>
      <c r="T59" s="183"/>
      <c r="U59" s="183"/>
      <c r="V59" s="183"/>
    </row>
    <row r="60" spans="5:26">
      <c r="R60" s="183"/>
      <c r="S60" s="197"/>
      <c r="T60" s="183"/>
      <c r="U60" s="183"/>
      <c r="V60" s="183"/>
    </row>
    <row r="61" spans="5:26">
      <c r="R61" s="183"/>
      <c r="S61" s="197"/>
      <c r="T61" s="183"/>
      <c r="U61" s="183"/>
      <c r="V61" s="183"/>
    </row>
    <row r="62" spans="5:26">
      <c r="R62" s="183"/>
      <c r="S62" s="197"/>
      <c r="T62" s="183"/>
      <c r="U62" s="183"/>
      <c r="V62" s="183"/>
    </row>
    <row r="63" spans="5:26">
      <c r="R63" s="183"/>
      <c r="S63" s="197"/>
      <c r="T63" s="183"/>
      <c r="U63" s="183"/>
      <c r="V63" s="183"/>
    </row>
    <row r="64" spans="5:26">
      <c r="R64" s="183"/>
      <c r="S64" s="197"/>
      <c r="T64" s="183"/>
      <c r="U64" s="183"/>
      <c r="V64" s="183"/>
    </row>
    <row r="65" spans="18:22">
      <c r="R65" s="183"/>
      <c r="S65" s="197"/>
      <c r="T65" s="183"/>
      <c r="U65" s="183"/>
      <c r="V65" s="183"/>
    </row>
    <row r="66" spans="18:22">
      <c r="R66" s="183"/>
      <c r="S66" s="197"/>
      <c r="T66" s="183"/>
      <c r="U66" s="183"/>
      <c r="V66" s="183"/>
    </row>
    <row r="67" spans="18:22">
      <c r="R67" s="183"/>
      <c r="S67" s="197"/>
      <c r="T67" s="183"/>
      <c r="U67" s="183"/>
      <c r="V67" s="183"/>
    </row>
    <row r="68" spans="18:22">
      <c r="R68" s="183"/>
      <c r="S68" s="197"/>
      <c r="T68" s="183"/>
      <c r="U68" s="183"/>
      <c r="V68" s="183"/>
    </row>
    <row r="69" spans="18:22">
      <c r="R69" s="183"/>
      <c r="S69" s="197"/>
      <c r="T69" s="183"/>
      <c r="U69" s="183"/>
      <c r="V69" s="183"/>
    </row>
    <row r="70" spans="18:22">
      <c r="R70" s="183"/>
      <c r="S70" s="197"/>
      <c r="T70" s="183"/>
      <c r="U70" s="183"/>
      <c r="V70" s="183"/>
    </row>
    <row r="72" spans="18:22">
      <c r="S72" s="180" t="str">
        <f xml:space="preserve"> _xlfn.CONCAT(按鍵編碼)</f>
        <v>pbPmtTnlkgKGhZJCSzjcsaAOQoeEyYxX{}M@N[]RriIuU9&gt;&lt;4123570</v>
      </c>
    </row>
    <row r="73" spans="18:22">
      <c r="S73" s="180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2">
      <c r="S74" s="246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ABE1-87B1-4A31-AF03-FC439F876A34}">
  <sheetPr>
    <tabColor rgb="FFFF0000"/>
  </sheetPr>
  <dimension ref="B2:BE5"/>
  <sheetViews>
    <sheetView workbookViewId="0"/>
    <sheetView tabSelected="1" workbookViewId="1">
      <pane xSplit="2" topLeftCell="K1" activePane="topRight" state="frozen"/>
      <selection pane="topRight" activeCell="AQ8" sqref="AQ8"/>
    </sheetView>
  </sheetViews>
  <sheetFormatPr defaultRowHeight="21"/>
  <cols>
    <col min="1" max="1" width="3.59765625" customWidth="1"/>
    <col min="3" max="57" width="5.296875" customWidth="1"/>
  </cols>
  <sheetData>
    <row r="2" spans="2:57">
      <c r="C2" s="681">
        <f xml:space="preserve">  COLUMN() - 2</f>
        <v>1</v>
      </c>
      <c r="D2" s="681">
        <f t="shared" ref="D2:BE2" si="0" xml:space="preserve">  COLUMN() - 2</f>
        <v>2</v>
      </c>
      <c r="E2" s="681">
        <f t="shared" si="0"/>
        <v>3</v>
      </c>
      <c r="F2" s="681">
        <f t="shared" si="0"/>
        <v>4</v>
      </c>
      <c r="G2" s="681">
        <f t="shared" si="0"/>
        <v>5</v>
      </c>
      <c r="H2" s="681">
        <f t="shared" si="0"/>
        <v>6</v>
      </c>
      <c r="I2" s="681">
        <f t="shared" si="0"/>
        <v>7</v>
      </c>
      <c r="J2" s="681">
        <f t="shared" si="0"/>
        <v>8</v>
      </c>
      <c r="K2" s="681">
        <f t="shared" si="0"/>
        <v>9</v>
      </c>
      <c r="L2" s="681">
        <f t="shared" si="0"/>
        <v>10</v>
      </c>
      <c r="M2" s="681">
        <f t="shared" si="0"/>
        <v>11</v>
      </c>
      <c r="N2" s="681">
        <f t="shared" si="0"/>
        <v>12</v>
      </c>
      <c r="O2" s="681">
        <f t="shared" si="0"/>
        <v>13</v>
      </c>
      <c r="P2" s="681">
        <f t="shared" si="0"/>
        <v>14</v>
      </c>
      <c r="Q2" s="681">
        <f t="shared" si="0"/>
        <v>15</v>
      </c>
      <c r="R2" s="681">
        <f t="shared" si="0"/>
        <v>16</v>
      </c>
      <c r="S2" s="681">
        <f t="shared" si="0"/>
        <v>17</v>
      </c>
      <c r="T2" s="681">
        <f t="shared" si="0"/>
        <v>18</v>
      </c>
      <c r="U2" s="681">
        <f t="shared" si="0"/>
        <v>19</v>
      </c>
      <c r="V2" s="681">
        <f t="shared" si="0"/>
        <v>20</v>
      </c>
      <c r="W2" s="681">
        <f t="shared" si="0"/>
        <v>21</v>
      </c>
      <c r="X2" s="681">
        <f t="shared" si="0"/>
        <v>22</v>
      </c>
      <c r="Y2" s="681">
        <f t="shared" si="0"/>
        <v>23</v>
      </c>
      <c r="Z2" s="681">
        <f t="shared" si="0"/>
        <v>24</v>
      </c>
      <c r="AA2" s="681">
        <f t="shared" si="0"/>
        <v>25</v>
      </c>
      <c r="AB2" s="681">
        <f t="shared" si="0"/>
        <v>26</v>
      </c>
      <c r="AC2" s="681">
        <f t="shared" si="0"/>
        <v>27</v>
      </c>
      <c r="AD2" s="681">
        <f t="shared" si="0"/>
        <v>28</v>
      </c>
      <c r="AE2" s="681">
        <f t="shared" si="0"/>
        <v>29</v>
      </c>
      <c r="AF2" s="681">
        <f t="shared" si="0"/>
        <v>30</v>
      </c>
      <c r="AG2" s="681">
        <f t="shared" si="0"/>
        <v>31</v>
      </c>
      <c r="AH2" s="681">
        <f t="shared" si="0"/>
        <v>32</v>
      </c>
      <c r="AI2" s="681">
        <f t="shared" si="0"/>
        <v>33</v>
      </c>
      <c r="AJ2" s="681">
        <f t="shared" si="0"/>
        <v>34</v>
      </c>
      <c r="AK2" s="681">
        <f t="shared" si="0"/>
        <v>35</v>
      </c>
      <c r="AL2" s="681">
        <f t="shared" si="0"/>
        <v>36</v>
      </c>
      <c r="AM2" s="681">
        <f t="shared" si="0"/>
        <v>37</v>
      </c>
      <c r="AN2" s="681">
        <f t="shared" si="0"/>
        <v>38</v>
      </c>
      <c r="AO2" s="681">
        <f t="shared" si="0"/>
        <v>39</v>
      </c>
      <c r="AP2" s="681">
        <f t="shared" si="0"/>
        <v>40</v>
      </c>
      <c r="AQ2" s="681">
        <f t="shared" si="0"/>
        <v>41</v>
      </c>
      <c r="AR2" s="681">
        <f t="shared" si="0"/>
        <v>42</v>
      </c>
      <c r="AS2" s="681">
        <f t="shared" si="0"/>
        <v>43</v>
      </c>
      <c r="AT2" s="681">
        <f t="shared" si="0"/>
        <v>44</v>
      </c>
      <c r="AU2" s="681">
        <f t="shared" si="0"/>
        <v>45</v>
      </c>
      <c r="AV2" s="681">
        <f t="shared" si="0"/>
        <v>46</v>
      </c>
      <c r="AW2" s="681">
        <f t="shared" si="0"/>
        <v>47</v>
      </c>
      <c r="AX2" s="681">
        <f t="shared" si="0"/>
        <v>48</v>
      </c>
      <c r="AY2" s="681">
        <f t="shared" si="0"/>
        <v>49</v>
      </c>
      <c r="AZ2" s="681">
        <f t="shared" si="0"/>
        <v>50</v>
      </c>
      <c r="BA2" s="681">
        <f t="shared" si="0"/>
        <v>51</v>
      </c>
      <c r="BB2" s="681">
        <f t="shared" si="0"/>
        <v>52</v>
      </c>
      <c r="BC2" s="681">
        <f t="shared" si="0"/>
        <v>53</v>
      </c>
      <c r="BD2" s="681">
        <f t="shared" si="0"/>
        <v>54</v>
      </c>
      <c r="BE2" s="681">
        <f t="shared" si="0"/>
        <v>55</v>
      </c>
    </row>
    <row r="3" spans="2:57" s="437" customFormat="1" ht="24.75" customHeight="1">
      <c r="B3" s="674" t="s">
        <v>1013</v>
      </c>
      <c r="C3" s="675" t="s">
        <v>168</v>
      </c>
      <c r="D3" s="675" t="s">
        <v>164</v>
      </c>
      <c r="E3" s="676" t="s">
        <v>902</v>
      </c>
      <c r="F3" s="676" t="s">
        <v>21</v>
      </c>
      <c r="G3" s="675" t="s">
        <v>169</v>
      </c>
      <c r="H3" s="676" t="s">
        <v>170</v>
      </c>
      <c r="I3" s="675" t="s">
        <v>99</v>
      </c>
      <c r="J3" s="676" t="s">
        <v>171</v>
      </c>
      <c r="K3" s="675" t="s">
        <v>53</v>
      </c>
      <c r="L3" s="675" t="s">
        <v>163</v>
      </c>
      <c r="M3" s="676" t="s">
        <v>26</v>
      </c>
      <c r="N3" s="676" t="s">
        <v>57</v>
      </c>
      <c r="O3" s="676" t="s">
        <v>175</v>
      </c>
      <c r="P3" s="676" t="s">
        <v>95</v>
      </c>
      <c r="Q3" s="675" t="s">
        <v>29</v>
      </c>
      <c r="R3" s="675" t="s">
        <v>68</v>
      </c>
      <c r="S3" s="676" t="s">
        <v>172</v>
      </c>
      <c r="T3" s="676" t="s">
        <v>173</v>
      </c>
      <c r="U3" s="675" t="s">
        <v>27</v>
      </c>
      <c r="V3" s="675" t="s">
        <v>174</v>
      </c>
      <c r="W3" s="675" t="s">
        <v>166</v>
      </c>
      <c r="X3" s="676" t="s">
        <v>77</v>
      </c>
      <c r="Y3" s="675" t="s">
        <v>30</v>
      </c>
      <c r="Z3" s="676" t="s">
        <v>97</v>
      </c>
      <c r="AA3" s="675" t="s">
        <v>61</v>
      </c>
      <c r="AB3" s="676" t="s">
        <v>176</v>
      </c>
      <c r="AC3" s="675" t="s">
        <v>177</v>
      </c>
      <c r="AD3" s="676" t="s">
        <v>49</v>
      </c>
      <c r="AE3" s="675" t="s">
        <v>31</v>
      </c>
      <c r="AF3" s="676" t="s">
        <v>42</v>
      </c>
      <c r="AG3" s="675" t="s">
        <v>79</v>
      </c>
      <c r="AH3" s="676" t="s">
        <v>32</v>
      </c>
      <c r="AI3" s="675" t="s">
        <v>178</v>
      </c>
      <c r="AJ3" s="676" t="s">
        <v>179</v>
      </c>
      <c r="AK3" s="675" t="s">
        <v>93</v>
      </c>
      <c r="AL3" s="676" t="s">
        <v>63</v>
      </c>
      <c r="AM3" s="675" t="s">
        <v>66</v>
      </c>
      <c r="AN3" s="675" t="s">
        <v>9</v>
      </c>
      <c r="AO3" s="684" t="s">
        <v>354</v>
      </c>
      <c r="AP3" s="676" t="s">
        <v>181</v>
      </c>
      <c r="AQ3" s="675" t="s">
        <v>180</v>
      </c>
      <c r="AR3" s="676" t="s">
        <v>182</v>
      </c>
      <c r="AS3" s="676" t="s">
        <v>183</v>
      </c>
      <c r="AT3" s="675" t="s">
        <v>1004</v>
      </c>
      <c r="AU3" s="676" t="s">
        <v>184</v>
      </c>
      <c r="AV3" s="676" t="s">
        <v>91</v>
      </c>
      <c r="AW3" s="675" t="s">
        <v>11</v>
      </c>
      <c r="AX3" s="676" t="s">
        <v>45</v>
      </c>
      <c r="AY3" s="675" t="s">
        <v>165</v>
      </c>
      <c r="AZ3" s="676" t="s">
        <v>118</v>
      </c>
      <c r="BA3" s="675" t="s">
        <v>186</v>
      </c>
      <c r="BB3" s="676" t="s">
        <v>187</v>
      </c>
      <c r="BC3" s="675" t="s">
        <v>188</v>
      </c>
      <c r="BD3" s="676" t="s">
        <v>189</v>
      </c>
      <c r="BE3" s="675" t="s">
        <v>190</v>
      </c>
    </row>
    <row r="4" spans="2:57" s="437" customFormat="1" ht="24.75" customHeight="1">
      <c r="B4" s="680" t="s">
        <v>625</v>
      </c>
      <c r="C4" s="672" t="s">
        <v>8</v>
      </c>
      <c r="D4" s="672" t="s">
        <v>37</v>
      </c>
      <c r="E4" s="673" t="s">
        <v>90</v>
      </c>
      <c r="F4" s="673" t="s">
        <v>55</v>
      </c>
      <c r="G4" s="672" t="s">
        <v>10</v>
      </c>
      <c r="H4" s="673" t="s">
        <v>39</v>
      </c>
      <c r="I4" s="672" t="s">
        <v>67</v>
      </c>
      <c r="J4" s="673" t="s">
        <v>92</v>
      </c>
      <c r="K4" s="672" t="s">
        <v>41</v>
      </c>
      <c r="L4" s="672" t="s">
        <v>69</v>
      </c>
      <c r="M4" s="673" t="s">
        <v>44</v>
      </c>
      <c r="N4" s="682" t="s">
        <v>72</v>
      </c>
      <c r="O4" s="673" t="s">
        <v>46</v>
      </c>
      <c r="P4" s="673" t="s">
        <v>74</v>
      </c>
      <c r="Q4" s="672" t="s">
        <v>106</v>
      </c>
      <c r="R4" s="672" t="s">
        <v>98</v>
      </c>
      <c r="S4" s="673" t="s">
        <v>43</v>
      </c>
      <c r="T4" s="673" t="s">
        <v>71</v>
      </c>
      <c r="U4" s="672" t="s">
        <v>105</v>
      </c>
      <c r="V4" s="672" t="s">
        <v>96</v>
      </c>
      <c r="W4" s="672" t="s">
        <v>94</v>
      </c>
      <c r="X4" s="673" t="s">
        <v>48</v>
      </c>
      <c r="Y4" s="672" t="s">
        <v>116</v>
      </c>
      <c r="Z4" s="673" t="s">
        <v>76</v>
      </c>
      <c r="AA4" s="672" t="s">
        <v>117</v>
      </c>
      <c r="AB4" s="673" t="s">
        <v>20</v>
      </c>
      <c r="AC4" s="672" t="s">
        <v>107</v>
      </c>
      <c r="AD4" s="673" t="s">
        <v>50</v>
      </c>
      <c r="AE4" s="672" t="s">
        <v>108</v>
      </c>
      <c r="AF4" s="673" t="s">
        <v>78</v>
      </c>
      <c r="AG4" s="672" t="s">
        <v>52</v>
      </c>
      <c r="AH4" s="673" t="s">
        <v>110</v>
      </c>
      <c r="AI4" s="672" t="s">
        <v>22</v>
      </c>
      <c r="AJ4" s="673" t="s">
        <v>111</v>
      </c>
      <c r="AK4" s="672" t="s">
        <v>80</v>
      </c>
      <c r="AL4" s="673" t="s">
        <v>112</v>
      </c>
      <c r="AM4" s="683" t="s">
        <v>100</v>
      </c>
      <c r="AN4" s="683" t="s">
        <v>54</v>
      </c>
      <c r="AO4" s="683" t="s">
        <v>102</v>
      </c>
      <c r="AP4" s="673" t="s">
        <v>114</v>
      </c>
      <c r="AQ4" s="672" t="s">
        <v>113</v>
      </c>
      <c r="AR4" s="673" t="s">
        <v>23</v>
      </c>
      <c r="AS4" s="673" t="s">
        <v>81</v>
      </c>
      <c r="AT4" s="672" t="s">
        <v>101</v>
      </c>
      <c r="AU4" s="673" t="s">
        <v>115</v>
      </c>
      <c r="AV4" s="673" t="s">
        <v>119</v>
      </c>
      <c r="AW4" s="672" t="s">
        <v>120</v>
      </c>
      <c r="AX4" s="673" t="s">
        <v>121</v>
      </c>
      <c r="AY4" s="672" t="s">
        <v>122</v>
      </c>
      <c r="AZ4" s="673" t="s">
        <v>118</v>
      </c>
      <c r="BA4" s="672" t="s">
        <v>14</v>
      </c>
      <c r="BB4" s="673" t="s">
        <v>12</v>
      </c>
      <c r="BC4" s="672" t="s">
        <v>18</v>
      </c>
      <c r="BD4" s="673" t="s">
        <v>16</v>
      </c>
      <c r="BE4" s="672" t="s">
        <v>123</v>
      </c>
    </row>
    <row r="5" spans="2:57" s="437" customFormat="1" ht="24.75" customHeight="1">
      <c r="B5" s="677" t="s">
        <v>971</v>
      </c>
      <c r="C5" s="678" t="s">
        <v>9</v>
      </c>
      <c r="D5" s="678" t="s">
        <v>33</v>
      </c>
      <c r="E5" s="679" t="s">
        <v>91</v>
      </c>
      <c r="F5" s="679" t="s">
        <v>66</v>
      </c>
      <c r="G5" s="678" t="s">
        <v>11</v>
      </c>
      <c r="H5" s="679" t="s">
        <v>28</v>
      </c>
      <c r="I5" s="678" t="s">
        <v>68</v>
      </c>
      <c r="J5" s="679" t="s">
        <v>93</v>
      </c>
      <c r="K5" s="678" t="s">
        <v>42</v>
      </c>
      <c r="L5" s="678" t="s">
        <v>62</v>
      </c>
      <c r="M5" s="679" t="s">
        <v>45</v>
      </c>
      <c r="N5" s="679" t="s">
        <v>59</v>
      </c>
      <c r="O5" s="679" t="s">
        <v>165</v>
      </c>
      <c r="P5" s="679" t="s">
        <v>166</v>
      </c>
      <c r="Q5" s="678" t="s">
        <v>97</v>
      </c>
      <c r="R5" s="678" t="s">
        <v>99</v>
      </c>
      <c r="S5" s="679" t="s">
        <v>804</v>
      </c>
      <c r="T5" s="679" t="s">
        <v>83</v>
      </c>
      <c r="U5" s="678" t="s">
        <v>61</v>
      </c>
      <c r="V5" s="678" t="s">
        <v>56</v>
      </c>
      <c r="W5" s="678" t="s">
        <v>95</v>
      </c>
      <c r="X5" s="679" t="s">
        <v>49</v>
      </c>
      <c r="Y5" s="678" t="s">
        <v>31</v>
      </c>
      <c r="Z5" s="679" t="s">
        <v>77</v>
      </c>
      <c r="AA5" s="678" t="s">
        <v>30</v>
      </c>
      <c r="AB5" s="679" t="s">
        <v>21</v>
      </c>
      <c r="AC5" s="678" t="s">
        <v>806</v>
      </c>
      <c r="AD5" s="679" t="s">
        <v>32</v>
      </c>
      <c r="AE5" s="678" t="s">
        <v>24</v>
      </c>
      <c r="AF5" s="679" t="s">
        <v>79</v>
      </c>
      <c r="AG5" s="678" t="s">
        <v>53</v>
      </c>
      <c r="AH5" s="679" t="s">
        <v>26</v>
      </c>
      <c r="AI5" s="678" t="s">
        <v>175</v>
      </c>
      <c r="AJ5" s="679" t="s">
        <v>29</v>
      </c>
      <c r="AK5" s="678" t="s">
        <v>171</v>
      </c>
      <c r="AL5" s="679" t="s">
        <v>82</v>
      </c>
      <c r="AM5" s="678" t="s">
        <v>87</v>
      </c>
      <c r="AN5" s="678" t="s">
        <v>86</v>
      </c>
      <c r="AO5" s="678" t="s">
        <v>172</v>
      </c>
      <c r="AP5" s="679" t="s">
        <v>1001</v>
      </c>
      <c r="AQ5" s="678" t="s">
        <v>1000</v>
      </c>
      <c r="AR5" s="679" t="s">
        <v>1014</v>
      </c>
      <c r="AS5" s="679" t="s">
        <v>1002</v>
      </c>
      <c r="AT5" s="678" t="s">
        <v>1003</v>
      </c>
      <c r="AU5" s="679" t="s">
        <v>27</v>
      </c>
      <c r="AV5" s="679" t="s">
        <v>178</v>
      </c>
      <c r="AW5" s="678" t="s">
        <v>1006</v>
      </c>
      <c r="AX5" s="679" t="s">
        <v>181</v>
      </c>
      <c r="AY5" s="678" t="s">
        <v>186</v>
      </c>
      <c r="AZ5" s="679" t="s">
        <v>168</v>
      </c>
      <c r="BA5" s="678" t="s">
        <v>169</v>
      </c>
      <c r="BB5" s="679" t="s">
        <v>187</v>
      </c>
      <c r="BC5" s="678" t="s">
        <v>189</v>
      </c>
      <c r="BD5" s="679" t="s">
        <v>190</v>
      </c>
      <c r="BE5" s="678" t="s">
        <v>182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213-8EF7-48F8-A0E0-64CE5E91A1D5}">
  <sheetPr>
    <tabColor rgb="FFFF0000"/>
  </sheetPr>
  <dimension ref="A1:AB74"/>
  <sheetViews>
    <sheetView workbookViewId="0">
      <selection activeCell="U30" sqref="U30:V30"/>
    </sheetView>
    <sheetView workbookViewId="1">
      <selection activeCell="F4" sqref="F4"/>
    </sheetView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hidden="1" customWidth="1" outlineLevel="1"/>
    <col min="13" max="13" width="4.69921875" style="180" hidden="1" customWidth="1" outlineLevel="1"/>
    <col min="14" max="14" width="10.09765625" style="180" hidden="1" customWidth="1" outlineLevel="1"/>
    <col min="15" max="15" width="10.09765625" style="183" hidden="1" customWidth="1" outlineLevel="1"/>
    <col min="16" max="16" width="4.5" style="180" customWidth="1" collapsed="1"/>
    <col min="17" max="17" width="4.69921875" style="180" customWidth="1"/>
    <col min="18" max="20" width="9.796875" style="180" customWidth="1"/>
    <col min="21" max="22" width="9.796875" style="180" hidden="1" customWidth="1" outlineLevel="1"/>
    <col min="23" max="23" width="10.3984375" style="180" customWidth="1" collapsed="1"/>
    <col min="24" max="24" width="10.3984375" style="180" customWidth="1"/>
    <col min="25" max="25" width="9.796875" style="180" customWidth="1"/>
    <col min="26" max="26" width="9.796875" customWidth="1"/>
    <col min="27" max="27" width="11.796875" style="180" customWidth="1"/>
    <col min="28" max="28" width="10.3984375" style="180" customWidth="1"/>
    <col min="29" max="16384" width="8.796875" style="180"/>
  </cols>
  <sheetData>
    <row r="1" spans="1:28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Z1" s="180"/>
    </row>
    <row r="2" spans="1:28" ht="25.5">
      <c r="A2" s="234" t="str">
        <f xml:space="preserve"> "- 'xlit|" &amp; A6 &amp; "|" &amp; A7 &amp; "|'"</f>
        <v>- 'xlit|pbPmtTnlkgKGhZJCSzjcsaAOQoeEyYxX{}M@N[]RriIuU1239&gt;&lt;4570|1!qa2wsxeEdDcrRfvyYhn8*iIkoO9(lL,&lt;m0p;:/-uUjJ 43btgz657|'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U2" s="188" t="s">
        <v>1007</v>
      </c>
      <c r="V2" s="188" t="s">
        <v>1008</v>
      </c>
      <c r="X2" s="662" t="s">
        <v>1009</v>
      </c>
      <c r="Z2" s="240" t="s">
        <v>389</v>
      </c>
      <c r="AA2" s="240" t="s">
        <v>387</v>
      </c>
      <c r="AB2" s="241" t="s">
        <v>376</v>
      </c>
    </row>
    <row r="3" spans="1:28">
      <c r="A3" s="180">
        <f xml:space="preserve"> SEARCH("|",$A$2,1)</f>
        <v>8</v>
      </c>
      <c r="E3" s="180">
        <v>1</v>
      </c>
      <c r="F3" s="191" t="s">
        <v>9</v>
      </c>
      <c r="G3" s="192" t="s">
        <v>168</v>
      </c>
      <c r="I3" s="180">
        <v>1</v>
      </c>
      <c r="J3" s="655" t="s">
        <v>168</v>
      </c>
      <c r="K3" s="195" t="s">
        <v>8</v>
      </c>
      <c r="M3" s="180">
        <v>1</v>
      </c>
      <c r="N3" s="194" t="str">
        <f t="shared" ref="N3:N44" si="0" xml:space="preserve"> IFERROR( MID($A$21, $E3, 1), "")</f>
        <v>-</v>
      </c>
      <c r="O3" s="194" t="str">
        <f t="shared" ref="O3:O44" si="1" xml:space="preserve"> IFERROR( MID($A$22, $E3, 1), "")</f>
        <v>8</v>
      </c>
      <c r="Q3" s="180">
        <v>1</v>
      </c>
      <c r="R3" s="183" t="str">
        <f>G3</f>
        <v>1</v>
      </c>
      <c r="S3" s="197" t="str">
        <f t="shared" ref="S3:S47" si="2">F3</f>
        <v>p</v>
      </c>
      <c r="T3" s="656" t="s">
        <v>8</v>
      </c>
      <c r="U3" s="656">
        <f xml:space="preserve"> MATCH( "" &amp; 表格1_3374[[#This Row],[鍵盤位置]], $J$3:$J$57, 0)</f>
        <v>1</v>
      </c>
      <c r="V3" s="656" t="str" cm="1">
        <f t="array" ref="V3" xml:space="preserve"> INDEX($K$3:$K$57, 表格1_3374[[#This Row],[欄1]])</f>
        <v>ㄅ</v>
      </c>
      <c r="X3" s="661" t="str">
        <f xml:space="preserve"> """" &amp; R3 &amp; """: " &amp; T3</f>
        <v>"1": ㄅ</v>
      </c>
      <c r="Z3" s="242" t="str">
        <f xml:space="preserve"> INDEX($K$3:$K$44, MATCH(表格1_3374[[#This Row],[鍵盤位置]], $J$3:$J$44,0))</f>
        <v>ㄅ</v>
      </c>
      <c r="AA3" s="243" t="s">
        <v>9</v>
      </c>
      <c r="AB3" s="244" t="s">
        <v>407</v>
      </c>
    </row>
    <row r="4" spans="1:28">
      <c r="A4" s="180">
        <f xml:space="preserve"> SEARCH("|",$A$2,A3+1)</f>
        <v>64</v>
      </c>
      <c r="E4" s="180">
        <v>2</v>
      </c>
      <c r="F4" s="200" t="s">
        <v>91</v>
      </c>
      <c r="G4" s="201" t="s">
        <v>902</v>
      </c>
      <c r="I4" s="180">
        <v>2</v>
      </c>
      <c r="J4" s="655" t="s">
        <v>902</v>
      </c>
      <c r="K4" s="195" t="s">
        <v>90</v>
      </c>
      <c r="M4" s="180">
        <v>2</v>
      </c>
      <c r="N4" s="194" t="str">
        <f t="shared" si="0"/>
        <v xml:space="preserve"> </v>
      </c>
      <c r="O4" s="194" t="str">
        <f t="shared" si="1"/>
        <v/>
      </c>
      <c r="Q4" s="180">
        <v>2</v>
      </c>
      <c r="R4" s="183" t="str">
        <f t="shared" ref="R4:R47" si="3">G4</f>
        <v>!</v>
      </c>
      <c r="S4" s="197" t="str">
        <f t="shared" si="2"/>
        <v>b</v>
      </c>
      <c r="T4" s="656" t="s">
        <v>90</v>
      </c>
      <c r="U4" s="656">
        <f xml:space="preserve"> MATCH( "" &amp; 表格1_3374[[#This Row],[鍵盤位置]], $J$3:$J$57, 0)</f>
        <v>2</v>
      </c>
      <c r="V4" s="656" t="str" cm="1">
        <f t="array" ref="V4" xml:space="preserve"> INDEX($K$3:$K$57, 表格1_3374[[#This Row],[欄1]])</f>
        <v>ㆠ</v>
      </c>
      <c r="X4" s="661" t="str">
        <f t="shared" ref="X4:X47" si="4" xml:space="preserve"> """" &amp; R4 &amp; """: " &amp; T4</f>
        <v>"!": ㆠ</v>
      </c>
      <c r="Z4" s="242" t="str">
        <f xml:space="preserve"> INDEX($K$3:$K$44, MATCH(表格1_3374[[#This Row],[鍵盤位置]], $J$3:$J$44,0))</f>
        <v>ㆠ</v>
      </c>
      <c r="AA4" s="243" t="s">
        <v>38</v>
      </c>
      <c r="AB4" s="244" t="s">
        <v>406</v>
      </c>
    </row>
    <row r="5" spans="1:28">
      <c r="A5" s="180">
        <f xml:space="preserve"> SEARCH("|",$A$2,A4+1)</f>
        <v>120</v>
      </c>
      <c r="E5" s="180">
        <v>3</v>
      </c>
      <c r="F5" s="200" t="s">
        <v>33</v>
      </c>
      <c r="G5" s="201" t="s">
        <v>164</v>
      </c>
      <c r="I5" s="180">
        <v>3</v>
      </c>
      <c r="J5" s="655" t="s">
        <v>164</v>
      </c>
      <c r="K5" s="195" t="s">
        <v>37</v>
      </c>
      <c r="M5" s="180">
        <v>3</v>
      </c>
      <c r="N5" s="194" t="str">
        <f t="shared" si="0"/>
        <v>'</v>
      </c>
      <c r="O5" s="194" t="str">
        <f t="shared" si="1"/>
        <v/>
      </c>
      <c r="Q5" s="180">
        <v>3</v>
      </c>
      <c r="R5" s="183" t="str">
        <f t="shared" si="3"/>
        <v>q</v>
      </c>
      <c r="S5" s="197" t="str">
        <f t="shared" si="2"/>
        <v>P</v>
      </c>
      <c r="T5" s="656" t="s">
        <v>37</v>
      </c>
      <c r="U5" s="656">
        <f xml:space="preserve"> MATCH( "" &amp; 表格1_3374[[#This Row],[鍵盤位置]], $J$3:$J$57, 0)</f>
        <v>3</v>
      </c>
      <c r="V5" s="656" t="str" cm="1">
        <f t="array" ref="V5" xml:space="preserve"> INDEX($K$3:$K$57, 表格1_3374[[#This Row],[欄1]])</f>
        <v>ㄆ</v>
      </c>
      <c r="X5" s="661" t="str">
        <f t="shared" si="4"/>
        <v>"q": ㄆ</v>
      </c>
      <c r="Z5" s="242" t="str">
        <f xml:space="preserve"> INDEX($K$3:$K$44, MATCH(表格1_3374[[#This Row],[鍵盤位置]], $J$3:$J$44,0))</f>
        <v>ㄆ</v>
      </c>
      <c r="AA5" s="243" t="s">
        <v>66</v>
      </c>
      <c r="AB5" s="244" t="s">
        <v>404</v>
      </c>
    </row>
    <row r="6" spans="1:28">
      <c r="A6" s="235" t="str">
        <f xml:space="preserve"> _xlfn.CONCAT(F3:F57)</f>
        <v>pbPmtTnlkgKGhZJCSzjcsaAOQoeEyYxX{}M@N[]RriIuU1239&gt;&lt;4570</v>
      </c>
      <c r="B6" s="236">
        <f xml:space="preserve"> LEN(A6)</f>
        <v>55</v>
      </c>
      <c r="E6" s="180">
        <v>4</v>
      </c>
      <c r="F6" s="205" t="s">
        <v>66</v>
      </c>
      <c r="G6" s="206" t="s">
        <v>21</v>
      </c>
      <c r="I6" s="180">
        <v>4</v>
      </c>
      <c r="J6" s="655" t="s">
        <v>21</v>
      </c>
      <c r="K6" s="195" t="s">
        <v>55</v>
      </c>
      <c r="M6" s="180">
        <v>4</v>
      </c>
      <c r="N6" s="194" t="str">
        <f t="shared" si="0"/>
        <v>x</v>
      </c>
      <c r="O6" s="194" t="str">
        <f t="shared" si="1"/>
        <v/>
      </c>
      <c r="Q6" s="180">
        <v>4</v>
      </c>
      <c r="R6" s="183" t="str">
        <f t="shared" si="3"/>
        <v>a</v>
      </c>
      <c r="S6" s="197" t="str">
        <f t="shared" si="2"/>
        <v>m</v>
      </c>
      <c r="T6" s="656" t="s">
        <v>55</v>
      </c>
      <c r="U6" s="656">
        <f xml:space="preserve"> MATCH( "" &amp; 表格1_3374[[#This Row],[鍵盤位置]], $J$3:$J$57, 0)</f>
        <v>4</v>
      </c>
      <c r="V6" s="656" t="str" cm="1">
        <f t="array" ref="V6" xml:space="preserve"> INDEX($K$3:$K$57, 表格1_3374[[#This Row],[欄1]])</f>
        <v>ㄇ</v>
      </c>
      <c r="X6" s="661" t="str">
        <f t="shared" si="4"/>
        <v>"a": ㄇ</v>
      </c>
      <c r="Z6" s="242" t="str">
        <f xml:space="preserve"> INDEX($K$3:$K$44, MATCH(表格1_3374[[#This Row],[鍵盤位置]], $J$3:$J$44,0))</f>
        <v>ㄇ</v>
      </c>
      <c r="AA6" s="243" t="s">
        <v>91</v>
      </c>
      <c r="AB6" s="244" t="s">
        <v>405</v>
      </c>
    </row>
    <row r="7" spans="1:28">
      <c r="A7" s="235" t="str">
        <f>_xlfn.CONCAT(G3:G57)</f>
        <v>1!qa2wsxeEdDcrRfvyYhn8*iIkoO9(lL,&lt;m0p;:/-uUjJ 43btgz657</v>
      </c>
      <c r="B7" s="236">
        <f xml:space="preserve"> LEN(A7)</f>
        <v>55</v>
      </c>
      <c r="E7" s="180">
        <v>5</v>
      </c>
      <c r="F7" s="200" t="s">
        <v>11</v>
      </c>
      <c r="G7" s="201" t="s">
        <v>169</v>
      </c>
      <c r="I7" s="180">
        <v>5</v>
      </c>
      <c r="J7" s="655" t="s">
        <v>169</v>
      </c>
      <c r="K7" s="195" t="s">
        <v>10</v>
      </c>
      <c r="M7" s="180">
        <v>5</v>
      </c>
      <c r="N7" s="194" t="str">
        <f t="shared" si="0"/>
        <v>l</v>
      </c>
      <c r="O7" s="194" t="str">
        <f t="shared" si="1"/>
        <v/>
      </c>
      <c r="Q7" s="180">
        <v>5</v>
      </c>
      <c r="R7" s="183" t="str">
        <f t="shared" si="3"/>
        <v>2</v>
      </c>
      <c r="S7" s="197" t="str">
        <f t="shared" si="2"/>
        <v>t</v>
      </c>
      <c r="T7" s="656" t="s">
        <v>10</v>
      </c>
      <c r="U7" s="656">
        <f xml:space="preserve"> MATCH( "" &amp; 表格1_3374[[#This Row],[鍵盤位置]], $J$3:$J$57, 0)</f>
        <v>5</v>
      </c>
      <c r="V7" s="656" t="str" cm="1">
        <f t="array" ref="V7" xml:space="preserve"> INDEX($K$3:$K$57, 表格1_3374[[#This Row],[欄1]])</f>
        <v>ㄉ</v>
      </c>
      <c r="X7" s="661" t="str">
        <f t="shared" si="4"/>
        <v>"2": ㄉ</v>
      </c>
      <c r="Z7" s="242" t="str">
        <f xml:space="preserve"> INDEX($K$3:$K$44, MATCH(表格1_3374[[#This Row],[鍵盤位置]], $J$3:$J$44,0))</f>
        <v>ㄉ</v>
      </c>
      <c r="AA7" s="243" t="s">
        <v>11</v>
      </c>
      <c r="AB7" s="244" t="s">
        <v>403</v>
      </c>
    </row>
    <row r="8" spans="1:28">
      <c r="E8" s="180">
        <v>6</v>
      </c>
      <c r="F8" s="200" t="s">
        <v>28</v>
      </c>
      <c r="G8" s="201" t="s">
        <v>170</v>
      </c>
      <c r="I8" s="180">
        <v>6</v>
      </c>
      <c r="J8" s="655" t="s">
        <v>170</v>
      </c>
      <c r="K8" s="195" t="s">
        <v>39</v>
      </c>
      <c r="M8" s="180">
        <v>6</v>
      </c>
      <c r="N8" s="194" t="str">
        <f t="shared" si="0"/>
        <v>i</v>
      </c>
      <c r="O8" s="194" t="str">
        <f t="shared" si="1"/>
        <v/>
      </c>
      <c r="Q8" s="180">
        <v>6</v>
      </c>
      <c r="R8" s="183" t="str">
        <f t="shared" si="3"/>
        <v>w</v>
      </c>
      <c r="S8" s="197" t="str">
        <f t="shared" si="2"/>
        <v>T</v>
      </c>
      <c r="T8" s="656" t="s">
        <v>39</v>
      </c>
      <c r="U8" s="656">
        <f xml:space="preserve"> MATCH( "" &amp; 表格1_3374[[#This Row],[鍵盤位置]], $J$3:$J$57, 0)</f>
        <v>6</v>
      </c>
      <c r="V8" s="656" t="str" cm="1">
        <f t="array" ref="V8" xml:space="preserve"> INDEX($K$3:$K$57, 表格1_3374[[#This Row],[欄1]])</f>
        <v>ㄊ</v>
      </c>
      <c r="X8" s="661" t="str">
        <f t="shared" si="4"/>
        <v>"w": ㄊ</v>
      </c>
      <c r="Z8" s="242" t="str">
        <f xml:space="preserve"> INDEX($K$3:$K$44, MATCH(表格1_3374[[#This Row],[鍵盤位置]], $J$3:$J$44,0))</f>
        <v>ㄊ</v>
      </c>
      <c r="AA8" s="243" t="s">
        <v>40</v>
      </c>
      <c r="AB8" s="244" t="s">
        <v>402</v>
      </c>
    </row>
    <row r="9" spans="1:28">
      <c r="E9" s="180">
        <v>7</v>
      </c>
      <c r="F9" s="200" t="s">
        <v>68</v>
      </c>
      <c r="G9" s="201" t="s">
        <v>99</v>
      </c>
      <c r="I9" s="180">
        <v>7</v>
      </c>
      <c r="J9" s="655" t="s">
        <v>99</v>
      </c>
      <c r="K9" s="195" t="s">
        <v>67</v>
      </c>
      <c r="M9" s="180">
        <v>7</v>
      </c>
      <c r="N9" s="194" t="str">
        <f t="shared" si="0"/>
        <v>t</v>
      </c>
      <c r="O9" s="194" t="str">
        <f t="shared" si="1"/>
        <v/>
      </c>
      <c r="Q9" s="180">
        <v>7</v>
      </c>
      <c r="R9" s="183" t="str">
        <f t="shared" si="3"/>
        <v>s</v>
      </c>
      <c r="S9" s="197" t="str">
        <f t="shared" si="2"/>
        <v>n</v>
      </c>
      <c r="T9" s="656" t="s">
        <v>67</v>
      </c>
      <c r="U9" s="656">
        <f xml:space="preserve"> MATCH( "" &amp; 表格1_3374[[#This Row],[鍵盤位置]], $J$3:$J$57, 0)</f>
        <v>7</v>
      </c>
      <c r="V9" s="656" t="str" cm="1">
        <f t="array" ref="V9" xml:space="preserve"> INDEX($K$3:$K$57, 表格1_3374[[#This Row],[欄1]])</f>
        <v>ㄋ</v>
      </c>
      <c r="X9" s="661" t="str">
        <f t="shared" si="4"/>
        <v>"s": ㄋ</v>
      </c>
      <c r="Z9" s="242" t="str">
        <f xml:space="preserve"> INDEX($K$3:$K$44, MATCH(表格1_3374[[#This Row],[鍵盤位置]], $J$3:$J$44,0))</f>
        <v>ㄋ</v>
      </c>
      <c r="AA9" s="243" t="s">
        <v>68</v>
      </c>
      <c r="AB9" s="244" t="s">
        <v>401</v>
      </c>
    </row>
    <row r="10" spans="1:28">
      <c r="A10" s="238" t="s">
        <v>620</v>
      </c>
      <c r="E10" s="180">
        <v>8</v>
      </c>
      <c r="F10" s="210" t="s">
        <v>93</v>
      </c>
      <c r="G10" s="211" t="s">
        <v>171</v>
      </c>
      <c r="I10" s="180">
        <v>8</v>
      </c>
      <c r="J10" s="655" t="s">
        <v>171</v>
      </c>
      <c r="K10" s="195" t="s">
        <v>92</v>
      </c>
      <c r="M10" s="180">
        <v>8</v>
      </c>
      <c r="N10" s="194" t="str">
        <f t="shared" si="0"/>
        <v>|</v>
      </c>
      <c r="O10" s="194" t="str">
        <f t="shared" si="1"/>
        <v/>
      </c>
      <c r="Q10" s="180">
        <v>8</v>
      </c>
      <c r="R10" s="183" t="str">
        <f t="shared" si="3"/>
        <v>x</v>
      </c>
      <c r="S10" s="197" t="str">
        <f t="shared" si="2"/>
        <v>l</v>
      </c>
      <c r="T10" s="656" t="s">
        <v>92</v>
      </c>
      <c r="U10" s="656">
        <f xml:space="preserve"> MATCH( "" &amp; 表格1_3374[[#This Row],[鍵盤位置]], $J$3:$J$57, 0)</f>
        <v>8</v>
      </c>
      <c r="V10" s="656" t="str" cm="1">
        <f t="array" ref="V10" xml:space="preserve"> INDEX($K$3:$K$57, 表格1_3374[[#This Row],[欄1]])</f>
        <v>ㄌ</v>
      </c>
      <c r="X10" s="661" t="str">
        <f t="shared" si="4"/>
        <v>"x": ㄌ</v>
      </c>
      <c r="Z10" s="242" t="str">
        <f xml:space="preserve"> INDEX($K$3:$K$44, MATCH(表格1_3374[[#This Row],[鍵盤位置]], $J$3:$J$44,0))</f>
        <v>ㄌ</v>
      </c>
      <c r="AA10" s="243" t="s">
        <v>93</v>
      </c>
      <c r="AB10" s="244" t="s">
        <v>400</v>
      </c>
    </row>
    <row r="11" spans="1:28">
      <c r="A11" s="234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80">
        <v>9</v>
      </c>
      <c r="F11" s="191" t="s">
        <v>42</v>
      </c>
      <c r="G11" s="192" t="s">
        <v>53</v>
      </c>
      <c r="I11" s="180">
        <v>9</v>
      </c>
      <c r="J11" s="655" t="s">
        <v>53</v>
      </c>
      <c r="K11" s="195" t="s">
        <v>41</v>
      </c>
      <c r="M11" s="180">
        <v>9</v>
      </c>
      <c r="N11" s="194" t="str">
        <f t="shared" si="0"/>
        <v>p</v>
      </c>
      <c r="O11" s="194" t="str">
        <f t="shared" si="1"/>
        <v/>
      </c>
      <c r="Q11" s="180">
        <v>9</v>
      </c>
      <c r="R11" s="183" t="str">
        <f t="shared" si="3"/>
        <v>e</v>
      </c>
      <c r="S11" s="197" t="str">
        <f t="shared" si="2"/>
        <v>k</v>
      </c>
      <c r="T11" s="656" t="s">
        <v>41</v>
      </c>
      <c r="U11" s="656">
        <f xml:space="preserve"> MATCH( "" &amp; 表格1_3374[[#This Row],[鍵盤位置]], $J$3:$J$57, 0)</f>
        <v>9</v>
      </c>
      <c r="V11" s="656" t="str" cm="1">
        <f t="array" ref="V11" xml:space="preserve"> INDEX($K$3:$K$57, 表格1_3374[[#This Row],[欄1]])</f>
        <v>ㄍ</v>
      </c>
      <c r="X11" s="661" t="str">
        <f t="shared" si="4"/>
        <v>"e": ㄍ</v>
      </c>
      <c r="Z11" s="242" t="str">
        <f xml:space="preserve"> INDEX($K$3:$K$44, MATCH(表格1_3374[[#This Row],[鍵盤位置]], $J$3:$J$44,0))</f>
        <v>ㄍ</v>
      </c>
      <c r="AA11" s="243" t="s">
        <v>42</v>
      </c>
      <c r="AB11" s="244" t="s">
        <v>399</v>
      </c>
    </row>
    <row r="12" spans="1:28">
      <c r="A12" s="180">
        <f xml:space="preserve"> SEARCH("|",$A$11,1)</f>
        <v>8</v>
      </c>
      <c r="E12" s="180">
        <v>10</v>
      </c>
      <c r="F12" s="200" t="s">
        <v>45</v>
      </c>
      <c r="G12" s="201" t="s">
        <v>26</v>
      </c>
      <c r="I12" s="180">
        <v>10</v>
      </c>
      <c r="J12" s="655" t="s">
        <v>26</v>
      </c>
      <c r="K12" s="195" t="s">
        <v>44</v>
      </c>
      <c r="M12" s="180">
        <v>10</v>
      </c>
      <c r="N12" s="194" t="str">
        <f t="shared" si="0"/>
        <v>b</v>
      </c>
      <c r="O12" s="194" t="str">
        <f t="shared" si="1"/>
        <v/>
      </c>
      <c r="Q12" s="180">
        <v>10</v>
      </c>
      <c r="R12" s="183" t="str">
        <f t="shared" si="3"/>
        <v>E</v>
      </c>
      <c r="S12" s="197" t="str">
        <f t="shared" si="2"/>
        <v>g</v>
      </c>
      <c r="T12" s="656" t="s">
        <v>44</v>
      </c>
      <c r="U12" s="659">
        <f xml:space="preserve"> MATCH( "" &amp; 表格1_3374[[#This Row],[鍵盤位置]], $J$3:$J$57, 0)</f>
        <v>9</v>
      </c>
      <c r="V12" s="659" t="str" cm="1">
        <f t="array" ref="V12" xml:space="preserve"> INDEX($K$3:$K$57, 表格1_3374[[#This Row],[欄1]])</f>
        <v>ㄍ</v>
      </c>
      <c r="X12" s="661" t="str">
        <f t="shared" si="4"/>
        <v>"E": ㆣ</v>
      </c>
      <c r="Z12" s="242" t="str">
        <f xml:space="preserve"> INDEX($K$3:$K$44, MATCH(表格1_3374[[#This Row],[鍵盤位置]], $J$3:$J$44,0))</f>
        <v>ㄍ</v>
      </c>
      <c r="AA12" s="243" t="s">
        <v>70</v>
      </c>
      <c r="AB12" s="244" t="s">
        <v>398</v>
      </c>
    </row>
    <row r="13" spans="1:28">
      <c r="A13" s="180">
        <f xml:space="preserve"> SEARCH("|",$A$11,A12+1)</f>
        <v>64</v>
      </c>
      <c r="E13" s="180">
        <v>11</v>
      </c>
      <c r="F13" s="210" t="s">
        <v>62</v>
      </c>
      <c r="G13" s="211" t="s">
        <v>163</v>
      </c>
      <c r="I13" s="180">
        <v>11</v>
      </c>
      <c r="J13" s="655" t="s">
        <v>163</v>
      </c>
      <c r="K13" s="195" t="s">
        <v>69</v>
      </c>
      <c r="M13" s="180">
        <v>11</v>
      </c>
      <c r="N13" s="194" t="str">
        <f t="shared" si="0"/>
        <v>P</v>
      </c>
      <c r="O13" s="194" t="str">
        <f t="shared" si="1"/>
        <v/>
      </c>
      <c r="Q13" s="180">
        <v>11</v>
      </c>
      <c r="R13" s="183" t="str">
        <f t="shared" si="3"/>
        <v>d</v>
      </c>
      <c r="S13" s="197" t="str">
        <f t="shared" si="2"/>
        <v>K</v>
      </c>
      <c r="T13" s="656" t="s">
        <v>69</v>
      </c>
      <c r="U13" s="656">
        <f xml:space="preserve"> MATCH( "" &amp; 表格1_3374[[#This Row],[鍵盤位置]], $J$3:$J$57, 0)</f>
        <v>11</v>
      </c>
      <c r="V13" s="656" t="str" cm="1">
        <f t="array" ref="V13" xml:space="preserve"> INDEX($K$3:$K$57, 表格1_3374[[#This Row],[欄1]])</f>
        <v>ㄎ</v>
      </c>
      <c r="X13" s="661" t="str">
        <f t="shared" si="4"/>
        <v>"d": ㄎ</v>
      </c>
      <c r="Z13" s="242" t="str">
        <f xml:space="preserve"> INDEX($K$3:$K$44, MATCH(表格1_3374[[#This Row],[鍵盤位置]], $J$3:$J$44,0))</f>
        <v>ㄎ</v>
      </c>
      <c r="AA13" s="243" t="s">
        <v>95</v>
      </c>
      <c r="AB13" s="244" t="s">
        <v>395</v>
      </c>
    </row>
    <row r="14" spans="1:28">
      <c r="A14" s="180">
        <f xml:space="preserve"> SEARCH("|",$A$11,A13+1)</f>
        <v>120</v>
      </c>
      <c r="E14" s="180">
        <v>12</v>
      </c>
      <c r="F14" s="191" t="s">
        <v>59</v>
      </c>
      <c r="G14" s="192" t="s">
        <v>57</v>
      </c>
      <c r="I14" s="180">
        <v>12</v>
      </c>
      <c r="J14" s="655" t="s">
        <v>57</v>
      </c>
      <c r="K14" s="658" t="s">
        <v>72</v>
      </c>
      <c r="M14" s="180">
        <v>12</v>
      </c>
      <c r="N14" s="194" t="str">
        <f t="shared" si="0"/>
        <v>m</v>
      </c>
      <c r="O14" s="194" t="str">
        <f t="shared" si="1"/>
        <v/>
      </c>
      <c r="Q14" s="180">
        <v>12</v>
      </c>
      <c r="R14" s="183" t="str">
        <f t="shared" si="3"/>
        <v>D</v>
      </c>
      <c r="S14" s="197" t="str">
        <f t="shared" si="2"/>
        <v>G</v>
      </c>
      <c r="T14" s="656" t="s">
        <v>72</v>
      </c>
      <c r="U14" s="659">
        <f xml:space="preserve"> MATCH( "" &amp; 表格1_3374[[#This Row],[鍵盤位置]], $J$3:$J$57, 0)</f>
        <v>11</v>
      </c>
      <c r="V14" s="659" t="str" cm="1">
        <f t="array" ref="V14" xml:space="preserve"> INDEX($K$3:$K$57, 表格1_3374[[#This Row],[欄1]])</f>
        <v>ㄎ</v>
      </c>
      <c r="X14" s="661" t="str">
        <f t="shared" si="4"/>
        <v>"D": ㄫ</v>
      </c>
      <c r="Z14" s="242" t="str">
        <f xml:space="preserve"> INDEX($K$3:$K$44, MATCH(表格1_3374[[#This Row],[鍵盤位置]], $J$3:$J$44,0))</f>
        <v>ㄎ</v>
      </c>
      <c r="AA14" s="243" t="s">
        <v>645</v>
      </c>
      <c r="AB14" s="244" t="s">
        <v>647</v>
      </c>
    </row>
    <row r="15" spans="1:28">
      <c r="A15" s="235" t="str">
        <f xml:space="preserve"> _xlfn.CONCAT(J3:J57)</f>
        <v>1!qa2wsxeEdDcrRfvyYhn8*iIkoO9(lL,&lt;m0p;:/-uUjJ 43btgz657</v>
      </c>
      <c r="B15" s="236">
        <f xml:space="preserve"> LEN(A15)</f>
        <v>55</v>
      </c>
      <c r="E15" s="180">
        <v>13</v>
      </c>
      <c r="F15" s="200" t="s">
        <v>95</v>
      </c>
      <c r="G15" s="201" t="s">
        <v>166</v>
      </c>
      <c r="I15" s="180">
        <v>13</v>
      </c>
      <c r="J15" s="655" t="s">
        <v>166</v>
      </c>
      <c r="K15" s="195" t="s">
        <v>94</v>
      </c>
      <c r="M15" s="180">
        <v>13</v>
      </c>
      <c r="N15" s="194" t="str">
        <f t="shared" si="0"/>
        <v>t</v>
      </c>
      <c r="O15" s="194" t="str">
        <f t="shared" si="1"/>
        <v/>
      </c>
      <c r="Q15" s="180">
        <v>13</v>
      </c>
      <c r="R15" s="183" t="str">
        <f t="shared" si="3"/>
        <v>c</v>
      </c>
      <c r="S15" s="197" t="str">
        <f t="shared" si="2"/>
        <v>h</v>
      </c>
      <c r="T15" s="656" t="s">
        <v>94</v>
      </c>
      <c r="U15" s="656">
        <f xml:space="preserve"> MATCH( "" &amp; 表格1_3374[[#This Row],[鍵盤位置]], $J$3:$J$57, 0)</f>
        <v>13</v>
      </c>
      <c r="V15" s="656" t="str" cm="1">
        <f t="array" ref="V15" xml:space="preserve"> INDEX($K$3:$K$57, 表格1_3374[[#This Row],[欄1]])</f>
        <v>ㄏ</v>
      </c>
      <c r="X15" s="661" t="str">
        <f t="shared" si="4"/>
        <v>"c": ㄏ</v>
      </c>
      <c r="Z15" s="242" t="str">
        <f xml:space="preserve"> INDEX($K$3:$K$44, MATCH(表格1_3374[[#This Row],[鍵盤位置]], $J$3:$J$44,0))</f>
        <v>ㄏ</v>
      </c>
      <c r="AA15" s="243" t="s">
        <v>649</v>
      </c>
      <c r="AB15" s="244" t="s">
        <v>651</v>
      </c>
    </row>
    <row r="16" spans="1:28">
      <c r="A16" s="235" t="str">
        <f xml:space="preserve"> _xlfn.CONCAT(K3:K57)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>
        <v>14</v>
      </c>
      <c r="F16" s="205" t="s">
        <v>804</v>
      </c>
      <c r="G16" s="206" t="s">
        <v>172</v>
      </c>
      <c r="I16" s="180">
        <v>14</v>
      </c>
      <c r="J16" s="655" t="s">
        <v>172</v>
      </c>
      <c r="K16" s="195" t="s">
        <v>43</v>
      </c>
      <c r="M16" s="180">
        <v>14</v>
      </c>
      <c r="N16" s="194" t="str">
        <f t="shared" si="0"/>
        <v>T</v>
      </c>
      <c r="O16" s="194" t="str">
        <f t="shared" si="1"/>
        <v/>
      </c>
      <c r="Q16" s="180">
        <v>14</v>
      </c>
      <c r="R16" s="183" t="str">
        <f t="shared" si="3"/>
        <v>r</v>
      </c>
      <c r="S16" s="197" t="str">
        <f t="shared" si="2"/>
        <v>Z</v>
      </c>
      <c r="T16" s="656" t="s">
        <v>43</v>
      </c>
      <c r="U16" s="656">
        <f xml:space="preserve"> MATCH( "" &amp; 表格1_3374[[#This Row],[鍵盤位置]], $J$3:$J$57, 0)</f>
        <v>14</v>
      </c>
      <c r="V16" s="656" t="str" cm="1">
        <f t="array" ref="V16" xml:space="preserve"> INDEX($K$3:$K$57, 表格1_3374[[#This Row],[欄1]])</f>
        <v>ㄐ</v>
      </c>
      <c r="X16" s="661" t="str">
        <f t="shared" si="4"/>
        <v>"r": ㄐ</v>
      </c>
      <c r="Z16" s="242" t="str">
        <f xml:space="preserve"> INDEX($K$3:$K$44, MATCH(表格1_3374[[#This Row],[鍵盤位置]], $J$3:$J$44,0))</f>
        <v>ㄐ</v>
      </c>
      <c r="AA16" s="243" t="s">
        <v>653</v>
      </c>
      <c r="AB16" s="244" t="s">
        <v>654</v>
      </c>
    </row>
    <row r="17" spans="1:28">
      <c r="E17" s="180">
        <v>15</v>
      </c>
      <c r="F17" s="191" t="s">
        <v>61</v>
      </c>
      <c r="G17" s="192" t="s">
        <v>27</v>
      </c>
      <c r="I17" s="180">
        <v>15</v>
      </c>
      <c r="J17" s="655" t="s">
        <v>27</v>
      </c>
      <c r="K17" s="195" t="s">
        <v>105</v>
      </c>
      <c r="M17" s="180">
        <v>15</v>
      </c>
      <c r="N17" s="194" t="str">
        <f t="shared" si="0"/>
        <v>n</v>
      </c>
      <c r="O17" s="194" t="str">
        <f t="shared" si="1"/>
        <v/>
      </c>
      <c r="Q17" s="180">
        <v>15</v>
      </c>
      <c r="R17" s="183" t="str">
        <f t="shared" si="3"/>
        <v>R</v>
      </c>
      <c r="S17" s="197" t="str">
        <f t="shared" si="2"/>
        <v>J</v>
      </c>
      <c r="T17" s="656" t="s">
        <v>105</v>
      </c>
      <c r="U17" s="659">
        <f xml:space="preserve"> MATCH( "" &amp; 表格1_3374[[#This Row],[鍵盤位置]], $J$3:$J$57, 0)</f>
        <v>14</v>
      </c>
      <c r="V17" s="659" t="str" cm="1">
        <f t="array" ref="V17" xml:space="preserve"> INDEX($K$3:$K$57, 表格1_3374[[#This Row],[欄1]])</f>
        <v>ㄐ</v>
      </c>
      <c r="X17" s="661" t="str">
        <f t="shared" si="4"/>
        <v>"R": ㆢ</v>
      </c>
      <c r="Z17" s="242" t="str">
        <f xml:space="preserve"> INDEX($K$3:$K$44, MATCH(表格1_3374[[#This Row],[鍵盤位置]], $J$3:$J$44,0))</f>
        <v>ㄐ</v>
      </c>
      <c r="AA17" s="243" t="s">
        <v>45</v>
      </c>
      <c r="AB17" s="244" t="s">
        <v>397</v>
      </c>
    </row>
    <row r="18" spans="1:28">
      <c r="E18" s="180">
        <v>16</v>
      </c>
      <c r="F18" s="200" t="s">
        <v>83</v>
      </c>
      <c r="G18" s="201" t="s">
        <v>173</v>
      </c>
      <c r="I18" s="180">
        <v>16</v>
      </c>
      <c r="J18" s="655" t="s">
        <v>173</v>
      </c>
      <c r="K18" s="195" t="s">
        <v>71</v>
      </c>
      <c r="M18" s="180">
        <v>16</v>
      </c>
      <c r="N18" s="194" t="str">
        <f t="shared" si="0"/>
        <v>l</v>
      </c>
      <c r="O18" s="194" t="str">
        <f t="shared" si="1"/>
        <v/>
      </c>
      <c r="Q18" s="180">
        <v>16</v>
      </c>
      <c r="R18" s="183" t="str">
        <f t="shared" si="3"/>
        <v>f</v>
      </c>
      <c r="S18" s="197" t="str">
        <f t="shared" si="2"/>
        <v>C</v>
      </c>
      <c r="T18" s="656" t="s">
        <v>71</v>
      </c>
      <c r="U18" s="656">
        <f xml:space="preserve"> MATCH( "" &amp; 表格1_3374[[#This Row],[鍵盤位置]], $J$3:$J$57, 0)</f>
        <v>16</v>
      </c>
      <c r="V18" s="656" t="str" cm="1">
        <f t="array" ref="V18" xml:space="preserve"> INDEX($K$3:$K$57, 表格1_3374[[#This Row],[欄1]])</f>
        <v>ㄑ</v>
      </c>
      <c r="X18" s="661" t="str">
        <f t="shared" si="4"/>
        <v>"f": ㄑ</v>
      </c>
      <c r="Z18" s="242" t="str">
        <f xml:space="preserve"> INDEX($K$3:$K$44, MATCH(表格1_3374[[#This Row],[鍵盤位置]], $J$3:$J$44,0))</f>
        <v>ㄑ</v>
      </c>
      <c r="AA18" s="243" t="s">
        <v>73</v>
      </c>
      <c r="AB18" s="244" t="s">
        <v>396</v>
      </c>
    </row>
    <row r="19" spans="1:28">
      <c r="E19" s="180">
        <v>17</v>
      </c>
      <c r="F19" s="205" t="s">
        <v>56</v>
      </c>
      <c r="G19" s="206" t="s">
        <v>174</v>
      </c>
      <c r="I19" s="180">
        <v>17</v>
      </c>
      <c r="J19" s="655" t="s">
        <v>174</v>
      </c>
      <c r="K19" s="195" t="s">
        <v>96</v>
      </c>
      <c r="M19" s="180">
        <v>17</v>
      </c>
      <c r="N19" s="194" t="str">
        <f t="shared" si="0"/>
        <v>k</v>
      </c>
      <c r="O19" s="194" t="str">
        <f t="shared" si="1"/>
        <v/>
      </c>
      <c r="Q19" s="180">
        <v>17</v>
      </c>
      <c r="R19" s="183" t="str">
        <f t="shared" si="3"/>
        <v>v</v>
      </c>
      <c r="S19" s="197" t="str">
        <f t="shared" si="2"/>
        <v>S</v>
      </c>
      <c r="T19" s="656" t="s">
        <v>96</v>
      </c>
      <c r="U19" s="656">
        <f xml:space="preserve"> MATCH( "" &amp; 表格1_3374[[#This Row],[鍵盤位置]], $J$3:$J$57, 0)</f>
        <v>17</v>
      </c>
      <c r="V19" s="656" t="str" cm="1">
        <f t="array" ref="V19" xml:space="preserve"> INDEX($K$3:$K$57, 表格1_3374[[#This Row],[欄1]])</f>
        <v>ㄒ</v>
      </c>
      <c r="X19" s="661" t="str">
        <f t="shared" si="4"/>
        <v>"v": ㄒ</v>
      </c>
      <c r="Z19" s="242" t="str">
        <f xml:space="preserve"> INDEX($K$3:$K$44, MATCH(表格1_3374[[#This Row],[鍵盤位置]], $J$3:$J$44,0))</f>
        <v>ㄒ</v>
      </c>
      <c r="AA19" s="243" t="s">
        <v>308</v>
      </c>
      <c r="AB19" s="244" t="s">
        <v>660</v>
      </c>
    </row>
    <row r="20" spans="1:28">
      <c r="A20" s="238" t="s">
        <v>632</v>
      </c>
      <c r="E20" s="180">
        <v>18</v>
      </c>
      <c r="F20" s="216" t="s">
        <v>165</v>
      </c>
      <c r="G20" s="217" t="s">
        <v>175</v>
      </c>
      <c r="I20" s="180">
        <v>18</v>
      </c>
      <c r="J20" s="655" t="s">
        <v>175</v>
      </c>
      <c r="K20" s="195" t="s">
        <v>46</v>
      </c>
      <c r="M20" s="180">
        <v>18</v>
      </c>
      <c r="N20" s="194" t="str">
        <f t="shared" si="0"/>
        <v>g</v>
      </c>
      <c r="O20" s="194" t="str">
        <f t="shared" si="1"/>
        <v/>
      </c>
      <c r="Q20" s="180">
        <v>18</v>
      </c>
      <c r="R20" s="183" t="str">
        <f t="shared" si="3"/>
        <v>y</v>
      </c>
      <c r="S20" s="197" t="str">
        <f t="shared" si="2"/>
        <v>z</v>
      </c>
      <c r="T20" s="656" t="s">
        <v>46</v>
      </c>
      <c r="U20" s="656">
        <f xml:space="preserve"> MATCH( "" &amp; 表格1_3374[[#This Row],[鍵盤位置]], $J$3:$J$57, 0)</f>
        <v>18</v>
      </c>
      <c r="V20" s="656" t="str" cm="1">
        <f t="array" ref="V20" xml:space="preserve"> INDEX($K$3:$K$57, 表格1_3374[[#This Row],[欄1]])</f>
        <v>ㄗ</v>
      </c>
      <c r="X20" s="661" t="str">
        <f t="shared" si="4"/>
        <v>"y": ㄗ</v>
      </c>
      <c r="Z20" s="242" t="str">
        <f xml:space="preserve"> INDEX($K$3:$K$44, MATCH(表格1_3374[[#This Row],[鍵盤位置]], $J$3:$J$44,0))</f>
        <v>ㄗ</v>
      </c>
      <c r="AA20" s="243" t="s">
        <v>308</v>
      </c>
      <c r="AB20" s="244" t="s">
        <v>392</v>
      </c>
    </row>
    <row r="21" spans="1:28">
      <c r="A21" s="234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80">
        <v>19</v>
      </c>
      <c r="F21" s="221" t="s">
        <v>97</v>
      </c>
      <c r="G21" s="222" t="s">
        <v>29</v>
      </c>
      <c r="I21" s="180">
        <v>19</v>
      </c>
      <c r="J21" s="655" t="s">
        <v>29</v>
      </c>
      <c r="K21" s="195" t="s">
        <v>106</v>
      </c>
      <c r="M21" s="180">
        <v>19</v>
      </c>
      <c r="N21" s="194" t="str">
        <f t="shared" si="0"/>
        <v>K</v>
      </c>
      <c r="O21" s="194" t="str">
        <f t="shared" si="1"/>
        <v/>
      </c>
      <c r="Q21" s="180">
        <v>19</v>
      </c>
      <c r="R21" s="183" t="str">
        <f t="shared" si="3"/>
        <v>Y</v>
      </c>
      <c r="S21" s="197" t="str">
        <f t="shared" si="2"/>
        <v>j</v>
      </c>
      <c r="T21" s="656" t="s">
        <v>106</v>
      </c>
      <c r="U21" s="659">
        <f xml:space="preserve"> MATCH( "" &amp; 表格1_3374[[#This Row],[鍵盤位置]], $J$3:$J$57, 0)</f>
        <v>18</v>
      </c>
      <c r="V21" s="659" t="str" cm="1">
        <f t="array" ref="V21" xml:space="preserve"> INDEX($K$3:$K$57, 表格1_3374[[#This Row],[欄1]])</f>
        <v>ㄗ</v>
      </c>
      <c r="X21" s="661" t="str">
        <f t="shared" si="4"/>
        <v>"Y": ㆡ</v>
      </c>
      <c r="Z21" s="242" t="str">
        <f xml:space="preserve"> INDEX($K$3:$K$44, MATCH(表格1_3374[[#This Row],[鍵盤位置]], $J$3:$J$44,0))</f>
        <v>ㄗ</v>
      </c>
      <c r="AA21" s="243" t="s">
        <v>643</v>
      </c>
      <c r="AB21" s="244" t="s">
        <v>394</v>
      </c>
    </row>
    <row r="22" spans="1:28">
      <c r="A22" s="180">
        <f xml:space="preserve"> SEARCH("|",$A$11,1)</f>
        <v>8</v>
      </c>
      <c r="E22" s="180">
        <v>20</v>
      </c>
      <c r="F22" s="205" t="s">
        <v>166</v>
      </c>
      <c r="G22" s="206" t="s">
        <v>95</v>
      </c>
      <c r="I22" s="180">
        <v>20</v>
      </c>
      <c r="J22" s="655" t="s">
        <v>95</v>
      </c>
      <c r="K22" s="195" t="s">
        <v>74</v>
      </c>
      <c r="M22" s="180">
        <v>20</v>
      </c>
      <c r="N22" s="194" t="str">
        <f t="shared" si="0"/>
        <v>G</v>
      </c>
      <c r="O22" s="194" t="str">
        <f t="shared" si="1"/>
        <v/>
      </c>
      <c r="Q22" s="180">
        <v>20</v>
      </c>
      <c r="R22" s="183" t="str">
        <f t="shared" si="3"/>
        <v>h</v>
      </c>
      <c r="S22" s="197" t="str">
        <f t="shared" si="2"/>
        <v>c</v>
      </c>
      <c r="T22" s="656" t="s">
        <v>74</v>
      </c>
      <c r="U22" s="656">
        <f xml:space="preserve"> MATCH( "" &amp; 表格1_3374[[#This Row],[鍵盤位置]], $J$3:$J$57, 0)</f>
        <v>20</v>
      </c>
      <c r="V22" s="656" t="str" cm="1">
        <f t="array" ref="V22" xml:space="preserve"> INDEX($K$3:$K$57, 表格1_3374[[#This Row],[欄1]])</f>
        <v>ㄘ</v>
      </c>
      <c r="X22" s="661" t="str">
        <f t="shared" si="4"/>
        <v>"h": ㄘ</v>
      </c>
      <c r="Z22" s="242" t="str">
        <f xml:space="preserve"> INDEX($K$3:$K$44, MATCH(表格1_3374[[#This Row],[鍵盤位置]], $J$3:$J$44,0))</f>
        <v>ㄘ</v>
      </c>
      <c r="AA22" s="243" t="s">
        <v>663</v>
      </c>
      <c r="AB22" s="244" t="s">
        <v>393</v>
      </c>
    </row>
    <row r="23" spans="1:28">
      <c r="A23" s="180">
        <f xml:space="preserve"> SEARCH("|",$A$11,A22+1)</f>
        <v>64</v>
      </c>
      <c r="E23" s="180">
        <v>21</v>
      </c>
      <c r="F23" s="225" t="s">
        <v>99</v>
      </c>
      <c r="G23" s="225" t="s">
        <v>68</v>
      </c>
      <c r="I23" s="180">
        <v>21</v>
      </c>
      <c r="J23" s="655" t="s">
        <v>68</v>
      </c>
      <c r="K23" s="195" t="s">
        <v>98</v>
      </c>
      <c r="M23" s="180">
        <v>21</v>
      </c>
      <c r="N23" s="194" t="str">
        <f t="shared" si="0"/>
        <v>h</v>
      </c>
      <c r="O23" s="194" t="str">
        <f t="shared" si="1"/>
        <v/>
      </c>
      <c r="Q23" s="180">
        <v>21</v>
      </c>
      <c r="R23" s="183" t="str">
        <f t="shared" si="3"/>
        <v>n</v>
      </c>
      <c r="S23" s="197" t="str">
        <f t="shared" si="2"/>
        <v>s</v>
      </c>
      <c r="T23" s="656" t="s">
        <v>98</v>
      </c>
      <c r="U23" s="656">
        <f xml:space="preserve"> MATCH( "" &amp; 表格1_3374[[#This Row],[鍵盤位置]], $J$3:$J$57, 0)</f>
        <v>21</v>
      </c>
      <c r="V23" s="656" t="str" cm="1">
        <f t="array" ref="V23" xml:space="preserve"> INDEX($K$3:$K$57, 表格1_3374[[#This Row],[欄1]])</f>
        <v>ㄙ</v>
      </c>
      <c r="X23" s="661" t="str">
        <f t="shared" si="4"/>
        <v>"n": ㄙ</v>
      </c>
      <c r="Z23" s="242" t="str">
        <f xml:space="preserve"> INDEX($K$3:$K$44, MATCH(表格1_3374[[#This Row],[鍵盤位置]], $J$3:$J$44,0))</f>
        <v>ㄙ</v>
      </c>
      <c r="AA23" s="243" t="s">
        <v>99</v>
      </c>
      <c r="AB23" s="244" t="s">
        <v>391</v>
      </c>
    </row>
    <row r="24" spans="1:28">
      <c r="A24" s="180">
        <f xml:space="preserve"> SEARCH("|",$A$11,A23+1)</f>
        <v>120</v>
      </c>
      <c r="E24" s="180">
        <v>22</v>
      </c>
      <c r="F24" s="225" t="s">
        <v>21</v>
      </c>
      <c r="G24" s="225" t="s">
        <v>176</v>
      </c>
      <c r="I24" s="180">
        <v>22</v>
      </c>
      <c r="J24" s="655" t="s">
        <v>176</v>
      </c>
      <c r="K24" s="195" t="s">
        <v>20</v>
      </c>
      <c r="M24" s="180">
        <v>22</v>
      </c>
      <c r="N24" s="194" t="str">
        <f t="shared" si="0"/>
        <v>Z</v>
      </c>
      <c r="O24" s="194" t="str">
        <f t="shared" si="1"/>
        <v/>
      </c>
      <c r="Q24" s="180">
        <v>22</v>
      </c>
      <c r="R24" s="183" t="str">
        <f t="shared" si="3"/>
        <v>8</v>
      </c>
      <c r="S24" s="197" t="str">
        <f t="shared" si="2"/>
        <v>a</v>
      </c>
      <c r="T24" s="656" t="s">
        <v>20</v>
      </c>
      <c r="U24" s="656">
        <f xml:space="preserve"> MATCH( "" &amp; 表格1_3374[[#This Row],[鍵盤位置]], $J$3:$J$57, 0)</f>
        <v>22</v>
      </c>
      <c r="V24" s="656" t="str" cm="1">
        <f t="array" ref="V24" xml:space="preserve"> INDEX($K$3:$K$57, 表格1_3374[[#This Row],[欄1]])</f>
        <v>ㄚ</v>
      </c>
      <c r="X24" s="661" t="str">
        <f t="shared" si="4"/>
        <v>"8": ㄚ</v>
      </c>
      <c r="Z24" s="242" t="str">
        <f xml:space="preserve"> INDEX($K$3:$K$44, MATCH(表格1_3374[[#This Row],[鍵盤位置]], $J$3:$J$44,0))</f>
        <v>ㄚ</v>
      </c>
      <c r="AA24" s="245" t="s">
        <v>49</v>
      </c>
      <c r="AB24" s="244" t="s">
        <v>373</v>
      </c>
    </row>
    <row r="25" spans="1:28">
      <c r="A25" s="235" t="str">
        <f xml:space="preserve"> _xlfn.CONCAT(按鍵編碼)</f>
        <v>pbPmtTnlkgKGhZJCSzjcsaAOQoeEyYxX{}M@N[]RriIuU9&gt;&lt;4123570</v>
      </c>
      <c r="B25" s="236">
        <f xml:space="preserve"> LEN(A25)</f>
        <v>55</v>
      </c>
      <c r="E25" s="180">
        <v>23</v>
      </c>
      <c r="F25" s="225" t="s">
        <v>806</v>
      </c>
      <c r="G25" s="225" t="s">
        <v>177</v>
      </c>
      <c r="I25" s="180">
        <v>23</v>
      </c>
      <c r="J25" s="655" t="s">
        <v>177</v>
      </c>
      <c r="K25" s="195" t="s">
        <v>107</v>
      </c>
      <c r="M25" s="180">
        <v>23</v>
      </c>
      <c r="N25" s="194" t="str">
        <f t="shared" si="0"/>
        <v>J</v>
      </c>
      <c r="O25" s="194" t="str">
        <f t="shared" si="1"/>
        <v/>
      </c>
      <c r="Q25" s="180">
        <v>23</v>
      </c>
      <c r="R25" s="183" t="str">
        <f t="shared" si="3"/>
        <v>*</v>
      </c>
      <c r="S25" s="197" t="str">
        <f t="shared" si="2"/>
        <v>A</v>
      </c>
      <c r="T25" s="656" t="s">
        <v>107</v>
      </c>
      <c r="U25" s="659">
        <f xml:space="preserve"> MATCH( "" &amp; 表格1_3374[[#This Row],[鍵盤位置]], $J$3:$J$57, 0)</f>
        <v>1</v>
      </c>
      <c r="V25" s="659" t="str" cm="1">
        <f t="array" ref="V25" xml:space="preserve"> INDEX($K$3:$K$57, 表格1_3374[[#This Row],[欄1]])</f>
        <v>ㄅ</v>
      </c>
      <c r="X25" s="661" t="str">
        <f t="shared" si="4"/>
        <v>"*": ㆩ</v>
      </c>
      <c r="Z25" s="242" t="str">
        <f xml:space="preserve"> INDEX($K$3:$K$44, MATCH(表格1_3374[[#This Row],[鍵盤位置]], $J$3:$J$44,0))</f>
        <v>ㄅ</v>
      </c>
      <c r="AA25" s="245" t="s">
        <v>77</v>
      </c>
      <c r="AB25" s="244" t="s">
        <v>371</v>
      </c>
    </row>
    <row r="26" spans="1:28">
      <c r="A26" s="235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236">
        <f xml:space="preserve"> LEN(A26)</f>
        <v>55</v>
      </c>
      <c r="E26" s="180">
        <v>24</v>
      </c>
      <c r="F26" s="225" t="s">
        <v>32</v>
      </c>
      <c r="G26" s="225" t="s">
        <v>49</v>
      </c>
      <c r="I26" s="180">
        <v>24</v>
      </c>
      <c r="J26" s="655" t="s">
        <v>49</v>
      </c>
      <c r="K26" s="195" t="s">
        <v>50</v>
      </c>
      <c r="M26" s="180">
        <v>24</v>
      </c>
      <c r="N26" s="194" t="str">
        <f t="shared" si="0"/>
        <v>C</v>
      </c>
      <c r="O26" s="194" t="str">
        <f t="shared" si="1"/>
        <v/>
      </c>
      <c r="Q26" s="180">
        <v>24</v>
      </c>
      <c r="R26" s="183" t="str">
        <f t="shared" si="3"/>
        <v>i</v>
      </c>
      <c r="S26" s="197" t="str">
        <f t="shared" si="2"/>
        <v>O</v>
      </c>
      <c r="T26" s="656" t="s">
        <v>50</v>
      </c>
      <c r="U26" s="656">
        <f xml:space="preserve"> MATCH( "" &amp; 表格1_3374[[#This Row],[鍵盤位置]], $J$3:$J$57, 0)</f>
        <v>24</v>
      </c>
      <c r="V26" s="656" t="str" cm="1">
        <f t="array" ref="V26" xml:space="preserve"> INDEX($K$3:$K$57, 表格1_3374[[#This Row],[欄1]])</f>
        <v>ㆦ</v>
      </c>
      <c r="X26" s="661" t="str">
        <f t="shared" si="4"/>
        <v>"i": ㆦ</v>
      </c>
      <c r="Z26" s="242" t="str">
        <f xml:space="preserve"> INDEX($K$3:$K$44, MATCH(表格1_3374[[#This Row],[鍵盤位置]], $J$3:$J$44,0))</f>
        <v>ㆦ</v>
      </c>
      <c r="AA26" s="245" t="s">
        <v>66</v>
      </c>
      <c r="AB26" s="244" t="s">
        <v>365</v>
      </c>
    </row>
    <row r="27" spans="1:28">
      <c r="E27" s="180">
        <v>25</v>
      </c>
      <c r="F27" s="225" t="s">
        <v>24</v>
      </c>
      <c r="G27" s="225" t="s">
        <v>31</v>
      </c>
      <c r="I27" s="180">
        <v>25</v>
      </c>
      <c r="J27" s="655" t="s">
        <v>31</v>
      </c>
      <c r="K27" s="195" t="s">
        <v>108</v>
      </c>
      <c r="M27" s="180">
        <v>25</v>
      </c>
      <c r="N27" s="194" t="str">
        <f t="shared" si="0"/>
        <v>S</v>
      </c>
      <c r="O27" s="194" t="str">
        <f t="shared" si="1"/>
        <v/>
      </c>
      <c r="Q27" s="180">
        <v>25</v>
      </c>
      <c r="R27" s="183" t="str">
        <f t="shared" si="3"/>
        <v>I</v>
      </c>
      <c r="S27" s="197" t="str">
        <f t="shared" si="2"/>
        <v>Q</v>
      </c>
      <c r="T27" s="656" t="s">
        <v>108</v>
      </c>
      <c r="U27" s="659">
        <f xml:space="preserve"> MATCH( "" &amp; 表格1_3374[[#This Row],[鍵盤位置]], $J$3:$J$57, 0)</f>
        <v>24</v>
      </c>
      <c r="V27" s="659" t="str" cm="1">
        <f t="array" ref="V27" xml:space="preserve"> INDEX($K$3:$K$57, 表格1_3374[[#This Row],[欄1]])</f>
        <v>ㆦ</v>
      </c>
      <c r="X27" s="661" t="str">
        <f t="shared" si="4"/>
        <v>"I": ㆧ</v>
      </c>
      <c r="Z27" s="242" t="str">
        <f xml:space="preserve"> INDEX($K$3:$K$44, MATCH(表格1_3374[[#This Row],[鍵盤位置]], $J$3:$J$44,0))</f>
        <v>ㆦ</v>
      </c>
      <c r="AA27" s="245" t="s">
        <v>21</v>
      </c>
      <c r="AB27" s="244" t="s">
        <v>375</v>
      </c>
    </row>
    <row r="28" spans="1:28">
      <c r="E28" s="180">
        <v>26</v>
      </c>
      <c r="F28" s="225" t="s">
        <v>79</v>
      </c>
      <c r="G28" s="225" t="s">
        <v>42</v>
      </c>
      <c r="I28" s="180">
        <v>26</v>
      </c>
      <c r="J28" s="655" t="s">
        <v>42</v>
      </c>
      <c r="K28" s="195" t="s">
        <v>78</v>
      </c>
      <c r="M28" s="180">
        <v>26</v>
      </c>
      <c r="N28" s="194" t="str">
        <f t="shared" si="0"/>
        <v>z</v>
      </c>
      <c r="O28" s="194" t="str">
        <f t="shared" si="1"/>
        <v/>
      </c>
      <c r="Q28" s="180">
        <v>26</v>
      </c>
      <c r="R28" s="183" t="str">
        <f t="shared" si="3"/>
        <v>k</v>
      </c>
      <c r="S28" s="197" t="str">
        <f t="shared" si="2"/>
        <v>o</v>
      </c>
      <c r="T28" s="656" t="s">
        <v>78</v>
      </c>
      <c r="U28" s="656">
        <f xml:space="preserve"> MATCH( "" &amp; 表格1_3374[[#This Row],[鍵盤位置]], $J$3:$J$57, 0)</f>
        <v>26</v>
      </c>
      <c r="V28" s="656" t="str" cm="1">
        <f t="array" ref="V28" xml:space="preserve"> INDEX($K$3:$K$57, 表格1_3374[[#This Row],[欄1]])</f>
        <v>ㄜ</v>
      </c>
      <c r="X28" s="661" t="str">
        <f t="shared" si="4"/>
        <v>"k": ㄜ</v>
      </c>
      <c r="Z28" s="242" t="str">
        <f xml:space="preserve"> INDEX($K$3:$K$44, MATCH(表格1_3374[[#This Row],[鍵盤位置]], $J$3:$J$44,0))</f>
        <v>ㄜ</v>
      </c>
      <c r="AA28" s="245" t="s">
        <v>51</v>
      </c>
      <c r="AB28" s="244" t="s">
        <v>368</v>
      </c>
    </row>
    <row r="29" spans="1:28">
      <c r="E29" s="180">
        <v>27</v>
      </c>
      <c r="F29" s="225" t="s">
        <v>53</v>
      </c>
      <c r="G29" s="225" t="s">
        <v>79</v>
      </c>
      <c r="I29" s="180">
        <v>27</v>
      </c>
      <c r="J29" s="655" t="s">
        <v>79</v>
      </c>
      <c r="K29" s="195" t="s">
        <v>52</v>
      </c>
      <c r="M29" s="180">
        <v>27</v>
      </c>
      <c r="N29" s="194" t="str">
        <f t="shared" si="0"/>
        <v>j</v>
      </c>
      <c r="O29" s="194" t="str">
        <f t="shared" si="1"/>
        <v/>
      </c>
      <c r="Q29" s="180">
        <v>27</v>
      </c>
      <c r="R29" s="183" t="str">
        <f t="shared" si="3"/>
        <v>o</v>
      </c>
      <c r="S29" s="197" t="str">
        <f t="shared" si="2"/>
        <v>e</v>
      </c>
      <c r="T29" s="656" t="s">
        <v>52</v>
      </c>
      <c r="U29" s="656">
        <f xml:space="preserve"> MATCH( "" &amp; 表格1_3374[[#This Row],[鍵盤位置]], $J$3:$J$57, 0)</f>
        <v>27</v>
      </c>
      <c r="V29" s="656" t="str" cm="1">
        <f t="array" ref="V29" xml:space="preserve"> INDEX($K$3:$K$57, 表格1_3374[[#This Row],[欄1]])</f>
        <v>ㆤ</v>
      </c>
      <c r="X29" s="661" t="str">
        <f t="shared" si="4"/>
        <v>"o": ㆤ</v>
      </c>
      <c r="Z29" s="242" t="str">
        <f xml:space="preserve"> INDEX($K$3:$K$44, MATCH(表格1_3374[[#This Row],[鍵盤位置]], $J$3:$J$44,0))</f>
        <v>ㆤ</v>
      </c>
      <c r="AA29" s="245" t="s">
        <v>79</v>
      </c>
      <c r="AB29" s="244" t="s">
        <v>366</v>
      </c>
    </row>
    <row r="30" spans="1:28">
      <c r="E30" s="180">
        <v>28</v>
      </c>
      <c r="F30" s="225" t="s">
        <v>26</v>
      </c>
      <c r="G30" s="225" t="s">
        <v>32</v>
      </c>
      <c r="I30" s="180">
        <v>28</v>
      </c>
      <c r="J30" s="655" t="s">
        <v>32</v>
      </c>
      <c r="K30" s="195" t="s">
        <v>110</v>
      </c>
      <c r="M30" s="180">
        <v>28</v>
      </c>
      <c r="N30" s="194" t="str">
        <f t="shared" si="0"/>
        <v>c</v>
      </c>
      <c r="O30" s="194" t="str">
        <f t="shared" si="1"/>
        <v/>
      </c>
      <c r="Q30" s="180">
        <v>28</v>
      </c>
      <c r="R30" s="183" t="str">
        <f t="shared" si="3"/>
        <v>O</v>
      </c>
      <c r="S30" s="197" t="str">
        <f t="shared" si="2"/>
        <v>E</v>
      </c>
      <c r="T30" s="656" t="s">
        <v>52</v>
      </c>
      <c r="U30" s="659">
        <f xml:space="preserve"> MATCH( "" &amp; 表格1_3374[[#This Row],[鍵盤位置]], $J$3:$J$57, 0)</f>
        <v>27</v>
      </c>
      <c r="V30" s="659" t="str" cm="1">
        <f t="array" ref="V30" xml:space="preserve"> INDEX($K$3:$K$57, 表格1_3374[[#This Row],[欄1]])</f>
        <v>ㆤ</v>
      </c>
      <c r="X30" s="661" t="str">
        <f t="shared" si="4"/>
        <v>"O": ㆤ</v>
      </c>
      <c r="Z30" s="242" t="str">
        <f xml:space="preserve"> INDEX($K$3:$K$44, MATCH(表格1_3374[[#This Row],[鍵盤位置]], $J$3:$J$44,0))</f>
        <v>ㆤ</v>
      </c>
      <c r="AA30" s="245" t="s">
        <v>469</v>
      </c>
      <c r="AB30" s="244" t="s">
        <v>671</v>
      </c>
    </row>
    <row r="31" spans="1:28">
      <c r="E31" s="180">
        <v>29</v>
      </c>
      <c r="F31" s="225" t="s">
        <v>175</v>
      </c>
      <c r="G31" s="225" t="s">
        <v>178</v>
      </c>
      <c r="I31" s="180">
        <v>29</v>
      </c>
      <c r="J31" s="655" t="s">
        <v>178</v>
      </c>
      <c r="K31" s="195" t="s">
        <v>22</v>
      </c>
      <c r="M31" s="180">
        <v>29</v>
      </c>
      <c r="N31" s="194" t="str">
        <f t="shared" si="0"/>
        <v>s</v>
      </c>
      <c r="O31" s="194" t="str">
        <f t="shared" si="1"/>
        <v/>
      </c>
      <c r="Q31" s="180">
        <v>29</v>
      </c>
      <c r="R31" s="183" t="str">
        <f t="shared" si="3"/>
        <v>9</v>
      </c>
      <c r="S31" s="197" t="str">
        <f t="shared" si="2"/>
        <v>y</v>
      </c>
      <c r="T31" s="656" t="s">
        <v>22</v>
      </c>
      <c r="U31" s="656">
        <f xml:space="preserve"> MATCH( "" &amp; 表格1_3374[[#This Row],[鍵盤位置]], $J$3:$J$57, 0)</f>
        <v>29</v>
      </c>
      <c r="V31" s="656" t="str" cm="1">
        <f t="array" ref="V31" xml:space="preserve"> INDEX($K$3:$K$57, 表格1_3374[[#This Row],[欄1]])</f>
        <v>ㄞ</v>
      </c>
      <c r="X31" s="661" t="str">
        <f t="shared" si="4"/>
        <v>"9": ㄞ</v>
      </c>
      <c r="Z31" s="242" t="str">
        <f xml:space="preserve"> INDEX($K$3:$K$44, MATCH(表格1_3374[[#This Row],[鍵盤位置]], $J$3:$J$44,0))</f>
        <v>ㄞ</v>
      </c>
      <c r="AA31" s="245" t="s">
        <v>53</v>
      </c>
      <c r="AB31" s="244" t="s">
        <v>362</v>
      </c>
    </row>
    <row r="32" spans="1:28">
      <c r="E32" s="180">
        <v>30</v>
      </c>
      <c r="F32" s="225" t="s">
        <v>29</v>
      </c>
      <c r="G32" s="225" t="s">
        <v>179</v>
      </c>
      <c r="I32" s="180">
        <v>30</v>
      </c>
      <c r="J32" s="655" t="s">
        <v>179</v>
      </c>
      <c r="K32" s="195" t="s">
        <v>111</v>
      </c>
      <c r="M32" s="180">
        <v>30</v>
      </c>
      <c r="N32" s="194" t="str">
        <f t="shared" si="0"/>
        <v>a</v>
      </c>
      <c r="O32" s="194" t="str">
        <f t="shared" si="1"/>
        <v/>
      </c>
      <c r="Q32" s="180">
        <v>30</v>
      </c>
      <c r="R32" s="183" t="str">
        <f t="shared" si="3"/>
        <v>(</v>
      </c>
      <c r="S32" s="197" t="str">
        <f t="shared" si="2"/>
        <v>Y</v>
      </c>
      <c r="T32" s="656" t="s">
        <v>111</v>
      </c>
      <c r="U32" s="656">
        <f xml:space="preserve"> MATCH( "" &amp; 表格1_3374[[#This Row],[鍵盤位置]], $J$3:$J$57, 0)</f>
        <v>30</v>
      </c>
      <c r="V32" s="656" t="str" cm="1">
        <f t="array" ref="V32" xml:space="preserve"> INDEX($K$3:$K$57, 表格1_3374[[#This Row],[欄1]])</f>
        <v>ㆮ</v>
      </c>
      <c r="X32" s="661" t="str">
        <f t="shared" si="4"/>
        <v>"(": ㆮ</v>
      </c>
      <c r="Z32" s="242" t="str">
        <f xml:space="preserve"> INDEX($K$3:$K$44, MATCH(表格1_3374[[#This Row],[鍵盤位置]], $J$3:$J$44,0))</f>
        <v>ㆮ</v>
      </c>
      <c r="AA32" s="245" t="s">
        <v>472</v>
      </c>
      <c r="AB32" s="244" t="s">
        <v>674</v>
      </c>
    </row>
    <row r="33" spans="5:28">
      <c r="E33" s="180">
        <v>31</v>
      </c>
      <c r="F33" s="225" t="s">
        <v>171</v>
      </c>
      <c r="G33" s="225" t="s">
        <v>93</v>
      </c>
      <c r="I33" s="180">
        <v>31</v>
      </c>
      <c r="J33" s="655" t="s">
        <v>93</v>
      </c>
      <c r="K33" s="195" t="s">
        <v>80</v>
      </c>
      <c r="M33" s="180">
        <v>31</v>
      </c>
      <c r="N33" s="194" t="str">
        <f t="shared" si="0"/>
        <v>A</v>
      </c>
      <c r="O33" s="194" t="str">
        <f t="shared" si="1"/>
        <v/>
      </c>
      <c r="Q33" s="180">
        <v>31</v>
      </c>
      <c r="R33" s="183" t="str">
        <f t="shared" si="3"/>
        <v>l</v>
      </c>
      <c r="S33" s="197" t="str">
        <f t="shared" si="2"/>
        <v>x</v>
      </c>
      <c r="T33" s="656" t="s">
        <v>80</v>
      </c>
      <c r="U33" s="656">
        <f xml:space="preserve"> MATCH( "" &amp; 表格1_3374[[#This Row],[鍵盤位置]], $J$3:$J$57, 0)</f>
        <v>31</v>
      </c>
      <c r="V33" s="656" t="str" cm="1">
        <f t="array" ref="V33" xml:space="preserve"> INDEX($K$3:$K$57, 表格1_3374[[#This Row],[欄1]])</f>
        <v>ㄠ</v>
      </c>
      <c r="X33" s="661" t="str">
        <f t="shared" si="4"/>
        <v>"l": ㄠ</v>
      </c>
      <c r="Z33" s="242" t="str">
        <f xml:space="preserve"> INDEX($K$3:$K$44, MATCH(表格1_3374[[#This Row],[鍵盤位置]], $J$3:$J$44,0))</f>
        <v>ㄠ</v>
      </c>
      <c r="AA33" s="245" t="s">
        <v>612</v>
      </c>
      <c r="AB33" s="244" t="s">
        <v>677</v>
      </c>
    </row>
    <row r="34" spans="5:28">
      <c r="E34" s="180">
        <v>32</v>
      </c>
      <c r="F34" s="225" t="s">
        <v>82</v>
      </c>
      <c r="G34" s="225" t="s">
        <v>63</v>
      </c>
      <c r="I34" s="180">
        <v>32</v>
      </c>
      <c r="J34" s="655" t="s">
        <v>63</v>
      </c>
      <c r="K34" s="195" t="s">
        <v>112</v>
      </c>
      <c r="M34" s="180">
        <v>32</v>
      </c>
      <c r="N34" s="194" t="str">
        <f t="shared" si="0"/>
        <v>O</v>
      </c>
      <c r="O34" s="194" t="str">
        <f t="shared" si="1"/>
        <v/>
      </c>
      <c r="Q34" s="180">
        <v>32</v>
      </c>
      <c r="R34" s="183" t="str">
        <f t="shared" si="3"/>
        <v>L</v>
      </c>
      <c r="S34" s="197" t="str">
        <f t="shared" si="2"/>
        <v>X</v>
      </c>
      <c r="T34" s="656" t="s">
        <v>112</v>
      </c>
      <c r="U34" s="656">
        <f xml:space="preserve"> MATCH( "" &amp; 表格1_3374[[#This Row],[鍵盤位置]], $J$3:$J$57, 0)</f>
        <v>31</v>
      </c>
      <c r="V34" s="656" t="str" cm="1">
        <f t="array" ref="V34" xml:space="preserve"> INDEX($K$3:$K$57, 表格1_3374[[#This Row],[欄1]])</f>
        <v>ㄠ</v>
      </c>
      <c r="X34" s="661" t="str">
        <f t="shared" si="4"/>
        <v>"L": ㆯ</v>
      </c>
      <c r="Z34" s="242" t="str">
        <f xml:space="preserve"> INDEX($K$3:$K$44, MATCH(表格1_3374[[#This Row],[鍵盤位置]], $J$3:$J$44,0))</f>
        <v>ㄠ</v>
      </c>
      <c r="AA34" s="245" t="s">
        <v>606</v>
      </c>
      <c r="AB34" s="244" t="s">
        <v>678</v>
      </c>
    </row>
    <row r="35" spans="5:28">
      <c r="E35" s="180">
        <v>33</v>
      </c>
      <c r="F35" s="225" t="s">
        <v>1000</v>
      </c>
      <c r="G35" s="225" t="s">
        <v>180</v>
      </c>
      <c r="I35" s="180">
        <v>33</v>
      </c>
      <c r="J35" s="655" t="s">
        <v>180</v>
      </c>
      <c r="K35" s="195" t="s">
        <v>113</v>
      </c>
      <c r="M35" s="180">
        <v>33</v>
      </c>
      <c r="N35" s="194" t="str">
        <f t="shared" si="0"/>
        <v>Q</v>
      </c>
      <c r="O35" s="194" t="str">
        <f t="shared" si="1"/>
        <v/>
      </c>
      <c r="Q35" s="180">
        <v>33</v>
      </c>
      <c r="R35" s="183" t="str">
        <f t="shared" si="3"/>
        <v>,</v>
      </c>
      <c r="S35" s="197" t="str">
        <f t="shared" si="2"/>
        <v>{</v>
      </c>
      <c r="T35" s="656" t="s">
        <v>113</v>
      </c>
      <c r="U35" s="656">
        <f xml:space="preserve"> MATCH( "" &amp; 表格1_3374[[#This Row],[鍵盤位置]], $J$3:$J$57, 0)</f>
        <v>33</v>
      </c>
      <c r="V35" s="656" t="str" cm="1">
        <f t="array" ref="V35" xml:space="preserve"> INDEX($K$3:$K$57, 表格1_3374[[#This Row],[欄1]])</f>
        <v>ㆰ</v>
      </c>
      <c r="X35" s="661" t="str">
        <f t="shared" si="4"/>
        <v>",": ㆰ</v>
      </c>
      <c r="Z35" s="242" t="str">
        <f xml:space="preserve"> INDEX($K$3:$K$44, MATCH(表格1_3374[[#This Row],[鍵盤位置]], $J$3:$J$44,0))</f>
        <v>ㆰ</v>
      </c>
      <c r="AA35" s="245" t="s">
        <v>329</v>
      </c>
      <c r="AB35" s="244" t="s">
        <v>364</v>
      </c>
    </row>
    <row r="36" spans="5:28">
      <c r="E36" s="180">
        <v>34</v>
      </c>
      <c r="F36" s="225" t="s">
        <v>1001</v>
      </c>
      <c r="G36" s="225" t="s">
        <v>181</v>
      </c>
      <c r="I36" s="180">
        <v>34</v>
      </c>
      <c r="J36" s="655" t="s">
        <v>181</v>
      </c>
      <c r="K36" s="195" t="s">
        <v>114</v>
      </c>
      <c r="M36" s="180">
        <v>34</v>
      </c>
      <c r="N36" s="194" t="str">
        <f t="shared" si="0"/>
        <v>o</v>
      </c>
      <c r="O36" s="194" t="str">
        <f t="shared" si="1"/>
        <v/>
      </c>
      <c r="Q36" s="180">
        <v>34</v>
      </c>
      <c r="R36" s="183" t="str">
        <f t="shared" si="3"/>
        <v>&lt;</v>
      </c>
      <c r="S36" s="197" t="str">
        <f t="shared" si="2"/>
        <v>}</v>
      </c>
      <c r="T36" s="656" t="s">
        <v>114</v>
      </c>
      <c r="U36" s="656">
        <f xml:space="preserve"> MATCH( "" &amp; 表格1_3374[[#This Row],[鍵盤位置]], $J$3:$J$57, 0)</f>
        <v>34</v>
      </c>
      <c r="V36" s="656" t="str" cm="1">
        <f t="array" ref="V36" xml:space="preserve"> INDEX($K$3:$K$57, 表格1_3374[[#This Row],[欄1]])</f>
        <v>ㆱ</v>
      </c>
      <c r="X36" s="661" t="str">
        <f t="shared" si="4"/>
        <v>"&lt;": ㆱ</v>
      </c>
      <c r="Z36" s="242" t="str">
        <f xml:space="preserve"> INDEX($K$3:$K$44, MATCH(表格1_3374[[#This Row],[鍵盤位置]], $J$3:$J$44,0))</f>
        <v>ㆱ</v>
      </c>
      <c r="AA36" s="245" t="s">
        <v>609</v>
      </c>
      <c r="AB36" s="244" t="s">
        <v>681</v>
      </c>
    </row>
    <row r="37" spans="5:28">
      <c r="E37" s="180">
        <v>35</v>
      </c>
      <c r="F37" s="225" t="s">
        <v>87</v>
      </c>
      <c r="G37" s="225" t="s">
        <v>66</v>
      </c>
      <c r="I37" s="180">
        <v>35</v>
      </c>
      <c r="J37" s="655" t="s">
        <v>66</v>
      </c>
      <c r="K37" s="195" t="s">
        <v>100</v>
      </c>
      <c r="M37" s="180">
        <v>35</v>
      </c>
      <c r="N37" s="194" t="str">
        <f t="shared" si="0"/>
        <v>e</v>
      </c>
      <c r="O37" s="194" t="str">
        <f t="shared" si="1"/>
        <v/>
      </c>
      <c r="Q37" s="180">
        <v>35</v>
      </c>
      <c r="R37" s="183" t="str">
        <f t="shared" si="3"/>
        <v>m</v>
      </c>
      <c r="S37" s="197" t="str">
        <f t="shared" si="2"/>
        <v>M</v>
      </c>
      <c r="T37" s="656" t="s">
        <v>100</v>
      </c>
      <c r="U37" s="656">
        <f xml:space="preserve"> MATCH( "" &amp; 表格1_3374[[#This Row],[鍵盤位置]], $J$3:$J$57, 0)</f>
        <v>35</v>
      </c>
      <c r="V37" s="656" t="str" cm="1">
        <f t="array" ref="V37" xml:space="preserve"> INDEX($K$3:$K$57, 表格1_3374[[#This Row],[欄1]])</f>
        <v>ㆬ</v>
      </c>
      <c r="X37" s="661" t="str">
        <f t="shared" si="4"/>
        <v>"m": ㆬ</v>
      </c>
      <c r="Z37" s="242" t="str">
        <f xml:space="preserve"> INDEX($K$3:$K$44, MATCH(表格1_3374[[#This Row],[鍵盤位置]], $J$3:$J$44,0))</f>
        <v>ㆬ</v>
      </c>
      <c r="AA37" s="245" t="s">
        <v>314</v>
      </c>
      <c r="AB37" s="244" t="s">
        <v>683</v>
      </c>
    </row>
    <row r="38" spans="5:28">
      <c r="E38" s="180">
        <v>36</v>
      </c>
      <c r="F38" s="657" t="s">
        <v>914</v>
      </c>
      <c r="G38" s="225" t="s">
        <v>182</v>
      </c>
      <c r="I38" s="180">
        <v>36</v>
      </c>
      <c r="J38" s="655" t="s">
        <v>182</v>
      </c>
      <c r="K38" s="195" t="s">
        <v>23</v>
      </c>
      <c r="M38" s="180">
        <v>36</v>
      </c>
      <c r="N38" s="194" t="str">
        <f t="shared" si="0"/>
        <v>E</v>
      </c>
      <c r="O38" s="194" t="str">
        <f t="shared" si="1"/>
        <v/>
      </c>
      <c r="Q38" s="180">
        <v>36</v>
      </c>
      <c r="R38" s="183" t="str">
        <f t="shared" si="3"/>
        <v>0</v>
      </c>
      <c r="S38" s="197" t="str">
        <f t="shared" si="2"/>
        <v>@</v>
      </c>
      <c r="T38" s="656" t="s">
        <v>23</v>
      </c>
      <c r="U38" s="656">
        <f xml:space="preserve"> MATCH( "" &amp; 表格1_3374[[#This Row],[鍵盤位置]], $J$3:$J$57, 0)</f>
        <v>36</v>
      </c>
      <c r="V38" s="656" t="str" cm="1">
        <f t="array" ref="V38" xml:space="preserve"> INDEX($K$3:$K$57, 表格1_3374[[#This Row],[欄1]])</f>
        <v>ㄢ</v>
      </c>
      <c r="X38" s="661" t="str">
        <f t="shared" si="4"/>
        <v>"0": ㄢ</v>
      </c>
      <c r="Z38" s="242" t="str">
        <f xml:space="preserve"> INDEX($K$3:$K$44, MATCH(表格1_3374[[#This Row],[鍵盤位置]], $J$3:$J$44,0))</f>
        <v>ㄢ</v>
      </c>
      <c r="AA38" s="245" t="s">
        <v>73</v>
      </c>
      <c r="AB38" s="244" t="s">
        <v>363</v>
      </c>
    </row>
    <row r="39" spans="5:28">
      <c r="E39" s="180">
        <v>37</v>
      </c>
      <c r="F39" s="225" t="s">
        <v>86</v>
      </c>
      <c r="G39" s="225" t="s">
        <v>9</v>
      </c>
      <c r="I39" s="180">
        <v>37</v>
      </c>
      <c r="J39" s="655" t="s">
        <v>9</v>
      </c>
      <c r="K39" s="195" t="s">
        <v>54</v>
      </c>
      <c r="M39" s="180">
        <v>37</v>
      </c>
      <c r="N39" s="194" t="str">
        <f t="shared" si="0"/>
        <v>y</v>
      </c>
      <c r="O39" s="194" t="str">
        <f t="shared" si="1"/>
        <v/>
      </c>
      <c r="Q39" s="180">
        <v>37</v>
      </c>
      <c r="R39" s="183" t="str">
        <f t="shared" si="3"/>
        <v>p</v>
      </c>
      <c r="S39" s="197" t="str">
        <f t="shared" si="2"/>
        <v>N</v>
      </c>
      <c r="T39" s="656" t="s">
        <v>54</v>
      </c>
      <c r="U39" s="656">
        <f xml:space="preserve"> MATCH( "" &amp; 表格1_3374[[#This Row],[鍵盤位置]], $J$3:$J$57, 0)</f>
        <v>37</v>
      </c>
      <c r="V39" s="656" t="str" cm="1">
        <f t="array" ref="V39" xml:space="preserve"> INDEX($K$3:$K$57, 表格1_3374[[#This Row],[欄1]])</f>
        <v>ㄣ</v>
      </c>
      <c r="X39" s="661" t="str">
        <f t="shared" si="4"/>
        <v>"p": ㄣ</v>
      </c>
      <c r="Z39" s="242" t="str">
        <f xml:space="preserve"> INDEX($K$3:$K$44, MATCH(表格1_3374[[#This Row],[鍵盤位置]], $J$3:$J$44,0))</f>
        <v>ㄣ</v>
      </c>
      <c r="AA39" s="245" t="s">
        <v>600</v>
      </c>
      <c r="AB39" s="244" t="s">
        <v>685</v>
      </c>
    </row>
    <row r="40" spans="5:28">
      <c r="E40" s="180">
        <v>38</v>
      </c>
      <c r="F40" s="225" t="s">
        <v>1002</v>
      </c>
      <c r="G40" s="225" t="s">
        <v>183</v>
      </c>
      <c r="I40" s="180">
        <v>38</v>
      </c>
      <c r="J40" s="655" t="s">
        <v>183</v>
      </c>
      <c r="K40" s="195" t="s">
        <v>81</v>
      </c>
      <c r="M40" s="180">
        <v>38</v>
      </c>
      <c r="N40" s="194" t="str">
        <f t="shared" si="0"/>
        <v>Y</v>
      </c>
      <c r="O40" s="194" t="str">
        <f t="shared" si="1"/>
        <v/>
      </c>
      <c r="Q40" s="180">
        <v>38</v>
      </c>
      <c r="R40" s="183" t="str">
        <f t="shared" si="3"/>
        <v>;</v>
      </c>
      <c r="S40" s="197" t="str">
        <f t="shared" si="2"/>
        <v>[</v>
      </c>
      <c r="T40" s="656" t="s">
        <v>81</v>
      </c>
      <c r="U40" s="656">
        <f xml:space="preserve"> MATCH( "" &amp; 表格1_3374[[#This Row],[鍵盤位置]], $J$3:$J$57, 0)</f>
        <v>38</v>
      </c>
      <c r="V40" s="656" t="str" cm="1">
        <f t="array" ref="V40" xml:space="preserve"> INDEX($K$3:$K$57, 表格1_3374[[#This Row],[欄1]])</f>
        <v>ㄤ</v>
      </c>
      <c r="X40" s="661" t="str">
        <f t="shared" si="4"/>
        <v>";": ㄤ</v>
      </c>
      <c r="Z40" s="242" t="str">
        <f xml:space="preserve"> INDEX($K$3:$K$44, MATCH(表格1_3374[[#This Row],[鍵盤位置]], $J$3:$J$44,0))</f>
        <v>ㄤ</v>
      </c>
      <c r="AA40" s="245" t="s">
        <v>603</v>
      </c>
      <c r="AB40" s="244" t="s">
        <v>686</v>
      </c>
    </row>
    <row r="41" spans="5:28">
      <c r="E41" s="180">
        <v>39</v>
      </c>
      <c r="F41" s="225" t="s">
        <v>1003</v>
      </c>
      <c r="G41" s="225" t="s">
        <v>1004</v>
      </c>
      <c r="I41" s="180">
        <v>39</v>
      </c>
      <c r="J41" s="655" t="s">
        <v>1004</v>
      </c>
      <c r="K41" s="195" t="s">
        <v>101</v>
      </c>
      <c r="M41" s="180">
        <v>39</v>
      </c>
      <c r="N41" s="194" t="str">
        <f t="shared" si="0"/>
        <v>x</v>
      </c>
      <c r="O41" s="194" t="str">
        <f t="shared" si="1"/>
        <v/>
      </c>
      <c r="Q41" s="180">
        <v>39</v>
      </c>
      <c r="R41" s="183" t="str">
        <f t="shared" si="3"/>
        <v>:</v>
      </c>
      <c r="S41" s="197" t="str">
        <f t="shared" si="2"/>
        <v>]</v>
      </c>
      <c r="T41" s="656" t="s">
        <v>101</v>
      </c>
      <c r="U41" s="656">
        <f xml:space="preserve"> MATCH( "" &amp; 表格1_3374[[#This Row],[鍵盤位置]], $J$3:$J$57, 0)</f>
        <v>39</v>
      </c>
      <c r="V41" s="656" t="str" cm="1">
        <f t="array" ref="V41" xml:space="preserve"> INDEX($K$3:$K$57, 表格1_3374[[#This Row],[欄1]])</f>
        <v>ㆲ</v>
      </c>
      <c r="X41" s="661" t="str">
        <f t="shared" si="4"/>
        <v>":": ㆲ</v>
      </c>
      <c r="Z41" s="242" t="str">
        <f xml:space="preserve"> INDEX($K$3:$K$44, MATCH(表格1_3374[[#This Row],[鍵盤位置]], $J$3:$J$44,0))</f>
        <v>ㆲ</v>
      </c>
      <c r="AA41" s="245" t="s">
        <v>309</v>
      </c>
      <c r="AB41" s="244" t="s">
        <v>374</v>
      </c>
    </row>
    <row r="42" spans="5:28">
      <c r="E42" s="180">
        <v>40</v>
      </c>
      <c r="F42" s="225" t="s">
        <v>27</v>
      </c>
      <c r="G42" s="225" t="s">
        <v>184</v>
      </c>
      <c r="I42" s="180">
        <v>40</v>
      </c>
      <c r="J42" s="655" t="s">
        <v>184</v>
      </c>
      <c r="K42" s="195" t="s">
        <v>115</v>
      </c>
      <c r="M42" s="180">
        <v>40</v>
      </c>
      <c r="N42" s="194" t="str">
        <f t="shared" si="0"/>
        <v>X</v>
      </c>
      <c r="O42" s="194" t="str">
        <f t="shared" si="1"/>
        <v/>
      </c>
      <c r="Q42" s="180">
        <v>40</v>
      </c>
      <c r="R42" s="183" t="str">
        <f t="shared" si="3"/>
        <v>/</v>
      </c>
      <c r="S42" s="197" t="str">
        <f t="shared" si="2"/>
        <v>R</v>
      </c>
      <c r="T42" s="656" t="s">
        <v>115</v>
      </c>
      <c r="U42" s="656">
        <f xml:space="preserve"> MATCH( "" &amp; 表格1_3374[[#This Row],[鍵盤位置]], $J$3:$J$57, 0)</f>
        <v>40</v>
      </c>
      <c r="V42" s="656" t="str" cm="1">
        <f t="array" ref="V42" xml:space="preserve"> INDEX($K$3:$K$57, 表格1_3374[[#This Row],[欄1]])</f>
        <v>ㄥ</v>
      </c>
      <c r="X42" s="661" t="str">
        <f t="shared" si="4"/>
        <v>"/": ㄥ</v>
      </c>
      <c r="Z42" s="242" t="str">
        <f xml:space="preserve"> INDEX($K$3:$K$44, MATCH(表格1_3374[[#This Row],[鍵盤位置]], $J$3:$J$44,0))</f>
        <v>ㄥ</v>
      </c>
      <c r="AA42" s="245" t="s">
        <v>312</v>
      </c>
      <c r="AB42" s="244" t="s">
        <v>372</v>
      </c>
    </row>
    <row r="43" spans="5:28">
      <c r="E43" s="180">
        <v>41</v>
      </c>
      <c r="F43" s="225" t="s">
        <v>172</v>
      </c>
      <c r="G43" s="225" t="s">
        <v>185</v>
      </c>
      <c r="I43" s="180">
        <v>41</v>
      </c>
      <c r="J43" s="655" t="s">
        <v>185</v>
      </c>
      <c r="K43" s="195" t="s">
        <v>102</v>
      </c>
      <c r="M43" s="180">
        <v>41</v>
      </c>
      <c r="N43" s="194" t="str">
        <f t="shared" si="0"/>
        <v>{</v>
      </c>
      <c r="O43" s="194" t="str">
        <f t="shared" si="1"/>
        <v/>
      </c>
      <c r="Q43" s="180">
        <v>41</v>
      </c>
      <c r="R43" s="183" t="str">
        <f t="shared" si="3"/>
        <v>-</v>
      </c>
      <c r="S43" s="197" t="str">
        <f t="shared" si="2"/>
        <v>r</v>
      </c>
      <c r="T43" s="656" t="s">
        <v>102</v>
      </c>
      <c r="U43" s="656">
        <f xml:space="preserve"> MATCH( "" &amp; 表格1_3374[[#This Row],[鍵盤位置]], $J$3:$J$57, 0)</f>
        <v>41</v>
      </c>
      <c r="V43" s="656" t="str" cm="1">
        <f t="array" ref="V43" xml:space="preserve"> INDEX($K$3:$K$57, 表格1_3374[[#This Row],[欄1]])</f>
        <v>ㆭ</v>
      </c>
      <c r="X43" s="661" t="str">
        <f t="shared" si="4"/>
        <v>"-": ㆭ</v>
      </c>
      <c r="Z43" s="242" t="str">
        <f xml:space="preserve"> INDEX($K$3:$K$44, MATCH(表格1_3374[[#This Row],[鍵盤位置]], $J$3:$J$44,0))</f>
        <v>ㆭ</v>
      </c>
      <c r="AA43" s="245" t="s">
        <v>313</v>
      </c>
      <c r="AB43" s="244" t="s">
        <v>370</v>
      </c>
    </row>
    <row r="44" spans="5:28">
      <c r="E44" s="180">
        <v>42</v>
      </c>
      <c r="F44" s="225" t="s">
        <v>49</v>
      </c>
      <c r="G44" s="225" t="s">
        <v>77</v>
      </c>
      <c r="I44" s="180">
        <v>42</v>
      </c>
      <c r="J44" s="655" t="s">
        <v>77</v>
      </c>
      <c r="K44" s="195" t="s">
        <v>48</v>
      </c>
      <c r="M44" s="180">
        <v>42</v>
      </c>
      <c r="N44" s="194" t="str">
        <f t="shared" si="0"/>
        <v>}</v>
      </c>
      <c r="O44" s="194" t="str">
        <f t="shared" si="1"/>
        <v/>
      </c>
      <c r="Q44" s="180">
        <v>42</v>
      </c>
      <c r="R44" s="183" t="str">
        <f t="shared" si="3"/>
        <v>u</v>
      </c>
      <c r="S44" s="197" t="str">
        <f t="shared" si="2"/>
        <v>i</v>
      </c>
      <c r="T44" s="656" t="s">
        <v>48</v>
      </c>
      <c r="U44" s="656">
        <f xml:space="preserve"> MATCH( "" &amp; 表格1_3374[[#This Row],[鍵盤位置]], $J$3:$J$57, 0)</f>
        <v>42</v>
      </c>
      <c r="V44" s="656" t="str" cm="1">
        <f t="array" ref="V44" xml:space="preserve"> INDEX($K$3:$K$57, 表格1_3374[[#This Row],[欄1]])</f>
        <v>ㄧ</v>
      </c>
      <c r="X44" s="661" t="str">
        <f t="shared" si="4"/>
        <v>"u": ㄧ</v>
      </c>
      <c r="Z44" s="242" t="str">
        <f xml:space="preserve"> INDEX($K$3:$K$44, MATCH(表格1_3374[[#This Row],[鍵盤位置]], $J$3:$J$44,0))</f>
        <v>ㄧ</v>
      </c>
      <c r="AA44" s="245" t="s">
        <v>311</v>
      </c>
      <c r="AB44" s="244" t="s">
        <v>369</v>
      </c>
    </row>
    <row r="45" spans="5:28">
      <c r="E45" s="180">
        <v>43</v>
      </c>
      <c r="F45" s="225" t="s">
        <v>31</v>
      </c>
      <c r="G45" s="225" t="s">
        <v>30</v>
      </c>
      <c r="I45" s="180">
        <v>43</v>
      </c>
      <c r="J45" s="655" t="s">
        <v>30</v>
      </c>
      <c r="K45" s="195" t="s">
        <v>116</v>
      </c>
      <c r="O45" s="180"/>
      <c r="Q45" s="180">
        <v>43</v>
      </c>
      <c r="R45" s="183" t="str">
        <f t="shared" si="3"/>
        <v>U</v>
      </c>
      <c r="S45" s="197" t="str">
        <f t="shared" si="2"/>
        <v>I</v>
      </c>
      <c r="T45" s="656" t="s">
        <v>48</v>
      </c>
      <c r="U45" s="656">
        <f xml:space="preserve"> MATCH( "" &amp; 表格1_3374[[#This Row],[鍵盤位置]], $J$3:$J$57, 0)</f>
        <v>42</v>
      </c>
      <c r="V45" s="656" t="str" cm="1">
        <f t="array" ref="V45" xml:space="preserve"> INDEX($K$3:$K$57, 表格1_3374[[#This Row],[欄1]])</f>
        <v>ㄧ</v>
      </c>
      <c r="X45" s="661" t="str">
        <f t="shared" si="4"/>
        <v>"U": ㄧ</v>
      </c>
    </row>
    <row r="46" spans="5:28">
      <c r="E46" s="180">
        <v>44</v>
      </c>
      <c r="F46" s="225" t="s">
        <v>77</v>
      </c>
      <c r="G46" s="225" t="s">
        <v>97</v>
      </c>
      <c r="I46" s="180">
        <v>44</v>
      </c>
      <c r="J46" s="655" t="s">
        <v>97</v>
      </c>
      <c r="K46" s="195" t="s">
        <v>76</v>
      </c>
      <c r="Q46" s="180">
        <v>44</v>
      </c>
      <c r="R46" s="183" t="str">
        <f t="shared" si="3"/>
        <v>j</v>
      </c>
      <c r="S46" s="197" t="str">
        <f t="shared" si="2"/>
        <v>u</v>
      </c>
      <c r="T46" s="656" t="s">
        <v>76</v>
      </c>
      <c r="U46" s="656">
        <f xml:space="preserve"> MATCH( "" &amp; 表格1_3374[[#This Row],[鍵盤位置]], $J$3:$J$57, 0)</f>
        <v>44</v>
      </c>
      <c r="V46" s="656" t="str" cm="1">
        <f t="array" ref="V46" xml:space="preserve"> INDEX($K$3:$K$57, 表格1_3374[[#This Row],[欄1]])</f>
        <v>ㄨ</v>
      </c>
      <c r="X46" s="661" t="str">
        <f t="shared" si="4"/>
        <v>"j": ㄨ</v>
      </c>
      <c r="Z46" s="259" t="str">
        <f xml:space="preserve"> _xlfn.CONCAT(S3:S23)</f>
        <v>pbPmtTnlkgKGhZJCSzjcs</v>
      </c>
    </row>
    <row r="47" spans="5:28">
      <c r="E47" s="180">
        <v>45</v>
      </c>
      <c r="F47" s="225" t="s">
        <v>30</v>
      </c>
      <c r="G47" s="225" t="s">
        <v>61</v>
      </c>
      <c r="I47" s="180">
        <v>45</v>
      </c>
      <c r="J47" s="655" t="s">
        <v>61</v>
      </c>
      <c r="K47" s="195" t="s">
        <v>117</v>
      </c>
      <c r="Q47" s="180">
        <v>45</v>
      </c>
      <c r="R47" s="183" t="str">
        <f t="shared" si="3"/>
        <v>J</v>
      </c>
      <c r="S47" s="197" t="str">
        <f t="shared" si="2"/>
        <v>U</v>
      </c>
      <c r="T47" s="656" t="s">
        <v>117</v>
      </c>
      <c r="U47" s="656">
        <f xml:space="preserve"> MATCH( "" &amp; 表格1_3374[[#This Row],[鍵盤位置]], $J$3:$J$57, 0)</f>
        <v>44</v>
      </c>
      <c r="V47" s="656" t="str" cm="1">
        <f t="array" ref="V47" xml:space="preserve"> INDEX($K$3:$K$57, 表格1_3374[[#This Row],[欄1]])</f>
        <v>ㄨ</v>
      </c>
      <c r="X47" s="661" t="str">
        <f t="shared" si="4"/>
        <v>"J": ㆫ</v>
      </c>
    </row>
    <row r="48" spans="5:28">
      <c r="E48" s="180">
        <v>46</v>
      </c>
      <c r="F48" s="225" t="s">
        <v>168</v>
      </c>
      <c r="G48" s="225" t="s">
        <v>118</v>
      </c>
      <c r="I48" s="180">
        <v>46</v>
      </c>
      <c r="J48" s="655" t="s">
        <v>118</v>
      </c>
      <c r="K48" s="195" t="s">
        <v>118</v>
      </c>
      <c r="Q48" s="180">
        <v>46</v>
      </c>
      <c r="R48" s="183" t="str">
        <f>G51</f>
        <v>b</v>
      </c>
      <c r="S48" s="197" t="str">
        <f>F51</f>
        <v>9</v>
      </c>
      <c r="T48" s="656" t="s">
        <v>119</v>
      </c>
      <c r="U48" s="656">
        <f xml:space="preserve"> MATCH( "" &amp; 表格1_3374[[#This Row],[鍵盤位置]], $J$3:$J$57, 0)</f>
        <v>49</v>
      </c>
      <c r="V48" s="656" t="str" cm="1">
        <f t="array" ref="V48" xml:space="preserve"> INDEX($K$3:$K$57, 表格1_3374[[#This Row],[欄1]])</f>
        <v>ㆴ</v>
      </c>
    </row>
    <row r="49" spans="5:26">
      <c r="E49" s="180">
        <v>47</v>
      </c>
      <c r="F49" s="225" t="s">
        <v>169</v>
      </c>
      <c r="G49" s="225" t="s">
        <v>186</v>
      </c>
      <c r="I49" s="180">
        <v>47</v>
      </c>
      <c r="J49" s="655" t="s">
        <v>186</v>
      </c>
      <c r="K49" s="195" t="s">
        <v>14</v>
      </c>
      <c r="Q49" s="180">
        <v>47</v>
      </c>
      <c r="R49" s="183" t="str">
        <f>G52</f>
        <v>t</v>
      </c>
      <c r="S49" s="197" t="str">
        <f>F52</f>
        <v>&gt;</v>
      </c>
      <c r="T49" s="656" t="s">
        <v>120</v>
      </c>
      <c r="U49" s="656">
        <f xml:space="preserve"> MATCH( "" &amp; 表格1_3374[[#This Row],[鍵盤位置]], $J$3:$J$57, 0)</f>
        <v>50</v>
      </c>
      <c r="V49" s="656" t="str" cm="1">
        <f t="array" ref="V49" xml:space="preserve"> INDEX($K$3:$K$57, 表格1_3374[[#This Row],[欄1]])</f>
        <v>ㆵ</v>
      </c>
      <c r="Z49" t="s">
        <v>1005</v>
      </c>
    </row>
    <row r="50" spans="5:26">
      <c r="E50" s="180">
        <v>48</v>
      </c>
      <c r="F50" s="225" t="s">
        <v>187</v>
      </c>
      <c r="G50" s="225" t="s">
        <v>187</v>
      </c>
      <c r="I50" s="180">
        <v>48</v>
      </c>
      <c r="J50" s="655" t="s">
        <v>187</v>
      </c>
      <c r="K50" s="195" t="s">
        <v>12</v>
      </c>
      <c r="Q50" s="180">
        <v>48</v>
      </c>
      <c r="R50" s="183" t="str">
        <f>G53</f>
        <v>g</v>
      </c>
      <c r="S50" s="197" t="str">
        <f>F53</f>
        <v>&lt;</v>
      </c>
      <c r="T50" s="656" t="s">
        <v>121</v>
      </c>
      <c r="U50" s="656">
        <f xml:space="preserve"> MATCH( "" &amp; 表格1_3374[[#This Row],[鍵盤位置]], $J$3:$J$57, 0)</f>
        <v>51</v>
      </c>
      <c r="V50" s="656" t="str" cm="1">
        <f t="array" ref="V50" xml:space="preserve"> INDEX($K$3:$K$57, 表格1_3374[[#This Row],[欄1]])</f>
        <v>ㆻ</v>
      </c>
      <c r="Z50">
        <f xml:space="preserve"> LEN(Z49) - 2</f>
        <v>55</v>
      </c>
    </row>
    <row r="51" spans="5:26">
      <c r="E51" s="180">
        <v>49</v>
      </c>
      <c r="F51" s="225" t="s">
        <v>178</v>
      </c>
      <c r="G51" s="225" t="s">
        <v>91</v>
      </c>
      <c r="I51" s="180">
        <v>49</v>
      </c>
      <c r="J51" s="655" t="s">
        <v>91</v>
      </c>
      <c r="K51" s="195" t="s">
        <v>119</v>
      </c>
      <c r="Q51" s="180">
        <v>49</v>
      </c>
      <c r="R51" s="183" t="str">
        <f>G54</f>
        <v>z</v>
      </c>
      <c r="S51" s="197" t="str">
        <f>F54</f>
        <v>4</v>
      </c>
      <c r="T51" s="656" t="s">
        <v>122</v>
      </c>
      <c r="U51" s="656">
        <f xml:space="preserve"> MATCH( "" &amp; 表格1_3374[[#This Row],[鍵盤位置]], $J$3:$J$57, 0)</f>
        <v>52</v>
      </c>
      <c r="V51" s="656" t="str" cm="1">
        <f t="array" ref="V51" xml:space="preserve"> INDEX($K$3:$K$57, 表格1_3374[[#This Row],[欄1]])</f>
        <v>ㆷ</v>
      </c>
    </row>
    <row r="52" spans="5:26">
      <c r="E52" s="180">
        <v>50</v>
      </c>
      <c r="F52" s="225" t="s">
        <v>1006</v>
      </c>
      <c r="G52" s="225" t="s">
        <v>11</v>
      </c>
      <c r="I52" s="180">
        <v>50</v>
      </c>
      <c r="J52" s="655" t="s">
        <v>11</v>
      </c>
      <c r="K52" s="195" t="s">
        <v>120</v>
      </c>
      <c r="Q52" s="180">
        <v>50</v>
      </c>
      <c r="R52" s="183" t="str">
        <f>G48</f>
        <v xml:space="preserve"> </v>
      </c>
      <c r="S52" s="197" t="str">
        <f>F48</f>
        <v>1</v>
      </c>
      <c r="T52" s="656" t="s">
        <v>118</v>
      </c>
      <c r="U52" s="656">
        <f xml:space="preserve"> MATCH( "" &amp; 表格1_3374[[#This Row],[鍵盤位置]], $J$3:$J$57, 0)</f>
        <v>46</v>
      </c>
      <c r="V52" s="656" t="str" cm="1">
        <f t="array" ref="V52" xml:space="preserve"> INDEX($K$3:$K$57, 表格1_3374[[#This Row],[欄1]])</f>
        <v xml:space="preserve"> </v>
      </c>
    </row>
    <row r="53" spans="5:26">
      <c r="E53" s="180">
        <v>51</v>
      </c>
      <c r="F53" s="225" t="s">
        <v>181</v>
      </c>
      <c r="G53" s="225" t="s">
        <v>45</v>
      </c>
      <c r="I53" s="180">
        <v>51</v>
      </c>
      <c r="J53" s="655" t="s">
        <v>45</v>
      </c>
      <c r="K53" s="195" t="s">
        <v>121</v>
      </c>
      <c r="Q53" s="180">
        <v>51</v>
      </c>
      <c r="R53" s="183" t="str">
        <f>G49</f>
        <v>4</v>
      </c>
      <c r="S53" s="197" t="str">
        <f>F49</f>
        <v>2</v>
      </c>
      <c r="T53" s="656" t="s">
        <v>14</v>
      </c>
      <c r="U53" s="656">
        <f xml:space="preserve"> MATCH( "" &amp; 表格1_3374[[#This Row],[鍵盤位置]], $J$3:$J$57, 0)</f>
        <v>47</v>
      </c>
      <c r="V53" s="656" t="str" cm="1">
        <f t="array" ref="V53" xml:space="preserve"> INDEX($K$3:$K$57, 表格1_3374[[#This Row],[欄1]])</f>
        <v>ˋ</v>
      </c>
    </row>
    <row r="54" spans="5:26">
      <c r="E54" s="180">
        <v>52</v>
      </c>
      <c r="F54" s="225" t="s">
        <v>186</v>
      </c>
      <c r="G54" s="225" t="s">
        <v>165</v>
      </c>
      <c r="I54" s="180">
        <v>52</v>
      </c>
      <c r="J54" s="655" t="s">
        <v>165</v>
      </c>
      <c r="K54" s="195" t="s">
        <v>122</v>
      </c>
      <c r="Q54" s="180">
        <v>52</v>
      </c>
      <c r="R54" s="183" t="str">
        <f>G50</f>
        <v>3</v>
      </c>
      <c r="S54" s="197" t="str">
        <f>F50</f>
        <v>3</v>
      </c>
      <c r="T54" s="656" t="s">
        <v>12</v>
      </c>
      <c r="U54" s="656">
        <f xml:space="preserve"> MATCH( "" &amp; 表格1_3374[[#This Row],[鍵盤位置]], $J$3:$J$57, 0)</f>
        <v>48</v>
      </c>
      <c r="V54" s="656" t="str" cm="1">
        <f t="array" ref="V54" xml:space="preserve"> INDEX($K$3:$K$57, 表格1_3374[[#This Row],[欄1]])</f>
        <v>˪</v>
      </c>
    </row>
    <row r="55" spans="5:26">
      <c r="E55" s="180">
        <v>53</v>
      </c>
      <c r="F55" s="225" t="s">
        <v>189</v>
      </c>
      <c r="G55" s="225" t="s">
        <v>188</v>
      </c>
      <c r="I55" s="180">
        <v>53</v>
      </c>
      <c r="J55" s="655" t="s">
        <v>188</v>
      </c>
      <c r="K55" s="195" t="s">
        <v>18</v>
      </c>
      <c r="Q55" s="180">
        <v>53</v>
      </c>
      <c r="R55" s="183" t="str">
        <f>G55</f>
        <v>6</v>
      </c>
      <c r="S55" s="197" t="str">
        <f>F55</f>
        <v>5</v>
      </c>
      <c r="T55" s="656" t="s">
        <v>18</v>
      </c>
      <c r="U55" s="656">
        <f xml:space="preserve"> MATCH( "" &amp; 表格1_3374[[#This Row],[鍵盤位置]], $J$3:$J$57, 0)</f>
        <v>53</v>
      </c>
      <c r="V55" s="656" t="str" cm="1">
        <f t="array" ref="V55" xml:space="preserve"> INDEX($K$3:$K$57, 表格1_3374[[#This Row],[欄1]])</f>
        <v>ˊ</v>
      </c>
    </row>
    <row r="56" spans="5:26">
      <c r="E56" s="180">
        <v>54</v>
      </c>
      <c r="F56" s="225" t="s">
        <v>190</v>
      </c>
      <c r="G56" s="225" t="s">
        <v>189</v>
      </c>
      <c r="I56" s="180">
        <v>54</v>
      </c>
      <c r="J56" s="655" t="s">
        <v>189</v>
      </c>
      <c r="K56" s="195" t="s">
        <v>16</v>
      </c>
      <c r="Q56" s="180">
        <v>54</v>
      </c>
      <c r="R56" s="183" t="str">
        <f>G56</f>
        <v>5</v>
      </c>
      <c r="S56" s="197" t="str">
        <f>F56</f>
        <v>7</v>
      </c>
      <c r="T56" s="656" t="s">
        <v>16</v>
      </c>
      <c r="U56" s="656">
        <f xml:space="preserve"> MATCH( "" &amp; 表格1_3374[[#This Row],[鍵盤位置]], $J$3:$J$57, 0)</f>
        <v>54</v>
      </c>
      <c r="V56" s="656" t="str" cm="1">
        <f t="array" ref="V56" xml:space="preserve"> INDEX($K$3:$K$57, 表格1_3374[[#This Row],[欄1]])</f>
        <v>˫</v>
      </c>
    </row>
    <row r="57" spans="5:26">
      <c r="E57" s="180">
        <v>55</v>
      </c>
      <c r="F57" s="225">
        <v>0</v>
      </c>
      <c r="G57" s="225" t="s">
        <v>190</v>
      </c>
      <c r="I57" s="180">
        <v>55</v>
      </c>
      <c r="J57" s="655" t="s">
        <v>190</v>
      </c>
      <c r="K57" s="195" t="s">
        <v>123</v>
      </c>
      <c r="Q57" s="180">
        <v>55</v>
      </c>
      <c r="R57" s="183" t="str">
        <f>G57</f>
        <v>7</v>
      </c>
      <c r="S57" s="197">
        <f>F57</f>
        <v>0</v>
      </c>
      <c r="T57" s="656" t="s">
        <v>123</v>
      </c>
      <c r="U57" s="656">
        <f xml:space="preserve"> MATCH( "" &amp; 表格1_3374[[#This Row],[鍵盤位置]], $J$3:$J$57, 0)</f>
        <v>55</v>
      </c>
      <c r="V57" s="656" t="str" cm="1">
        <f t="array" ref="V57" xml:space="preserve"> INDEX($K$3:$K$57, 表格1_3374[[#This Row],[欄1]])</f>
        <v>˙</v>
      </c>
    </row>
    <row r="58" spans="5:26">
      <c r="R58" s="183"/>
      <c r="S58" s="197"/>
      <c r="T58" s="183"/>
      <c r="U58" s="183"/>
      <c r="V58" s="183"/>
    </row>
    <row r="59" spans="5:26">
      <c r="E59" s="663" t="s">
        <v>770</v>
      </c>
      <c r="F59" s="667" t="str">
        <f xml:space="preserve"> _xlfn.CONCAT(鍵盤位置)</f>
        <v>1!qa2wsxeEdDcrRfvyYhn8*iIkoO9(lL,&lt;m0p;:/-uUjJbtgz 43657</v>
      </c>
      <c r="G59" s="664"/>
      <c r="H59" s="665"/>
      <c r="I59" s="665"/>
      <c r="J59" s="666"/>
      <c r="K59" s="664"/>
      <c r="L59" s="665"/>
      <c r="M59" s="665"/>
      <c r="N59" s="665"/>
      <c r="O59" s="247"/>
      <c r="P59" s="665"/>
      <c r="R59" s="183"/>
      <c r="S59" s="197"/>
      <c r="T59" s="183"/>
      <c r="U59" s="183"/>
      <c r="V59" s="183"/>
    </row>
    <row r="60" spans="5:26">
      <c r="R60" s="183"/>
      <c r="S60" s="197"/>
      <c r="T60" s="183"/>
      <c r="U60" s="183"/>
      <c r="V60" s="183"/>
    </row>
    <row r="61" spans="5:26">
      <c r="R61" s="183"/>
      <c r="S61" s="197"/>
      <c r="T61" s="183"/>
      <c r="U61" s="183"/>
      <c r="V61" s="183"/>
    </row>
    <row r="62" spans="5:26">
      <c r="R62" s="183"/>
      <c r="S62" s="197"/>
      <c r="T62" s="183"/>
      <c r="U62" s="183"/>
      <c r="V62" s="183"/>
    </row>
    <row r="63" spans="5:26">
      <c r="R63" s="183"/>
      <c r="S63" s="197"/>
      <c r="T63" s="183"/>
      <c r="U63" s="183"/>
      <c r="V63" s="183"/>
    </row>
    <row r="64" spans="5:26">
      <c r="R64" s="183"/>
      <c r="S64" s="197"/>
      <c r="T64" s="183"/>
      <c r="U64" s="183"/>
      <c r="V64" s="183"/>
    </row>
    <row r="65" spans="18:22">
      <c r="R65" s="183"/>
      <c r="S65" s="197"/>
      <c r="T65" s="183"/>
      <c r="U65" s="183"/>
      <c r="V65" s="183"/>
    </row>
    <row r="66" spans="18:22">
      <c r="R66" s="183"/>
      <c r="S66" s="197"/>
      <c r="T66" s="183"/>
      <c r="U66" s="183"/>
      <c r="V66" s="183"/>
    </row>
    <row r="67" spans="18:22">
      <c r="R67" s="183"/>
      <c r="S67" s="197"/>
      <c r="T67" s="183"/>
      <c r="U67" s="183"/>
      <c r="V67" s="183"/>
    </row>
    <row r="68" spans="18:22">
      <c r="R68" s="183"/>
      <c r="S68" s="197"/>
      <c r="T68" s="183"/>
      <c r="U68" s="183"/>
      <c r="V68" s="183"/>
    </row>
    <row r="69" spans="18:22">
      <c r="R69" s="183"/>
      <c r="S69" s="197"/>
      <c r="T69" s="183"/>
      <c r="U69" s="183"/>
      <c r="V69" s="183"/>
    </row>
    <row r="70" spans="18:22">
      <c r="R70" s="183"/>
      <c r="S70" s="197"/>
      <c r="T70" s="183"/>
      <c r="U70" s="183"/>
      <c r="V70" s="183"/>
    </row>
    <row r="72" spans="18:22">
      <c r="S72" s="180" t="str">
        <f xml:space="preserve"> _xlfn.CONCAT(按鍵編碼)</f>
        <v>pbPmtTnlkgKGhZJCSzjcsaAOQoeEyYxX{}M@N[]RriIuU9&gt;&lt;4123570</v>
      </c>
    </row>
    <row r="73" spans="18:22">
      <c r="S73" s="180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2">
      <c r="S74" s="246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zoomScale="70" zoomScaleNormal="70" workbookViewId="0">
      <pane ySplit="7" topLeftCell="A8" activePane="bottomLeft" state="frozen"/>
      <selection pane="bottomLeft" activeCell="AM30" sqref="AM30"/>
    </sheetView>
    <sheetView workbookViewId="1"/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9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B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B2" s="43">
        <f t="shared" si="0"/>
        <v>51</v>
      </c>
      <c r="BJ2"/>
      <c r="BM2"/>
      <c r="BN2"/>
      <c r="BO2"/>
      <c r="BP2"/>
    </row>
    <row r="3" spans="1:69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2" t="s">
        <v>765</v>
      </c>
      <c r="V3" s="332" t="s">
        <v>749</v>
      </c>
      <c r="W3" s="332" t="s">
        <v>767</v>
      </c>
      <c r="X3" s="332" t="s">
        <v>349</v>
      </c>
      <c r="Y3" s="331" t="s">
        <v>334</v>
      </c>
      <c r="Z3" s="331" t="s">
        <v>343</v>
      </c>
      <c r="AA3" s="331" t="s">
        <v>352</v>
      </c>
      <c r="AB3" s="331">
        <v>8</v>
      </c>
      <c r="AC3" s="331" t="s">
        <v>333</v>
      </c>
      <c r="AD3" s="331" t="s">
        <v>340</v>
      </c>
      <c r="AE3" s="331" t="s">
        <v>353</v>
      </c>
      <c r="AF3" s="331" t="s">
        <v>336</v>
      </c>
      <c r="AG3" s="333" t="s">
        <v>354</v>
      </c>
      <c r="AH3" s="331">
        <v>9</v>
      </c>
      <c r="AI3" s="331" t="s">
        <v>200</v>
      </c>
      <c r="AJ3" s="334">
        <v>0</v>
      </c>
      <c r="AK3" s="331" t="s">
        <v>727</v>
      </c>
      <c r="AL3" s="331" t="s">
        <v>741</v>
      </c>
      <c r="AM3" s="331" t="s">
        <v>742</v>
      </c>
      <c r="AN3" s="331" t="s">
        <v>743</v>
      </c>
      <c r="AO3" s="331" t="s">
        <v>744</v>
      </c>
      <c r="AP3" s="331" t="s">
        <v>745</v>
      </c>
      <c r="AQ3" s="332" t="s">
        <v>732</v>
      </c>
      <c r="AR3" s="335" t="s">
        <v>740</v>
      </c>
      <c r="AS3" s="342" t="s">
        <v>765</v>
      </c>
      <c r="AT3" s="342" t="s">
        <v>767</v>
      </c>
      <c r="AU3" s="342" t="s">
        <v>766</v>
      </c>
      <c r="AV3" s="370" t="s">
        <v>301</v>
      </c>
      <c r="AW3" s="333" t="s">
        <v>776</v>
      </c>
      <c r="AX3" s="331">
        <v>4</v>
      </c>
      <c r="AY3" s="331">
        <v>3</v>
      </c>
      <c r="AZ3" s="331">
        <v>6</v>
      </c>
      <c r="BA3" s="331">
        <v>5</v>
      </c>
      <c r="BB3" s="336">
        <v>7</v>
      </c>
    </row>
    <row r="4" spans="1:69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282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105</v>
      </c>
      <c r="W4" s="174" t="s">
        <v>71</v>
      </c>
      <c r="X4" s="174" t="s">
        <v>96</v>
      </c>
      <c r="Y4" s="174" t="s">
        <v>48</v>
      </c>
      <c r="Z4" s="174" t="s">
        <v>76</v>
      </c>
      <c r="AA4" s="175" t="s">
        <v>100</v>
      </c>
      <c r="AB4" s="174" t="s">
        <v>20</v>
      </c>
      <c r="AC4" s="174" t="s">
        <v>50</v>
      </c>
      <c r="AD4" s="174" t="s">
        <v>78</v>
      </c>
      <c r="AE4" s="174" t="s">
        <v>322</v>
      </c>
      <c r="AF4" s="174" t="s">
        <v>54</v>
      </c>
      <c r="AG4" s="174" t="s">
        <v>115</v>
      </c>
      <c r="AH4" s="322" t="s">
        <v>22</v>
      </c>
      <c r="AI4" s="322" t="s">
        <v>80</v>
      </c>
      <c r="AJ4" s="322" t="s">
        <v>23</v>
      </c>
      <c r="AK4" s="322" t="s">
        <v>81</v>
      </c>
      <c r="AL4" s="175" t="s">
        <v>116</v>
      </c>
      <c r="AM4" s="175" t="s">
        <v>117</v>
      </c>
      <c r="AN4" s="175" t="s">
        <v>107</v>
      </c>
      <c r="AO4" s="175" t="s">
        <v>108</v>
      </c>
      <c r="AP4" s="175" t="s">
        <v>110</v>
      </c>
      <c r="AQ4" s="175" t="s">
        <v>111</v>
      </c>
      <c r="AR4" s="175" t="s">
        <v>112</v>
      </c>
      <c r="AS4" s="175" t="s">
        <v>101</v>
      </c>
      <c r="AT4" s="175" t="s">
        <v>114</v>
      </c>
      <c r="AU4" s="175" t="s">
        <v>113</v>
      </c>
      <c r="AV4" s="174" t="s">
        <v>894</v>
      </c>
      <c r="AW4" s="174" t="s">
        <v>807</v>
      </c>
      <c r="AX4" s="174" t="s">
        <v>14</v>
      </c>
      <c r="AY4" s="174" t="s">
        <v>12</v>
      </c>
      <c r="AZ4" s="174" t="s">
        <v>18</v>
      </c>
      <c r="BA4" s="174" t="s">
        <v>16</v>
      </c>
      <c r="BB4" s="174" t="s">
        <v>775</v>
      </c>
      <c r="BF4" s="415" t="s">
        <v>770</v>
      </c>
      <c r="BG4" s="416" t="str">
        <f xml:space="preserve"> _xlfn.CONCAT(BF9:BF55)</f>
        <v>1!qa2wsxeEdcvyYhnujm8ik,p/9l0;UJ*I&lt;(Lrfvz 43657</v>
      </c>
      <c r="BJ4"/>
      <c r="BM4"/>
      <c r="BN4"/>
      <c r="BO4"/>
      <c r="BP4" s="415" t="s">
        <v>770</v>
      </c>
      <c r="BQ4" s="345" t="s">
        <v>773</v>
      </c>
    </row>
    <row r="5" spans="1:69" ht="40.5" customHeight="1">
      <c r="A5" s="10"/>
      <c r="B5" s="46" t="s">
        <v>942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4" t="s">
        <v>940</v>
      </c>
      <c r="V5" s="134" t="s">
        <v>131</v>
      </c>
      <c r="W5" s="134" t="s">
        <v>941</v>
      </c>
      <c r="X5" s="134" t="s">
        <v>133</v>
      </c>
      <c r="Y5" s="133" t="s">
        <v>49</v>
      </c>
      <c r="Z5" s="133" t="s">
        <v>77</v>
      </c>
      <c r="AA5" s="135" t="s">
        <v>331</v>
      </c>
      <c r="AB5" s="133" t="s">
        <v>21</v>
      </c>
      <c r="AC5" s="133" t="s">
        <v>695</v>
      </c>
      <c r="AD5" s="133" t="s">
        <v>79</v>
      </c>
      <c r="AE5" s="133" t="s">
        <v>53</v>
      </c>
      <c r="AF5" s="135" t="s">
        <v>330</v>
      </c>
      <c r="AG5" s="133" t="s">
        <v>314</v>
      </c>
      <c r="AH5" s="133" t="s">
        <v>722</v>
      </c>
      <c r="AI5" s="135" t="s">
        <v>723</v>
      </c>
      <c r="AJ5" s="135" t="s">
        <v>726</v>
      </c>
      <c r="AK5" s="135" t="s">
        <v>728</v>
      </c>
      <c r="AL5" s="133" t="s">
        <v>735</v>
      </c>
      <c r="AM5" s="133" t="s">
        <v>736</v>
      </c>
      <c r="AN5" s="133" t="s">
        <v>737</v>
      </c>
      <c r="AO5" s="133" t="s">
        <v>738</v>
      </c>
      <c r="AP5" s="133" t="s">
        <v>739</v>
      </c>
      <c r="AQ5" s="135" t="s">
        <v>733</v>
      </c>
      <c r="AR5" s="135" t="s">
        <v>734</v>
      </c>
      <c r="AS5" s="135" t="s">
        <v>753</v>
      </c>
      <c r="AT5" s="135" t="s">
        <v>761</v>
      </c>
      <c r="AU5" s="135" t="s">
        <v>762</v>
      </c>
      <c r="AV5" s="135" t="s">
        <v>328</v>
      </c>
      <c r="AW5" s="133">
        <v>1</v>
      </c>
      <c r="AX5" s="133">
        <v>2</v>
      </c>
      <c r="AY5" s="133">
        <v>3</v>
      </c>
      <c r="AZ5" s="133">
        <v>5</v>
      </c>
      <c r="BA5" s="133">
        <v>7</v>
      </c>
      <c r="BB5" s="133">
        <v>8</v>
      </c>
      <c r="BF5" s="415" t="s">
        <v>771</v>
      </c>
      <c r="BP5" s="415" t="s">
        <v>771</v>
      </c>
      <c r="BQ5" s="345" t="s">
        <v>772</v>
      </c>
    </row>
    <row r="6" spans="1:69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/>
      <c r="W6" s="131" t="s">
        <v>938</v>
      </c>
      <c r="X6" s="131" t="s">
        <v>939</v>
      </c>
      <c r="Y6" s="131" t="s">
        <v>333</v>
      </c>
      <c r="Z6" s="131" t="s">
        <v>334</v>
      </c>
      <c r="AA6" s="132" t="s">
        <v>721</v>
      </c>
      <c r="AB6" s="131" t="s">
        <v>21</v>
      </c>
      <c r="AC6" s="131" t="s">
        <v>32</v>
      </c>
      <c r="AD6" s="131" t="s">
        <v>79</v>
      </c>
      <c r="AE6" s="131" t="s">
        <v>53</v>
      </c>
      <c r="AF6" s="132" t="s">
        <v>355</v>
      </c>
      <c r="AG6" s="132" t="s">
        <v>720</v>
      </c>
      <c r="AH6" s="319" t="s">
        <v>615</v>
      </c>
      <c r="AI6" s="319" t="s">
        <v>616</v>
      </c>
      <c r="AJ6" s="319" t="s">
        <v>724</v>
      </c>
      <c r="AK6" s="319" t="s">
        <v>725</v>
      </c>
      <c r="AL6" s="132" t="s">
        <v>303</v>
      </c>
      <c r="AM6" s="132" t="s">
        <v>748</v>
      </c>
      <c r="AN6" s="132" t="s">
        <v>749</v>
      </c>
      <c r="AO6" s="132" t="s">
        <v>751</v>
      </c>
      <c r="AP6" s="132" t="s">
        <v>747</v>
      </c>
      <c r="AQ6" s="132" t="s">
        <v>750</v>
      </c>
      <c r="AR6" s="132" t="s">
        <v>752</v>
      </c>
      <c r="AS6" s="132" t="s">
        <v>754</v>
      </c>
      <c r="AT6" s="132" t="s">
        <v>763</v>
      </c>
      <c r="AU6" s="132" t="s">
        <v>764</v>
      </c>
      <c r="AV6" s="233" t="s">
        <v>307</v>
      </c>
      <c r="AW6" s="132">
        <v>1</v>
      </c>
      <c r="AX6" s="131">
        <v>2</v>
      </c>
      <c r="AY6" s="131">
        <v>3</v>
      </c>
      <c r="AZ6" s="131">
        <v>5</v>
      </c>
      <c r="BA6" s="131">
        <v>7</v>
      </c>
      <c r="BB6" s="137">
        <v>0</v>
      </c>
      <c r="BJ6"/>
      <c r="BM6"/>
      <c r="BN6"/>
      <c r="BO6"/>
      <c r="BP6"/>
    </row>
    <row r="7" spans="1:69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9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78" t="s">
        <v>0</v>
      </c>
      <c r="H8" s="479"/>
      <c r="I8" s="480"/>
      <c r="J8" s="481" t="s">
        <v>1</v>
      </c>
      <c r="K8" s="482"/>
      <c r="L8" s="483"/>
      <c r="M8" s="481" t="s">
        <v>2</v>
      </c>
      <c r="N8" s="482"/>
      <c r="O8" s="483"/>
      <c r="P8" s="484" t="s">
        <v>689</v>
      </c>
      <c r="Q8" s="485"/>
      <c r="R8" s="486"/>
      <c r="S8" s="481" t="s">
        <v>3</v>
      </c>
      <c r="T8" s="482"/>
      <c r="U8" s="483"/>
      <c r="V8" s="481" t="s">
        <v>4</v>
      </c>
      <c r="W8" s="482"/>
      <c r="X8" s="483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96" t="s">
        <v>5</v>
      </c>
      <c r="AF8" s="497"/>
      <c r="AG8" s="498"/>
      <c r="AH8" s="487" t="s">
        <v>6</v>
      </c>
      <c r="AI8" s="488"/>
      <c r="AJ8" s="489"/>
      <c r="AK8" s="487" t="s">
        <v>7</v>
      </c>
      <c r="AL8" s="488"/>
      <c r="AM8" s="489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6" t="s">
        <v>774</v>
      </c>
      <c r="BN8" s="343" t="s">
        <v>768</v>
      </c>
      <c r="BO8" s="338" t="s">
        <v>769</v>
      </c>
    </row>
    <row r="9" spans="1:69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90" t="s">
        <v>12</v>
      </c>
      <c r="K9" s="491"/>
      <c r="L9" s="6" t="s">
        <v>13</v>
      </c>
      <c r="M9" s="490" t="s">
        <v>14</v>
      </c>
      <c r="N9" s="491"/>
      <c r="O9" s="6" t="s">
        <v>15</v>
      </c>
      <c r="P9" s="492" t="s">
        <v>16</v>
      </c>
      <c r="Q9" s="493"/>
      <c r="R9" s="6" t="s">
        <v>17</v>
      </c>
      <c r="S9" s="490" t="s">
        <v>18</v>
      </c>
      <c r="T9" s="491"/>
      <c r="U9" s="6" t="s">
        <v>19</v>
      </c>
      <c r="V9" s="492" t="s">
        <v>909</v>
      </c>
      <c r="W9" s="493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94"/>
      <c r="AL9" s="495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433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MATCH(TEXT(BN9, "0"), $BF$9:$BF$55, 0)</f>
        <v>#N/A</v>
      </c>
      <c r="BN9" s="434" t="str">
        <f xml:space="preserve"> MID($BQ$4, $BL9, 1)</f>
        <v>1</v>
      </c>
      <c r="BO9" s="435" t="str">
        <f xml:space="preserve"> MID($BQ$5,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 t="s">
        <v>44</v>
      </c>
      <c r="L10" s="320" t="s">
        <v>746</v>
      </c>
      <c r="M10" s="323" t="s">
        <v>45</v>
      </c>
      <c r="N10" s="478" t="s">
        <v>27</v>
      </c>
      <c r="O10" s="479"/>
      <c r="P10" s="480"/>
      <c r="Q10" s="478" t="s">
        <v>28</v>
      </c>
      <c r="R10" s="479"/>
      <c r="S10" s="480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96" t="s">
        <v>32</v>
      </c>
      <c r="AD10" s="497"/>
      <c r="AE10" s="498"/>
      <c r="AF10" s="496" t="s">
        <v>33</v>
      </c>
      <c r="AG10" s="497"/>
      <c r="AH10" s="498"/>
      <c r="AI10" s="496" t="s">
        <v>34</v>
      </c>
      <c r="AJ10" s="497"/>
      <c r="AK10" s="498"/>
      <c r="AL10" s="496" t="s">
        <v>35</v>
      </c>
      <c r="AM10" s="497"/>
      <c r="AN10" s="498"/>
      <c r="AO10" s="487" t="s">
        <v>36</v>
      </c>
      <c r="AP10" s="488"/>
      <c r="AQ10" s="489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1" xml:space="preserve"> ROW() -8</f>
        <v>2</v>
      </c>
      <c r="BF10" s="433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434" t="str">
        <f xml:space="preserve"> MID($BQ$4, $BL10, 1)</f>
        <v>!</v>
      </c>
      <c r="BO10" s="435" t="str">
        <f xml:space="preserve"> MID($BQ$5, $BL10, 1)</f>
        <v>!</v>
      </c>
    </row>
    <row r="11" spans="1:69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94"/>
      <c r="AJ11" s="495"/>
      <c r="AK11" s="8"/>
      <c r="AL11" s="494"/>
      <c r="AM11" s="495"/>
      <c r="AN11" s="8"/>
      <c r="AO11" s="494"/>
      <c r="AP11" s="495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1"/>
        <v>3</v>
      </c>
      <c r="BF11" s="433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434" t="str">
        <f xml:space="preserve"> MID($BQ$4, $BL11, 1)</f>
        <v>q</v>
      </c>
      <c r="BO11" s="435" t="str">
        <f xml:space="preserve"> MID($BQ$5, $BL11, 1)</f>
        <v>q</v>
      </c>
    </row>
    <row r="12" spans="1:69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 t="s">
        <v>117</v>
      </c>
      <c r="Y12" s="321" t="s">
        <v>742</v>
      </c>
      <c r="Z12" s="326" t="s">
        <v>605</v>
      </c>
      <c r="AA12" s="496" t="s">
        <v>62</v>
      </c>
      <c r="AB12" s="497"/>
      <c r="AC12" s="498"/>
      <c r="AD12" s="325" t="s">
        <v>112</v>
      </c>
      <c r="AE12" s="321" t="s">
        <v>740</v>
      </c>
      <c r="AF12" s="326" t="s">
        <v>908</v>
      </c>
      <c r="AG12" s="496" t="s">
        <v>64</v>
      </c>
      <c r="AH12" s="497"/>
      <c r="AI12" s="498"/>
      <c r="AJ12" s="487" t="s">
        <v>65</v>
      </c>
      <c r="AK12" s="488"/>
      <c r="AL12" s="489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1"/>
        <v>4</v>
      </c>
      <c r="BF12" s="433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434" t="str">
        <f xml:space="preserve"> MID($BQ$4, $BL12, 1)</f>
        <v>a</v>
      </c>
      <c r="BO12" s="435" t="str">
        <f xml:space="preserve"> MID($BQ$5, $BL12, 1)</f>
        <v>a</v>
      </c>
    </row>
    <row r="13" spans="1:69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94"/>
      <c r="AK13" s="49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1"/>
        <v>5</v>
      </c>
      <c r="BF13" s="433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434" t="str">
        <f xml:space="preserve"> MID($BQ$4, $BL13, 1)</f>
        <v>2</v>
      </c>
      <c r="BO13" s="435" t="str">
        <f xml:space="preserve"> MID($BQ$5, $BL13, 1)</f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96" t="s">
        <v>87</v>
      </c>
      <c r="Z14" s="497"/>
      <c r="AA14" s="498"/>
      <c r="AB14" s="325" t="s">
        <v>110</v>
      </c>
      <c r="AC14" s="321" t="s">
        <v>758</v>
      </c>
      <c r="AD14" s="326" t="s">
        <v>906</v>
      </c>
      <c r="AE14" s="496" t="s">
        <v>88</v>
      </c>
      <c r="AF14" s="497"/>
      <c r="AG14" s="498"/>
      <c r="AH14" s="487" t="s">
        <v>89</v>
      </c>
      <c r="AI14" s="488"/>
      <c r="AJ14" s="48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1"/>
        <v>6</v>
      </c>
      <c r="BF14" s="433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434" t="str">
        <f xml:space="preserve"> MID($BQ$4, $BL14, 1)</f>
        <v>w</v>
      </c>
      <c r="BO14" s="435" t="str">
        <f xml:space="preserve"> MID($BQ$5, $BL14, 1)</f>
        <v>w</v>
      </c>
    </row>
    <row r="15" spans="1:69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1"/>
        <v>7</v>
      </c>
      <c r="BF15" s="433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434" t="str">
        <f xml:space="preserve"> MID($BQ$4, $BL15, 1)</f>
        <v>s</v>
      </c>
      <c r="BO15" s="435" t="str">
        <f xml:space="preserve"> MID($BQ$5, $BL15, 1)</f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1"/>
        <v>8</v>
      </c>
      <c r="BF16" s="433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434" t="str">
        <f xml:space="preserve"> MID($BQ$4, $BL16, 1)</f>
        <v>x</v>
      </c>
      <c r="BO16" s="435" t="str">
        <f xml:space="preserve"> MID($BQ$5, $BL16, 1)</f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1"/>
        <v>9</v>
      </c>
      <c r="BF17" s="433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434" t="str">
        <f xml:space="preserve"> MID($BQ$4, $BL17, 1)</f>
        <v>e</v>
      </c>
      <c r="BO17" s="435" t="str">
        <f xml:space="preserve"> MID($BQ$5, $BL17, 1)</f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1"/>
        <v>10</v>
      </c>
      <c r="BF18" s="433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434" t="str">
        <f xml:space="preserve"> MID($BQ$4, $BL18, 1)</f>
        <v>E</v>
      </c>
      <c r="BO18" s="435" t="str">
        <f xml:space="preserve"> MID($BQ$5, $BL18, 1)</f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_xlfn.CONCAT(D6:BB6)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19" t="s">
        <v>196</v>
      </c>
      <c r="AK19" s="420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1"/>
        <v>11</v>
      </c>
      <c r="BF19" s="433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434" t="str">
        <f xml:space="preserve"> MID($BQ$4, $BL19, 1)</f>
        <v>d</v>
      </c>
      <c r="BO19" s="435" t="str">
        <f xml:space="preserve"> MID($BQ$5, $BL19, 1)</f>
        <v>d</v>
      </c>
    </row>
    <row r="20" spans="1:67" s="12" customFormat="1" ht="38.1" customHeight="1">
      <c r="B20" s="70" t="str">
        <f>B3</f>
        <v>按鍵字元</v>
      </c>
      <c r="C20" s="176">
        <f>LEN(D20)</f>
        <v>51</v>
      </c>
      <c r="D20" s="72" t="str">
        <f xml:space="preserve"> _xlfn.CONCAT(D3:BB3)</f>
        <v>1!qa2wsxeEdcvyYhnrRfvujm8ik,p/9l0;UJ*I&lt;(Lrfvz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0" t="str">
        <f xml:space="preserve"> MID(D20,AK19,1)</f>
        <v>1</v>
      </c>
      <c r="AK20" s="421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1"/>
        <v>12</v>
      </c>
      <c r="BF20" s="433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434" t="str">
        <f xml:space="preserve"> MID($BQ$4, $BL20, 1)</f>
        <v>D</v>
      </c>
      <c r="BO20" s="435" t="str">
        <f xml:space="preserve"> MID($BQ$5, $BL20, 1)</f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xlit|pbPmtTnlkgKhwcjCsrfziuMaOoeDWIULQZXRSEVFYHBA123570|1!qa2wsxeEdcvyYhnrRfvujm8ik,p/9l0;UJ*I&lt;(Lrfvz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1"/>
        <v>13</v>
      </c>
      <c r="BF21" s="433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434" t="str">
        <f xml:space="preserve"> MID($BQ$4, $BL21, 1)</f>
        <v>c</v>
      </c>
      <c r="BO21" s="435" t="str">
        <f xml:space="preserve"> MID($BQ$5, $BL21, 1)</f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1"/>
        <v>14</v>
      </c>
      <c r="BF22" s="433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434" t="str">
        <f xml:space="preserve"> MID($BQ$4, $BL22, 1)</f>
        <v>r</v>
      </c>
      <c r="BO22" s="435" t="str">
        <f xml:space="preserve"> MID($BQ$5, $BL22, 1)</f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1"/>
        <v>15</v>
      </c>
      <c r="BF23" s="433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434" t="str">
        <f xml:space="preserve"> MID($BQ$4, $BL23, 1)</f>
        <v>R</v>
      </c>
      <c r="BO23" s="435" t="str">
        <f xml:space="preserve"> MID($BQ$5, $BL23, 1)</f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1"/>
        <v>16</v>
      </c>
      <c r="BF24" s="433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434" t="str">
        <f xml:space="preserve"> MID($BQ$4, $BL24, 1)</f>
        <v>f</v>
      </c>
      <c r="BO24" s="435" t="str">
        <f xml:space="preserve"> MID($BQ$5, $BL24, 1)</f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50</v>
      </c>
      <c r="D25" s="71" t="str">
        <f xml:space="preserve"> _xlfn.CONCAT(D3:AV3, AX3:BB3)</f>
        <v>1!qa2wsxeEdcvyYhnrRfvujm8ik,p/9l0;UJ*I&lt;(Lrfvz43657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1"/>
        <v>17</v>
      </c>
      <c r="BF25" s="433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434" t="str">
        <f xml:space="preserve"> MID($BQ$4, $BL25, 1)</f>
        <v>v</v>
      </c>
      <c r="BO25" s="435" t="str">
        <f xml:space="preserve"> MID($BQ$5, $BL25, 1)</f>
        <v>v</v>
      </c>
    </row>
    <row r="26" spans="1:67" ht="38.1" customHeight="1">
      <c r="B26" s="65" t="str">
        <f>B4</f>
        <v>注音符號</v>
      </c>
      <c r="C26" s="179">
        <f>LEN(D26)</f>
        <v>50</v>
      </c>
      <c r="D26" s="65" t="str">
        <f xml:space="preserve"> _xlfn.CONCAT(D4:AV4, AX4:BB4)</f>
        <v>ㄅㆠㄆㄇㄉㄊㄋㄌㄍㆣㄎㄏㄫㄗㆡㄘㄙㄐㆢㄑㄒㄧㄨㆬㄚㆦㄜㄝㄣㄥㄞㄠㄢㄤㆪㆫㆩㆧㆥㆮㆯㆲㆱㆰ声ˋ˪ˊ˫．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1"/>
        <v>18</v>
      </c>
      <c r="BF26" s="433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434" t="str">
        <f xml:space="preserve"> MID($BQ$4, $BL26, 1)</f>
        <v>y</v>
      </c>
      <c r="BO26" s="435" t="str">
        <f xml:space="preserve"> MID($BQ$5, $BL26, 1)</f>
        <v>y</v>
      </c>
    </row>
    <row r="27" spans="1:67" ht="38.1" customHeight="1">
      <c r="B27" s="139" t="str">
        <f xml:space="preserve"> "- xlit|" &amp; D25 &amp; "|" &amp; D26 &amp; "|"</f>
        <v>- xlit|1!qa2wsxeEdcvyYhnrRfvujm8ik,p/9l0;UJ*I&lt;(Lrfvz43657|ㄅㆠㄆㄇㄉㄊㄋㄌㄍㆣㄎㄏㄫㄗㆡㄘㄙㄐㆢㄑㄒㄧㄨㆬㄚㆦㄜㄝㄣㄥㄞㄠㄢㄤㆪㆫㆩㆧㆥㆮㆯㆲㆱㆰ声ˋ˪ˊ˫．|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1"/>
        <v>19</v>
      </c>
      <c r="BF27" s="433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434" t="str">
        <f xml:space="preserve"> MID($BQ$4, $BL27, 1)</f>
        <v>Y</v>
      </c>
      <c r="BO27" s="435" t="str">
        <f xml:space="preserve"> MID($BQ$5, $BL27, 1)</f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1"/>
        <v>20</v>
      </c>
      <c r="BF28" s="433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434" t="str">
        <f xml:space="preserve"> MID($BQ$4, $BL28, 1)</f>
        <v>h</v>
      </c>
      <c r="BO28" s="435" t="str">
        <f xml:space="preserve"> MID($BQ$5, $BL28, 1)</f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1"/>
        <v>21</v>
      </c>
      <c r="BF29" s="433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434" t="str">
        <f xml:space="preserve"> MID($BQ$4, $BL29, 1)</f>
        <v>n</v>
      </c>
      <c r="BO29" s="435" t="str">
        <f xml:space="preserve"> MID($BQ$5, $BL29, 1)</f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1"/>
        <v>22</v>
      </c>
      <c r="BF30" s="433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434" t="str">
        <f xml:space="preserve"> MID($BQ$4, $BL30, 1)</f>
        <v>8</v>
      </c>
      <c r="BO30" s="435" t="str">
        <f xml:space="preserve"> MID($BQ$5, $BL30, 1)</f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_xlfn.CONCAT(D6:AU6)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1"/>
        <v>23</v>
      </c>
      <c r="BF31" s="433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434" t="str">
        <f xml:space="preserve"> MID($BQ$4, $BL31, 1)</f>
        <v>*</v>
      </c>
      <c r="BO31" s="435" t="str">
        <f xml:space="preserve"> MID($BQ$5, $BL31, 1)</f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44</v>
      </c>
      <c r="D32" s="65" t="str">
        <f xml:space="preserve"> _xlfn.CONCAT(D4:AU4)</f>
        <v>ㄅㆠㄆㄇㄉㄊㄋㄌㄍㆣㄎㄏㄫㄗㆡㄘㄙㄐㆢㄑㄒㄧㄨㆬㄚㆦㄜㄝㄣㄥㄞㄠㄢㄤㆪㆫㆩㆧㆥㆮㆯㆲㆱㆰ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1"/>
        <v>24</v>
      </c>
      <c r="BF32" s="433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434" t="str">
        <f xml:space="preserve"> MID($BQ$4, $BL32, 1)</f>
        <v>i</v>
      </c>
      <c r="BO32" s="435" t="str">
        <f xml:space="preserve"> MID($BQ$5, $BL32, 1)</f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xlit|pbPmtTnlkgKhwcjCsrfziuMaOoeDWIULQZXRSEVFYHB|ㄅㆠㄆㄇㄉㄊㄋㄌㄍㆣㄎㄏㄫㄗㆡㄘㄙㄐㆢㄑㄒㄧㄨㆬㄚㆦㄜㄝㄣㄥㄞㄠㄢㄤㆪㆫㆩㆧㆥㆮㆯㆲㆱㆰ|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1"/>
        <v>25</v>
      </c>
      <c r="BF33" s="433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434" t="str">
        <f xml:space="preserve"> MID($BQ$4, $BL33, 1)</f>
        <v>I</v>
      </c>
      <c r="BO33" s="435" t="str">
        <f xml:space="preserve"> MID($BQ$5, $BL33, 1)</f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1"/>
        <v>26</v>
      </c>
      <c r="BF34" s="433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434" t="str">
        <f xml:space="preserve"> MID($BQ$4, $BL34, 1)</f>
        <v>k</v>
      </c>
      <c r="BO34" s="435" t="str">
        <f xml:space="preserve"> MID($BQ$5, $BL34, 1)</f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1"/>
        <v>27</v>
      </c>
      <c r="BF35" s="433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434" t="str">
        <f xml:space="preserve"> MID($BQ$4, $BL35, 1)</f>
        <v>o</v>
      </c>
      <c r="BO35" s="435" t="str">
        <f xml:space="preserve"> MID($BQ$5, $BL35, 1)</f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1"/>
        <v>28</v>
      </c>
      <c r="BF36" s="433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434" t="str">
        <f xml:space="preserve"> MID($BQ$4, $BL36, 1)</f>
        <v>O</v>
      </c>
      <c r="BO36" s="435" t="str">
        <f xml:space="preserve"> MID($BQ$5, $BL36, 1)</f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1"/>
        <v>29</v>
      </c>
      <c r="BF37" s="433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434" t="str">
        <f xml:space="preserve"> MID($BQ$4, $BL37, 1)</f>
        <v>9</v>
      </c>
      <c r="BO37" s="435" t="str">
        <f xml:space="preserve"> MID($BQ$5, $BL37, 1)</f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1"/>
        <v>30</v>
      </c>
      <c r="BF38" s="433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434" t="str">
        <f xml:space="preserve"> MID($BQ$4, $BL38, 1)</f>
        <v>(</v>
      </c>
      <c r="BO38" s="435" t="str">
        <f xml:space="preserve"> MID($BQ$5, $BL38, 1)</f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1"/>
        <v>31</v>
      </c>
      <c r="BF39" s="433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434" t="str">
        <f xml:space="preserve"> MID($BQ$4, $BL39, 1)</f>
        <v>l</v>
      </c>
      <c r="BO39" s="435" t="str">
        <f xml:space="preserve"> MID($BQ$5, $BL39, 1)</f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1"/>
        <v>32</v>
      </c>
      <c r="BF40" s="433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434" t="str">
        <f xml:space="preserve"> MID($BQ$4, $BL40, 1)</f>
        <v>L</v>
      </c>
      <c r="BO40" s="435" t="str">
        <f xml:space="preserve"> MID($BQ$5, $BL40, 1)</f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1"/>
        <v>33</v>
      </c>
      <c r="BF41" s="433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434" t="str">
        <f xml:space="preserve"> MID($BQ$4, $BL41, 1)</f>
        <v>,</v>
      </c>
      <c r="BO41" s="435" t="str">
        <f xml:space="preserve"> MID($BQ$5,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1"/>
        <v>34</v>
      </c>
      <c r="BF42" s="433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434" t="str">
        <f xml:space="preserve"> MID($BQ$4, $BL42, 1)</f>
        <v>&lt;</v>
      </c>
      <c r="BO42" s="435" t="str">
        <f xml:space="preserve"> MID($BQ$5, $BL42, 1)</f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1"/>
        <v>35</v>
      </c>
      <c r="BF43" s="433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434" t="str">
        <f xml:space="preserve"> MID($BQ$4, $BL43, 1)</f>
        <v>m</v>
      </c>
      <c r="BO43" s="435" t="str">
        <f xml:space="preserve"> MID($BQ$5, $BL43, 1)</f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1"/>
        <v>36</v>
      </c>
      <c r="BF44" s="433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434" t="str">
        <f xml:space="preserve"> MID($BQ$4, $BL44, 1)</f>
        <v>0</v>
      </c>
      <c r="BO44" s="435" t="str">
        <f xml:space="preserve"> MID($BQ$5, $BL44, 1)</f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1"/>
        <v>37</v>
      </c>
      <c r="BF45" s="433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434" t="str">
        <f xml:space="preserve"> MID($BQ$4, $BL45, 1)</f>
        <v>p</v>
      </c>
      <c r="BO45" s="435" t="str">
        <f xml:space="preserve"> MID($BQ$5, $BL45, 1)</f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1"/>
        <v>38</v>
      </c>
      <c r="BF46" s="433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434" t="str">
        <f xml:space="preserve"> MID($BQ$4, $BL46, 1)</f>
        <v>;</v>
      </c>
      <c r="BO46" s="435" t="str">
        <f xml:space="preserve"> MID($BQ$5, $BL46, 1)</f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1"/>
        <v>39</v>
      </c>
      <c r="BF47" s="433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434" t="str">
        <f xml:space="preserve"> MID($BQ$4, $BL47, 1)</f>
        <v>:</v>
      </c>
      <c r="BO47" s="435" t="str">
        <f xml:space="preserve"> MID($BQ$5, $BL47, 1)</f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1"/>
        <v>40</v>
      </c>
      <c r="BF48" s="433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434" t="str">
        <f xml:space="preserve"> MID($BQ$4, $BL48, 1)</f>
        <v>/</v>
      </c>
      <c r="BO48" s="435" t="str">
        <f xml:space="preserve"> MID($BQ$5, $BL48, 1)</f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1"/>
        <v>41</v>
      </c>
      <c r="BF49" s="433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434" t="str">
        <f xml:space="preserve"> MID($BQ$4, $BL49, 1)</f>
        <v>-</v>
      </c>
      <c r="BO49" s="435" t="str">
        <f xml:space="preserve"> MID($BQ$5, $BL49, 1)</f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1"/>
        <v>42</v>
      </c>
      <c r="BF50" s="433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434" t="str">
        <f xml:space="preserve"> MID($BQ$4, $BL50, 1)</f>
        <v>u</v>
      </c>
      <c r="BO50" s="435" t="str">
        <f xml:space="preserve"> MID($BQ$5, $BL50, 1)</f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1"/>
        <v>43</v>
      </c>
      <c r="BF51" s="433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434" t="str">
        <f xml:space="preserve"> MID($BQ$4, $BL51, 1)</f>
        <v>U</v>
      </c>
      <c r="BO51" s="435" t="str">
        <f xml:space="preserve"> MID($BQ$5, $BL51, 1)</f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1"/>
        <v>44</v>
      </c>
      <c r="BF52" s="433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434" t="str">
        <f xml:space="preserve"> MID($BQ$4, $BL52, 1)</f>
        <v>j</v>
      </c>
      <c r="BO52" s="435" t="str">
        <f xml:space="preserve"> MID($BQ$5, $BL52, 1)</f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1"/>
        <v>45</v>
      </c>
      <c r="BF53" s="433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434" t="str">
        <f xml:space="preserve"> MID($BQ$4, $BL53, 1)</f>
        <v>J</v>
      </c>
      <c r="BO53" s="435" t="str">
        <f xml:space="preserve"> MID($BQ$5, $BL53, 1)</f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1"/>
        <v>46</v>
      </c>
      <c r="BF54" s="433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434" t="str">
        <f xml:space="preserve"> MID($BQ$4, $BL54, 1)</f>
        <v xml:space="preserve"> </v>
      </c>
      <c r="BO54" s="435" t="str">
        <f xml:space="preserve"> MID($BQ$5, $BL54, 1)</f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1"/>
        <v>47</v>
      </c>
      <c r="BF55" s="433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434" t="str">
        <f xml:space="preserve"> MID($BQ$4, $BL55, 1)</f>
        <v>4</v>
      </c>
      <c r="BO55" s="435" t="str">
        <f xml:space="preserve"> MID($BQ$5, $BL55, 1)</f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1"/>
        <v>48</v>
      </c>
      <c r="BF56" s="433"/>
      <c r="BG56" s="108"/>
      <c r="BH56" s="171"/>
      <c r="BI56" s="109"/>
      <c r="BL56" s="173">
        <v>48</v>
      </c>
      <c r="BM56" s="371"/>
      <c r="BN56" s="434" t="str">
        <f xml:space="preserve"> MID($BQ$4, $BL56, 1)</f>
        <v>3</v>
      </c>
      <c r="BO56" s="435" t="str">
        <f xml:space="preserve"> MID($BQ$5, $BL56, 1)</f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1"/>
        <v>49</v>
      </c>
      <c r="BF57" s="433"/>
      <c r="BG57" s="108"/>
      <c r="BH57" s="171"/>
      <c r="BI57" s="109"/>
      <c r="BL57" s="173">
        <v>49</v>
      </c>
      <c r="BM57" s="371"/>
      <c r="BN57" s="434" t="str">
        <f xml:space="preserve"> MID($BQ$4, $BL57, 1)</f>
        <v>b</v>
      </c>
      <c r="BO57" s="435" t="str">
        <f xml:space="preserve"> MID($BQ$5, $BL57, 1)</f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1"/>
        <v>50</v>
      </c>
      <c r="BF58" s="433"/>
      <c r="BG58" s="108"/>
      <c r="BH58" s="171"/>
      <c r="BI58" s="109"/>
      <c r="BL58" s="173">
        <v>50</v>
      </c>
      <c r="BM58" s="371"/>
      <c r="BN58" s="434" t="str">
        <f xml:space="preserve"> MID($BQ$4, $BL58, 1)</f>
        <v>t</v>
      </c>
      <c r="BO58" s="435" t="str">
        <f xml:space="preserve"> MID($BQ$5, $BL58, 1)</f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434" t="str">
        <f xml:space="preserve"> MID($BQ$4, $BL59, 1)</f>
        <v>g</v>
      </c>
      <c r="BO59" s="435" t="str">
        <f xml:space="preserve"> MID($BQ$5, $BL59, 1)</f>
        <v>z</v>
      </c>
    </row>
    <row r="60" spans="2:67" ht="34.5">
      <c r="BL60" s="173">
        <v>52</v>
      </c>
      <c r="BM60" s="371"/>
      <c r="BN60" s="434" t="str">
        <f xml:space="preserve"> MID($BQ$4, $BL60, 1)</f>
        <v>z</v>
      </c>
      <c r="BO60" s="435" t="str">
        <f xml:space="preserve"> MID($BQ$5, $BL60, 1)</f>
        <v>6</v>
      </c>
    </row>
    <row r="61" spans="2:67" ht="34.5">
      <c r="BL61" s="173">
        <v>53</v>
      </c>
      <c r="BM61" s="371"/>
      <c r="BN61" s="434" t="str">
        <f xml:space="preserve"> MID($BQ$4, $BL61, 1)</f>
        <v>6</v>
      </c>
      <c r="BO61" s="435" t="str">
        <f xml:space="preserve"> MID($BQ$5, $BL61, 1)</f>
        <v>5</v>
      </c>
    </row>
    <row r="62" spans="2:67" ht="34.5">
      <c r="BL62" s="173">
        <v>54</v>
      </c>
      <c r="BM62" s="371"/>
      <c r="BN62" s="434" t="str">
        <f xml:space="preserve"> MID($BQ$4, $BL62, 1)</f>
        <v>5</v>
      </c>
      <c r="BO62" s="435" t="str">
        <f xml:space="preserve"> MID($BQ$5, $BL62, 1)</f>
        <v>7</v>
      </c>
    </row>
    <row r="63" spans="2:67" ht="34.5">
      <c r="BL63" s="173">
        <v>55</v>
      </c>
      <c r="BM63" s="371"/>
      <c r="BN63" s="434" t="str">
        <f xml:space="preserve"> MID($BQ$4, $BL63, 1)</f>
        <v>7</v>
      </c>
      <c r="BO63" s="435" t="str">
        <f xml:space="preserve"> MID($BQ$5, $BL63, 1)</f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DA4D-B6B2-4254-AF0A-CE403C7A8EF9}">
  <dimension ref="A1"/>
  <sheetViews>
    <sheetView workbookViewId="0"/>
    <sheetView workbookViewId="1"/>
  </sheetViews>
  <sheetFormatPr defaultRowHeight="21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  <sheetView workbookViewId="1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78" t="s">
        <v>0</v>
      </c>
      <c r="H8" s="479"/>
      <c r="I8" s="480"/>
      <c r="J8" s="481" t="s">
        <v>1</v>
      </c>
      <c r="K8" s="482"/>
      <c r="L8" s="483"/>
      <c r="M8" s="481" t="s">
        <v>2</v>
      </c>
      <c r="N8" s="482"/>
      <c r="O8" s="483"/>
      <c r="P8" s="324"/>
      <c r="Q8" s="346" t="s">
        <v>809</v>
      </c>
      <c r="R8" s="323"/>
      <c r="S8" s="481" t="s">
        <v>3</v>
      </c>
      <c r="T8" s="482"/>
      <c r="U8" s="483"/>
      <c r="V8" s="481" t="s">
        <v>4</v>
      </c>
      <c r="W8" s="482"/>
      <c r="X8" s="483"/>
      <c r="Y8" s="325"/>
      <c r="Z8" s="321" t="s">
        <v>757</v>
      </c>
      <c r="AA8" s="326"/>
      <c r="AB8" s="325"/>
      <c r="AC8" s="321" t="s">
        <v>756</v>
      </c>
      <c r="AD8" s="326"/>
      <c r="AE8" s="496" t="s">
        <v>5</v>
      </c>
      <c r="AF8" s="497"/>
      <c r="AG8" s="498"/>
      <c r="AH8" s="487" t="s">
        <v>6</v>
      </c>
      <c r="AI8" s="488"/>
      <c r="AJ8" s="489"/>
      <c r="AK8" s="487" t="s">
        <v>7</v>
      </c>
      <c r="AL8" s="488"/>
      <c r="AM8" s="489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99" t="str">
        <f ca="1">AQ4</f>
        <v>ˇ</v>
      </c>
      <c r="K9" s="500"/>
      <c r="L9" s="6" t="s">
        <v>15</v>
      </c>
      <c r="M9" s="501" t="str">
        <f ca="1">AR4</f>
        <v>ˋ</v>
      </c>
      <c r="N9" s="502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501" t="str">
        <f ca="1">AP4</f>
        <v>ˊ</v>
      </c>
      <c r="T9" s="502"/>
      <c r="U9" s="6" t="s">
        <v>19</v>
      </c>
      <c r="V9" s="492" t="str">
        <f ca="1">AS4</f>
        <v>˙</v>
      </c>
      <c r="W9" s="491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94"/>
      <c r="AL9" s="495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/>
      <c r="L10" s="320" t="s">
        <v>746</v>
      </c>
      <c r="M10" s="323"/>
      <c r="N10" s="478" t="s">
        <v>27</v>
      </c>
      <c r="O10" s="479"/>
      <c r="P10" s="480"/>
      <c r="Q10" s="478" t="s">
        <v>28</v>
      </c>
      <c r="R10" s="479"/>
      <c r="S10" s="480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96" t="s">
        <v>32</v>
      </c>
      <c r="AD10" s="497"/>
      <c r="AE10" s="498"/>
      <c r="AF10" s="496" t="s">
        <v>33</v>
      </c>
      <c r="AG10" s="497"/>
      <c r="AH10" s="498"/>
      <c r="AI10" s="496" t="s">
        <v>34</v>
      </c>
      <c r="AJ10" s="497"/>
      <c r="AK10" s="498"/>
      <c r="AL10" s="496" t="s">
        <v>35</v>
      </c>
      <c r="AM10" s="497"/>
      <c r="AN10" s="498"/>
      <c r="AO10" s="487" t="s">
        <v>36</v>
      </c>
      <c r="AP10" s="488"/>
      <c r="AQ10" s="489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94"/>
      <c r="AJ11" s="495"/>
      <c r="AK11" s="8"/>
      <c r="AL11" s="494"/>
      <c r="AM11" s="495"/>
      <c r="AN11" s="8"/>
      <c r="AO11" s="494"/>
      <c r="AP11" s="495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/>
      <c r="Y12" s="321" t="s">
        <v>742</v>
      </c>
      <c r="Z12" s="326"/>
      <c r="AA12" s="496" t="s">
        <v>62</v>
      </c>
      <c r="AB12" s="497"/>
      <c r="AC12" s="498"/>
      <c r="AD12" s="325"/>
      <c r="AE12" s="321" t="s">
        <v>724</v>
      </c>
      <c r="AF12" s="326"/>
      <c r="AG12" s="496" t="s">
        <v>64</v>
      </c>
      <c r="AH12" s="497"/>
      <c r="AI12" s="498"/>
      <c r="AJ12" s="487" t="s">
        <v>65</v>
      </c>
      <c r="AK12" s="488"/>
      <c r="AL12" s="489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94"/>
      <c r="AK13" s="49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96" t="s">
        <v>87</v>
      </c>
      <c r="Z14" s="497"/>
      <c r="AA14" s="498"/>
      <c r="AB14" s="325"/>
      <c r="AC14" s="321" t="s">
        <v>758</v>
      </c>
      <c r="AD14" s="326"/>
      <c r="AE14" s="496" t="s">
        <v>88</v>
      </c>
      <c r="AF14" s="497"/>
      <c r="AG14" s="498"/>
      <c r="AH14" s="487" t="s">
        <v>89</v>
      </c>
      <c r="AI14" s="488"/>
      <c r="AJ14" s="48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  <sheetView workbookViewId="1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4"/>
  <sheetViews>
    <sheetView topLeftCell="T3" zoomScale="70" zoomScaleNormal="70" workbookViewId="0">
      <pane ySplit="3" topLeftCell="A6" activePane="bottomLeft" state="frozen"/>
      <selection activeCell="P3" sqref="P3"/>
      <selection pane="bottomLeft" activeCell="E74" sqref="E74"/>
    </sheetView>
    <sheetView workbookViewId="1"/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3"/>
    <col min="28" max="16384" width="10.8984375" style="13"/>
  </cols>
  <sheetData>
    <row r="1" spans="2:35">
      <c r="AA1" s="405" t="s">
        <v>768</v>
      </c>
      <c r="AB1" s="414" t="str">
        <f xml:space="preserve"> _xlfn.CONCAT("'", U6:U49, "'")</f>
        <v>'1qa2wsxedcvyhnujm8ik,9l0p;/z!EYUJ*I&lt;(L 34567'</v>
      </c>
      <c r="AC1" s="412"/>
      <c r="AD1" s="412"/>
      <c r="AE1" s="412"/>
      <c r="AF1" s="412"/>
      <c r="AG1" s="13">
        <f xml:space="preserve"> LEN(AB1)-2</f>
        <v>44</v>
      </c>
    </row>
    <row r="2" spans="2:35">
      <c r="B2" s="394" t="s">
        <v>913</v>
      </c>
      <c r="H2" s="394" t="s">
        <v>510</v>
      </c>
      <c r="N2" s="394" t="s">
        <v>928</v>
      </c>
      <c r="T2" s="394" t="s">
        <v>912</v>
      </c>
      <c r="AA2" s="405" t="s">
        <v>933</v>
      </c>
      <c r="AB2" s="414" t="str">
        <f xml:space="preserve"> _xlfn.CONCAT("'", U6:U43, "'")</f>
        <v>'1qa2wsxedcvyhnujm8ik,9l0p;/z!EYUJ*I&lt;(L'</v>
      </c>
      <c r="AC2" s="412"/>
      <c r="AD2" s="412"/>
      <c r="AE2" s="412"/>
      <c r="AF2" s="412"/>
    </row>
    <row r="3" spans="2:35" s="425" customFormat="1" ht="31.5">
      <c r="B3" s="426" t="s">
        <v>936</v>
      </c>
      <c r="C3" s="427"/>
      <c r="D3" s="428"/>
      <c r="E3" s="429"/>
      <c r="F3" s="429"/>
      <c r="H3" s="426" t="s">
        <v>934</v>
      </c>
      <c r="I3" s="429"/>
      <c r="J3" s="427"/>
      <c r="K3" s="428"/>
      <c r="L3" s="429"/>
      <c r="N3" s="426" t="s">
        <v>935</v>
      </c>
      <c r="O3" s="429"/>
      <c r="P3" s="427"/>
      <c r="Q3" s="428"/>
      <c r="R3" s="429"/>
      <c r="T3" s="426"/>
      <c r="AA3" s="430"/>
      <c r="AB3" s="431"/>
      <c r="AC3" s="432"/>
      <c r="AD3" s="432"/>
      <c r="AE3" s="432"/>
      <c r="AF3" s="432"/>
    </row>
    <row r="4" spans="2:35" ht="12" customHeight="1"/>
    <row r="5" spans="2:35" s="15" customFormat="1" ht="24" thickBot="1">
      <c r="B5" s="379" t="s">
        <v>103</v>
      </c>
      <c r="C5" s="381" t="s">
        <v>104</v>
      </c>
      <c r="D5" s="382" t="s">
        <v>356</v>
      </c>
      <c r="E5" s="384" t="s">
        <v>326</v>
      </c>
      <c r="F5" s="385" t="s">
        <v>167</v>
      </c>
      <c r="H5" s="379" t="s">
        <v>103</v>
      </c>
      <c r="I5" s="380" t="s">
        <v>167</v>
      </c>
      <c r="J5" s="381" t="s">
        <v>104</v>
      </c>
      <c r="K5" s="382" t="s">
        <v>356</v>
      </c>
      <c r="L5" s="383" t="s">
        <v>326</v>
      </c>
      <c r="N5" s="379" t="s">
        <v>103</v>
      </c>
      <c r="O5" s="380" t="s">
        <v>167</v>
      </c>
      <c r="P5" s="381" t="s">
        <v>104</v>
      </c>
      <c r="Q5" s="382" t="s">
        <v>356</v>
      </c>
      <c r="R5" s="383" t="s">
        <v>326</v>
      </c>
      <c r="T5" s="400" t="s">
        <v>103</v>
      </c>
      <c r="U5" s="401" t="s">
        <v>167</v>
      </c>
      <c r="V5" s="402" t="s">
        <v>104</v>
      </c>
      <c r="W5" s="338" t="s">
        <v>356</v>
      </c>
      <c r="X5" s="348" t="s">
        <v>326</v>
      </c>
      <c r="AA5" s="404"/>
    </row>
    <row r="6" spans="2:35" ht="33" thickTop="1">
      <c r="B6" s="386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">
        <v>9</v>
      </c>
      <c r="L6" s="372" t="s">
        <v>9</v>
      </c>
      <c r="N6" s="273">
        <v>1</v>
      </c>
      <c r="O6" s="413" t="s">
        <v>731</v>
      </c>
      <c r="P6" s="161" t="str">
        <f>C8</f>
        <v>ㆠ</v>
      </c>
      <c r="Q6" s="120" t="str">
        <f t="shared" ref="Q6:Q37" si="0" xml:space="preserve"> IFERROR( INDEX($D$6:$D$64, MATCH($P6, $C$6:$C$64,0)), "")</f>
        <v>b</v>
      </c>
      <c r="R6" s="372" t="str">
        <f t="shared" ref="R6:R37" si="1" xml:space="preserve"> IFERROR( INDEX($E$6:$E$64, MATCH($P6, $C$6:$C$64,0)), "")</f>
        <v>b</v>
      </c>
      <c r="T6" s="14">
        <f xml:space="preserve"> ROW() - 4</f>
        <v>2</v>
      </c>
      <c r="U6" s="110" cm="1">
        <f t="array" ref="U6:X33">_xlfn._xlws.FILTER(I6:L51, J6:J51&lt;&gt;"")</f>
        <v>1</v>
      </c>
      <c r="V6" s="160" t="str">
        <v>ㄅ</v>
      </c>
      <c r="W6" s="119" t="str">
        <v>p</v>
      </c>
      <c r="X6" s="109" t="str">
        <v>p</v>
      </c>
      <c r="AA6" s="405" t="s">
        <v>929</v>
      </c>
      <c r="AD6" s="407" t="str">
        <f xml:space="preserve"> "- 'xlit|" &amp; AA7 &amp; "|" &amp; AA8 &amp; "|'"</f>
        <v>- 'xlit|pPmtTnlkKhwcCsiuMaOoeIULDQWAbgjZXRSEVF132750|1qa2wsxedcvyhnujm8ik,9l0p;/z!EYUJ*I&lt;(L 34567|'</v>
      </c>
    </row>
    <row r="7" spans="2:35">
      <c r="B7" s="386">
        <f t="shared" ref="B7:B64" si="2" xml:space="preserve"> ROW() - 5</f>
        <v>2</v>
      </c>
      <c r="C7" s="160" t="s">
        <v>37</v>
      </c>
      <c r="D7" s="119" t="s">
        <v>38</v>
      </c>
      <c r="E7" s="109" t="s">
        <v>33</v>
      </c>
      <c r="F7" s="110" t="s">
        <v>164</v>
      </c>
      <c r="H7" s="275">
        <f>H6+1</f>
        <v>2</v>
      </c>
      <c r="I7" s="110" t="s">
        <v>300</v>
      </c>
      <c r="J7" s="160" t="s">
        <v>37</v>
      </c>
      <c r="K7" s="119" t="s">
        <v>38</v>
      </c>
      <c r="L7" s="373" t="s">
        <v>33</v>
      </c>
      <c r="N7" s="275">
        <f>N6+1</f>
        <v>2</v>
      </c>
      <c r="O7" s="110" t="s">
        <v>725</v>
      </c>
      <c r="P7" s="160"/>
      <c r="Q7" s="119" t="str">
        <f t="shared" si="0"/>
        <v/>
      </c>
      <c r="R7" s="373" t="str">
        <f t="shared" si="1"/>
        <v/>
      </c>
      <c r="T7" s="14">
        <f t="shared" ref="T7:T49" si="3" xml:space="preserve"> ROW() - 4</f>
        <v>3</v>
      </c>
      <c r="U7" s="110" t="str">
        <v>q</v>
      </c>
      <c r="V7" s="160" t="str">
        <v>ㄆ</v>
      </c>
      <c r="W7" s="119" t="str">
        <v>ph</v>
      </c>
      <c r="X7" s="109" t="str">
        <v>P</v>
      </c>
      <c r="Z7" s="418">
        <f xml:space="preserve"> LEN(AA7)</f>
        <v>44</v>
      </c>
      <c r="AA7" s="403" t="str">
        <f xml:space="preserve"> _xlfn.CONCAT($X$6:$X$49)</f>
        <v>pPmtTnlkKhwcCsiuMaOoeIULDQWAbgjZXRSEVF132750</v>
      </c>
      <c r="AH7" s="422" t="s">
        <v>746</v>
      </c>
      <c r="AI7" s="423">
        <f xml:space="preserve"> FIND(AH7, AA7, 1)</f>
        <v>36</v>
      </c>
    </row>
    <row r="8" spans="2:35" ht="33">
      <c r="B8" s="386">
        <f t="shared" si="2"/>
        <v>3</v>
      </c>
      <c r="C8" s="160" t="s">
        <v>90</v>
      </c>
      <c r="D8" s="119" t="s">
        <v>91</v>
      </c>
      <c r="E8" s="111" t="s">
        <v>91</v>
      </c>
      <c r="F8" s="110" t="s">
        <v>902</v>
      </c>
      <c r="H8" s="275">
        <f t="shared" ref="H8:H60" si="4">H7+1</f>
        <v>3</v>
      </c>
      <c r="I8" s="110" t="s">
        <v>137</v>
      </c>
      <c r="J8" s="160" t="s">
        <v>55</v>
      </c>
      <c r="K8" s="119" t="s">
        <v>66</v>
      </c>
      <c r="L8" s="374" t="s">
        <v>66</v>
      </c>
      <c r="N8" s="275">
        <f t="shared" ref="N8:N60" si="5">N7+1</f>
        <v>3</v>
      </c>
      <c r="O8" s="110" t="s">
        <v>307</v>
      </c>
      <c r="P8" s="160"/>
      <c r="Q8" s="119" t="str">
        <f t="shared" si="0"/>
        <v/>
      </c>
      <c r="R8" s="374" t="str">
        <f t="shared" si="1"/>
        <v/>
      </c>
      <c r="T8" s="14">
        <f t="shared" si="3"/>
        <v>4</v>
      </c>
      <c r="U8" s="110" t="str">
        <v>a</v>
      </c>
      <c r="V8" s="160" t="str">
        <v>ㄇ</v>
      </c>
      <c r="W8" s="119" t="str">
        <v>m</v>
      </c>
      <c r="X8" s="111" t="str">
        <v>m</v>
      </c>
      <c r="Z8" s="418">
        <f xml:space="preserve"> LEN(AA8)</f>
        <v>44</v>
      </c>
      <c r="AA8" s="403" t="str">
        <f xml:space="preserve"> _xlfn.CONCAT($U$6:$U$49)</f>
        <v>1qa2wsxedcvyhnujm8ik,9l0p;/z!EYUJ*I&lt;(L 34567</v>
      </c>
      <c r="AH8" s="424" t="str">
        <f xml:space="preserve"> MID(AA8, AI7, 1)</f>
        <v>&lt;</v>
      </c>
    </row>
    <row r="9" spans="2:35">
      <c r="B9" s="386">
        <f t="shared" si="2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4"/>
        <v>4</v>
      </c>
      <c r="I9" s="115" t="s">
        <v>301</v>
      </c>
      <c r="J9" s="162" t="s">
        <v>904</v>
      </c>
      <c r="K9" s="121" t="s">
        <v>904</v>
      </c>
      <c r="L9" s="375" t="s">
        <v>904</v>
      </c>
      <c r="N9" s="277">
        <f t="shared" si="5"/>
        <v>4</v>
      </c>
      <c r="O9" s="115" t="s">
        <v>303</v>
      </c>
      <c r="P9" s="162"/>
      <c r="Q9" s="121" t="str">
        <f t="shared" si="0"/>
        <v/>
      </c>
      <c r="R9" s="375" t="str">
        <f t="shared" si="1"/>
        <v/>
      </c>
      <c r="T9" s="14">
        <f t="shared" si="3"/>
        <v>5</v>
      </c>
      <c r="U9" s="110">
        <v>2</v>
      </c>
      <c r="V9" s="160" t="str">
        <v>ㄉ</v>
      </c>
      <c r="W9" s="119" t="str">
        <v>t</v>
      </c>
      <c r="X9" s="109" t="str">
        <v>t</v>
      </c>
    </row>
    <row r="10" spans="2:35">
      <c r="B10" s="387">
        <f t="shared" si="2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3">
        <f t="shared" si="4"/>
        <v>5</v>
      </c>
      <c r="I10" s="113">
        <v>2</v>
      </c>
      <c r="J10" s="161" t="s">
        <v>10</v>
      </c>
      <c r="K10" s="120" t="s">
        <v>11</v>
      </c>
      <c r="L10" s="372" t="s">
        <v>11</v>
      </c>
      <c r="N10" s="273">
        <f t="shared" si="5"/>
        <v>5</v>
      </c>
      <c r="O10" s="377" t="s">
        <v>914</v>
      </c>
      <c r="P10" s="161"/>
      <c r="Q10" s="120" t="str">
        <f t="shared" si="0"/>
        <v/>
      </c>
      <c r="R10" s="372" t="str">
        <f t="shared" si="1"/>
        <v/>
      </c>
      <c r="T10" s="14">
        <f t="shared" si="3"/>
        <v>6</v>
      </c>
      <c r="U10" s="110" t="str">
        <v>w</v>
      </c>
      <c r="V10" s="160" t="str">
        <v>ㄊ</v>
      </c>
      <c r="W10" s="119" t="str">
        <v>th</v>
      </c>
      <c r="X10" s="109" t="str">
        <v>T</v>
      </c>
      <c r="AA10" s="405" t="s">
        <v>930</v>
      </c>
      <c r="AD10" s="407" t="str">
        <f xml:space="preserve"> "- 'xlit|" &amp; AA11 &amp; "|" &amp; AA12 &amp; "|'"</f>
        <v>- 'xlit|1qa2wsxedcvyhnujm8ik,9l0p;/z!EYUJ*I&lt;(L34567|ㄅㄆㄇㄉㄊㄋㄌㄍㄎㄏㄫㄗㄘㄙㄧㄨㆬㄚㆦㄜㄝㄞㄠㄢㄣㄤㄥ声ㆠㆣㆡㆪㆫㆩㆧㆥㆮㆯ˪ˋ˫ˊ．|'</v>
      </c>
    </row>
    <row r="11" spans="2:35">
      <c r="B11" s="386">
        <f t="shared" si="2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4"/>
        <v>6</v>
      </c>
      <c r="I11" s="110" t="s">
        <v>345</v>
      </c>
      <c r="J11" s="160" t="s">
        <v>39</v>
      </c>
      <c r="K11" s="119" t="s">
        <v>40</v>
      </c>
      <c r="L11" s="373" t="s">
        <v>28</v>
      </c>
      <c r="N11" s="275">
        <f t="shared" si="5"/>
        <v>6</v>
      </c>
      <c r="O11" s="110" t="s">
        <v>720</v>
      </c>
      <c r="P11" s="160"/>
      <c r="Q11" s="119" t="str">
        <f t="shared" si="0"/>
        <v/>
      </c>
      <c r="R11" s="373" t="str">
        <f t="shared" si="1"/>
        <v/>
      </c>
      <c r="T11" s="14">
        <f t="shared" si="3"/>
        <v>7</v>
      </c>
      <c r="U11" s="110" t="str">
        <v>s</v>
      </c>
      <c r="V11" s="160" t="str">
        <v>ㄋ</v>
      </c>
      <c r="W11" s="119" t="str">
        <v>n</v>
      </c>
      <c r="X11" s="109" t="str">
        <v>n</v>
      </c>
      <c r="Z11" s="418">
        <f xml:space="preserve"> LEN(AA11)</f>
        <v>43</v>
      </c>
      <c r="AA11" s="403" t="str">
        <f xml:space="preserve"> _xlfn.CONCAT($U$6:$U$43, U45:U49)</f>
        <v>1qa2wsxedcvyhnujm8ik,9l0p;/z!EYUJ*I&lt;(L34567</v>
      </c>
    </row>
    <row r="12" spans="2:35">
      <c r="B12" s="386">
        <f t="shared" si="2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4"/>
        <v>7</v>
      </c>
      <c r="I12" s="110" t="s">
        <v>136</v>
      </c>
      <c r="J12" s="160" t="s">
        <v>67</v>
      </c>
      <c r="K12" s="119" t="s">
        <v>68</v>
      </c>
      <c r="L12" s="374" t="s">
        <v>68</v>
      </c>
      <c r="N12" s="275">
        <f t="shared" si="5"/>
        <v>7</v>
      </c>
      <c r="O12" s="110" t="s">
        <v>751</v>
      </c>
      <c r="P12" s="160"/>
      <c r="Q12" s="119" t="str">
        <f t="shared" si="0"/>
        <v/>
      </c>
      <c r="R12" s="374" t="str">
        <f t="shared" si="1"/>
        <v/>
      </c>
      <c r="T12" s="14">
        <f t="shared" si="3"/>
        <v>8</v>
      </c>
      <c r="U12" s="110" t="str">
        <v>x</v>
      </c>
      <c r="V12" s="160" t="str">
        <v>ㄌ</v>
      </c>
      <c r="W12" s="119" t="str">
        <v>l</v>
      </c>
      <c r="X12" s="111" t="str">
        <v>l</v>
      </c>
      <c r="Z12" s="418">
        <f xml:space="preserve"> LEN(AA12)</f>
        <v>43</v>
      </c>
      <c r="AA12" s="417" t="str">
        <f xml:space="preserve"> _xlfn.CONCAT($V$6:$V$43, V45:V49)</f>
        <v>ㄅㄆㄇㄉㄊㄋㄌㄍㄎㄏㄫㄗㄘㄙㄧㄨㆬㄚㆦㄜㄝㄞㄠㄢㄣㄤㄥ声ㆠㆣㆡㆪㆫㆩㆧㆥㆮㆯ˪ˋ˫ˊ．</v>
      </c>
    </row>
    <row r="13" spans="2:35">
      <c r="B13" s="388">
        <f t="shared" si="2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4"/>
        <v>8</v>
      </c>
      <c r="I13" s="115" t="s">
        <v>347</v>
      </c>
      <c r="J13" s="162" t="s">
        <v>92</v>
      </c>
      <c r="K13" s="121" t="s">
        <v>93</v>
      </c>
      <c r="L13" s="375" t="s">
        <v>93</v>
      </c>
      <c r="N13" s="277">
        <f t="shared" si="5"/>
        <v>8</v>
      </c>
      <c r="O13" s="115" t="s">
        <v>748</v>
      </c>
      <c r="P13" s="162"/>
      <c r="Q13" s="121" t="str">
        <f t="shared" si="0"/>
        <v/>
      </c>
      <c r="R13" s="375" t="str">
        <f t="shared" si="1"/>
        <v/>
      </c>
      <c r="T13" s="14">
        <f t="shared" si="3"/>
        <v>9</v>
      </c>
      <c r="U13" s="110" t="str">
        <v>e</v>
      </c>
      <c r="V13" s="160" t="str">
        <v>ㄍ</v>
      </c>
      <c r="W13" s="119" t="str">
        <v>k</v>
      </c>
      <c r="X13" s="109" t="str">
        <v>k</v>
      </c>
    </row>
    <row r="14" spans="2:35">
      <c r="B14" s="386">
        <f t="shared" si="2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4"/>
        <v>9</v>
      </c>
      <c r="I14" s="113">
        <v>3</v>
      </c>
      <c r="J14" s="161"/>
      <c r="K14" s="120">
        <v>3</v>
      </c>
      <c r="L14" s="372">
        <v>3</v>
      </c>
      <c r="N14" s="273">
        <f t="shared" si="5"/>
        <v>9</v>
      </c>
      <c r="O14" s="377" t="s">
        <v>915</v>
      </c>
      <c r="P14" s="161"/>
      <c r="Q14" s="120" t="str">
        <f t="shared" si="0"/>
        <v/>
      </c>
      <c r="R14" s="372" t="str">
        <f t="shared" si="1"/>
        <v/>
      </c>
      <c r="T14" s="14">
        <f t="shared" si="3"/>
        <v>10</v>
      </c>
      <c r="U14" s="110" t="str">
        <v>d</v>
      </c>
      <c r="V14" s="160" t="str">
        <v>ㄎ</v>
      </c>
      <c r="W14" s="119" t="str">
        <v>kh</v>
      </c>
      <c r="X14" s="109" t="str">
        <v>K</v>
      </c>
      <c r="AA14" s="405" t="s">
        <v>931</v>
      </c>
      <c r="AD14" s="407" t="str">
        <f xml:space="preserve"> "- 'xlit|" &amp; AA15 &amp; "|" &amp; AA16 &amp; "|'"</f>
        <v>- 'xlit|pPmtTnlkKhwcCsiuMaOoeIULDQWAbgjZXRSEVF132750|ㄅㄆㄇㄉㄊㄋㄌㄍㄎㄏㄫㄗㄘㄙㄧㄨㆬㄚㆦㄜㄝㄞㄠㄢㄣㄤㄥ声ㆠㆣㆡㆪㆫㆩㆧㆥㆮㆯ ˪ˋ˫ˊ．|'</v>
      </c>
    </row>
    <row r="15" spans="2:35">
      <c r="B15" s="386">
        <f t="shared" si="2"/>
        <v>10</v>
      </c>
      <c r="C15" s="160" t="s">
        <v>69</v>
      </c>
      <c r="D15" s="119" t="s">
        <v>70</v>
      </c>
      <c r="E15" s="109" t="s">
        <v>62</v>
      </c>
      <c r="F15" s="110" t="s">
        <v>163</v>
      </c>
      <c r="H15" s="275">
        <f t="shared" si="4"/>
        <v>10</v>
      </c>
      <c r="I15" s="110" t="s">
        <v>141</v>
      </c>
      <c r="J15" s="160" t="s">
        <v>41</v>
      </c>
      <c r="K15" s="119" t="s">
        <v>42</v>
      </c>
      <c r="L15" s="373" t="s">
        <v>42</v>
      </c>
      <c r="N15" s="275">
        <f t="shared" si="5"/>
        <v>10</v>
      </c>
      <c r="O15" s="110" t="s">
        <v>746</v>
      </c>
      <c r="P15" s="160" t="str">
        <f>C16</f>
        <v>ㆣ</v>
      </c>
      <c r="Q15" s="119" t="str">
        <f t="shared" si="0"/>
        <v>g</v>
      </c>
      <c r="R15" s="373" t="str">
        <f t="shared" si="1"/>
        <v>g</v>
      </c>
      <c r="T15" s="14">
        <f t="shared" si="3"/>
        <v>11</v>
      </c>
      <c r="U15" s="110" t="str">
        <v>c</v>
      </c>
      <c r="V15" s="160" t="str">
        <v>ㄏ</v>
      </c>
      <c r="W15" s="119" t="str">
        <v>h</v>
      </c>
      <c r="X15" s="109" t="str">
        <v>h</v>
      </c>
      <c r="Z15" s="418">
        <f xml:space="preserve"> LEN(AA15)</f>
        <v>44</v>
      </c>
      <c r="AA15" s="403" t="str">
        <f xml:space="preserve"> _xlfn.CONCAT($X$6:$X$49)</f>
        <v>pPmtTnlkKhwcCsiuMaOoeIULDQWAbgjZXRSEVF132750</v>
      </c>
    </row>
    <row r="16" spans="2:35">
      <c r="B16" s="386">
        <f t="shared" si="2"/>
        <v>11</v>
      </c>
      <c r="C16" s="160" t="s">
        <v>44</v>
      </c>
      <c r="D16" s="119" t="s">
        <v>45</v>
      </c>
      <c r="E16" s="109" t="s">
        <v>45</v>
      </c>
      <c r="F16" s="110" t="s">
        <v>26</v>
      </c>
      <c r="H16" s="275">
        <f t="shared" si="4"/>
        <v>11</v>
      </c>
      <c r="I16" s="110" t="s">
        <v>298</v>
      </c>
      <c r="J16" s="160" t="s">
        <v>69</v>
      </c>
      <c r="K16" s="119" t="s">
        <v>70</v>
      </c>
      <c r="L16" s="374" t="s">
        <v>62</v>
      </c>
      <c r="N16" s="275">
        <f t="shared" si="5"/>
        <v>11</v>
      </c>
      <c r="O16" s="110" t="s">
        <v>355</v>
      </c>
      <c r="P16" s="160"/>
      <c r="Q16" s="119" t="str">
        <f t="shared" si="0"/>
        <v/>
      </c>
      <c r="R16" s="374" t="str">
        <f t="shared" si="1"/>
        <v/>
      </c>
      <c r="T16" s="14">
        <f t="shared" si="3"/>
        <v>12</v>
      </c>
      <c r="U16" s="110" t="str">
        <v>v</v>
      </c>
      <c r="V16" s="160" t="str">
        <v>ㄫ</v>
      </c>
      <c r="W16" s="119" t="str">
        <v>ng</v>
      </c>
      <c r="X16" s="111" t="str">
        <v>w</v>
      </c>
      <c r="Z16" s="418">
        <f xml:space="preserve"> LEN(AA16)</f>
        <v>44</v>
      </c>
      <c r="AA16" s="403" t="str">
        <f xml:space="preserve"> _xlfn.CONCAT($V$6:$V$49)</f>
        <v>ㄅㄆㄇㄉㄊㄋㄌㄍㄎㄏㄫㄗㄘㄙㄧㄨㆬㄚㆦㄜㄝㄞㄠㄢㄣㄤㄥ声ㆠㆣㆡㆪㆫㆩㆧㆥㆮㆯ ˪ˋ˫ˊ．</v>
      </c>
    </row>
    <row r="17" spans="2:24">
      <c r="B17" s="386">
        <f t="shared" si="2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4"/>
        <v>12</v>
      </c>
      <c r="I17" s="115" t="s">
        <v>302</v>
      </c>
      <c r="J17" s="162" t="s">
        <v>94</v>
      </c>
      <c r="K17" s="121" t="s">
        <v>95</v>
      </c>
      <c r="L17" s="375" t="s">
        <v>95</v>
      </c>
      <c r="N17" s="277">
        <f t="shared" si="5"/>
        <v>12</v>
      </c>
      <c r="O17" s="115" t="s">
        <v>325</v>
      </c>
      <c r="P17" s="162"/>
      <c r="Q17" s="121" t="str">
        <f t="shared" si="0"/>
        <v/>
      </c>
      <c r="R17" s="375" t="str">
        <f t="shared" si="1"/>
        <v/>
      </c>
      <c r="T17" s="14">
        <f t="shared" si="3"/>
        <v>13</v>
      </c>
      <c r="U17" s="110" t="str">
        <v>y</v>
      </c>
      <c r="V17" s="160" t="str">
        <v>ㄗ</v>
      </c>
      <c r="W17" s="119" t="str">
        <v>c</v>
      </c>
      <c r="X17" s="109" t="str">
        <v>c</v>
      </c>
    </row>
    <row r="18" spans="2:24">
      <c r="B18" s="387">
        <f t="shared" si="2"/>
        <v>13</v>
      </c>
      <c r="C18" s="161" t="s">
        <v>46</v>
      </c>
      <c r="D18" s="120" t="s">
        <v>166</v>
      </c>
      <c r="E18" s="112" t="s">
        <v>166</v>
      </c>
      <c r="F18" s="113" t="s">
        <v>175</v>
      </c>
      <c r="H18" s="273">
        <f t="shared" si="4"/>
        <v>13</v>
      </c>
      <c r="I18" s="113">
        <v>4</v>
      </c>
      <c r="J18" s="161"/>
      <c r="K18" s="120">
        <v>2</v>
      </c>
      <c r="L18" s="372">
        <v>2</v>
      </c>
      <c r="N18" s="273">
        <f t="shared" si="5"/>
        <v>13</v>
      </c>
      <c r="O18" s="377" t="s">
        <v>916</v>
      </c>
      <c r="P18" s="161"/>
      <c r="Q18" s="120" t="str">
        <f t="shared" si="0"/>
        <v/>
      </c>
      <c r="R18" s="372" t="str">
        <f t="shared" si="1"/>
        <v/>
      </c>
      <c r="T18" s="14">
        <f t="shared" si="3"/>
        <v>14</v>
      </c>
      <c r="U18" s="110" t="str">
        <v>h</v>
      </c>
      <c r="V18" s="160" t="str">
        <v>ㄘ</v>
      </c>
      <c r="W18" s="119" t="str">
        <v>ch</v>
      </c>
      <c r="X18" s="109" t="str">
        <v>C</v>
      </c>
    </row>
    <row r="19" spans="2:24">
      <c r="B19" s="386">
        <f t="shared" si="2"/>
        <v>14</v>
      </c>
      <c r="C19" s="160" t="s">
        <v>74</v>
      </c>
      <c r="D19" s="119" t="s">
        <v>805</v>
      </c>
      <c r="E19" s="109" t="s">
        <v>83</v>
      </c>
      <c r="F19" s="110" t="s">
        <v>95</v>
      </c>
      <c r="H19" s="275">
        <f t="shared" si="4"/>
        <v>14</v>
      </c>
      <c r="I19" s="110" t="s">
        <v>765</v>
      </c>
      <c r="J19" s="160"/>
      <c r="K19" s="119" t="s">
        <v>612</v>
      </c>
      <c r="L19" s="373" t="s">
        <v>29</v>
      </c>
      <c r="N19" s="275">
        <f t="shared" si="5"/>
        <v>14</v>
      </c>
      <c r="O19" s="110" t="s">
        <v>749</v>
      </c>
      <c r="P19" s="160"/>
      <c r="Q19" s="119" t="str">
        <f t="shared" si="0"/>
        <v/>
      </c>
      <c r="R19" s="373" t="str">
        <f t="shared" si="1"/>
        <v/>
      </c>
      <c r="T19" s="14">
        <f t="shared" si="3"/>
        <v>15</v>
      </c>
      <c r="U19" s="110" t="str">
        <v>n</v>
      </c>
      <c r="V19" s="160" t="str">
        <v>ㄙ</v>
      </c>
      <c r="W19" s="119" t="str">
        <v>s</v>
      </c>
      <c r="X19" s="109" t="str">
        <v>s</v>
      </c>
    </row>
    <row r="20" spans="2:24">
      <c r="B20" s="386">
        <f t="shared" si="2"/>
        <v>15</v>
      </c>
      <c r="C20" s="160" t="s">
        <v>106</v>
      </c>
      <c r="D20" s="119" t="s">
        <v>97</v>
      </c>
      <c r="E20" s="109" t="s">
        <v>97</v>
      </c>
      <c r="F20" s="110" t="s">
        <v>29</v>
      </c>
      <c r="H20" s="275">
        <f t="shared" si="4"/>
        <v>15</v>
      </c>
      <c r="I20" s="110" t="s">
        <v>767</v>
      </c>
      <c r="J20" s="160"/>
      <c r="K20" s="119" t="s">
        <v>603</v>
      </c>
      <c r="L20" s="374" t="s">
        <v>60</v>
      </c>
      <c r="N20" s="275">
        <f t="shared" si="5"/>
        <v>15</v>
      </c>
      <c r="O20" s="110" t="s">
        <v>752</v>
      </c>
      <c r="P20" s="160"/>
      <c r="Q20" s="119" t="str">
        <f t="shared" si="0"/>
        <v/>
      </c>
      <c r="R20" s="374" t="str">
        <f t="shared" si="1"/>
        <v/>
      </c>
      <c r="T20" s="14">
        <f t="shared" si="3"/>
        <v>16</v>
      </c>
      <c r="U20" s="110" t="str">
        <v>u</v>
      </c>
      <c r="V20" s="160" t="str">
        <v>ㄧ</v>
      </c>
      <c r="W20" s="119" t="str">
        <v>i</v>
      </c>
      <c r="X20" s="111" t="str">
        <v>i</v>
      </c>
    </row>
    <row r="21" spans="2:24">
      <c r="B21" s="388">
        <f t="shared" si="2"/>
        <v>16</v>
      </c>
      <c r="C21" s="162" t="s">
        <v>98</v>
      </c>
      <c r="D21" s="121" t="s">
        <v>99</v>
      </c>
      <c r="E21" s="114" t="s">
        <v>99</v>
      </c>
      <c r="F21" s="115" t="s">
        <v>68</v>
      </c>
      <c r="H21" s="277">
        <f t="shared" si="4"/>
        <v>16</v>
      </c>
      <c r="I21" s="115" t="s">
        <v>349</v>
      </c>
      <c r="J21" s="162" t="s">
        <v>72</v>
      </c>
      <c r="K21" s="121" t="s">
        <v>73</v>
      </c>
      <c r="L21" s="375" t="s">
        <v>170</v>
      </c>
      <c r="N21" s="277">
        <f t="shared" si="5"/>
        <v>16</v>
      </c>
      <c r="O21" s="115" t="s">
        <v>750</v>
      </c>
      <c r="P21" s="162"/>
      <c r="Q21" s="121" t="str">
        <f t="shared" si="0"/>
        <v/>
      </c>
      <c r="R21" s="375" t="str">
        <f t="shared" si="1"/>
        <v/>
      </c>
      <c r="T21" s="14">
        <f t="shared" si="3"/>
        <v>17</v>
      </c>
      <c r="U21" s="110" t="str">
        <v>j</v>
      </c>
      <c r="V21" s="160" t="str">
        <v>ㄨ</v>
      </c>
      <c r="W21" s="119" t="str">
        <v>u</v>
      </c>
      <c r="X21" s="109" t="str">
        <v>u</v>
      </c>
    </row>
    <row r="22" spans="2:24">
      <c r="B22" s="389">
        <f t="shared" si="2"/>
        <v>17</v>
      </c>
      <c r="C22" s="163" t="s">
        <v>94</v>
      </c>
      <c r="D22" s="122" t="s">
        <v>95</v>
      </c>
      <c r="E22" s="116" t="s">
        <v>95</v>
      </c>
      <c r="F22" s="117" t="s">
        <v>166</v>
      </c>
      <c r="H22" s="273">
        <f t="shared" si="4"/>
        <v>17</v>
      </c>
      <c r="I22" s="113">
        <v>5</v>
      </c>
      <c r="J22" s="161"/>
      <c r="K22" s="120">
        <v>7</v>
      </c>
      <c r="L22" s="372">
        <v>7</v>
      </c>
      <c r="N22" s="273">
        <f t="shared" si="5"/>
        <v>17</v>
      </c>
      <c r="O22" s="377" t="s">
        <v>917</v>
      </c>
      <c r="P22" s="161"/>
      <c r="Q22" s="120" t="str">
        <f t="shared" si="0"/>
        <v/>
      </c>
      <c r="R22" s="372" t="str">
        <f t="shared" si="1"/>
        <v/>
      </c>
      <c r="T22" s="14">
        <f t="shared" si="3"/>
        <v>18</v>
      </c>
      <c r="U22" s="110" t="str">
        <v>m</v>
      </c>
      <c r="V22" s="160" t="str">
        <v>ㆬ</v>
      </c>
      <c r="W22" s="119" t="str">
        <v>-m</v>
      </c>
      <c r="X22" s="109" t="str">
        <v>M</v>
      </c>
    </row>
    <row r="23" spans="2:24">
      <c r="B23" s="390">
        <f t="shared" si="2"/>
        <v>18</v>
      </c>
      <c r="C23" s="161" t="s">
        <v>48</v>
      </c>
      <c r="D23" s="120" t="s">
        <v>49</v>
      </c>
      <c r="E23" s="112" t="s">
        <v>49</v>
      </c>
      <c r="F23" s="113" t="s">
        <v>77</v>
      </c>
      <c r="H23" s="275">
        <f t="shared" si="4"/>
        <v>18</v>
      </c>
      <c r="I23" s="110" t="s">
        <v>197</v>
      </c>
      <c r="J23" s="160" t="s">
        <v>904</v>
      </c>
      <c r="K23" s="119" t="s">
        <v>904</v>
      </c>
      <c r="L23" s="373" t="s">
        <v>904</v>
      </c>
      <c r="N23" s="275">
        <f t="shared" si="5"/>
        <v>18</v>
      </c>
      <c r="O23" s="110" t="s">
        <v>338</v>
      </c>
      <c r="P23" s="160"/>
      <c r="Q23" s="119" t="str">
        <f t="shared" si="0"/>
        <v/>
      </c>
      <c r="R23" s="373" t="str">
        <f t="shared" si="1"/>
        <v/>
      </c>
      <c r="T23" s="14">
        <f t="shared" si="3"/>
        <v>19</v>
      </c>
      <c r="U23" s="110">
        <v>8</v>
      </c>
      <c r="V23" s="160" t="str">
        <v>ㄚ</v>
      </c>
      <c r="W23" s="119" t="str">
        <v>a</v>
      </c>
      <c r="X23" s="109" t="str">
        <v>a</v>
      </c>
    </row>
    <row r="24" spans="2:24">
      <c r="B24" s="173">
        <f t="shared" si="2"/>
        <v>19</v>
      </c>
      <c r="C24" s="160" t="s">
        <v>76</v>
      </c>
      <c r="D24" s="119" t="s">
        <v>77</v>
      </c>
      <c r="E24" s="109" t="s">
        <v>77</v>
      </c>
      <c r="F24" s="110" t="s">
        <v>97</v>
      </c>
      <c r="H24" s="275">
        <f t="shared" si="4"/>
        <v>19</v>
      </c>
      <c r="I24" s="110" t="s">
        <v>126</v>
      </c>
      <c r="J24" s="160" t="s">
        <v>904</v>
      </c>
      <c r="K24" s="119" t="s">
        <v>904</v>
      </c>
      <c r="L24" s="374" t="s">
        <v>904</v>
      </c>
      <c r="N24" s="275">
        <f t="shared" si="5"/>
        <v>19</v>
      </c>
      <c r="O24" s="110" t="s">
        <v>299</v>
      </c>
      <c r="P24" s="160"/>
      <c r="Q24" s="119" t="str">
        <f t="shared" si="0"/>
        <v/>
      </c>
      <c r="R24" s="374" t="str">
        <f t="shared" si="1"/>
        <v/>
      </c>
      <c r="T24" s="14">
        <f t="shared" si="3"/>
        <v>20</v>
      </c>
      <c r="U24" s="110" t="str">
        <v>i</v>
      </c>
      <c r="V24" s="160" t="str">
        <v>ㆦ</v>
      </c>
      <c r="W24" s="119" t="str">
        <v>oo</v>
      </c>
      <c r="X24" s="111" t="str">
        <v>O</v>
      </c>
    </row>
    <row r="25" spans="2:24">
      <c r="B25" s="391">
        <f t="shared" si="2"/>
        <v>20</v>
      </c>
      <c r="C25" s="161" t="s">
        <v>20</v>
      </c>
      <c r="D25" s="120" t="s">
        <v>21</v>
      </c>
      <c r="E25" s="112" t="s">
        <v>21</v>
      </c>
      <c r="F25" s="274">
        <v>8</v>
      </c>
      <c r="H25" s="277">
        <f t="shared" si="4"/>
        <v>20</v>
      </c>
      <c r="I25" s="115" t="s">
        <v>162</v>
      </c>
      <c r="J25" s="162" t="s">
        <v>904</v>
      </c>
      <c r="K25" s="121" t="s">
        <v>904</v>
      </c>
      <c r="L25" s="375" t="s">
        <v>904</v>
      </c>
      <c r="N25" s="277">
        <f t="shared" si="5"/>
        <v>20</v>
      </c>
      <c r="O25" s="115" t="s">
        <v>297</v>
      </c>
      <c r="P25" s="162"/>
      <c r="Q25" s="121" t="str">
        <f t="shared" si="0"/>
        <v/>
      </c>
      <c r="R25" s="375" t="str">
        <f t="shared" si="1"/>
        <v/>
      </c>
      <c r="T25" s="14">
        <f t="shared" si="3"/>
        <v>21</v>
      </c>
      <c r="U25" s="110" t="str">
        <v>k</v>
      </c>
      <c r="V25" s="160" t="str">
        <v>ㄜ</v>
      </c>
      <c r="W25" s="119" t="str">
        <v>o</v>
      </c>
      <c r="X25" s="109" t="str">
        <v>o</v>
      </c>
    </row>
    <row r="26" spans="2:24">
      <c r="B26" s="392">
        <f t="shared" si="2"/>
        <v>21</v>
      </c>
      <c r="C26" s="160" t="s">
        <v>50</v>
      </c>
      <c r="D26" s="119" t="s">
        <v>51</v>
      </c>
      <c r="E26" s="109" t="s">
        <v>32</v>
      </c>
      <c r="F26" s="276" t="s">
        <v>49</v>
      </c>
      <c r="H26" s="273">
        <f t="shared" si="4"/>
        <v>21</v>
      </c>
      <c r="I26" s="113">
        <v>6</v>
      </c>
      <c r="J26" s="161"/>
      <c r="K26" s="120">
        <v>5</v>
      </c>
      <c r="L26" s="372">
        <v>5</v>
      </c>
      <c r="N26" s="273">
        <f t="shared" si="5"/>
        <v>21</v>
      </c>
      <c r="O26" s="377" t="s">
        <v>918</v>
      </c>
      <c r="P26" s="161"/>
      <c r="Q26" s="120" t="str">
        <f t="shared" si="0"/>
        <v/>
      </c>
      <c r="R26" s="372" t="str">
        <f t="shared" si="1"/>
        <v/>
      </c>
      <c r="T26" s="14">
        <f t="shared" si="3"/>
        <v>22</v>
      </c>
      <c r="U26" s="110" t="str">
        <v>,</v>
      </c>
      <c r="V26" s="160" t="str">
        <v>ㄝ</v>
      </c>
      <c r="W26" s="119" t="str">
        <v>e</v>
      </c>
      <c r="X26" s="109" t="str">
        <v>e</v>
      </c>
    </row>
    <row r="27" spans="2:24">
      <c r="B27" s="392">
        <f t="shared" si="2"/>
        <v>22</v>
      </c>
      <c r="C27" s="160" t="s">
        <v>109</v>
      </c>
      <c r="D27" s="119" t="s">
        <v>79</v>
      </c>
      <c r="E27" s="109" t="s">
        <v>79</v>
      </c>
      <c r="F27" s="276" t="s">
        <v>42</v>
      </c>
      <c r="H27" s="275">
        <f t="shared" si="4"/>
        <v>22</v>
      </c>
      <c r="I27" s="110" t="s">
        <v>305</v>
      </c>
      <c r="J27" s="160" t="s">
        <v>46</v>
      </c>
      <c r="K27" s="119" t="s">
        <v>166</v>
      </c>
      <c r="L27" s="373" t="s">
        <v>166</v>
      </c>
      <c r="N27" s="275">
        <f t="shared" si="5"/>
        <v>22</v>
      </c>
      <c r="O27" s="110" t="s">
        <v>306</v>
      </c>
      <c r="P27" s="160" t="str">
        <f>C20</f>
        <v>ㆡ</v>
      </c>
      <c r="Q27" s="119" t="str">
        <f t="shared" si="0"/>
        <v>j</v>
      </c>
      <c r="R27" s="373" t="str">
        <f t="shared" si="1"/>
        <v>j</v>
      </c>
      <c r="T27" s="14">
        <f t="shared" si="3"/>
        <v>23</v>
      </c>
      <c r="U27" s="110">
        <v>9</v>
      </c>
      <c r="V27" s="160" t="str">
        <v>ㄞ</v>
      </c>
      <c r="W27" s="119" t="str">
        <v>ai</v>
      </c>
      <c r="X27" s="109" t="str">
        <v>I</v>
      </c>
    </row>
    <row r="28" spans="2:24">
      <c r="B28" s="393">
        <f t="shared" si="2"/>
        <v>23</v>
      </c>
      <c r="C28" s="162" t="s">
        <v>322</v>
      </c>
      <c r="D28" s="121" t="s">
        <v>53</v>
      </c>
      <c r="E28" s="114" t="s">
        <v>53</v>
      </c>
      <c r="F28" s="278" t="s">
        <v>180</v>
      </c>
      <c r="H28" s="275">
        <f t="shared" si="4"/>
        <v>23</v>
      </c>
      <c r="I28" s="110" t="s">
        <v>129</v>
      </c>
      <c r="J28" s="160" t="s">
        <v>74</v>
      </c>
      <c r="K28" s="119" t="s">
        <v>805</v>
      </c>
      <c r="L28" s="374" t="s">
        <v>83</v>
      </c>
      <c r="N28" s="275">
        <f t="shared" si="5"/>
        <v>23</v>
      </c>
      <c r="O28" s="110" t="s">
        <v>763</v>
      </c>
      <c r="P28" s="160"/>
      <c r="Q28" s="119" t="str">
        <f t="shared" si="0"/>
        <v/>
      </c>
      <c r="R28" s="374" t="str">
        <f t="shared" si="1"/>
        <v/>
      </c>
      <c r="T28" s="14">
        <f t="shared" si="3"/>
        <v>24</v>
      </c>
      <c r="U28" s="110" t="str">
        <v>l</v>
      </c>
      <c r="V28" s="160" t="str">
        <v>ㄠ</v>
      </c>
      <c r="W28" s="119" t="str">
        <v>au</v>
      </c>
      <c r="X28" s="111" t="str">
        <v>U</v>
      </c>
    </row>
    <row r="29" spans="2:24">
      <c r="B29" s="173">
        <f t="shared" si="2"/>
        <v>24</v>
      </c>
      <c r="C29" s="160" t="s">
        <v>54</v>
      </c>
      <c r="D29" s="119" t="s">
        <v>329</v>
      </c>
      <c r="E29" s="109" t="s">
        <v>57</v>
      </c>
      <c r="F29" s="110" t="s">
        <v>9</v>
      </c>
      <c r="H29" s="277">
        <f t="shared" si="4"/>
        <v>24</v>
      </c>
      <c r="I29" s="115" t="s">
        <v>199</v>
      </c>
      <c r="J29" s="162" t="s">
        <v>98</v>
      </c>
      <c r="K29" s="121" t="s">
        <v>99</v>
      </c>
      <c r="L29" s="375" t="s">
        <v>99</v>
      </c>
      <c r="N29" s="277">
        <f t="shared" si="5"/>
        <v>24</v>
      </c>
      <c r="O29" s="115" t="s">
        <v>692</v>
      </c>
      <c r="P29" s="162"/>
      <c r="Q29" s="121" t="str">
        <f t="shared" si="0"/>
        <v/>
      </c>
      <c r="R29" s="375" t="str">
        <f t="shared" si="1"/>
        <v/>
      </c>
      <c r="T29" s="14">
        <f t="shared" si="3"/>
        <v>25</v>
      </c>
      <c r="U29" s="110">
        <v>0</v>
      </c>
      <c r="V29" s="160" t="str">
        <v>ㄢ</v>
      </c>
      <c r="W29" s="119" t="str">
        <v>an</v>
      </c>
      <c r="X29" s="109" t="str">
        <v>L</v>
      </c>
    </row>
    <row r="30" spans="2:24">
      <c r="B30" s="173">
        <f t="shared" si="2"/>
        <v>25</v>
      </c>
      <c r="C30" s="160" t="s">
        <v>81</v>
      </c>
      <c r="D30" s="119" t="s">
        <v>609</v>
      </c>
      <c r="E30" s="109" t="s">
        <v>24</v>
      </c>
      <c r="F30" s="110" t="s">
        <v>183</v>
      </c>
      <c r="H30" s="273">
        <f t="shared" si="4"/>
        <v>25</v>
      </c>
      <c r="I30" s="113">
        <v>7</v>
      </c>
      <c r="J30" s="161"/>
      <c r="K30" s="120">
        <v>8</v>
      </c>
      <c r="L30" s="372">
        <v>0</v>
      </c>
      <c r="N30" s="273">
        <f t="shared" si="5"/>
        <v>25</v>
      </c>
      <c r="O30" s="377" t="s">
        <v>919</v>
      </c>
      <c r="P30" s="161"/>
      <c r="Q30" s="120" t="str">
        <f t="shared" si="0"/>
        <v/>
      </c>
      <c r="R30" s="372" t="str">
        <f t="shared" si="1"/>
        <v/>
      </c>
      <c r="T30" s="14">
        <f t="shared" si="3"/>
        <v>26</v>
      </c>
      <c r="U30" s="110" t="str">
        <v>p</v>
      </c>
      <c r="V30" s="160" t="str">
        <v>ㄣ</v>
      </c>
      <c r="W30" s="119" t="str">
        <v>-n</v>
      </c>
      <c r="X30" s="109" t="str">
        <v>D</v>
      </c>
    </row>
    <row r="31" spans="2:24">
      <c r="B31" s="173">
        <f t="shared" si="2"/>
        <v>26</v>
      </c>
      <c r="C31" s="160" t="s">
        <v>115</v>
      </c>
      <c r="D31" s="123" t="s">
        <v>314</v>
      </c>
      <c r="E31" s="109" t="s">
        <v>25</v>
      </c>
      <c r="F31" s="110" t="s">
        <v>184</v>
      </c>
      <c r="H31" s="275">
        <f t="shared" si="4"/>
        <v>26</v>
      </c>
      <c r="I31" s="110" t="s">
        <v>156</v>
      </c>
      <c r="J31" s="160" t="s">
        <v>48</v>
      </c>
      <c r="K31" s="119" t="s">
        <v>49</v>
      </c>
      <c r="L31" s="373" t="s">
        <v>49</v>
      </c>
      <c r="N31" s="275">
        <f t="shared" si="5"/>
        <v>26</v>
      </c>
      <c r="O31" s="110" t="s">
        <v>616</v>
      </c>
      <c r="P31" s="160" t="str">
        <f>C46</f>
        <v>ㆪ</v>
      </c>
      <c r="Q31" s="119" t="str">
        <f t="shared" si="0"/>
        <v>in</v>
      </c>
      <c r="R31" s="373" t="str">
        <f t="shared" si="1"/>
        <v>Z</v>
      </c>
      <c r="T31" s="14">
        <f t="shared" si="3"/>
        <v>27</v>
      </c>
      <c r="U31" s="110" t="str">
        <v>;</v>
      </c>
      <c r="V31" s="160" t="str">
        <v>ㄤ</v>
      </c>
      <c r="W31" s="119" t="str">
        <v>ang</v>
      </c>
      <c r="X31" s="109" t="str">
        <v>Q</v>
      </c>
    </row>
    <row r="32" spans="2:24">
      <c r="B32" s="173">
        <f t="shared" si="2"/>
        <v>27</v>
      </c>
      <c r="C32" s="160" t="s">
        <v>22</v>
      </c>
      <c r="D32" s="119" t="s">
        <v>469</v>
      </c>
      <c r="E32" s="109" t="s">
        <v>31</v>
      </c>
      <c r="F32" s="110">
        <v>9</v>
      </c>
      <c r="H32" s="275">
        <f t="shared" si="4"/>
        <v>27</v>
      </c>
      <c r="I32" s="110" t="s">
        <v>134</v>
      </c>
      <c r="J32" s="160" t="s">
        <v>76</v>
      </c>
      <c r="K32" s="119" t="s">
        <v>77</v>
      </c>
      <c r="L32" s="374" t="s">
        <v>77</v>
      </c>
      <c r="N32" s="275">
        <f t="shared" si="5"/>
        <v>27</v>
      </c>
      <c r="O32" s="110" t="s">
        <v>742</v>
      </c>
      <c r="P32" s="160" t="str">
        <f>C47</f>
        <v>ㆫ</v>
      </c>
      <c r="Q32" s="119" t="str">
        <f t="shared" si="0"/>
        <v>un</v>
      </c>
      <c r="R32" s="374" t="str">
        <f t="shared" si="1"/>
        <v>X</v>
      </c>
      <c r="T32" s="14">
        <f t="shared" si="3"/>
        <v>28</v>
      </c>
      <c r="U32" s="110" t="str">
        <v>/</v>
      </c>
      <c r="V32" s="160" t="str">
        <v>ㄥ</v>
      </c>
      <c r="W32" s="119" t="str">
        <v>-ng</v>
      </c>
      <c r="X32" s="111" t="str">
        <v>W</v>
      </c>
    </row>
    <row r="33" spans="2:24">
      <c r="B33" s="173">
        <f t="shared" si="2"/>
        <v>28</v>
      </c>
      <c r="C33" s="160" t="s">
        <v>23</v>
      </c>
      <c r="D33" s="119" t="s">
        <v>606</v>
      </c>
      <c r="E33" s="109" t="s">
        <v>63</v>
      </c>
      <c r="F33" s="110">
        <v>0</v>
      </c>
      <c r="H33" s="277">
        <f t="shared" si="4"/>
        <v>28</v>
      </c>
      <c r="I33" s="115" t="s">
        <v>124</v>
      </c>
      <c r="J33" s="162" t="s">
        <v>100</v>
      </c>
      <c r="K33" s="121" t="s">
        <v>903</v>
      </c>
      <c r="L33" s="375" t="s">
        <v>87</v>
      </c>
      <c r="N33" s="277">
        <f t="shared" si="5"/>
        <v>28</v>
      </c>
      <c r="O33" s="115" t="s">
        <v>721</v>
      </c>
      <c r="P33" s="162"/>
      <c r="Q33" s="121" t="str">
        <f t="shared" si="0"/>
        <v/>
      </c>
      <c r="R33" s="375" t="str">
        <f t="shared" si="1"/>
        <v/>
      </c>
      <c r="T33" s="14">
        <f t="shared" si="3"/>
        <v>29</v>
      </c>
      <c r="U33" s="110" t="str">
        <v>z</v>
      </c>
      <c r="V33" s="160" t="str">
        <v>声</v>
      </c>
      <c r="W33" s="119" t="str">
        <v>-nn</v>
      </c>
      <c r="X33" s="109" t="str">
        <v>A</v>
      </c>
    </row>
    <row r="34" spans="2:24">
      <c r="B34" s="173">
        <f t="shared" si="2"/>
        <v>29</v>
      </c>
      <c r="C34" s="160" t="s">
        <v>80</v>
      </c>
      <c r="D34" s="119" t="s">
        <v>472</v>
      </c>
      <c r="E34" s="109" t="s">
        <v>30</v>
      </c>
      <c r="F34" s="110" t="s">
        <v>93</v>
      </c>
      <c r="H34" s="273">
        <f t="shared" si="4"/>
        <v>29</v>
      </c>
      <c r="I34" s="113">
        <v>8</v>
      </c>
      <c r="J34" s="161" t="s">
        <v>20</v>
      </c>
      <c r="K34" s="120" t="s">
        <v>21</v>
      </c>
      <c r="L34" s="372" t="s">
        <v>21</v>
      </c>
      <c r="N34" s="273">
        <f t="shared" si="5"/>
        <v>29</v>
      </c>
      <c r="O34" s="377" t="s">
        <v>743</v>
      </c>
      <c r="P34" s="161" t="str">
        <f>C48</f>
        <v>ㆩ</v>
      </c>
      <c r="Q34" s="120" t="str">
        <f t="shared" si="0"/>
        <v>an</v>
      </c>
      <c r="R34" s="372" t="str">
        <f t="shared" si="1"/>
        <v>R</v>
      </c>
      <c r="T34" s="14">
        <f t="shared" si="3"/>
        <v>30</v>
      </c>
      <c r="U34" s="398" t="str" cm="1">
        <f t="array" ref="U34:X43">_xlfn._xlws.FILTER(O6:R51, P6:P51&lt;&gt;"")</f>
        <v>!</v>
      </c>
      <c r="V34" s="396" t="str">
        <v>ㆠ</v>
      </c>
      <c r="W34" s="397" t="str">
        <v>b</v>
      </c>
      <c r="X34" s="399" t="str">
        <v>b</v>
      </c>
    </row>
    <row r="35" spans="2:24">
      <c r="B35" s="391">
        <f t="shared" si="2"/>
        <v>30</v>
      </c>
      <c r="C35" s="161" t="s">
        <v>100</v>
      </c>
      <c r="D35" s="120" t="s">
        <v>903</v>
      </c>
      <c r="E35" s="112" t="s">
        <v>87</v>
      </c>
      <c r="F35" s="274" t="s">
        <v>66</v>
      </c>
      <c r="H35" s="275">
        <f t="shared" si="4"/>
        <v>30</v>
      </c>
      <c r="I35" s="110" t="s">
        <v>154</v>
      </c>
      <c r="J35" s="160" t="s">
        <v>50</v>
      </c>
      <c r="K35" s="119" t="s">
        <v>51</v>
      </c>
      <c r="L35" s="373" t="s">
        <v>32</v>
      </c>
      <c r="N35" s="275">
        <f t="shared" si="5"/>
        <v>30</v>
      </c>
      <c r="O35" s="110" t="s">
        <v>615</v>
      </c>
      <c r="P35" s="160" t="str">
        <f>C49</f>
        <v>ㆧ</v>
      </c>
      <c r="Q35" s="119" t="str">
        <f t="shared" si="0"/>
        <v>oon</v>
      </c>
      <c r="R35" s="373" t="str">
        <f t="shared" si="1"/>
        <v>S</v>
      </c>
      <c r="T35" s="14">
        <f t="shared" si="3"/>
        <v>31</v>
      </c>
      <c r="U35" s="395" t="str">
        <v>E</v>
      </c>
      <c r="V35" s="396" t="str">
        <v>ㆣ</v>
      </c>
      <c r="W35" s="397" t="str">
        <v>g</v>
      </c>
      <c r="X35" s="399" t="str">
        <v>g</v>
      </c>
    </row>
    <row r="36" spans="2:24">
      <c r="B36" s="393">
        <f t="shared" si="2"/>
        <v>31</v>
      </c>
      <c r="C36" s="162" t="s">
        <v>72</v>
      </c>
      <c r="D36" s="121" t="s">
        <v>73</v>
      </c>
      <c r="E36" s="114" t="s">
        <v>170</v>
      </c>
      <c r="F36" s="278" t="s">
        <v>174</v>
      </c>
      <c r="H36" s="275">
        <f t="shared" si="4"/>
        <v>31</v>
      </c>
      <c r="I36" s="110" t="s">
        <v>201</v>
      </c>
      <c r="J36" s="160" t="s">
        <v>78</v>
      </c>
      <c r="K36" s="119" t="s">
        <v>79</v>
      </c>
      <c r="L36" s="374" t="s">
        <v>79</v>
      </c>
      <c r="N36" s="275">
        <f t="shared" si="5"/>
        <v>31</v>
      </c>
      <c r="O36" s="110" t="s">
        <v>339</v>
      </c>
      <c r="P36" s="160"/>
      <c r="Q36" s="119" t="str">
        <f t="shared" si="0"/>
        <v/>
      </c>
      <c r="R36" s="374" t="str">
        <f t="shared" si="1"/>
        <v/>
      </c>
      <c r="T36" s="14">
        <f t="shared" si="3"/>
        <v>32</v>
      </c>
      <c r="U36" s="398" t="str">
        <v>Y</v>
      </c>
      <c r="V36" s="396" t="str">
        <v>ㆡ</v>
      </c>
      <c r="W36" s="397" t="str">
        <v>j</v>
      </c>
      <c r="X36" s="399" t="str">
        <v>j</v>
      </c>
    </row>
    <row r="37" spans="2:24">
      <c r="B37" s="392">
        <f t="shared" si="2"/>
        <v>32</v>
      </c>
      <c r="C37" s="160" t="s">
        <v>101</v>
      </c>
      <c r="D37" s="119"/>
      <c r="E37" s="109"/>
      <c r="F37" s="276"/>
      <c r="H37" s="277">
        <f t="shared" si="4"/>
        <v>32</v>
      </c>
      <c r="I37" s="115" t="s">
        <v>353</v>
      </c>
      <c r="J37" s="162" t="s">
        <v>322</v>
      </c>
      <c r="K37" s="121" t="s">
        <v>53</v>
      </c>
      <c r="L37" s="375" t="s">
        <v>53</v>
      </c>
      <c r="N37" s="277">
        <f t="shared" si="5"/>
        <v>32</v>
      </c>
      <c r="O37" s="115" t="s">
        <v>745</v>
      </c>
      <c r="P37" s="162" t="str">
        <f>C50</f>
        <v>ㆥ</v>
      </c>
      <c r="Q37" s="121" t="str">
        <f t="shared" si="0"/>
        <v>en</v>
      </c>
      <c r="R37" s="375" t="str">
        <f t="shared" si="1"/>
        <v>E</v>
      </c>
      <c r="T37" s="14">
        <f t="shared" si="3"/>
        <v>33</v>
      </c>
      <c r="U37" s="398" t="str">
        <v>U</v>
      </c>
      <c r="V37" s="396" t="str">
        <v>ㆪ</v>
      </c>
      <c r="W37" s="397" t="str">
        <v>in</v>
      </c>
      <c r="X37" s="399" t="str">
        <v>Z</v>
      </c>
    </row>
    <row r="38" spans="2:24">
      <c r="B38" s="392">
        <f t="shared" si="2"/>
        <v>33</v>
      </c>
      <c r="C38" s="160" t="s">
        <v>114</v>
      </c>
      <c r="D38" s="119"/>
      <c r="E38" s="109"/>
      <c r="F38" s="276"/>
      <c r="H38" s="273">
        <f t="shared" si="4"/>
        <v>33</v>
      </c>
      <c r="I38" s="113">
        <v>9</v>
      </c>
      <c r="J38" s="161" t="s">
        <v>22</v>
      </c>
      <c r="K38" s="120" t="s">
        <v>469</v>
      </c>
      <c r="L38" s="372" t="s">
        <v>31</v>
      </c>
      <c r="N38" s="273">
        <f t="shared" si="5"/>
        <v>33</v>
      </c>
      <c r="O38" s="377" t="s">
        <v>732</v>
      </c>
      <c r="P38" s="161" t="str">
        <f>C51</f>
        <v>ㆮ</v>
      </c>
      <c r="Q38" s="120" t="str">
        <f t="shared" ref="Q38:Q60" si="6" xml:space="preserve"> IFERROR( INDEX($D$6:$D$64, MATCH($P38, $C$6:$C$64,0)), "")</f>
        <v>ain</v>
      </c>
      <c r="R38" s="372" t="str">
        <f t="shared" ref="R38:R60" si="7" xml:space="preserve"> IFERROR( INDEX($E$6:$E$64, MATCH($P38, $C$6:$C$64,0)), "")</f>
        <v>V</v>
      </c>
      <c r="T38" s="14">
        <f t="shared" si="3"/>
        <v>34</v>
      </c>
      <c r="U38" s="398" t="str">
        <v>J</v>
      </c>
      <c r="V38" s="396" t="str">
        <v>ㆫ</v>
      </c>
      <c r="W38" s="397" t="str">
        <v>un</v>
      </c>
      <c r="X38" s="399" t="str">
        <v>X</v>
      </c>
    </row>
    <row r="39" spans="2:24">
      <c r="B39" s="392">
        <f t="shared" si="2"/>
        <v>34</v>
      </c>
      <c r="C39" s="160" t="s">
        <v>113</v>
      </c>
      <c r="D39" s="119"/>
      <c r="E39" s="109"/>
      <c r="F39" s="276"/>
      <c r="H39" s="275">
        <f t="shared" si="4"/>
        <v>34</v>
      </c>
      <c r="I39" s="110" t="s">
        <v>139</v>
      </c>
      <c r="J39" s="160" t="s">
        <v>904</v>
      </c>
      <c r="K39" s="119" t="s">
        <v>904</v>
      </c>
      <c r="L39" s="373" t="s">
        <v>904</v>
      </c>
      <c r="N39" s="275">
        <f t="shared" si="5"/>
        <v>34</v>
      </c>
      <c r="O39" s="110" t="s">
        <v>304</v>
      </c>
      <c r="P39" s="160"/>
      <c r="Q39" s="119" t="str">
        <f t="shared" si="6"/>
        <v/>
      </c>
      <c r="R39" s="373" t="str">
        <f t="shared" si="7"/>
        <v/>
      </c>
      <c r="T39" s="14">
        <f t="shared" si="3"/>
        <v>35</v>
      </c>
      <c r="U39" s="398" t="str">
        <v>*</v>
      </c>
      <c r="V39" s="396" t="str">
        <v>ㆩ</v>
      </c>
      <c r="W39" s="397" t="str">
        <v>an</v>
      </c>
      <c r="X39" s="399" t="str">
        <v>R</v>
      </c>
    </row>
    <row r="40" spans="2:24">
      <c r="B40" s="391">
        <f t="shared" si="2"/>
        <v>35</v>
      </c>
      <c r="C40" s="161" t="s">
        <v>118</v>
      </c>
      <c r="D40" s="120" t="s">
        <v>904</v>
      </c>
      <c r="E40" s="112" t="s">
        <v>904</v>
      </c>
      <c r="F40" s="274" t="s">
        <v>904</v>
      </c>
      <c r="H40" s="275">
        <f t="shared" si="4"/>
        <v>35</v>
      </c>
      <c r="I40" s="110" t="s">
        <v>200</v>
      </c>
      <c r="J40" s="160" t="s">
        <v>80</v>
      </c>
      <c r="K40" s="119" t="s">
        <v>472</v>
      </c>
      <c r="L40" s="374" t="s">
        <v>30</v>
      </c>
      <c r="N40" s="275">
        <f t="shared" si="5"/>
        <v>35</v>
      </c>
      <c r="O40" s="110" t="s">
        <v>724</v>
      </c>
      <c r="P40" s="160" t="str">
        <f>C52</f>
        <v>ㆯ</v>
      </c>
      <c r="Q40" s="119" t="str">
        <f t="shared" si="6"/>
        <v>aun</v>
      </c>
      <c r="R40" s="374" t="str">
        <f t="shared" si="7"/>
        <v>F</v>
      </c>
      <c r="T40" s="14">
        <f t="shared" si="3"/>
        <v>36</v>
      </c>
      <c r="U40" s="398" t="str">
        <v>I</v>
      </c>
      <c r="V40" s="396" t="str">
        <v>ㆧ</v>
      </c>
      <c r="W40" s="397" t="str">
        <v>oon</v>
      </c>
      <c r="X40" s="399" t="str">
        <v>S</v>
      </c>
    </row>
    <row r="41" spans="2:24">
      <c r="B41" s="392">
        <f t="shared" si="2"/>
        <v>36</v>
      </c>
      <c r="C41" s="160" t="s">
        <v>18</v>
      </c>
      <c r="D41" s="119">
        <v>5</v>
      </c>
      <c r="E41" s="109">
        <v>5</v>
      </c>
      <c r="F41" s="276">
        <v>6</v>
      </c>
      <c r="H41" s="277">
        <f t="shared" si="4"/>
        <v>36</v>
      </c>
      <c r="I41" s="115" t="s">
        <v>896</v>
      </c>
      <c r="J41" s="162" t="s">
        <v>904</v>
      </c>
      <c r="K41" s="121" t="s">
        <v>904</v>
      </c>
      <c r="L41" s="375" t="s">
        <v>904</v>
      </c>
      <c r="N41" s="277">
        <f t="shared" si="5"/>
        <v>36</v>
      </c>
      <c r="O41" s="115" t="s">
        <v>896</v>
      </c>
      <c r="P41" s="162"/>
      <c r="Q41" s="121" t="str">
        <f t="shared" si="6"/>
        <v/>
      </c>
      <c r="R41" s="375" t="str">
        <f t="shared" si="7"/>
        <v/>
      </c>
      <c r="T41" s="14">
        <f t="shared" si="3"/>
        <v>37</v>
      </c>
      <c r="U41" s="398" t="str">
        <v>&lt;</v>
      </c>
      <c r="V41" s="396" t="str">
        <v>ㆥ</v>
      </c>
      <c r="W41" s="397" t="str">
        <v>en</v>
      </c>
      <c r="X41" s="399" t="str">
        <v>E</v>
      </c>
    </row>
    <row r="42" spans="2:24">
      <c r="B42" s="392">
        <f t="shared" si="2"/>
        <v>37</v>
      </c>
      <c r="C42" s="160" t="s">
        <v>14</v>
      </c>
      <c r="D42" s="119">
        <v>2</v>
      </c>
      <c r="E42" s="109">
        <v>2</v>
      </c>
      <c r="F42" s="276">
        <v>4</v>
      </c>
      <c r="H42" s="273">
        <f t="shared" si="4"/>
        <v>37</v>
      </c>
      <c r="I42" s="113">
        <v>0</v>
      </c>
      <c r="J42" s="161" t="s">
        <v>23</v>
      </c>
      <c r="K42" s="120" t="s">
        <v>606</v>
      </c>
      <c r="L42" s="372" t="s">
        <v>63</v>
      </c>
      <c r="N42" s="273">
        <f t="shared" si="5"/>
        <v>37</v>
      </c>
      <c r="O42" s="377" t="s">
        <v>920</v>
      </c>
      <c r="P42" s="161"/>
      <c r="Q42" s="120" t="str">
        <f t="shared" si="6"/>
        <v/>
      </c>
      <c r="R42" s="372" t="str">
        <f t="shared" si="7"/>
        <v/>
      </c>
      <c r="T42" s="14">
        <f t="shared" si="3"/>
        <v>38</v>
      </c>
      <c r="U42" s="398" t="str">
        <v>(</v>
      </c>
      <c r="V42" s="396" t="str">
        <v>ㆮ</v>
      </c>
      <c r="W42" s="397" t="str">
        <v>ain</v>
      </c>
      <c r="X42" s="399" t="str">
        <v>V</v>
      </c>
    </row>
    <row r="43" spans="2:24">
      <c r="B43" s="392">
        <f t="shared" si="2"/>
        <v>38</v>
      </c>
      <c r="C43" s="160" t="s">
        <v>123</v>
      </c>
      <c r="D43" s="119" t="s">
        <v>904</v>
      </c>
      <c r="E43" s="109" t="s">
        <v>904</v>
      </c>
      <c r="F43" s="276" t="s">
        <v>904</v>
      </c>
      <c r="H43" s="275">
        <f t="shared" si="4"/>
        <v>38</v>
      </c>
      <c r="I43" s="110" t="s">
        <v>196</v>
      </c>
      <c r="J43" s="160" t="s">
        <v>54</v>
      </c>
      <c r="K43" s="119" t="s">
        <v>329</v>
      </c>
      <c r="L43" s="373" t="s">
        <v>57</v>
      </c>
      <c r="N43" s="275">
        <f t="shared" si="5"/>
        <v>38</v>
      </c>
      <c r="O43" s="110" t="s">
        <v>337</v>
      </c>
      <c r="P43" s="160"/>
      <c r="Q43" s="119" t="str">
        <f t="shared" si="6"/>
        <v/>
      </c>
      <c r="R43" s="373" t="str">
        <f t="shared" si="7"/>
        <v/>
      </c>
      <c r="T43" s="14">
        <f t="shared" si="3"/>
        <v>39</v>
      </c>
      <c r="U43" s="398" t="str">
        <v>L</v>
      </c>
      <c r="V43" s="396" t="str">
        <v>ㆯ</v>
      </c>
      <c r="W43" s="397" t="str">
        <v>aun</v>
      </c>
      <c r="X43" s="399" t="str">
        <v>F</v>
      </c>
    </row>
    <row r="44" spans="2:24">
      <c r="B44" s="392">
        <f t="shared" si="2"/>
        <v>39</v>
      </c>
      <c r="C44" s="160" t="s">
        <v>12</v>
      </c>
      <c r="D44" s="119">
        <v>3</v>
      </c>
      <c r="E44" s="109">
        <v>3</v>
      </c>
      <c r="F44" s="276">
        <v>3</v>
      </c>
      <c r="H44" s="275">
        <f t="shared" si="4"/>
        <v>39</v>
      </c>
      <c r="I44" s="110" t="s">
        <v>727</v>
      </c>
      <c r="J44" s="160" t="s">
        <v>81</v>
      </c>
      <c r="K44" s="119" t="s">
        <v>609</v>
      </c>
      <c r="L44" s="374" t="s">
        <v>24</v>
      </c>
      <c r="N44" s="275">
        <f t="shared" si="5"/>
        <v>39</v>
      </c>
      <c r="O44" s="378" t="s">
        <v>925</v>
      </c>
      <c r="P44" s="160"/>
      <c r="Q44" s="119" t="str">
        <f t="shared" si="6"/>
        <v/>
      </c>
      <c r="R44" s="374" t="str">
        <f t="shared" si="7"/>
        <v/>
      </c>
      <c r="T44" s="14">
        <f t="shared" si="3"/>
        <v>40</v>
      </c>
      <c r="U44" s="408" t="s">
        <v>776</v>
      </c>
      <c r="V44" s="409" t="s">
        <v>776</v>
      </c>
      <c r="W44" s="410">
        <v>1</v>
      </c>
      <c r="X44" s="411">
        <v>1</v>
      </c>
    </row>
    <row r="45" spans="2:24">
      <c r="B45" s="392">
        <f t="shared" si="2"/>
        <v>40</v>
      </c>
      <c r="C45" s="160" t="s">
        <v>16</v>
      </c>
      <c r="D45" s="119">
        <v>7</v>
      </c>
      <c r="E45" s="109">
        <v>7</v>
      </c>
      <c r="F45" s="276">
        <v>5</v>
      </c>
      <c r="H45" s="275">
        <f t="shared" si="4"/>
        <v>40</v>
      </c>
      <c r="I45" s="378" t="s">
        <v>354</v>
      </c>
      <c r="J45" s="160" t="s">
        <v>115</v>
      </c>
      <c r="K45" s="119" t="s">
        <v>314</v>
      </c>
      <c r="L45" s="373" t="s">
        <v>25</v>
      </c>
      <c r="N45" s="275">
        <f t="shared" si="5"/>
        <v>40</v>
      </c>
      <c r="O45" s="378" t="s">
        <v>231</v>
      </c>
      <c r="P45" s="160"/>
      <c r="Q45" s="119" t="str">
        <f t="shared" si="6"/>
        <v/>
      </c>
      <c r="R45" s="373" t="str">
        <f t="shared" si="7"/>
        <v/>
      </c>
      <c r="T45" s="14">
        <f t="shared" si="3"/>
        <v>41</v>
      </c>
      <c r="U45" s="408">
        <v>3</v>
      </c>
      <c r="V45" s="409" t="s">
        <v>12</v>
      </c>
      <c r="W45" s="410">
        <v>3</v>
      </c>
      <c r="X45" s="411">
        <v>3</v>
      </c>
    </row>
    <row r="46" spans="2:24">
      <c r="B46" s="391">
        <f t="shared" si="2"/>
        <v>41</v>
      </c>
      <c r="C46" s="161" t="s">
        <v>116</v>
      </c>
      <c r="D46" s="120" t="s">
        <v>604</v>
      </c>
      <c r="E46" s="112" t="s">
        <v>804</v>
      </c>
      <c r="F46" s="274" t="s">
        <v>30</v>
      </c>
      <c r="H46" s="275">
        <f t="shared" si="4"/>
        <v>41</v>
      </c>
      <c r="I46" s="378" t="s">
        <v>301</v>
      </c>
      <c r="J46" s="160" t="s">
        <v>910</v>
      </c>
      <c r="K46" s="119" t="s">
        <v>911</v>
      </c>
      <c r="L46" s="373" t="s">
        <v>806</v>
      </c>
      <c r="N46" s="275">
        <f t="shared" si="5"/>
        <v>41</v>
      </c>
      <c r="O46" s="378" t="s">
        <v>921</v>
      </c>
      <c r="P46" s="160"/>
      <c r="Q46" s="119" t="str">
        <f t="shared" si="6"/>
        <v/>
      </c>
      <c r="R46" s="373" t="str">
        <f t="shared" si="7"/>
        <v/>
      </c>
      <c r="T46" s="14">
        <f t="shared" si="3"/>
        <v>42</v>
      </c>
      <c r="U46" s="408">
        <v>4</v>
      </c>
      <c r="V46" s="409" t="s">
        <v>14</v>
      </c>
      <c r="W46" s="410">
        <v>2</v>
      </c>
      <c r="X46" s="411">
        <v>2</v>
      </c>
    </row>
    <row r="47" spans="2:24">
      <c r="B47" s="392">
        <f t="shared" si="2"/>
        <v>42</v>
      </c>
      <c r="C47" s="160" t="s">
        <v>117</v>
      </c>
      <c r="D47" s="119" t="s">
        <v>605</v>
      </c>
      <c r="E47" s="109" t="s">
        <v>82</v>
      </c>
      <c r="F47" s="276" t="s">
        <v>61</v>
      </c>
      <c r="H47" s="275">
        <f t="shared" si="4"/>
        <v>42</v>
      </c>
      <c r="I47" s="110" t="s">
        <v>897</v>
      </c>
      <c r="J47" s="160" t="s">
        <v>904</v>
      </c>
      <c r="K47" s="119" t="s">
        <v>904</v>
      </c>
      <c r="L47" s="373" t="s">
        <v>904</v>
      </c>
      <c r="N47" s="275">
        <f t="shared" si="5"/>
        <v>42</v>
      </c>
      <c r="O47" s="378" t="s">
        <v>923</v>
      </c>
      <c r="P47" s="160"/>
      <c r="Q47" s="119" t="str">
        <f t="shared" si="6"/>
        <v/>
      </c>
      <c r="R47" s="373" t="str">
        <f t="shared" si="7"/>
        <v/>
      </c>
      <c r="T47" s="14">
        <f t="shared" si="3"/>
        <v>43</v>
      </c>
      <c r="U47" s="408">
        <v>5</v>
      </c>
      <c r="V47" s="409" t="s">
        <v>16</v>
      </c>
      <c r="W47" s="410">
        <v>7</v>
      </c>
      <c r="X47" s="411">
        <v>7</v>
      </c>
    </row>
    <row r="48" spans="2:24">
      <c r="B48" s="392">
        <f t="shared" si="2"/>
        <v>43</v>
      </c>
      <c r="C48" s="160" t="s">
        <v>107</v>
      </c>
      <c r="D48" s="119" t="s">
        <v>606</v>
      </c>
      <c r="E48" s="109" t="s">
        <v>27</v>
      </c>
      <c r="F48" s="276" t="s">
        <v>177</v>
      </c>
      <c r="H48" s="275">
        <f t="shared" si="4"/>
        <v>43</v>
      </c>
      <c r="I48" s="378" t="s">
        <v>898</v>
      </c>
      <c r="J48" s="160" t="s">
        <v>904</v>
      </c>
      <c r="K48" s="119" t="s">
        <v>904</v>
      </c>
      <c r="L48" s="374" t="s">
        <v>904</v>
      </c>
      <c r="N48" s="275">
        <f t="shared" si="5"/>
        <v>43</v>
      </c>
      <c r="O48" s="378" t="s">
        <v>926</v>
      </c>
      <c r="P48" s="160"/>
      <c r="Q48" s="119" t="str">
        <f t="shared" si="6"/>
        <v/>
      </c>
      <c r="R48" s="374" t="str">
        <f t="shared" si="7"/>
        <v/>
      </c>
      <c r="T48" s="14">
        <f t="shared" si="3"/>
        <v>44</v>
      </c>
      <c r="U48" s="408">
        <v>6</v>
      </c>
      <c r="V48" s="409" t="s">
        <v>18</v>
      </c>
      <c r="W48" s="410">
        <v>5</v>
      </c>
      <c r="X48" s="411">
        <v>5</v>
      </c>
    </row>
    <row r="49" spans="2:24">
      <c r="B49" s="392">
        <f t="shared" si="2"/>
        <v>44</v>
      </c>
      <c r="C49" s="160" t="s">
        <v>108</v>
      </c>
      <c r="D49" s="119" t="s">
        <v>905</v>
      </c>
      <c r="E49" s="109" t="s">
        <v>56</v>
      </c>
      <c r="F49" s="276" t="s">
        <v>31</v>
      </c>
      <c r="H49" s="275">
        <f t="shared" si="4"/>
        <v>44</v>
      </c>
      <c r="I49" s="378" t="s">
        <v>899</v>
      </c>
      <c r="J49" s="160" t="s">
        <v>904</v>
      </c>
      <c r="K49" s="119" t="s">
        <v>904</v>
      </c>
      <c r="L49" s="373" t="s">
        <v>904</v>
      </c>
      <c r="N49" s="275">
        <f t="shared" si="5"/>
        <v>44</v>
      </c>
      <c r="O49" s="378" t="s">
        <v>922</v>
      </c>
      <c r="P49" s="160"/>
      <c r="Q49" s="119" t="str">
        <f t="shared" si="6"/>
        <v/>
      </c>
      <c r="R49" s="373" t="str">
        <f t="shared" si="7"/>
        <v/>
      </c>
      <c r="T49" s="14">
        <f t="shared" si="3"/>
        <v>45</v>
      </c>
      <c r="U49" s="408">
        <v>7</v>
      </c>
      <c r="V49" s="409" t="s">
        <v>909</v>
      </c>
      <c r="W49" s="410">
        <v>8</v>
      </c>
      <c r="X49" s="411">
        <v>0</v>
      </c>
    </row>
    <row r="50" spans="2:24">
      <c r="B50" s="392">
        <f t="shared" si="2"/>
        <v>45</v>
      </c>
      <c r="C50" s="160" t="s">
        <v>110</v>
      </c>
      <c r="D50" s="119" t="s">
        <v>906</v>
      </c>
      <c r="E50" s="109" t="s">
        <v>26</v>
      </c>
      <c r="F50" s="276" t="s">
        <v>181</v>
      </c>
      <c r="H50" s="275">
        <f t="shared" si="4"/>
        <v>45</v>
      </c>
      <c r="I50" s="378" t="s">
        <v>900</v>
      </c>
      <c r="J50" s="160" t="s">
        <v>904</v>
      </c>
      <c r="K50" s="119" t="s">
        <v>904</v>
      </c>
      <c r="L50" s="373" t="s">
        <v>904</v>
      </c>
      <c r="N50" s="275">
        <f t="shared" si="5"/>
        <v>45</v>
      </c>
      <c r="O50" s="378" t="s">
        <v>924</v>
      </c>
      <c r="P50" s="160"/>
      <c r="Q50" s="119" t="str">
        <f t="shared" si="6"/>
        <v/>
      </c>
      <c r="R50" s="373" t="str">
        <f t="shared" si="7"/>
        <v/>
      </c>
    </row>
    <row r="51" spans="2:24">
      <c r="B51" s="392">
        <f t="shared" si="2"/>
        <v>46</v>
      </c>
      <c r="C51" s="160" t="s">
        <v>111</v>
      </c>
      <c r="D51" s="119" t="s">
        <v>907</v>
      </c>
      <c r="E51" s="109" t="s">
        <v>84</v>
      </c>
      <c r="F51" s="276" t="s">
        <v>179</v>
      </c>
      <c r="H51" s="277">
        <f t="shared" si="4"/>
        <v>46</v>
      </c>
      <c r="I51" s="376" t="s">
        <v>901</v>
      </c>
      <c r="J51" s="162" t="s">
        <v>904</v>
      </c>
      <c r="K51" s="121" t="s">
        <v>904</v>
      </c>
      <c r="L51" s="375" t="s">
        <v>904</v>
      </c>
      <c r="N51" s="277">
        <f t="shared" si="5"/>
        <v>46</v>
      </c>
      <c r="O51" s="376" t="s">
        <v>927</v>
      </c>
      <c r="P51" s="162"/>
      <c r="Q51" s="121" t="str">
        <f t="shared" si="6"/>
        <v/>
      </c>
      <c r="R51" s="375" t="str">
        <f t="shared" si="7"/>
        <v/>
      </c>
    </row>
    <row r="52" spans="2:24">
      <c r="B52" s="392">
        <f t="shared" si="2"/>
        <v>47</v>
      </c>
      <c r="C52" s="160" t="s">
        <v>112</v>
      </c>
      <c r="D52" s="119" t="s">
        <v>908</v>
      </c>
      <c r="E52" s="109" t="s">
        <v>58</v>
      </c>
      <c r="F52" s="276" t="s">
        <v>63</v>
      </c>
      <c r="H52" s="14">
        <f t="shared" si="4"/>
        <v>47</v>
      </c>
      <c r="I52" s="110"/>
      <c r="J52" s="160"/>
      <c r="K52" s="119"/>
      <c r="L52" s="111"/>
      <c r="N52" s="14">
        <f t="shared" si="5"/>
        <v>47</v>
      </c>
      <c r="O52" s="110"/>
      <c r="P52" s="160"/>
      <c r="Q52" s="119" t="str">
        <f t="shared" si="6"/>
        <v/>
      </c>
      <c r="R52" s="111" t="str">
        <f t="shared" si="7"/>
        <v/>
      </c>
    </row>
    <row r="53" spans="2:24">
      <c r="B53" s="173">
        <f t="shared" si="2"/>
        <v>48</v>
      </c>
      <c r="C53" s="160" t="s">
        <v>113</v>
      </c>
      <c r="D53" s="119" t="s">
        <v>600</v>
      </c>
      <c r="E53" s="109" t="s">
        <v>85</v>
      </c>
      <c r="F53" s="110" t="s">
        <v>174</v>
      </c>
      <c r="H53" s="14">
        <f t="shared" si="4"/>
        <v>48</v>
      </c>
      <c r="I53" s="110"/>
      <c r="J53" s="160"/>
      <c r="K53" s="119"/>
      <c r="L53" s="109"/>
      <c r="N53" s="14">
        <f t="shared" si="5"/>
        <v>48</v>
      </c>
      <c r="O53" s="110"/>
      <c r="P53" s="160"/>
      <c r="Q53" s="119" t="str">
        <f t="shared" si="6"/>
        <v/>
      </c>
      <c r="R53" s="109" t="str">
        <f t="shared" si="7"/>
        <v/>
      </c>
    </row>
    <row r="54" spans="2:24">
      <c r="B54" s="173">
        <f t="shared" si="2"/>
        <v>49</v>
      </c>
      <c r="C54" s="160" t="s">
        <v>114</v>
      </c>
      <c r="D54" s="119" t="s">
        <v>603</v>
      </c>
      <c r="E54" s="109" t="s">
        <v>60</v>
      </c>
      <c r="F54" s="110" t="s">
        <v>173</v>
      </c>
      <c r="H54" s="14">
        <f t="shared" si="4"/>
        <v>49</v>
      </c>
      <c r="I54" s="110"/>
      <c r="J54" s="160"/>
      <c r="K54" s="119"/>
      <c r="L54" s="109"/>
      <c r="N54" s="14">
        <f t="shared" si="5"/>
        <v>49</v>
      </c>
      <c r="O54" s="110"/>
      <c r="P54" s="160"/>
      <c r="Q54" s="119" t="str">
        <f t="shared" si="6"/>
        <v/>
      </c>
      <c r="R54" s="109" t="str">
        <f t="shared" si="7"/>
        <v/>
      </c>
    </row>
    <row r="55" spans="2:24">
      <c r="B55" s="173">
        <f t="shared" si="2"/>
        <v>50</v>
      </c>
      <c r="C55" s="160" t="s">
        <v>101</v>
      </c>
      <c r="D55" s="119" t="s">
        <v>612</v>
      </c>
      <c r="E55" s="109" t="s">
        <v>29</v>
      </c>
      <c r="F55" s="110" t="s">
        <v>172</v>
      </c>
      <c r="H55" s="14">
        <f t="shared" si="4"/>
        <v>50</v>
      </c>
      <c r="I55" s="110"/>
      <c r="J55" s="160"/>
      <c r="K55" s="119"/>
      <c r="L55" s="109"/>
      <c r="N55" s="14">
        <f t="shared" si="5"/>
        <v>50</v>
      </c>
      <c r="O55" s="110"/>
      <c r="P55" s="160"/>
      <c r="Q55" s="119" t="str">
        <f t="shared" si="6"/>
        <v/>
      </c>
      <c r="R55" s="109" t="str">
        <f t="shared" si="7"/>
        <v/>
      </c>
    </row>
    <row r="56" spans="2:24">
      <c r="B56" s="173">
        <f t="shared" si="2"/>
        <v>51</v>
      </c>
      <c r="C56" s="160" t="s">
        <v>102</v>
      </c>
      <c r="D56" s="119" t="s">
        <v>904</v>
      </c>
      <c r="E56" s="109" t="s">
        <v>904</v>
      </c>
      <c r="F56" s="110" t="s">
        <v>904</v>
      </c>
      <c r="H56" s="14">
        <f t="shared" si="4"/>
        <v>51</v>
      </c>
      <c r="I56" s="110"/>
      <c r="J56" s="160"/>
      <c r="K56" s="119"/>
      <c r="L56" s="111"/>
      <c r="N56" s="14">
        <f t="shared" si="5"/>
        <v>51</v>
      </c>
      <c r="O56" s="110"/>
      <c r="P56" s="160"/>
      <c r="Q56" s="119" t="str">
        <f t="shared" si="6"/>
        <v/>
      </c>
      <c r="R56" s="111" t="str">
        <f t="shared" si="7"/>
        <v/>
      </c>
    </row>
    <row r="57" spans="2:24">
      <c r="B57" s="391">
        <f t="shared" si="2"/>
        <v>52</v>
      </c>
      <c r="C57" s="161" t="s">
        <v>43</v>
      </c>
      <c r="D57" s="120"/>
      <c r="E57" s="112"/>
      <c r="F57" s="274"/>
      <c r="H57" s="14">
        <f t="shared" si="4"/>
        <v>52</v>
      </c>
      <c r="I57" s="110"/>
      <c r="J57" s="160"/>
      <c r="K57" s="119"/>
      <c r="L57" s="109"/>
      <c r="N57" s="14">
        <f t="shared" si="5"/>
        <v>52</v>
      </c>
      <c r="O57" s="110"/>
      <c r="P57" s="160"/>
      <c r="Q57" s="119" t="str">
        <f t="shared" si="6"/>
        <v/>
      </c>
      <c r="R57" s="109" t="str">
        <f t="shared" si="7"/>
        <v/>
      </c>
    </row>
    <row r="58" spans="2:24">
      <c r="B58" s="392">
        <f t="shared" si="2"/>
        <v>53</v>
      </c>
      <c r="C58" s="160" t="s">
        <v>71</v>
      </c>
      <c r="D58" s="119"/>
      <c r="E58" s="109"/>
      <c r="F58" s="276"/>
      <c r="H58" s="14">
        <f t="shared" si="4"/>
        <v>53</v>
      </c>
      <c r="I58" s="110"/>
      <c r="J58" s="160"/>
      <c r="K58" s="119"/>
      <c r="L58" s="109"/>
      <c r="N58" s="14">
        <f t="shared" si="5"/>
        <v>53</v>
      </c>
      <c r="O58" s="110"/>
      <c r="P58" s="160"/>
      <c r="Q58" s="119" t="str">
        <f t="shared" si="6"/>
        <v/>
      </c>
      <c r="R58" s="109" t="str">
        <f t="shared" si="7"/>
        <v/>
      </c>
    </row>
    <row r="59" spans="2:24">
      <c r="B59" s="392">
        <f t="shared" si="2"/>
        <v>54</v>
      </c>
      <c r="C59" s="160" t="s">
        <v>105</v>
      </c>
      <c r="D59" s="119"/>
      <c r="E59" s="109"/>
      <c r="F59" s="276"/>
      <c r="H59" s="14">
        <f t="shared" si="4"/>
        <v>54</v>
      </c>
      <c r="I59" s="110"/>
      <c r="J59" s="160"/>
      <c r="K59" s="119"/>
      <c r="L59" s="109"/>
      <c r="N59" s="14">
        <f t="shared" si="5"/>
        <v>54</v>
      </c>
      <c r="O59" s="110"/>
      <c r="P59" s="160"/>
      <c r="Q59" s="119" t="str">
        <f t="shared" si="6"/>
        <v/>
      </c>
      <c r="R59" s="109" t="str">
        <f t="shared" si="7"/>
        <v/>
      </c>
    </row>
    <row r="60" spans="2:24">
      <c r="B60" s="393">
        <f t="shared" si="2"/>
        <v>55</v>
      </c>
      <c r="C60" s="162" t="s">
        <v>96</v>
      </c>
      <c r="D60" s="121"/>
      <c r="E60" s="114"/>
      <c r="F60" s="278"/>
      <c r="H60" s="14">
        <f t="shared" si="4"/>
        <v>55</v>
      </c>
      <c r="I60" s="110"/>
      <c r="J60" s="160"/>
      <c r="K60" s="119"/>
      <c r="L60" s="111"/>
      <c r="N60" s="14">
        <f t="shared" si="5"/>
        <v>55</v>
      </c>
      <c r="O60" s="110"/>
      <c r="P60" s="160"/>
      <c r="Q60" s="119" t="str">
        <f t="shared" si="6"/>
        <v/>
      </c>
      <c r="R60" s="111" t="str">
        <f t="shared" si="7"/>
        <v/>
      </c>
    </row>
    <row r="61" spans="2:24">
      <c r="B61" s="173">
        <f t="shared" si="2"/>
        <v>56</v>
      </c>
      <c r="C61" s="160" t="s">
        <v>119</v>
      </c>
      <c r="D61" s="119"/>
      <c r="E61" s="109"/>
      <c r="F61" s="110"/>
    </row>
    <row r="62" spans="2:24">
      <c r="B62" s="173">
        <f t="shared" si="2"/>
        <v>57</v>
      </c>
      <c r="C62" s="160" t="s">
        <v>120</v>
      </c>
      <c r="D62" s="119"/>
      <c r="E62" s="109"/>
      <c r="F62" s="110"/>
    </row>
    <row r="63" spans="2:24">
      <c r="B63" s="173">
        <f t="shared" si="2"/>
        <v>58</v>
      </c>
      <c r="C63" s="160" t="s">
        <v>121</v>
      </c>
      <c r="D63" s="119"/>
      <c r="E63" s="109"/>
      <c r="F63" s="110"/>
    </row>
    <row r="64" spans="2:24">
      <c r="B64" s="173">
        <f t="shared" si="2"/>
        <v>59</v>
      </c>
      <c r="C64" s="160" t="s">
        <v>122</v>
      </c>
      <c r="D64" s="119"/>
      <c r="E64" s="109"/>
      <c r="F64" s="110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E73" sqref="E73"/>
    </sheetView>
    <sheetView workbookViewId="1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504"/>
      <c r="AR1" s="504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5.5" customHeight="1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25.5" customHeight="1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25.5" customHeight="1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 ht="25.5" customHeigh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5.5" customHeight="1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5.5" customHeight="1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5.5" customHeight="1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505" t="str">
        <f xml:space="preserve"> _xlfn.CONCAT(C7:AO7)</f>
        <v>pPmbtTddkKhggcCszciCisiziiuaoøeBGIUaBoBaDDaGøGoGN</v>
      </c>
      <c r="D11" s="505"/>
      <c r="E11" s="505"/>
      <c r="F11" s="505"/>
      <c r="G11" s="505"/>
      <c r="H11" s="505"/>
      <c r="I11" s="505"/>
      <c r="J11" s="505"/>
      <c r="K11" s="505"/>
      <c r="L11" s="505"/>
      <c r="M11" s="505"/>
      <c r="N11" s="505"/>
      <c r="O11" s="505"/>
      <c r="P11" s="505"/>
      <c r="Q11" s="505"/>
      <c r="R11" s="505"/>
      <c r="S11" s="505"/>
      <c r="T11" s="505"/>
      <c r="U11" s="505"/>
      <c r="V11" s="505"/>
      <c r="W11" s="505"/>
      <c r="X11" s="505"/>
      <c r="Y11" s="505"/>
      <c r="Z11" s="505"/>
    </row>
    <row r="12" spans="1:47" s="76" customFormat="1" ht="23.25">
      <c r="B12" s="85" t="str">
        <f>B8</f>
        <v>鍵盤按鍵</v>
      </c>
      <c r="C12" s="503" t="str">
        <f xml:space="preserve"> _xlfn.CONCAT(C8:AO8)</f>
        <v>1qaz2wsxedctgyhnbrfvbuj8ikom/9l,,0p;.-</v>
      </c>
      <c r="D12" s="503"/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506" t="str">
        <f xml:space="preserve"> "- xlit|" &amp; C11 &amp; "|" &amp; C12 &amp; "|"</f>
        <v>- xlit|pPmbtTddkKhggcCszciCisiziiuaoøeBGIUaBoBaDDaGøGoGN|1qaz2wsxedctgyhnbrfvbuj8ikom/9l,,0p;.-|</v>
      </c>
      <c r="C15" s="506"/>
      <c r="D15" s="506"/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505" t="str">
        <f xml:space="preserve"> _xlfn.CONCAT(C7:AO7)</f>
        <v>pPmbtTddkKhggcCszciCisiziiuaoøeBGIUaBoBaDDaGøGoGN</v>
      </c>
      <c r="D19" s="505"/>
      <c r="E19" s="505"/>
      <c r="F19" s="505"/>
      <c r="G19" s="505"/>
      <c r="H19" s="505"/>
      <c r="I19" s="505"/>
      <c r="J19" s="505"/>
      <c r="K19" s="505"/>
      <c r="L19" s="505"/>
      <c r="M19" s="505"/>
      <c r="N19" s="505"/>
      <c r="O19" s="505"/>
      <c r="P19" s="505"/>
      <c r="Q19" s="505"/>
      <c r="R19" s="505"/>
      <c r="S19" s="505"/>
      <c r="T19" s="505"/>
      <c r="U19" s="505"/>
      <c r="V19" s="505"/>
      <c r="W19" s="505"/>
      <c r="X19" s="505"/>
      <c r="Y19" s="505"/>
      <c r="Z19" s="505"/>
    </row>
    <row r="20" spans="2:26" s="76" customFormat="1" ht="23.25">
      <c r="B20" s="83" t="str">
        <f>B4</f>
        <v>方音符號</v>
      </c>
      <c r="C20" s="503" t="str">
        <f xml:space="preserve"> _xlfn.CONCAT( C4:AO4)</f>
        <v>ㄅㄆㄇㆠㄉㄊㄋㄌㄍㄎㄏㆣㄫㄗㄘㄙㆡㄐㄑㄒㆢㄧㄨㄚㆦㄜㆤㆬㆭㄞㄠㆰㆱㄢㄣㄤㄥㆲｎ</v>
      </c>
      <c r="D20" s="503"/>
      <c r="E20" s="503"/>
      <c r="F20" s="503"/>
      <c r="G20" s="503"/>
      <c r="H20" s="503"/>
      <c r="I20" s="503"/>
      <c r="J20" s="503"/>
      <c r="K20" s="503"/>
      <c r="L20" s="503"/>
      <c r="M20" s="503"/>
      <c r="N20" s="503"/>
      <c r="O20" s="503"/>
      <c r="P20" s="503"/>
      <c r="Q20" s="503"/>
      <c r="R20" s="503"/>
      <c r="S20" s="503"/>
      <c r="T20" s="503"/>
      <c r="U20" s="503"/>
      <c r="V20" s="503"/>
      <c r="W20" s="503"/>
      <c r="X20" s="503"/>
      <c r="Y20" s="503"/>
      <c r="Z20" s="503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50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506"/>
      <c r="D23" s="506"/>
      <c r="E23" s="506"/>
      <c r="F23" s="506"/>
      <c r="G23" s="506"/>
      <c r="H23" s="506"/>
      <c r="I23" s="506"/>
      <c r="J23" s="506"/>
      <c r="K23" s="506"/>
      <c r="L23" s="506"/>
      <c r="M23" s="506"/>
      <c r="N23" s="506"/>
      <c r="O23" s="506"/>
      <c r="P23" s="506"/>
      <c r="Q23" s="506"/>
      <c r="R23" s="506"/>
      <c r="S23" s="506"/>
      <c r="T23" s="506"/>
      <c r="U23" s="506"/>
      <c r="V23" s="506"/>
      <c r="W23" s="506"/>
      <c r="X23" s="506"/>
      <c r="Y23" s="506"/>
      <c r="Z23" s="506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505" t="str">
        <f xml:space="preserve"> _xlfn.CONCAT(C8:AO8)</f>
        <v>1qaz2wsxedctgyhnbrfvbuj8ikom/9l,,0p;.-</v>
      </c>
      <c r="D27" s="505"/>
      <c r="E27" s="505"/>
      <c r="F27" s="505"/>
      <c r="G27" s="505"/>
      <c r="H27" s="505"/>
      <c r="I27" s="505"/>
      <c r="J27" s="505"/>
      <c r="K27" s="505"/>
      <c r="L27" s="505"/>
      <c r="M27" s="505"/>
      <c r="N27" s="505"/>
      <c r="O27" s="505"/>
      <c r="P27" s="505"/>
      <c r="Q27" s="505"/>
      <c r="R27" s="505"/>
      <c r="S27" s="505"/>
      <c r="T27" s="505"/>
      <c r="U27" s="505"/>
      <c r="V27" s="505"/>
      <c r="W27" s="505"/>
      <c r="X27" s="505"/>
      <c r="Y27" s="505"/>
      <c r="Z27" s="505"/>
    </row>
    <row r="28" spans="2:26" s="76" customFormat="1" ht="23.25">
      <c r="B28" s="83" t="str">
        <f>B4</f>
        <v>方音符號</v>
      </c>
      <c r="C28" s="503" t="str">
        <f>_xlfn.CONCAT(C4:AO4)</f>
        <v>ㄅㄆㄇㆠㄉㄊㄋㄌㄍㄎㄏㆣㄫㄗㄘㄙㆡㄐㄑㄒㆢㄧㄨㄚㆦㄜㆤㆬㆭㄞㄠㆰㆱㄢㄣㄤㄥㆲｎ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/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3"/>
      <c r="Y28" s="503"/>
      <c r="Z28" s="503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50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506"/>
      <c r="D31" s="506"/>
      <c r="E31" s="506"/>
      <c r="F31" s="506"/>
      <c r="G31" s="506"/>
      <c r="H31" s="506"/>
      <c r="I31" s="506"/>
      <c r="J31" s="506"/>
      <c r="K31" s="506"/>
      <c r="L31" s="506"/>
      <c r="M31" s="506"/>
      <c r="N31" s="506"/>
      <c r="O31" s="506"/>
      <c r="P31" s="506"/>
      <c r="Q31" s="506"/>
      <c r="R31" s="506"/>
      <c r="S31" s="506"/>
      <c r="T31" s="506"/>
      <c r="U31" s="506"/>
      <c r="V31" s="506"/>
      <c r="W31" s="506"/>
      <c r="X31" s="506"/>
      <c r="Y31" s="506"/>
      <c r="Z31" s="506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504"/>
      <c r="AR38" s="504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  <sheetView topLeftCell="A6" workbookViewId="1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07" t="s">
        <v>203</v>
      </c>
      <c r="C2" s="507"/>
      <c r="D2" s="507"/>
      <c r="E2" s="507" t="s">
        <v>204</v>
      </c>
      <c r="F2" s="507"/>
      <c r="G2" s="507" t="s">
        <v>205</v>
      </c>
      <c r="H2" s="507"/>
      <c r="I2" s="507" t="s">
        <v>206</v>
      </c>
      <c r="J2" s="507"/>
      <c r="K2" s="507" t="s">
        <v>207</v>
      </c>
      <c r="L2" s="507"/>
      <c r="M2" s="507"/>
      <c r="N2" s="507"/>
      <c r="O2" s="507" t="s">
        <v>208</v>
      </c>
      <c r="P2" s="507"/>
    </row>
    <row r="3" spans="2:16" s="18" customFormat="1" ht="33" hidden="1" customHeight="1" outlineLevel="1">
      <c r="B3" s="507" t="s">
        <v>209</v>
      </c>
      <c r="C3" s="507"/>
      <c r="D3" s="507"/>
      <c r="E3" s="507" t="s">
        <v>204</v>
      </c>
      <c r="F3" s="507"/>
      <c r="G3" s="507" t="s">
        <v>210</v>
      </c>
      <c r="H3" s="507"/>
      <c r="I3" s="507" t="s">
        <v>211</v>
      </c>
      <c r="J3" s="507"/>
      <c r="K3" s="507" t="s">
        <v>212</v>
      </c>
      <c r="L3" s="507"/>
      <c r="M3" s="507"/>
      <c r="N3" s="507"/>
      <c r="O3" s="507" t="s">
        <v>208</v>
      </c>
      <c r="P3" s="507"/>
    </row>
    <row r="4" spans="2:16" s="18" customFormat="1" ht="33" hidden="1" customHeight="1" outlineLevel="1">
      <c r="B4" s="507" t="s">
        <v>213</v>
      </c>
      <c r="C4" s="507"/>
      <c r="D4" s="507"/>
      <c r="E4" s="507" t="s">
        <v>204</v>
      </c>
      <c r="F4" s="507"/>
      <c r="G4" s="507" t="s">
        <v>214</v>
      </c>
      <c r="H4" s="507"/>
      <c r="I4" s="507" t="s">
        <v>211</v>
      </c>
      <c r="J4" s="507"/>
      <c r="K4" s="507" t="s">
        <v>215</v>
      </c>
      <c r="L4" s="507"/>
      <c r="M4" s="507"/>
      <c r="N4" s="507"/>
      <c r="O4" s="507" t="s">
        <v>208</v>
      </c>
      <c r="P4" s="507"/>
    </row>
    <row r="5" spans="2:16" s="18" customFormat="1" ht="33" hidden="1" customHeight="1" outlineLevel="1">
      <c r="B5" s="507" t="s">
        <v>216</v>
      </c>
      <c r="C5" s="507"/>
      <c r="D5" s="507"/>
      <c r="E5" s="507" t="s">
        <v>217</v>
      </c>
      <c r="F5" s="507"/>
      <c r="G5" s="507" t="s">
        <v>218</v>
      </c>
      <c r="H5" s="507"/>
      <c r="I5" s="507" t="s">
        <v>219</v>
      </c>
      <c r="J5" s="507"/>
      <c r="K5" s="507" t="s">
        <v>218</v>
      </c>
      <c r="L5" s="507"/>
      <c r="M5" s="507"/>
      <c r="N5" s="507"/>
      <c r="O5" s="507" t="s">
        <v>220</v>
      </c>
      <c r="P5" s="507"/>
    </row>
    <row r="6" spans="2:16" ht="9" customHeight="1" collapsed="1"/>
    <row r="7" spans="2:16" ht="69.95" customHeight="1">
      <c r="B7" s="516" t="s">
        <v>221</v>
      </c>
      <c r="C7" s="517"/>
      <c r="D7" s="518"/>
      <c r="E7" s="519" t="s">
        <v>217</v>
      </c>
      <c r="F7" s="520"/>
      <c r="G7" s="508" t="s">
        <v>222</v>
      </c>
      <c r="H7" s="509"/>
      <c r="I7" s="521" t="s">
        <v>223</v>
      </c>
      <c r="J7" s="522"/>
      <c r="K7" s="508" t="s">
        <v>224</v>
      </c>
      <c r="L7" s="509"/>
      <c r="M7" s="508" t="s">
        <v>225</v>
      </c>
      <c r="N7" s="509"/>
      <c r="O7" s="508" t="s">
        <v>226</v>
      </c>
      <c r="P7" s="509"/>
    </row>
    <row r="8" spans="2:16" ht="39" customHeight="1">
      <c r="B8" s="510" t="s">
        <v>227</v>
      </c>
      <c r="C8" s="511" t="s">
        <v>228</v>
      </c>
      <c r="D8" s="512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510"/>
      <c r="C9" s="511"/>
      <c r="D9" s="512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510"/>
      <c r="C10" s="511"/>
      <c r="D10" s="513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510"/>
      <c r="C11" s="511"/>
      <c r="D11" s="513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510"/>
      <c r="C12" s="514" t="s">
        <v>247</v>
      </c>
      <c r="D12" s="515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510"/>
      <c r="C13" s="514"/>
      <c r="D13" s="515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510" t="s">
        <v>252</v>
      </c>
      <c r="C14" s="523" t="s">
        <v>228</v>
      </c>
      <c r="D14" s="524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510"/>
      <c r="C15" s="523"/>
      <c r="D15" s="524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510"/>
      <c r="C16" s="523"/>
      <c r="D16" s="513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510"/>
      <c r="C17" s="523"/>
      <c r="D17" s="513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510"/>
      <c r="C18" s="514" t="s">
        <v>247</v>
      </c>
      <c r="D18" s="524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510"/>
      <c r="C19" s="514"/>
      <c r="D19" s="524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510" t="s">
        <v>269</v>
      </c>
      <c r="C20" s="523" t="s">
        <v>228</v>
      </c>
      <c r="D20" s="524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510"/>
      <c r="C21" s="523"/>
      <c r="D21" s="524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510"/>
      <c r="C22" s="523"/>
      <c r="D22" s="525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510"/>
      <c r="C23" s="523"/>
      <c r="D23" s="525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510" t="s">
        <v>278</v>
      </c>
      <c r="C24" s="514" t="s">
        <v>247</v>
      </c>
      <c r="D24" s="524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510"/>
      <c r="C25" s="514"/>
      <c r="D25" s="524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510" t="s">
        <v>284</v>
      </c>
      <c r="C26" s="514" t="s">
        <v>247</v>
      </c>
      <c r="D26" s="524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510"/>
      <c r="C27" s="514"/>
      <c r="D27" s="524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26" t="s">
        <v>289</v>
      </c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27" t="s">
        <v>293</v>
      </c>
      <c r="D32" s="528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opLeftCell="J1" workbookViewId="0">
      <selection activeCell="Z16" sqref="Z16"/>
    </sheetView>
    <sheetView topLeftCell="J27" workbookViewId="1"/>
  </sheetViews>
  <sheetFormatPr defaultRowHeight="21" outlineLevelCol="1"/>
  <cols>
    <col min="1" max="9" width="8.796875" hidden="1" customWidth="1" outlineLevel="1"/>
    <col min="10" max="10" width="8.796875" collapsed="1"/>
    <col min="11" max="18" width="0" hidden="1" customWidth="1" outlineLevel="1"/>
    <col min="19" max="19" width="8.796875" collapsed="1"/>
    <col min="21" max="21" width="8.796875" style="436"/>
    <col min="22" max="22" width="8.796875" style="437"/>
  </cols>
  <sheetData>
    <row r="2" spans="2:24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  <c r="T2" t="s">
        <v>103</v>
      </c>
      <c r="U2" s="436" t="s">
        <v>167</v>
      </c>
      <c r="V2" s="437" t="s">
        <v>104</v>
      </c>
    </row>
    <row r="3" spans="2:24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  <c r="T3">
        <v>1</v>
      </c>
      <c r="U3" s="436">
        <v>1</v>
      </c>
      <c r="V3" s="437" t="s">
        <v>8</v>
      </c>
      <c r="X3" t="str">
        <f>"""" &amp; U3 &amp;  """: " &amp; V3</f>
        <v>"1": ㄅ</v>
      </c>
    </row>
    <row r="4" spans="2:24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  <c r="T4">
        <v>2</v>
      </c>
      <c r="U4" s="436" t="s">
        <v>902</v>
      </c>
      <c r="V4" s="437" t="s">
        <v>90</v>
      </c>
      <c r="X4" t="str">
        <f t="shared" ref="X4:X49" si="0">"""" &amp; U4 &amp;  """: " &amp; V4</f>
        <v>"!": ㆠ</v>
      </c>
    </row>
    <row r="5" spans="2:24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  <c r="T5">
        <v>3</v>
      </c>
      <c r="U5" s="436" t="s">
        <v>164</v>
      </c>
      <c r="V5" s="437" t="s">
        <v>37</v>
      </c>
      <c r="X5" t="str">
        <f t="shared" si="0"/>
        <v>"q": ㄆ</v>
      </c>
    </row>
    <row r="6" spans="2:24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  <c r="T6">
        <v>4</v>
      </c>
      <c r="U6" s="436" t="s">
        <v>21</v>
      </c>
      <c r="V6" s="437" t="s">
        <v>55</v>
      </c>
      <c r="X6" t="str">
        <f t="shared" si="0"/>
        <v>"a": ㄇ</v>
      </c>
    </row>
    <row r="7" spans="2:24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  <c r="T7">
        <v>5</v>
      </c>
      <c r="U7" s="436">
        <v>2</v>
      </c>
      <c r="V7" s="437" t="s">
        <v>10</v>
      </c>
      <c r="X7" t="str">
        <f t="shared" si="0"/>
        <v>"2": ㄉ</v>
      </c>
    </row>
    <row r="8" spans="2:24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  <c r="T8">
        <v>6</v>
      </c>
      <c r="U8" s="436" t="s">
        <v>170</v>
      </c>
      <c r="V8" s="437" t="s">
        <v>39</v>
      </c>
      <c r="X8" t="str">
        <f t="shared" si="0"/>
        <v>"w": ㄊ</v>
      </c>
    </row>
    <row r="9" spans="2:24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  <c r="T9">
        <v>7</v>
      </c>
      <c r="U9" s="436" t="s">
        <v>99</v>
      </c>
      <c r="V9" s="437" t="s">
        <v>67</v>
      </c>
      <c r="X9" t="str">
        <f t="shared" si="0"/>
        <v>"s": ㄋ</v>
      </c>
    </row>
    <row r="10" spans="2:24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  <c r="T10">
        <v>8</v>
      </c>
      <c r="U10" s="436" t="s">
        <v>171</v>
      </c>
      <c r="V10" s="437" t="s">
        <v>92</v>
      </c>
      <c r="X10" t="str">
        <f t="shared" si="0"/>
        <v>"x": ㄌ</v>
      </c>
    </row>
    <row r="11" spans="2:24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  <c r="T11">
        <v>9</v>
      </c>
      <c r="U11" s="436" t="s">
        <v>53</v>
      </c>
      <c r="V11" s="437" t="s">
        <v>41</v>
      </c>
      <c r="X11" t="str">
        <f t="shared" si="0"/>
        <v>"e": ㄍ</v>
      </c>
    </row>
    <row r="12" spans="2:24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  <c r="T12">
        <v>10</v>
      </c>
      <c r="U12" s="436" t="s">
        <v>26</v>
      </c>
      <c r="V12" s="437" t="s">
        <v>44</v>
      </c>
      <c r="X12" t="str">
        <f t="shared" si="0"/>
        <v>"E": ㆣ</v>
      </c>
    </row>
    <row r="13" spans="2:24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  <c r="T13">
        <v>11</v>
      </c>
      <c r="U13" s="436" t="s">
        <v>163</v>
      </c>
      <c r="V13" s="437" t="s">
        <v>69</v>
      </c>
      <c r="X13" t="str">
        <f t="shared" si="0"/>
        <v>"d": ㄎ</v>
      </c>
    </row>
    <row r="14" spans="2:24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  <c r="T14">
        <v>12</v>
      </c>
      <c r="U14" s="436" t="s">
        <v>166</v>
      </c>
      <c r="V14" s="437" t="s">
        <v>94</v>
      </c>
      <c r="X14" t="str">
        <f t="shared" si="0"/>
        <v>"c": ㄏ</v>
      </c>
    </row>
    <row r="15" spans="2:24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  <c r="T15">
        <v>13</v>
      </c>
      <c r="U15" s="436" t="s">
        <v>174</v>
      </c>
      <c r="V15" s="437" t="s">
        <v>72</v>
      </c>
      <c r="X15" t="str">
        <f t="shared" si="0"/>
        <v>"v": ㄫ</v>
      </c>
    </row>
    <row r="16" spans="2:24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  <c r="T16">
        <v>14</v>
      </c>
      <c r="U16" s="436" t="s">
        <v>175</v>
      </c>
      <c r="V16" s="437" t="s">
        <v>46</v>
      </c>
      <c r="X16" t="str">
        <f t="shared" si="0"/>
        <v>"y": ㄗ</v>
      </c>
    </row>
    <row r="17" spans="2:24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  <c r="T17">
        <v>15</v>
      </c>
      <c r="U17" s="436" t="s">
        <v>29</v>
      </c>
      <c r="V17" s="437" t="s">
        <v>106</v>
      </c>
      <c r="X17" t="str">
        <f t="shared" si="0"/>
        <v>"Y": ㆡ</v>
      </c>
    </row>
    <row r="18" spans="2:24">
      <c r="T18">
        <v>16</v>
      </c>
      <c r="U18" s="436" t="s">
        <v>95</v>
      </c>
      <c r="V18" s="437" t="s">
        <v>74</v>
      </c>
      <c r="X18" t="str">
        <f t="shared" si="0"/>
        <v>"h": ㄘ</v>
      </c>
    </row>
    <row r="19" spans="2:24">
      <c r="T19">
        <v>17</v>
      </c>
      <c r="U19" s="436" t="s">
        <v>68</v>
      </c>
      <c r="V19" s="437" t="s">
        <v>98</v>
      </c>
      <c r="X19" t="str">
        <f t="shared" si="0"/>
        <v>"n": ㄙ</v>
      </c>
    </row>
    <row r="20" spans="2:24">
      <c r="T20">
        <v>18</v>
      </c>
      <c r="U20" s="436" t="s">
        <v>77</v>
      </c>
      <c r="V20" s="437" t="s">
        <v>48</v>
      </c>
      <c r="X20" t="str">
        <f t="shared" si="0"/>
        <v>"u": ㄧ</v>
      </c>
    </row>
    <row r="21" spans="2:24">
      <c r="T21">
        <v>19</v>
      </c>
      <c r="U21" s="436" t="s">
        <v>97</v>
      </c>
      <c r="V21" s="437" t="s">
        <v>76</v>
      </c>
      <c r="X21" t="str">
        <f t="shared" si="0"/>
        <v>"j": ㄨ</v>
      </c>
    </row>
    <row r="22" spans="2:24">
      <c r="T22">
        <v>20</v>
      </c>
      <c r="U22" s="436" t="s">
        <v>66</v>
      </c>
      <c r="V22" s="437" t="s">
        <v>100</v>
      </c>
      <c r="X22" t="str">
        <f t="shared" si="0"/>
        <v>"m": ㆬ</v>
      </c>
    </row>
    <row r="23" spans="2:24">
      <c r="T23">
        <v>21</v>
      </c>
      <c r="U23" s="436">
        <v>8</v>
      </c>
      <c r="V23" s="437" t="s">
        <v>20</v>
      </c>
      <c r="X23" t="str">
        <f t="shared" si="0"/>
        <v>"8": ㄚ</v>
      </c>
    </row>
    <row r="24" spans="2:24">
      <c r="T24">
        <v>22</v>
      </c>
      <c r="U24" s="436" t="s">
        <v>49</v>
      </c>
      <c r="V24" s="437" t="s">
        <v>50</v>
      </c>
      <c r="X24" t="str">
        <f t="shared" si="0"/>
        <v>"i": ㆦ</v>
      </c>
    </row>
    <row r="25" spans="2:24">
      <c r="T25">
        <v>23</v>
      </c>
      <c r="U25" s="436" t="s">
        <v>42</v>
      </c>
      <c r="V25" s="437" t="s">
        <v>78</v>
      </c>
      <c r="X25" t="str">
        <f t="shared" si="0"/>
        <v>"k": ㄜ</v>
      </c>
    </row>
    <row r="26" spans="2:24">
      <c r="T26">
        <v>24</v>
      </c>
      <c r="U26" s="436" t="s">
        <v>180</v>
      </c>
      <c r="V26" s="437" t="s">
        <v>322</v>
      </c>
      <c r="X26" t="str">
        <f t="shared" si="0"/>
        <v>",": ㄝ</v>
      </c>
    </row>
    <row r="27" spans="2:24">
      <c r="T27">
        <v>25</v>
      </c>
      <c r="U27" s="436" t="s">
        <v>9</v>
      </c>
      <c r="V27" s="437" t="s">
        <v>54</v>
      </c>
      <c r="X27" t="str">
        <f t="shared" si="0"/>
        <v>"p": ㄣ</v>
      </c>
    </row>
    <row r="28" spans="2:24">
      <c r="T28">
        <v>26</v>
      </c>
      <c r="U28" s="436" t="s">
        <v>184</v>
      </c>
      <c r="V28" s="437" t="s">
        <v>115</v>
      </c>
      <c r="X28" t="str">
        <f t="shared" si="0"/>
        <v>"/": ㄥ</v>
      </c>
    </row>
    <row r="29" spans="2:24">
      <c r="T29">
        <v>27</v>
      </c>
      <c r="U29" s="436">
        <v>9</v>
      </c>
      <c r="V29" s="437" t="s">
        <v>22</v>
      </c>
      <c r="X29" t="str">
        <f t="shared" si="0"/>
        <v>"9": ㄞ</v>
      </c>
    </row>
    <row r="30" spans="2:24">
      <c r="T30">
        <v>28</v>
      </c>
      <c r="U30" s="436" t="s">
        <v>93</v>
      </c>
      <c r="V30" s="437" t="s">
        <v>80</v>
      </c>
      <c r="X30" t="str">
        <f t="shared" si="0"/>
        <v>"l": ㄠ</v>
      </c>
    </row>
    <row r="31" spans="2:24">
      <c r="T31">
        <v>29</v>
      </c>
      <c r="U31" s="436">
        <v>0</v>
      </c>
      <c r="V31" s="437" t="s">
        <v>23</v>
      </c>
      <c r="X31" t="str">
        <f t="shared" si="0"/>
        <v>"0": ㄢ</v>
      </c>
    </row>
    <row r="32" spans="2:24">
      <c r="T32">
        <v>30</v>
      </c>
      <c r="U32" s="436" t="s">
        <v>183</v>
      </c>
      <c r="V32" s="437" t="s">
        <v>81</v>
      </c>
      <c r="X32" t="str">
        <f t="shared" si="0"/>
        <v>";": ㄤ</v>
      </c>
    </row>
    <row r="33" spans="20:24">
      <c r="T33">
        <v>31</v>
      </c>
      <c r="U33" s="436" t="s">
        <v>30</v>
      </c>
      <c r="V33" s="437" t="s">
        <v>116</v>
      </c>
      <c r="X33" t="str">
        <f t="shared" si="0"/>
        <v>"U": ㆪ</v>
      </c>
    </row>
    <row r="34" spans="20:24">
      <c r="T34">
        <v>32</v>
      </c>
      <c r="U34" s="436" t="s">
        <v>61</v>
      </c>
      <c r="V34" s="437" t="s">
        <v>117</v>
      </c>
      <c r="X34" t="str">
        <f t="shared" si="0"/>
        <v>"J": ㆫ</v>
      </c>
    </row>
    <row r="35" spans="20:24">
      <c r="T35">
        <v>33</v>
      </c>
      <c r="U35" s="436" t="s">
        <v>177</v>
      </c>
      <c r="V35" s="437" t="s">
        <v>107</v>
      </c>
      <c r="X35" t="str">
        <f t="shared" si="0"/>
        <v>"*": ㆩ</v>
      </c>
    </row>
    <row r="36" spans="20:24">
      <c r="T36">
        <v>34</v>
      </c>
      <c r="U36" s="436" t="s">
        <v>31</v>
      </c>
      <c r="V36" s="437" t="s">
        <v>108</v>
      </c>
      <c r="X36" t="str">
        <f t="shared" si="0"/>
        <v>"I": ㆧ</v>
      </c>
    </row>
    <row r="37" spans="20:24">
      <c r="T37">
        <v>35</v>
      </c>
      <c r="U37" s="436" t="s">
        <v>181</v>
      </c>
      <c r="V37" s="437" t="s">
        <v>110</v>
      </c>
      <c r="X37" t="str">
        <f t="shared" si="0"/>
        <v>"&lt;": ㆥ</v>
      </c>
    </row>
    <row r="38" spans="20:24">
      <c r="T38">
        <v>36</v>
      </c>
      <c r="U38" s="436" t="s">
        <v>179</v>
      </c>
      <c r="V38" s="437" t="s">
        <v>111</v>
      </c>
      <c r="X38" t="str">
        <f t="shared" si="0"/>
        <v>"(": ㆮ</v>
      </c>
    </row>
    <row r="39" spans="20:24">
      <c r="T39">
        <v>37</v>
      </c>
      <c r="U39" s="436" t="s">
        <v>63</v>
      </c>
      <c r="V39" s="437" t="s">
        <v>112</v>
      </c>
      <c r="X39" t="str">
        <f t="shared" si="0"/>
        <v>"L": ㆯ</v>
      </c>
    </row>
    <row r="40" spans="20:24">
      <c r="T40">
        <v>38</v>
      </c>
      <c r="U40" s="436" t="s">
        <v>172</v>
      </c>
      <c r="V40" s="437" t="s">
        <v>101</v>
      </c>
      <c r="X40" t="str">
        <f t="shared" si="0"/>
        <v>"r": ㆲ</v>
      </c>
    </row>
    <row r="41" spans="20:24">
      <c r="T41">
        <v>39</v>
      </c>
      <c r="U41" s="436" t="s">
        <v>173</v>
      </c>
      <c r="V41" s="437" t="s">
        <v>114</v>
      </c>
      <c r="X41" t="str">
        <f t="shared" si="0"/>
        <v>"f": ㆱ</v>
      </c>
    </row>
    <row r="42" spans="20:24">
      <c r="T42">
        <v>40</v>
      </c>
      <c r="U42" s="436" t="s">
        <v>174</v>
      </c>
      <c r="V42" s="437" t="s">
        <v>113</v>
      </c>
      <c r="X42" t="str">
        <f t="shared" si="0"/>
        <v>"v": ㆰ</v>
      </c>
    </row>
    <row r="43" spans="20:24">
      <c r="T43">
        <v>41</v>
      </c>
      <c r="U43" s="436" t="s">
        <v>165</v>
      </c>
      <c r="V43" s="437" t="s">
        <v>910</v>
      </c>
      <c r="X43" t="str">
        <f t="shared" si="0"/>
        <v>"z": 声</v>
      </c>
    </row>
    <row r="44" spans="20:24">
      <c r="T44">
        <v>42</v>
      </c>
      <c r="U44" s="436" t="s">
        <v>118</v>
      </c>
      <c r="V44" s="437" t="s">
        <v>807</v>
      </c>
      <c r="X44" t="str">
        <f t="shared" si="0"/>
        <v>" ": ˉ</v>
      </c>
    </row>
    <row r="45" spans="20:24">
      <c r="T45">
        <v>43</v>
      </c>
      <c r="U45" s="436">
        <v>4</v>
      </c>
      <c r="V45" s="437" t="s">
        <v>14</v>
      </c>
      <c r="X45" t="str">
        <f t="shared" si="0"/>
        <v>"4": ˋ</v>
      </c>
    </row>
    <row r="46" spans="20:24">
      <c r="T46">
        <v>44</v>
      </c>
      <c r="U46" s="436">
        <v>3</v>
      </c>
      <c r="V46" s="437" t="s">
        <v>12</v>
      </c>
      <c r="X46" t="str">
        <f t="shared" si="0"/>
        <v>"3": ˪</v>
      </c>
    </row>
    <row r="47" spans="20:24">
      <c r="T47">
        <v>45</v>
      </c>
      <c r="U47" s="436">
        <v>6</v>
      </c>
      <c r="V47" s="437" t="s">
        <v>18</v>
      </c>
      <c r="X47" t="str">
        <f t="shared" si="0"/>
        <v>"6": ˊ</v>
      </c>
    </row>
    <row r="48" spans="20:24">
      <c r="T48">
        <v>46</v>
      </c>
      <c r="U48" s="436">
        <v>5</v>
      </c>
      <c r="V48" s="437" t="s">
        <v>16</v>
      </c>
      <c r="X48" t="str">
        <f t="shared" si="0"/>
        <v>"5": ˫</v>
      </c>
    </row>
    <row r="49" spans="20:24">
      <c r="T49">
        <v>47</v>
      </c>
      <c r="U49" s="436">
        <v>7</v>
      </c>
      <c r="V49" s="437" t="s">
        <v>909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  <sheetView workbookViewId="1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63">
        <v>1</v>
      </c>
      <c r="D2" s="464"/>
      <c r="E2" s="465"/>
      <c r="F2" s="463">
        <v>2</v>
      </c>
      <c r="G2" s="464"/>
      <c r="H2" s="465"/>
      <c r="I2" s="453">
        <v>3</v>
      </c>
      <c r="J2" s="454"/>
      <c r="K2" s="455"/>
      <c r="L2" s="453">
        <v>4</v>
      </c>
      <c r="M2" s="454"/>
      <c r="N2" s="455"/>
      <c r="O2" s="453">
        <v>5</v>
      </c>
      <c r="P2" s="454"/>
      <c r="Q2" s="455"/>
      <c r="R2" s="453">
        <v>6</v>
      </c>
      <c r="S2" s="454"/>
      <c r="T2" s="455"/>
      <c r="U2" s="453">
        <v>7</v>
      </c>
      <c r="V2" s="454"/>
      <c r="W2" s="455"/>
      <c r="X2" s="444">
        <v>8</v>
      </c>
      <c r="Y2" s="439"/>
      <c r="Z2" s="440"/>
      <c r="AA2" s="444">
        <v>9</v>
      </c>
      <c r="AB2" s="439"/>
      <c r="AC2" s="440"/>
      <c r="AD2" s="444">
        <v>0</v>
      </c>
      <c r="AE2" s="439"/>
      <c r="AF2" s="440"/>
      <c r="AG2" s="438" t="s">
        <v>451</v>
      </c>
      <c r="AH2" s="439"/>
      <c r="AI2" s="440"/>
      <c r="AJ2" s="142"/>
      <c r="AK2" s="142"/>
      <c r="AL2" s="142"/>
      <c r="AR2" s="158" t="s">
        <v>450</v>
      </c>
    </row>
    <row r="3" spans="2:44" ht="30" customHeight="1" thickBot="1">
      <c r="C3" s="460" t="str">
        <f>D14</f>
        <v>ㄅ</v>
      </c>
      <c r="D3" s="461"/>
      <c r="E3" s="462"/>
      <c r="F3" s="460" t="str">
        <f>H14</f>
        <v>ㄉ</v>
      </c>
      <c r="G3" s="461"/>
      <c r="H3" s="462"/>
      <c r="I3" s="457" t="s">
        <v>449</v>
      </c>
      <c r="J3" s="458"/>
      <c r="K3" s="459"/>
      <c r="L3" s="457" t="s">
        <v>448</v>
      </c>
      <c r="M3" s="458"/>
      <c r="N3" s="459"/>
      <c r="O3" s="457"/>
      <c r="P3" s="458"/>
      <c r="Q3" s="459"/>
      <c r="R3" s="466" t="s">
        <v>447</v>
      </c>
      <c r="S3" s="467"/>
      <c r="T3" s="468"/>
      <c r="U3" s="457" t="s">
        <v>446</v>
      </c>
      <c r="V3" s="458"/>
      <c r="W3" s="459"/>
      <c r="X3" s="445" t="str">
        <f>D20</f>
        <v>ㄚ</v>
      </c>
      <c r="Y3" s="446"/>
      <c r="Z3" s="447"/>
      <c r="AA3" s="445"/>
      <c r="AB3" s="446"/>
      <c r="AC3" s="447"/>
      <c r="AD3" s="445"/>
      <c r="AE3" s="446"/>
      <c r="AF3" s="447"/>
      <c r="AG3" s="441"/>
      <c r="AH3" s="442"/>
      <c r="AI3" s="443"/>
      <c r="AQ3" s="156" t="s">
        <v>445</v>
      </c>
      <c r="AR3" s="142" t="s">
        <v>426</v>
      </c>
    </row>
    <row r="4" spans="2:44" s="155" customFormat="1" ht="18" customHeight="1">
      <c r="D4" s="463" t="s">
        <v>444</v>
      </c>
      <c r="E4" s="464"/>
      <c r="F4" s="465"/>
      <c r="G4" s="463" t="s">
        <v>379</v>
      </c>
      <c r="H4" s="464"/>
      <c r="I4" s="465"/>
      <c r="J4" s="463" t="s">
        <v>443</v>
      </c>
      <c r="K4" s="464"/>
      <c r="L4" s="465"/>
      <c r="M4" s="463" t="s">
        <v>442</v>
      </c>
      <c r="N4" s="464"/>
      <c r="O4" s="465"/>
      <c r="P4" s="463" t="s">
        <v>441</v>
      </c>
      <c r="Q4" s="464"/>
      <c r="R4" s="465"/>
      <c r="S4" s="463" t="s">
        <v>440</v>
      </c>
      <c r="T4" s="464"/>
      <c r="U4" s="465"/>
      <c r="V4" s="444" t="s">
        <v>439</v>
      </c>
      <c r="W4" s="439"/>
      <c r="X4" s="440"/>
      <c r="Y4" s="444" t="s">
        <v>438</v>
      </c>
      <c r="Z4" s="439"/>
      <c r="AA4" s="440"/>
      <c r="AB4" s="444" t="s">
        <v>435</v>
      </c>
      <c r="AC4" s="439"/>
      <c r="AD4" s="440"/>
      <c r="AE4" s="444" t="s">
        <v>437</v>
      </c>
      <c r="AF4" s="439"/>
      <c r="AG4" s="440"/>
      <c r="AJ4" s="142"/>
      <c r="AK4" s="142"/>
      <c r="AL4" s="142"/>
    </row>
    <row r="5" spans="2:44" ht="30" customHeight="1" thickBot="1">
      <c r="D5" s="460" t="str">
        <f>E14</f>
        <v>ㄆ</v>
      </c>
      <c r="E5" s="461"/>
      <c r="F5" s="462"/>
      <c r="G5" s="460" t="str">
        <f>I14</f>
        <v>ㄊ</v>
      </c>
      <c r="H5" s="461"/>
      <c r="I5" s="462"/>
      <c r="J5" s="460" t="str">
        <f>L14</f>
        <v>ㄍ</v>
      </c>
      <c r="K5" s="461"/>
      <c r="L5" s="462"/>
      <c r="M5" s="460"/>
      <c r="N5" s="461"/>
      <c r="O5" s="462"/>
      <c r="P5" s="469" t="str">
        <f>F14</f>
        <v>ㆠ</v>
      </c>
      <c r="Q5" s="470"/>
      <c r="R5" s="471"/>
      <c r="S5" s="460" t="str">
        <f>Q14</f>
        <v>ㄗ</v>
      </c>
      <c r="T5" s="461"/>
      <c r="U5" s="462"/>
      <c r="V5" s="445" t="str">
        <f>F20</f>
        <v>ㄧ</v>
      </c>
      <c r="W5" s="446"/>
      <c r="X5" s="447"/>
      <c r="Y5" s="445" t="str">
        <f>L20</f>
        <v>ㆦ</v>
      </c>
      <c r="Z5" s="446"/>
      <c r="AA5" s="447"/>
      <c r="AB5" s="445"/>
      <c r="AC5" s="446"/>
      <c r="AD5" s="447"/>
      <c r="AE5" s="450" t="str">
        <f>P20</f>
        <v>ㄣ</v>
      </c>
      <c r="AF5" s="451"/>
      <c r="AG5" s="452"/>
      <c r="AQ5" s="156" t="s">
        <v>436</v>
      </c>
      <c r="AR5" s="142" t="s">
        <v>435</v>
      </c>
    </row>
    <row r="6" spans="2:44" s="155" customFormat="1" ht="18" customHeight="1">
      <c r="D6" s="157"/>
      <c r="E6" s="463" t="s">
        <v>434</v>
      </c>
      <c r="F6" s="464"/>
      <c r="G6" s="465"/>
      <c r="H6" s="463" t="s">
        <v>433</v>
      </c>
      <c r="I6" s="464"/>
      <c r="J6" s="465"/>
      <c r="K6" s="463" t="s">
        <v>432</v>
      </c>
      <c r="L6" s="464"/>
      <c r="M6" s="465"/>
      <c r="N6" s="463" t="s">
        <v>431</v>
      </c>
      <c r="O6" s="464"/>
      <c r="P6" s="465"/>
      <c r="Q6" s="463" t="s">
        <v>430</v>
      </c>
      <c r="R6" s="464"/>
      <c r="S6" s="465"/>
      <c r="T6" s="463" t="s">
        <v>429</v>
      </c>
      <c r="U6" s="464"/>
      <c r="V6" s="465"/>
      <c r="W6" s="444" t="s">
        <v>428</v>
      </c>
      <c r="X6" s="439"/>
      <c r="Y6" s="440"/>
      <c r="Z6" s="444" t="s">
        <v>427</v>
      </c>
      <c r="AA6" s="439"/>
      <c r="AB6" s="440"/>
      <c r="AC6" s="444" t="s">
        <v>426</v>
      </c>
      <c r="AD6" s="439"/>
      <c r="AE6" s="440"/>
      <c r="AF6" s="444" t="s">
        <v>425</v>
      </c>
      <c r="AG6" s="439"/>
      <c r="AH6" s="440"/>
    </row>
    <row r="7" spans="2:44" ht="30" customHeight="1" thickBot="1">
      <c r="E7" s="472" t="str">
        <f>G14</f>
        <v>ㄇ</v>
      </c>
      <c r="F7" s="473"/>
      <c r="G7" s="474"/>
      <c r="H7" s="460" t="str">
        <f>J14</f>
        <v>ㄋ</v>
      </c>
      <c r="I7" s="461"/>
      <c r="J7" s="462"/>
      <c r="K7" s="460" t="str">
        <f>M14</f>
        <v>ㄎ</v>
      </c>
      <c r="L7" s="461"/>
      <c r="M7" s="462"/>
      <c r="N7" s="460"/>
      <c r="O7" s="461"/>
      <c r="P7" s="462"/>
      <c r="Q7" s="475" t="str">
        <f>N14</f>
        <v>ㆣ</v>
      </c>
      <c r="R7" s="470"/>
      <c r="S7" s="471"/>
      <c r="T7" s="460" t="str">
        <f>R14</f>
        <v>ㄘ</v>
      </c>
      <c r="U7" s="461"/>
      <c r="V7" s="462"/>
      <c r="W7" s="445" t="str">
        <f>H20</f>
        <v>ㄨ</v>
      </c>
      <c r="X7" s="446"/>
      <c r="Y7" s="447"/>
      <c r="Z7" s="445" t="str">
        <f>N20</f>
        <v>ㄜ</v>
      </c>
      <c r="AA7" s="446"/>
      <c r="AB7" s="447"/>
      <c r="AC7" s="445"/>
      <c r="AD7" s="446"/>
      <c r="AE7" s="447"/>
      <c r="AF7" s="449"/>
      <c r="AG7" s="446"/>
      <c r="AH7" s="447"/>
      <c r="AQ7" s="156" t="s">
        <v>424</v>
      </c>
      <c r="AR7" s="142" t="s">
        <v>423</v>
      </c>
    </row>
    <row r="8" spans="2:44" s="155" customFormat="1" ht="18" customHeight="1">
      <c r="F8" s="463" t="s">
        <v>422</v>
      </c>
      <c r="G8" s="464"/>
      <c r="H8" s="465"/>
      <c r="I8" s="463" t="s">
        <v>421</v>
      </c>
      <c r="J8" s="464"/>
      <c r="K8" s="465"/>
      <c r="L8" s="463" t="s">
        <v>420</v>
      </c>
      <c r="M8" s="464"/>
      <c r="N8" s="465"/>
      <c r="O8" s="463" t="s">
        <v>419</v>
      </c>
      <c r="P8" s="464"/>
      <c r="Q8" s="465"/>
      <c r="R8" s="463" t="s">
        <v>418</v>
      </c>
      <c r="S8" s="464"/>
      <c r="T8" s="465"/>
      <c r="U8" s="463" t="s">
        <v>377</v>
      </c>
      <c r="V8" s="464"/>
      <c r="W8" s="465"/>
      <c r="X8" s="444" t="s">
        <v>417</v>
      </c>
      <c r="Y8" s="439"/>
      <c r="Z8" s="440"/>
      <c r="AA8" s="444" t="s">
        <v>416</v>
      </c>
      <c r="AB8" s="439"/>
      <c r="AC8" s="440"/>
      <c r="AD8" s="444" t="s">
        <v>415</v>
      </c>
      <c r="AE8" s="439"/>
      <c r="AF8" s="440"/>
      <c r="AG8" s="448" t="s">
        <v>414</v>
      </c>
      <c r="AH8" s="439"/>
      <c r="AI8" s="440"/>
    </row>
    <row r="9" spans="2:44" ht="30" customHeight="1" thickBot="1">
      <c r="F9" s="460"/>
      <c r="G9" s="476"/>
      <c r="H9" s="477"/>
      <c r="I9" s="460" t="str">
        <f>K14</f>
        <v>ㄌ</v>
      </c>
      <c r="J9" s="461"/>
      <c r="K9" s="462"/>
      <c r="L9" s="460" t="str">
        <f>P14</f>
        <v>ㄏ</v>
      </c>
      <c r="M9" s="461"/>
      <c r="N9" s="462"/>
      <c r="O9" s="472" t="str">
        <f>O14</f>
        <v>ㄫ</v>
      </c>
      <c r="P9" s="473"/>
      <c r="Q9" s="474"/>
      <c r="R9" s="469" t="str">
        <f>S14</f>
        <v>ㆡ</v>
      </c>
      <c r="S9" s="470"/>
      <c r="T9" s="471"/>
      <c r="U9" s="460" t="str">
        <f>T14</f>
        <v>ㄙ</v>
      </c>
      <c r="V9" s="461"/>
      <c r="W9" s="462"/>
      <c r="X9" s="450" t="str">
        <f>O20</f>
        <v>ㆬ</v>
      </c>
      <c r="Y9" s="451"/>
      <c r="Z9" s="452"/>
      <c r="AA9" s="445" t="str">
        <f>J20</f>
        <v>ㄝ</v>
      </c>
      <c r="AB9" s="446"/>
      <c r="AC9" s="447"/>
      <c r="AD9" s="456" t="str">
        <f>Q20</f>
        <v>ㄥ</v>
      </c>
      <c r="AE9" s="451"/>
      <c r="AF9" s="452"/>
      <c r="AG9" s="445"/>
      <c r="AH9" s="446"/>
      <c r="AI9" s="447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32</vt:i4>
      </vt:variant>
    </vt:vector>
  </HeadingPairs>
  <TitlesOfParts>
    <vt:vector size="51" baseType="lpstr">
      <vt:lpstr> 河洛方音鍵盤設計</vt:lpstr>
      <vt:lpstr>RIME對映編碼 (Schema解析)</vt:lpstr>
      <vt:lpstr>工作表6</vt:lpstr>
      <vt:lpstr>RIME對映編碼 (河洛方音)</vt:lpstr>
      <vt:lpstr>RIME對映編碼</vt:lpstr>
      <vt:lpstr>工作表1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鍵盤圖</vt:lpstr>
      <vt:lpstr>'RIME解析(BoPoMoFo)'!方音符號</vt:lpstr>
      <vt:lpstr>'RIME對映編碼 (Schema解析)'!方音符號</vt:lpstr>
      <vt:lpstr>'RIME對映編碼 (台語方音)'!方音符號</vt:lpstr>
      <vt:lpstr>'RIME對映編碼 (台語方音V3)'!方音符號</vt:lpstr>
      <vt:lpstr>'RIME對映編碼 (河洛方音)'!方音符號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(Schema解析)'!按鍵編碼</vt:lpstr>
      <vt:lpstr>'RIME對映編碼 (台語方音)'!按鍵編碼</vt:lpstr>
      <vt:lpstr>'RIME對映編碼 (台語方音V3)'!按鍵編碼</vt:lpstr>
      <vt:lpstr>'RIME對映編碼 (河洛方音)'!按鍵編碼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(Schema解析)'!鍵盤位置</vt:lpstr>
      <vt:lpstr>'RIME對映編碼 (台語方音)'!鍵盤位置</vt:lpstr>
      <vt:lpstr>'RIME對映編碼 (台語方音V3)'!鍵盤位置</vt:lpstr>
      <vt:lpstr>'RIME對映編碼 (河洛方音)'!鍵盤位置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2024-07-03T14:33:51Z</dcterms:modified>
</cp:coreProperties>
</file>