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src\"/>
    </mc:Choice>
  </mc:AlternateContent>
  <xr:revisionPtr revIDLastSave="0" documentId="13_ncr:1_{EE7051B4-16BC-48C2-9B30-D3EB60DDE06D}" xr6:coauthVersionLast="47" xr6:coauthVersionMax="47" xr10:uidLastSave="{00000000-0000-0000-0000-000000000000}"/>
  <bookViews>
    <workbookView xWindow="-28920" yWindow="-30" windowWidth="29040" windowHeight="15720" activeTab="2" xr2:uid="{2AD6EF16-2201-4D71-9879-B635822FD5BB}"/>
  </bookViews>
  <sheets>
    <sheet name="注音編碼對照表" sheetId="3" r:id="rId1"/>
    <sheet name="台羅轉換注音二式規則" sheetId="1" r:id="rId2"/>
    <sheet name="RIME【國際音標】" sheetId="2" r:id="rId3"/>
  </sheets>
  <externalReferences>
    <externalReference r:id="rId4"/>
  </externalReferences>
  <definedNames>
    <definedName name="方音符號">[1]RIME編碼!$AA$3:$AA$45</definedName>
    <definedName name="字典編碼">[1]RIME編碼!$AB$3:$AB$45</definedName>
    <definedName name="注音符號">#REF!</definedName>
    <definedName name="注音編碼">#REF!</definedName>
    <definedName name="拼音字母">[1]RIME編碼!$AC$3:$AC$45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" i="2" l="1" a="1"/>
  <c r="G47" i="2" s="1"/>
  <c r="F47" i="2" a="1"/>
  <c r="F47" i="2" s="1"/>
  <c r="E47" i="2" a="1"/>
  <c r="E47" i="2" s="1"/>
  <c r="G46" i="2" a="1"/>
  <c r="G46" i="2" s="1"/>
  <c r="F46" i="2" a="1"/>
  <c r="F46" i="2" s="1"/>
  <c r="E46" i="2"/>
  <c r="E46" i="2" a="1"/>
  <c r="G45" i="2" a="1"/>
  <c r="G45" i="2" s="1"/>
  <c r="F45" i="2" a="1"/>
  <c r="F45" i="2" s="1"/>
  <c r="E45" i="2" a="1"/>
  <c r="E45" i="2" s="1"/>
  <c r="G44" i="2" a="1"/>
  <c r="G44" i="2" s="1"/>
  <c r="F44" i="2" a="1"/>
  <c r="F44" i="2" s="1"/>
  <c r="E44" i="2"/>
  <c r="E44" i="2" a="1"/>
  <c r="G43" i="2" a="1"/>
  <c r="G43" i="2" s="1"/>
  <c r="F43" i="2" a="1"/>
  <c r="F43" i="2" s="1"/>
  <c r="E43" i="2" a="1"/>
  <c r="E43" i="2" s="1"/>
  <c r="G42" i="2" a="1"/>
  <c r="G42" i="2" s="1"/>
  <c r="F42" i="2" a="1"/>
  <c r="F42" i="2" s="1"/>
  <c r="E42" i="2"/>
  <c r="E42" i="2" a="1"/>
  <c r="G41" i="2" a="1"/>
  <c r="G41" i="2" s="1"/>
  <c r="F41" i="2" a="1"/>
  <c r="F41" i="2" s="1"/>
  <c r="E41" i="2" a="1"/>
  <c r="E41" i="2" s="1"/>
  <c r="G40" i="2" a="1"/>
  <c r="G40" i="2" s="1"/>
  <c r="F40" i="2" a="1"/>
  <c r="F40" i="2" s="1"/>
  <c r="E40" i="2"/>
  <c r="E40" i="2" a="1"/>
  <c r="G39" i="2" a="1"/>
  <c r="G39" i="2" s="1"/>
  <c r="F39" i="2" a="1"/>
  <c r="F39" i="2" s="1"/>
  <c r="E39" i="2" a="1"/>
  <c r="E39" i="2" s="1"/>
  <c r="G38" i="2" a="1"/>
  <c r="G38" i="2" s="1"/>
  <c r="F38" i="2" a="1"/>
  <c r="F38" i="2" s="1"/>
  <c r="E38" i="2"/>
  <c r="E38" i="2" a="1"/>
  <c r="G37" i="2" a="1"/>
  <c r="G37" i="2" s="1"/>
  <c r="F37" i="2" a="1"/>
  <c r="F37" i="2" s="1"/>
  <c r="E37" i="2" a="1"/>
  <c r="E37" i="2" s="1"/>
  <c r="G36" i="2" a="1"/>
  <c r="G36" i="2" s="1"/>
  <c r="F36" i="2" a="1"/>
  <c r="F36" i="2" s="1"/>
  <c r="E36" i="2"/>
  <c r="E36" i="2" a="1"/>
  <c r="G35" i="2" a="1"/>
  <c r="G35" i="2" s="1"/>
  <c r="F35" i="2" a="1"/>
  <c r="F35" i="2" s="1"/>
  <c r="E35" i="2" a="1"/>
  <c r="E35" i="2" s="1"/>
  <c r="G34" i="2" a="1"/>
  <c r="G34" i="2" s="1"/>
  <c r="F34" i="2" a="1"/>
  <c r="F34" i="2" s="1"/>
  <c r="E34" i="2"/>
  <c r="E34" i="2" a="1"/>
  <c r="G33" i="2" a="1"/>
  <c r="G33" i="2" s="1"/>
  <c r="F33" i="2" a="1"/>
  <c r="F33" i="2" s="1"/>
  <c r="E33" i="2" a="1"/>
  <c r="E33" i="2" s="1"/>
  <c r="G32" i="2" a="1"/>
  <c r="G32" i="2" s="1"/>
  <c r="F32" i="2" a="1"/>
  <c r="F32" i="2" s="1"/>
  <c r="E32" i="2"/>
  <c r="E32" i="2" a="1"/>
  <c r="G31" i="2" a="1"/>
  <c r="G31" i="2" s="1"/>
  <c r="F31" i="2" a="1"/>
  <c r="F31" i="2" s="1"/>
  <c r="E31" i="2" a="1"/>
  <c r="E31" i="2" s="1"/>
  <c r="G30" i="2" a="1"/>
  <c r="G30" i="2" s="1"/>
  <c r="F30" i="2" a="1"/>
  <c r="F30" i="2" s="1"/>
  <c r="E30" i="2"/>
  <c r="E30" i="2" a="1"/>
  <c r="G29" i="2" a="1"/>
  <c r="G29" i="2" s="1"/>
  <c r="F29" i="2" a="1"/>
  <c r="F29" i="2" s="1"/>
  <c r="E29" i="2" a="1"/>
  <c r="E29" i="2" s="1"/>
  <c r="G28" i="2" a="1"/>
  <c r="G28" i="2" s="1"/>
  <c r="F28" i="2" a="1"/>
  <c r="F28" i="2" s="1"/>
  <c r="E28" i="2"/>
  <c r="E28" i="2" a="1"/>
  <c r="G27" i="2" a="1"/>
  <c r="G27" i="2" s="1"/>
  <c r="F27" i="2" a="1"/>
  <c r="F27" i="2" s="1"/>
  <c r="E27" i="2" a="1"/>
  <c r="E27" i="2" s="1"/>
  <c r="G26" i="2" a="1"/>
  <c r="G26" i="2" s="1"/>
  <c r="F26" i="2" a="1"/>
  <c r="F26" i="2" s="1"/>
  <c r="E26" i="2"/>
  <c r="E26" i="2" a="1"/>
  <c r="G25" i="2" a="1"/>
  <c r="G25" i="2" s="1"/>
  <c r="F25" i="2" a="1"/>
  <c r="F25" i="2" s="1"/>
  <c r="E25" i="2" a="1"/>
  <c r="E25" i="2" s="1"/>
  <c r="G24" i="2" a="1"/>
  <c r="G24" i="2" s="1"/>
  <c r="F24" i="2" a="1"/>
  <c r="F24" i="2" s="1"/>
  <c r="E24" i="2"/>
  <c r="E24" i="2" a="1"/>
  <c r="G23" i="2" a="1"/>
  <c r="G23" i="2" s="1"/>
  <c r="F23" i="2" a="1"/>
  <c r="F23" i="2" s="1"/>
  <c r="E23" i="2" a="1"/>
  <c r="E23" i="2" s="1"/>
  <c r="G22" i="2" a="1"/>
  <c r="G22" i="2" s="1"/>
  <c r="F22" i="2" a="1"/>
  <c r="F22" i="2" s="1"/>
  <c r="E22" i="2"/>
  <c r="E22" i="2" a="1"/>
  <c r="G21" i="2" a="1"/>
  <c r="G21" i="2" s="1"/>
  <c r="F21" i="2" a="1"/>
  <c r="F21" i="2" s="1"/>
  <c r="E21" i="2" a="1"/>
  <c r="E21" i="2" s="1"/>
  <c r="G20" i="2" a="1"/>
  <c r="G20" i="2" s="1"/>
  <c r="F20" i="2" a="1"/>
  <c r="F20" i="2" s="1"/>
  <c r="E20" i="2"/>
  <c r="E20" i="2" a="1"/>
  <c r="G19" i="2" a="1"/>
  <c r="G19" i="2" s="1"/>
  <c r="F19" i="2" a="1"/>
  <c r="F19" i="2" s="1"/>
  <c r="E19" i="2" a="1"/>
  <c r="E19" i="2" s="1"/>
  <c r="G18" i="2" a="1"/>
  <c r="G18" i="2" s="1"/>
  <c r="F18" i="2" a="1"/>
  <c r="F18" i="2" s="1"/>
  <c r="E18" i="2"/>
  <c r="E18" i="2" a="1"/>
  <c r="G17" i="2" a="1"/>
  <c r="G17" i="2" s="1"/>
  <c r="F17" i="2" a="1"/>
  <c r="F17" i="2" s="1"/>
  <c r="E17" i="2" a="1"/>
  <c r="E17" i="2" s="1"/>
  <c r="G16" i="2" a="1"/>
  <c r="G16" i="2" s="1"/>
  <c r="F16" i="2" a="1"/>
  <c r="F16" i="2" s="1"/>
  <c r="E16" i="2"/>
  <c r="E16" i="2" a="1"/>
  <c r="G15" i="2" a="1"/>
  <c r="G15" i="2" s="1"/>
  <c r="F15" i="2" a="1"/>
  <c r="F15" i="2" s="1"/>
  <c r="E15" i="2" a="1"/>
  <c r="E15" i="2" s="1"/>
  <c r="G14" i="2" a="1"/>
  <c r="G14" i="2" s="1"/>
  <c r="F14" i="2" a="1"/>
  <c r="F14" i="2" s="1"/>
  <c r="E14" i="2"/>
  <c r="E14" i="2" a="1"/>
  <c r="G13" i="2" a="1"/>
  <c r="G13" i="2" s="1"/>
  <c r="F13" i="2" a="1"/>
  <c r="F13" i="2" s="1"/>
  <c r="E13" i="2" a="1"/>
  <c r="E13" i="2" s="1"/>
  <c r="G12" i="2" a="1"/>
  <c r="G12" i="2" s="1"/>
  <c r="F12" i="2" a="1"/>
  <c r="F12" i="2" s="1"/>
  <c r="E12" i="2"/>
  <c r="E12" i="2" a="1"/>
  <c r="G11" i="2" a="1"/>
  <c r="G11" i="2" s="1"/>
  <c r="F11" i="2" a="1"/>
  <c r="F11" i="2" s="1"/>
  <c r="E11" i="2" a="1"/>
  <c r="E11" i="2" s="1"/>
  <c r="G10" i="2" a="1"/>
  <c r="G10" i="2" s="1"/>
  <c r="F10" i="2" a="1"/>
  <c r="F10" i="2" s="1"/>
  <c r="E10" i="2" a="1"/>
  <c r="E10" i="2" s="1"/>
  <c r="G9" i="2" a="1"/>
  <c r="G9" i="2" s="1"/>
  <c r="F9" i="2" a="1"/>
  <c r="F9" i="2" s="1"/>
  <c r="E9" i="2" a="1"/>
  <c r="E9" i="2" s="1"/>
  <c r="G8" i="2" a="1"/>
  <c r="G8" i="2" s="1"/>
  <c r="F8" i="2" a="1"/>
  <c r="F8" i="2" s="1"/>
  <c r="E8" i="2" a="1"/>
  <c r="E8" i="2" s="1"/>
  <c r="G7" i="2" a="1"/>
  <c r="G7" i="2" s="1"/>
  <c r="F7" i="2" a="1"/>
  <c r="F7" i="2" s="1"/>
  <c r="E7" i="2" a="1"/>
  <c r="E7" i="2" s="1"/>
  <c r="G6" i="2" a="1"/>
  <c r="G6" i="2" s="1"/>
  <c r="F6" i="2" a="1"/>
  <c r="F6" i="2" s="1"/>
  <c r="E6" i="2" a="1"/>
  <c r="E6" i="2" s="1"/>
  <c r="G5" i="2" a="1"/>
  <c r="G5" i="2" s="1"/>
  <c r="F5" i="2" a="1"/>
  <c r="F5" i="2" s="1"/>
  <c r="E5" i="2" a="1"/>
  <c r="E5" i="2" s="1"/>
  <c r="G4" i="2" a="1"/>
  <c r="G4" i="2" s="1"/>
  <c r="F4" i="2" a="1"/>
  <c r="F4" i="2" s="1"/>
  <c r="E4" i="2" a="1"/>
  <c r="E4" i="2" s="1"/>
  <c r="G3" i="2" a="1"/>
  <c r="G3" i="2" s="1"/>
  <c r="F3" i="2" a="1"/>
  <c r="F3" i="2" s="1"/>
  <c r="E3" i="2" a="1"/>
  <c r="E3" i="2" s="1"/>
  <c r="D47" i="2" a="1"/>
  <c r="D47" i="2" s="1"/>
  <c r="D46" i="2" a="1"/>
  <c r="D46" i="2" s="1"/>
  <c r="D45" i="2" a="1"/>
  <c r="D45" i="2" s="1"/>
  <c r="D44" i="2"/>
  <c r="D44" i="2" a="1"/>
  <c r="D43" i="2" a="1"/>
  <c r="D43" i="2" s="1"/>
  <c r="D42" i="2" a="1"/>
  <c r="D42" i="2" s="1"/>
  <c r="D41" i="2" a="1"/>
  <c r="D41" i="2" s="1"/>
  <c r="D40" i="2" a="1"/>
  <c r="D40" i="2" s="1"/>
  <c r="D39" i="2" a="1"/>
  <c r="D39" i="2" s="1"/>
  <c r="D38" i="2"/>
  <c r="D38" i="2" a="1"/>
  <c r="D37" i="2" a="1"/>
  <c r="D37" i="2" s="1"/>
  <c r="D36" i="2" a="1"/>
  <c r="D36" i="2" s="1"/>
  <c r="D35" i="2" a="1"/>
  <c r="D35" i="2" s="1"/>
  <c r="D34" i="2" a="1"/>
  <c r="D34" i="2" s="1"/>
  <c r="D33" i="2" a="1"/>
  <c r="D33" i="2" s="1"/>
  <c r="D32" i="2"/>
  <c r="D32" i="2" a="1"/>
  <c r="D31" i="2" a="1"/>
  <c r="D31" i="2" s="1"/>
  <c r="D30" i="2" a="1"/>
  <c r="D30" i="2" s="1"/>
  <c r="D29" i="2" a="1"/>
  <c r="D29" i="2" s="1"/>
  <c r="D28" i="2" a="1"/>
  <c r="D28" i="2" s="1"/>
  <c r="D27" i="2" a="1"/>
  <c r="D27" i="2" s="1"/>
  <c r="D26" i="2" a="1"/>
  <c r="D26" i="2" s="1"/>
  <c r="D25" i="2" a="1"/>
  <c r="D25" i="2" s="1"/>
  <c r="D24" i="2" a="1"/>
  <c r="D24" i="2" s="1"/>
  <c r="D23" i="2" a="1"/>
  <c r="D23" i="2" s="1"/>
  <c r="D22" i="2" a="1"/>
  <c r="D22" i="2" s="1"/>
  <c r="D21" i="2" a="1"/>
  <c r="D21" i="2" s="1"/>
  <c r="D20" i="2" a="1"/>
  <c r="D20" i="2" s="1"/>
  <c r="D19" i="2" a="1"/>
  <c r="D19" i="2" s="1"/>
  <c r="D18" i="2" a="1"/>
  <c r="D18" i="2" s="1"/>
  <c r="D17" i="2" a="1"/>
  <c r="D17" i="2" s="1"/>
  <c r="D16" i="2" a="1"/>
  <c r="D16" i="2" s="1"/>
  <c r="D15" i="2" a="1"/>
  <c r="D15" i="2" s="1"/>
  <c r="D14" i="2" a="1"/>
  <c r="D14" i="2" s="1"/>
  <c r="D13" i="2" a="1"/>
  <c r="D13" i="2" s="1"/>
  <c r="D12" i="2" a="1"/>
  <c r="D12" i="2" s="1"/>
  <c r="D11" i="2" a="1"/>
  <c r="D11" i="2" s="1"/>
  <c r="D10" i="2" a="1"/>
  <c r="D10" i="2" s="1"/>
  <c r="D9" i="2" a="1"/>
  <c r="D9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D3" i="2" a="1"/>
  <c r="D3" i="2" s="1"/>
  <c r="G87" i="3" l="1"/>
  <c r="H87" i="3" s="1"/>
  <c r="I87" i="3" s="1"/>
  <c r="G86" i="3"/>
  <c r="H86" i="3" s="1"/>
  <c r="I86" i="3" s="1"/>
  <c r="G85" i="3"/>
  <c r="H85" i="3" s="1"/>
  <c r="I85" i="3" s="1"/>
  <c r="G84" i="3"/>
  <c r="H84" i="3" s="1"/>
  <c r="I84" i="3" s="1"/>
  <c r="G82" i="3"/>
  <c r="H82" i="3" s="1"/>
  <c r="I82" i="3" s="1"/>
  <c r="G81" i="3"/>
  <c r="H81" i="3" s="1"/>
  <c r="I81" i="3" s="1"/>
  <c r="G80" i="3"/>
  <c r="H80" i="3" s="1"/>
  <c r="I80" i="3" s="1"/>
  <c r="G79" i="3"/>
  <c r="H79" i="3" s="1"/>
  <c r="I79" i="3" s="1"/>
  <c r="G77" i="3"/>
  <c r="H77" i="3" s="1"/>
  <c r="I77" i="3" s="1"/>
  <c r="G76" i="3"/>
  <c r="H76" i="3" s="1"/>
  <c r="I76" i="3" s="1"/>
  <c r="G74" i="3"/>
  <c r="H74" i="3" s="1"/>
  <c r="I74" i="3" s="1"/>
  <c r="G73" i="3"/>
  <c r="H73" i="3" s="1"/>
  <c r="I73" i="3" s="1"/>
  <c r="G72" i="3"/>
  <c r="H72" i="3" s="1"/>
  <c r="I72" i="3" s="1"/>
  <c r="G71" i="3"/>
  <c r="H71" i="3" s="1"/>
  <c r="I71" i="3" s="1"/>
  <c r="D67" i="3"/>
  <c r="C67" i="3"/>
  <c r="B67" i="3"/>
  <c r="D66" i="3"/>
  <c r="C66" i="3"/>
  <c r="B66" i="3"/>
  <c r="D65" i="3"/>
  <c r="C65" i="3"/>
  <c r="B65" i="3"/>
  <c r="D64" i="3"/>
  <c r="C64" i="3"/>
  <c r="B64" i="3"/>
  <c r="D63" i="3"/>
  <c r="C63" i="3"/>
  <c r="B63" i="3"/>
  <c r="D62" i="3"/>
  <c r="C62" i="3"/>
  <c r="B62" i="3"/>
  <c r="D60" i="3"/>
  <c r="B60" i="3"/>
  <c r="D59" i="3"/>
  <c r="B59" i="3"/>
  <c r="D58" i="3"/>
  <c r="B58" i="3"/>
  <c r="D57" i="3"/>
  <c r="B57" i="3"/>
  <c r="B54" i="3"/>
  <c r="B53" i="3"/>
  <c r="B52" i="3"/>
  <c r="B51" i="3"/>
  <c r="B50" i="3"/>
  <c r="C49" i="3"/>
  <c r="B49" i="3"/>
  <c r="B48" i="3"/>
  <c r="B47" i="3"/>
  <c r="B46" i="3"/>
  <c r="B45" i="3"/>
  <c r="B44" i="3"/>
  <c r="M43" i="3"/>
  <c r="N43" i="3" s="1"/>
  <c r="B43" i="3"/>
  <c r="B42" i="3"/>
  <c r="B41" i="3"/>
  <c r="B40" i="3"/>
  <c r="B39" i="3"/>
  <c r="B38" i="3"/>
  <c r="M37" i="3"/>
  <c r="N37" i="3" s="1"/>
  <c r="B37" i="3"/>
  <c r="M36" i="3"/>
  <c r="N36" i="3" s="1"/>
  <c r="B36" i="3"/>
  <c r="M35" i="3"/>
  <c r="N35" i="3" s="1"/>
  <c r="B35" i="3"/>
  <c r="M34" i="3"/>
  <c r="N34" i="3" s="1"/>
  <c r="B34" i="3"/>
  <c r="M33" i="3"/>
  <c r="N33" i="3" s="1"/>
  <c r="B33" i="3"/>
  <c r="M32" i="3"/>
  <c r="N32" i="3" s="1"/>
  <c r="B32" i="3"/>
  <c r="M31" i="3"/>
  <c r="N31" i="3" s="1"/>
  <c r="B31" i="3"/>
  <c r="B30" i="3"/>
  <c r="B29" i="3"/>
  <c r="B28" i="3"/>
  <c r="H27" i="3"/>
  <c r="B27" i="3"/>
  <c r="B26" i="3"/>
  <c r="B25" i="3"/>
  <c r="B24" i="3"/>
  <c r="B15" i="3"/>
  <c r="H14" i="3"/>
  <c r="B14" i="3"/>
  <c r="B12" i="3"/>
  <c r="B13" i="3"/>
  <c r="B11" i="3"/>
  <c r="M18" i="3" a="1"/>
  <c r="M18" i="3" s="1"/>
  <c r="B19" i="3"/>
  <c r="M17" i="3" a="1"/>
  <c r="M17" i="3" s="1"/>
  <c r="B17" i="3"/>
  <c r="M16" i="3" a="1"/>
  <c r="M16" i="3" s="1"/>
  <c r="N16" i="3" s="1"/>
  <c r="B18" i="3"/>
  <c r="M15" i="3" a="1"/>
  <c r="M15" i="3" s="1"/>
  <c r="N15" i="3" s="1"/>
  <c r="O15" i="3" s="1" a="1"/>
  <c r="O15" i="3" s="1"/>
  <c r="B16" i="3"/>
  <c r="M14" i="3" a="1"/>
  <c r="M14" i="3" s="1"/>
  <c r="N14" i="3" s="1"/>
  <c r="O14" i="3" s="1" a="1"/>
  <c r="O14" i="3" s="1"/>
  <c r="B23" i="3"/>
  <c r="M13" i="3" a="1"/>
  <c r="M13" i="3" s="1"/>
  <c r="N13" i="3" s="1"/>
  <c r="O13" i="3" s="1" a="1"/>
  <c r="O13" i="3" s="1"/>
  <c r="B21" i="3"/>
  <c r="M12" i="3" a="1"/>
  <c r="M12" i="3" s="1"/>
  <c r="N12" i="3" s="1"/>
  <c r="O12" i="3" s="1" a="1"/>
  <c r="O12" i="3" s="1"/>
  <c r="B22" i="3"/>
  <c r="M11" i="3" a="1"/>
  <c r="M11" i="3" s="1"/>
  <c r="N11" i="3" s="1"/>
  <c r="O11" i="3" s="1" a="1"/>
  <c r="O11" i="3" s="1"/>
  <c r="B20" i="3"/>
  <c r="B10" i="3"/>
  <c r="B9" i="3"/>
  <c r="B8" i="3"/>
  <c r="B7" i="3"/>
  <c r="B6" i="3"/>
  <c r="B4" i="3"/>
  <c r="B5" i="3"/>
  <c r="B3" i="3"/>
  <c r="I54" i="2"/>
  <c r="I53" i="2"/>
  <c r="I52" i="2"/>
  <c r="I51" i="2"/>
  <c r="I50" i="2"/>
  <c r="I49" i="2"/>
  <c r="K47" i="2"/>
  <c r="I47" i="2"/>
  <c r="B47" i="2"/>
  <c r="K46" i="2"/>
  <c r="I46" i="2"/>
  <c r="B46" i="2"/>
  <c r="K45" i="2"/>
  <c r="I45" i="2"/>
  <c r="B45" i="2"/>
  <c r="K44" i="2"/>
  <c r="I44" i="2"/>
  <c r="B44" i="2"/>
  <c r="K43" i="2"/>
  <c r="I43" i="2"/>
  <c r="B43" i="2"/>
  <c r="K42" i="2"/>
  <c r="I42" i="2"/>
  <c r="B42" i="2"/>
  <c r="K41" i="2"/>
  <c r="I41" i="2"/>
  <c r="B41" i="2"/>
  <c r="K40" i="2"/>
  <c r="I40" i="2"/>
  <c r="B40" i="2"/>
  <c r="K39" i="2"/>
  <c r="I39" i="2"/>
  <c r="B39" i="2"/>
  <c r="K38" i="2"/>
  <c r="I38" i="2"/>
  <c r="B38" i="2"/>
  <c r="K37" i="2"/>
  <c r="I37" i="2"/>
  <c r="B37" i="2"/>
  <c r="K36" i="2"/>
  <c r="I36" i="2"/>
  <c r="B36" i="2"/>
  <c r="K35" i="2"/>
  <c r="I35" i="2"/>
  <c r="B35" i="2"/>
  <c r="K34" i="2"/>
  <c r="I34" i="2"/>
  <c r="B34" i="2"/>
  <c r="K33" i="2"/>
  <c r="I33" i="2"/>
  <c r="B33" i="2"/>
  <c r="K32" i="2"/>
  <c r="I32" i="2"/>
  <c r="B32" i="2"/>
  <c r="K31" i="2"/>
  <c r="I31" i="2"/>
  <c r="B31" i="2"/>
  <c r="K30" i="2"/>
  <c r="I30" i="2"/>
  <c r="B30" i="2"/>
  <c r="K29" i="2"/>
  <c r="I29" i="2"/>
  <c r="B29" i="2"/>
  <c r="K28" i="2"/>
  <c r="I28" i="2"/>
  <c r="B28" i="2"/>
  <c r="K27" i="2"/>
  <c r="I27" i="2"/>
  <c r="B27" i="2"/>
  <c r="K26" i="2"/>
  <c r="I26" i="2"/>
  <c r="B26" i="2"/>
  <c r="K25" i="2"/>
  <c r="I25" i="2"/>
  <c r="B25" i="2"/>
  <c r="K24" i="2"/>
  <c r="I24" i="2"/>
  <c r="B24" i="2"/>
  <c r="K23" i="2"/>
  <c r="I23" i="2"/>
  <c r="B15" i="2"/>
  <c r="K22" i="2"/>
  <c r="I22" i="2"/>
  <c r="B14" i="2"/>
  <c r="K21" i="2"/>
  <c r="I21" i="2"/>
  <c r="B12" i="2"/>
  <c r="K20" i="2"/>
  <c r="I20" i="2"/>
  <c r="B13" i="2"/>
  <c r="K19" i="2"/>
  <c r="I19" i="2"/>
  <c r="B11" i="2"/>
  <c r="K18" i="2"/>
  <c r="I18" i="2"/>
  <c r="B19" i="2"/>
  <c r="K17" i="2"/>
  <c r="I17" i="2"/>
  <c r="B17" i="2"/>
  <c r="K16" i="2"/>
  <c r="I16" i="2"/>
  <c r="B18" i="2"/>
  <c r="K15" i="2"/>
  <c r="I15" i="2"/>
  <c r="B16" i="2"/>
  <c r="K14" i="2"/>
  <c r="I14" i="2"/>
  <c r="B23" i="2"/>
  <c r="K13" i="2"/>
  <c r="I13" i="2"/>
  <c r="B22" i="2"/>
  <c r="K12" i="2"/>
  <c r="I12" i="2"/>
  <c r="B21" i="2"/>
  <c r="K11" i="2"/>
  <c r="I11" i="2"/>
  <c r="B20" i="2"/>
  <c r="K10" i="2"/>
  <c r="I10" i="2"/>
  <c r="B10" i="2"/>
  <c r="K9" i="2"/>
  <c r="I9" i="2"/>
  <c r="B9" i="2"/>
  <c r="K8" i="2"/>
  <c r="I8" i="2"/>
  <c r="B8" i="2"/>
  <c r="K7" i="2"/>
  <c r="I7" i="2"/>
  <c r="B7" i="2"/>
  <c r="K6" i="2"/>
  <c r="I6" i="2"/>
  <c r="B6" i="2"/>
  <c r="K5" i="2"/>
  <c r="I5" i="2"/>
  <c r="B4" i="2"/>
  <c r="K4" i="2"/>
  <c r="I4" i="2"/>
  <c r="B5" i="2"/>
  <c r="K3" i="2"/>
  <c r="I3" i="2"/>
  <c r="B3" i="2"/>
  <c r="B47" i="1" l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15" i="1"/>
  <c r="B14" i="1"/>
  <c r="B12" i="1"/>
  <c r="B13" i="1"/>
  <c r="B11" i="1"/>
  <c r="B19" i="1"/>
  <c r="B17" i="1"/>
  <c r="B18" i="1"/>
  <c r="B16" i="1"/>
  <c r="B23" i="1"/>
  <c r="B21" i="1"/>
  <c r="B22" i="1"/>
  <c r="B20" i="1"/>
  <c r="B10" i="1"/>
  <c r="B9" i="1"/>
  <c r="B8" i="1"/>
  <c r="B7" i="1"/>
  <c r="B6" i="1"/>
  <c r="B4" i="1"/>
  <c r="B5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<sst xmlns="http://schemas.openxmlformats.org/spreadsheetml/2006/main" count="1039" uniqueCount="528">
  <si>
    <t>序號</t>
  </si>
  <si>
    <t>鍵盤按鍵</t>
    <phoneticPr fontId="4" type="noConversion"/>
  </si>
  <si>
    <t>注音編碼</t>
    <phoneticPr fontId="4" type="noConversion"/>
  </si>
  <si>
    <t>國際音標</t>
    <phoneticPr fontId="4" type="noConversion"/>
  </si>
  <si>
    <t>方音符號</t>
    <phoneticPr fontId="4" type="noConversion"/>
  </si>
  <si>
    <t>台羅拼音</t>
    <phoneticPr fontId="3" type="noConversion"/>
  </si>
  <si>
    <t>注音二式</t>
    <phoneticPr fontId="4" type="noConversion"/>
  </si>
  <si>
    <t>附註</t>
    <phoneticPr fontId="4" type="noConversion"/>
  </si>
  <si>
    <t>1</t>
  </si>
  <si>
    <t>p</t>
  </si>
  <si>
    <t>p</t>
    <phoneticPr fontId="4" type="noConversion"/>
  </si>
  <si>
    <t>ㄅ</t>
  </si>
  <si>
    <t>p</t>
    <phoneticPr fontId="3" type="noConversion"/>
  </si>
  <si>
    <t>b</t>
    <phoneticPr fontId="4" type="noConversion"/>
  </si>
  <si>
    <t>q</t>
  </si>
  <si>
    <t>P</t>
  </si>
  <si>
    <t>pʰ</t>
    <phoneticPr fontId="4" type="noConversion"/>
  </si>
  <si>
    <t>ㄆ</t>
  </si>
  <si>
    <t>ph</t>
    <phoneticPr fontId="3" type="noConversion"/>
  </si>
  <si>
    <t>!</t>
  </si>
  <si>
    <t>b</t>
  </si>
  <si>
    <t>ㆠ</t>
  </si>
  <si>
    <t>b</t>
    <phoneticPr fontId="3" type="noConversion"/>
  </si>
  <si>
    <t>bb</t>
    <phoneticPr fontId="4" type="noConversion"/>
  </si>
  <si>
    <t>a</t>
  </si>
  <si>
    <t>m</t>
  </si>
  <si>
    <t>m</t>
    <phoneticPr fontId="4" type="noConversion"/>
  </si>
  <si>
    <t>ㄇ</t>
  </si>
  <si>
    <t>m</t>
    <phoneticPr fontId="3" type="noConversion"/>
  </si>
  <si>
    <t>此時的 m 出現於拼音首字</t>
    <phoneticPr fontId="4" type="noConversion"/>
  </si>
  <si>
    <t>2</t>
  </si>
  <si>
    <t>t</t>
  </si>
  <si>
    <t>t</t>
    <phoneticPr fontId="4" type="noConversion"/>
  </si>
  <si>
    <t>ㄉ</t>
  </si>
  <si>
    <t>t</t>
    <phoneticPr fontId="3" type="noConversion"/>
  </si>
  <si>
    <t>d</t>
    <phoneticPr fontId="4" type="noConversion"/>
  </si>
  <si>
    <t>w</t>
  </si>
  <si>
    <t>T</t>
  </si>
  <si>
    <t>tʰ</t>
    <phoneticPr fontId="4" type="noConversion"/>
  </si>
  <si>
    <t>ㄊ</t>
  </si>
  <si>
    <t>th</t>
    <phoneticPr fontId="3" type="noConversion"/>
  </si>
  <si>
    <t>s</t>
  </si>
  <si>
    <t>n</t>
  </si>
  <si>
    <t>n</t>
    <phoneticPr fontId="4" type="noConversion"/>
  </si>
  <si>
    <t>ㄋ</t>
  </si>
  <si>
    <t>n</t>
    <phoneticPr fontId="3" type="noConversion"/>
  </si>
  <si>
    <t>此時的 n 出現於拼音首字</t>
    <phoneticPr fontId="4" type="noConversion"/>
  </si>
  <si>
    <t>x</t>
  </si>
  <si>
    <t>l</t>
  </si>
  <si>
    <t>l</t>
    <phoneticPr fontId="4" type="noConversion"/>
  </si>
  <si>
    <t>ㄌ</t>
  </si>
  <si>
    <t>l</t>
    <phoneticPr fontId="3" type="noConversion"/>
  </si>
  <si>
    <t>y</t>
  </si>
  <si>
    <t>z</t>
  </si>
  <si>
    <t>ts</t>
    <phoneticPr fontId="4" type="noConversion"/>
  </si>
  <si>
    <t>ㄗ</t>
  </si>
  <si>
    <t>ts</t>
    <phoneticPr fontId="3" type="noConversion"/>
  </si>
  <si>
    <t>z</t>
    <phoneticPr fontId="4" type="noConversion"/>
  </si>
  <si>
    <t>h</t>
  </si>
  <si>
    <t>c</t>
  </si>
  <si>
    <t>ʦʰ</t>
    <phoneticPr fontId="4" type="noConversion"/>
  </si>
  <si>
    <t>ㄘ</t>
  </si>
  <si>
    <t>tsh</t>
    <phoneticPr fontId="3" type="noConversion"/>
  </si>
  <si>
    <t>c</t>
    <phoneticPr fontId="4" type="noConversion"/>
  </si>
  <si>
    <t>j</t>
  </si>
  <si>
    <t>ʣ</t>
    <phoneticPr fontId="4" type="noConversion"/>
  </si>
  <si>
    <t>ㆡ</t>
    <phoneticPr fontId="4" type="noConversion"/>
  </si>
  <si>
    <t>j</t>
    <phoneticPr fontId="3" type="noConversion"/>
  </si>
  <si>
    <t>zz</t>
    <phoneticPr fontId="4" type="noConversion"/>
  </si>
  <si>
    <t>s</t>
    <phoneticPr fontId="4" type="noConversion"/>
  </si>
  <si>
    <t>ㄙ</t>
  </si>
  <si>
    <t>s</t>
    <phoneticPr fontId="3" type="noConversion"/>
  </si>
  <si>
    <t>Y</t>
    <phoneticPr fontId="4" type="noConversion"/>
  </si>
  <si>
    <t>Z</t>
    <phoneticPr fontId="4" type="noConversion"/>
  </si>
  <si>
    <t>ʨ</t>
  </si>
  <si>
    <t>ㄐ</t>
  </si>
  <si>
    <t>tsi</t>
    <phoneticPr fontId="3" type="noConversion"/>
  </si>
  <si>
    <t>ji</t>
    <phoneticPr fontId="4" type="noConversion"/>
  </si>
  <si>
    <t>H</t>
    <phoneticPr fontId="4" type="noConversion"/>
  </si>
  <si>
    <t>C</t>
    <phoneticPr fontId="4" type="noConversion"/>
  </si>
  <si>
    <t>ʨʰ</t>
  </si>
  <si>
    <t>ㄑ</t>
  </si>
  <si>
    <t>tshi</t>
    <phoneticPr fontId="3" type="noConversion"/>
  </si>
  <si>
    <t>chi</t>
    <phoneticPr fontId="4" type="noConversion"/>
  </si>
  <si>
    <t>B</t>
    <phoneticPr fontId="4" type="noConversion"/>
  </si>
  <si>
    <t>J</t>
    <phoneticPr fontId="4" type="noConversion"/>
  </si>
  <si>
    <t>ʥ</t>
  </si>
  <si>
    <t>ㆢ</t>
  </si>
  <si>
    <t>ji</t>
    <phoneticPr fontId="3" type="noConversion"/>
  </si>
  <si>
    <t>jji</t>
    <phoneticPr fontId="4" type="noConversion"/>
  </si>
  <si>
    <t>N</t>
    <phoneticPr fontId="4" type="noConversion"/>
  </si>
  <si>
    <t>S</t>
    <phoneticPr fontId="4" type="noConversion"/>
  </si>
  <si>
    <t>ɕ</t>
  </si>
  <si>
    <t>ㄒ</t>
  </si>
  <si>
    <t>si</t>
    <phoneticPr fontId="3" type="noConversion"/>
  </si>
  <si>
    <t>shi</t>
    <phoneticPr fontId="4" type="noConversion"/>
  </si>
  <si>
    <t>e</t>
  </si>
  <si>
    <t>k</t>
  </si>
  <si>
    <t>k</t>
    <phoneticPr fontId="4" type="noConversion"/>
  </si>
  <si>
    <t>ㄍ</t>
  </si>
  <si>
    <t>k</t>
    <phoneticPr fontId="3" type="noConversion"/>
  </si>
  <si>
    <t>g</t>
    <phoneticPr fontId="4" type="noConversion"/>
  </si>
  <si>
    <t>d</t>
  </si>
  <si>
    <t>K</t>
  </si>
  <si>
    <t>kʰ</t>
    <phoneticPr fontId="4" type="noConversion"/>
  </si>
  <si>
    <t>ㄎ</t>
  </si>
  <si>
    <t>kh</t>
    <phoneticPr fontId="3" type="noConversion"/>
  </si>
  <si>
    <t>E</t>
  </si>
  <si>
    <t>g</t>
  </si>
  <si>
    <t>ㆣ</t>
    <phoneticPr fontId="4" type="noConversion"/>
  </si>
  <si>
    <t>g</t>
    <phoneticPr fontId="3" type="noConversion"/>
  </si>
  <si>
    <t>gg</t>
    <phoneticPr fontId="4" type="noConversion"/>
  </si>
  <si>
    <r>
      <rPr>
        <b/>
        <sz val="20"/>
        <color theme="8"/>
        <rFont val="芫荽 0.94"/>
        <family val="3"/>
        <charset val="136"/>
      </rPr>
      <t>ŋ</t>
    </r>
    <phoneticPr fontId="4" type="noConversion"/>
  </si>
  <si>
    <t>ㄫ</t>
    <phoneticPr fontId="4" type="noConversion"/>
  </si>
  <si>
    <t>ng</t>
    <phoneticPr fontId="3" type="noConversion"/>
  </si>
  <si>
    <t>ng</t>
    <phoneticPr fontId="4" type="noConversion"/>
  </si>
  <si>
    <t>此時的 ng 出現於拼音首字</t>
    <phoneticPr fontId="4" type="noConversion"/>
  </si>
  <si>
    <t>h</t>
    <phoneticPr fontId="4" type="noConversion"/>
  </si>
  <si>
    <t>ㄏ</t>
  </si>
  <si>
    <t>h</t>
    <phoneticPr fontId="3" type="noConversion"/>
  </si>
  <si>
    <t>8</t>
  </si>
  <si>
    <t>a</t>
    <phoneticPr fontId="4" type="noConversion"/>
  </si>
  <si>
    <t>ㄚ</t>
  </si>
  <si>
    <t>a</t>
    <phoneticPr fontId="3" type="noConversion"/>
  </si>
  <si>
    <t>*</t>
  </si>
  <si>
    <t>A</t>
  </si>
  <si>
    <t>ã</t>
    <phoneticPr fontId="4" type="noConversion"/>
  </si>
  <si>
    <t>ㆩ</t>
  </si>
  <si>
    <t>ann</t>
    <phoneticPr fontId="3" type="noConversion"/>
  </si>
  <si>
    <t>ann</t>
    <phoneticPr fontId="4" type="noConversion"/>
  </si>
  <si>
    <t>u</t>
  </si>
  <si>
    <t>i</t>
  </si>
  <si>
    <t>i</t>
    <phoneticPr fontId="4" type="noConversion"/>
  </si>
  <si>
    <t>ㄧ</t>
  </si>
  <si>
    <t>i</t>
    <phoneticPr fontId="3" type="noConversion"/>
  </si>
  <si>
    <t>U</t>
  </si>
  <si>
    <t>I</t>
  </si>
  <si>
    <t>ĩ</t>
    <phoneticPr fontId="4" type="noConversion"/>
  </si>
  <si>
    <t>ㆪ</t>
  </si>
  <si>
    <t>inn</t>
    <phoneticPr fontId="3" type="noConversion"/>
  </si>
  <si>
    <t>inn</t>
    <phoneticPr fontId="4" type="noConversion"/>
  </si>
  <si>
    <t>u</t>
    <phoneticPr fontId="4" type="noConversion"/>
  </si>
  <si>
    <t>ㄨ</t>
  </si>
  <si>
    <t>u</t>
    <phoneticPr fontId="3" type="noConversion"/>
  </si>
  <si>
    <t>J</t>
  </si>
  <si>
    <t>ũ</t>
    <phoneticPr fontId="4" type="noConversion"/>
  </si>
  <si>
    <t>ㆫ</t>
  </si>
  <si>
    <t>unn</t>
    <phoneticPr fontId="3" type="noConversion"/>
  </si>
  <si>
    <t>unn</t>
    <phoneticPr fontId="4" type="noConversion"/>
  </si>
  <si>
    <t>,</t>
  </si>
  <si>
    <t>e</t>
    <phoneticPr fontId="4" type="noConversion"/>
  </si>
  <si>
    <t>ㆤ</t>
  </si>
  <si>
    <t>e</t>
    <phoneticPr fontId="3" type="noConversion"/>
  </si>
  <si>
    <t>&lt;</t>
  </si>
  <si>
    <t>ẽ</t>
    <phoneticPr fontId="4" type="noConversion"/>
  </si>
  <si>
    <t>ㆥ</t>
  </si>
  <si>
    <t>enn</t>
    <phoneticPr fontId="3" type="noConversion"/>
  </si>
  <si>
    <t>enn</t>
    <phoneticPr fontId="4" type="noConversion"/>
  </si>
  <si>
    <t>o</t>
  </si>
  <si>
    <t>ə</t>
    <phoneticPr fontId="4" type="noConversion"/>
  </si>
  <si>
    <t>ㄜ</t>
  </si>
  <si>
    <t>o</t>
    <phoneticPr fontId="3" type="noConversion"/>
  </si>
  <si>
    <t>or</t>
    <phoneticPr fontId="4" type="noConversion"/>
  </si>
  <si>
    <t>O</t>
  </si>
  <si>
    <t>ɔ</t>
    <phoneticPr fontId="4" type="noConversion"/>
  </si>
  <si>
    <t>ㆦ</t>
  </si>
  <si>
    <t>oo</t>
    <phoneticPr fontId="3" type="noConversion"/>
  </si>
  <si>
    <t>oo</t>
    <phoneticPr fontId="4" type="noConversion"/>
  </si>
  <si>
    <t>Q</t>
  </si>
  <si>
    <t>ɔ̃</t>
    <phoneticPr fontId="4" type="noConversion"/>
  </si>
  <si>
    <t>ㆧ</t>
  </si>
  <si>
    <t>onn</t>
    <phoneticPr fontId="3" type="noConversion"/>
  </si>
  <si>
    <t>oonn</t>
    <phoneticPr fontId="4" type="noConversion"/>
  </si>
  <si>
    <t>9</t>
  </si>
  <si>
    <t>ai</t>
    <phoneticPr fontId="4" type="noConversion"/>
  </si>
  <si>
    <t>ㄞ</t>
  </si>
  <si>
    <t>ai</t>
    <phoneticPr fontId="3" type="noConversion"/>
  </si>
  <si>
    <t>(</t>
  </si>
  <si>
    <t>Y</t>
  </si>
  <si>
    <t>ãĩ</t>
    <phoneticPr fontId="4" type="noConversion"/>
  </si>
  <si>
    <t>ㆮ</t>
  </si>
  <si>
    <t>ainn</t>
    <phoneticPr fontId="3" type="noConversion"/>
  </si>
  <si>
    <t>ainn</t>
    <phoneticPr fontId="4" type="noConversion"/>
  </si>
  <si>
    <t>au</t>
    <phoneticPr fontId="4" type="noConversion"/>
  </si>
  <si>
    <t>ㄠ</t>
  </si>
  <si>
    <t>au</t>
    <phoneticPr fontId="3" type="noConversion"/>
  </si>
  <si>
    <t>L</t>
    <phoneticPr fontId="4" type="noConversion"/>
  </si>
  <si>
    <t>X</t>
  </si>
  <si>
    <t>ãũ</t>
    <phoneticPr fontId="4" type="noConversion"/>
  </si>
  <si>
    <t>ㆯ</t>
  </si>
  <si>
    <t>aunn</t>
    <phoneticPr fontId="3" type="noConversion"/>
  </si>
  <si>
    <t>aunn</t>
    <phoneticPr fontId="4" type="noConversion"/>
  </si>
  <si>
    <t>-</t>
  </si>
  <si>
    <t>R</t>
  </si>
  <si>
    <t>ɨ</t>
    <phoneticPr fontId="4" type="noConversion"/>
  </si>
  <si>
    <t>ㆨ</t>
  </si>
  <si>
    <t>ir</t>
    <phoneticPr fontId="3" type="noConversion"/>
  </si>
  <si>
    <t>ir</t>
    <phoneticPr fontId="4" type="noConversion"/>
  </si>
  <si>
    <t>M</t>
    <phoneticPr fontId="4" type="noConversion"/>
  </si>
  <si>
    <t>V</t>
    <phoneticPr fontId="4" type="noConversion"/>
  </si>
  <si>
    <t>am</t>
    <phoneticPr fontId="4" type="noConversion"/>
  </si>
  <si>
    <t>ㆰ</t>
  </si>
  <si>
    <t>am</t>
    <phoneticPr fontId="3" type="noConversion"/>
  </si>
  <si>
    <t>O</t>
    <phoneticPr fontId="4" type="noConversion"/>
  </si>
  <si>
    <t>D</t>
    <phoneticPr fontId="4" type="noConversion"/>
  </si>
  <si>
    <t>ɔm</t>
    <phoneticPr fontId="4" type="noConversion"/>
  </si>
  <si>
    <t>ㆱ</t>
  </si>
  <si>
    <t>om</t>
    <phoneticPr fontId="3" type="noConversion"/>
  </si>
  <si>
    <t>om</t>
    <phoneticPr fontId="4" type="noConversion"/>
  </si>
  <si>
    <t>M</t>
  </si>
  <si>
    <t>ㆬ</t>
  </si>
  <si>
    <t>此時的 m 出現於拼音尾部，m 之後會緊接【調號】數值：[012345678]</t>
    <phoneticPr fontId="4" type="noConversion"/>
  </si>
  <si>
    <t>0</t>
  </si>
  <si>
    <t>@</t>
  </si>
  <si>
    <t>an</t>
    <phoneticPr fontId="4" type="noConversion"/>
  </si>
  <si>
    <t>ㄢ</t>
  </si>
  <si>
    <t>an</t>
    <phoneticPr fontId="3" type="noConversion"/>
  </si>
  <si>
    <t>N</t>
  </si>
  <si>
    <t>ㄣ</t>
  </si>
  <si>
    <t>此時的 n 出現於拼音尾部，n 之後會緊接【調號】數值：[012345678]</t>
    <phoneticPr fontId="4" type="noConversion"/>
  </si>
  <si>
    <t>;</t>
  </si>
  <si>
    <t>G</t>
    <phoneticPr fontId="4" type="noConversion"/>
  </si>
  <si>
    <t>aŋ</t>
    <phoneticPr fontId="4" type="noConversion"/>
  </si>
  <si>
    <t>ㄤ</t>
  </si>
  <si>
    <t>ang</t>
    <phoneticPr fontId="3" type="noConversion"/>
  </si>
  <si>
    <t>ang</t>
    <phoneticPr fontId="4" type="noConversion"/>
  </si>
  <si>
    <t>o</t>
    <phoneticPr fontId="4" type="noConversion"/>
  </si>
  <si>
    <t>ɔŋ</t>
    <phoneticPr fontId="4" type="noConversion"/>
  </si>
  <si>
    <t>ㆲ</t>
  </si>
  <si>
    <t>ong</t>
    <phoneticPr fontId="3" type="noConversion"/>
  </si>
  <si>
    <t>ong</t>
    <phoneticPr fontId="4" type="noConversion"/>
  </si>
  <si>
    <t>/</t>
  </si>
  <si>
    <t>W</t>
  </si>
  <si>
    <t>ŋ</t>
    <phoneticPr fontId="4" type="noConversion"/>
  </si>
  <si>
    <t>ㆭ</t>
  </si>
  <si>
    <t>此時的 ng 出現於拼音尾部，ng 之後會緊接【調號】數值：[012345678]</t>
    <phoneticPr fontId="4" type="noConversion"/>
  </si>
  <si>
    <t xml:space="preserve">    "1" : ㄅ</t>
  </si>
  <si>
    <t xml:space="preserve">    "q" : ㄆ</t>
  </si>
  <si>
    <t xml:space="preserve">    "!" : 万</t>
  </si>
  <si>
    <t xml:space="preserve">    "a" : ㄇ</t>
  </si>
  <si>
    <t xml:space="preserve">    "2" : ㄉ</t>
  </si>
  <si>
    <t xml:space="preserve">    "w" : ㄊ</t>
  </si>
  <si>
    <t xml:space="preserve">    "s" : ㄋ</t>
  </si>
  <si>
    <t xml:space="preserve">    "x" : ㄌ</t>
  </si>
  <si>
    <t xml:space="preserve">    "y" : ㄗ</t>
  </si>
  <si>
    <t xml:space="preserve">    "h" : ㄘ</t>
  </si>
  <si>
    <t xml:space="preserve">    "b" : ㄖ</t>
  </si>
  <si>
    <t xml:space="preserve">    "n" : ㄙ</t>
  </si>
  <si>
    <t xml:space="preserve">    "Y" : ㄐㄧ</t>
  </si>
  <si>
    <t xml:space="preserve">    "H" : ㄑㄧ</t>
  </si>
  <si>
    <t xml:space="preserve">    "B" : ㄖㄧ</t>
  </si>
  <si>
    <t xml:space="preserve">    "N" : ㄒㄧ</t>
  </si>
  <si>
    <t xml:space="preserve">    "e" : ㄍ</t>
  </si>
  <si>
    <t xml:space="preserve">    "d" : ㄎ</t>
  </si>
  <si>
    <t xml:space="preserve">    "E" : 兀</t>
  </si>
  <si>
    <t xml:space="preserve">    "g" : ⁰兀</t>
  </si>
  <si>
    <t xml:space="preserve">    "c" : ㄏ</t>
  </si>
  <si>
    <t xml:space="preserve">    "u" : ㄧ</t>
  </si>
  <si>
    <t xml:space="preserve">    "j" : ㄨ</t>
  </si>
  <si>
    <t xml:space="preserve">    "8" : ㄚ</t>
  </si>
  <si>
    <t xml:space="preserve">    "i" : ㄛ</t>
  </si>
  <si>
    <t xml:space="preserve">    "k" : ㄜ</t>
  </si>
  <si>
    <t xml:space="preserve">    "," : ㄝ</t>
  </si>
  <si>
    <t xml:space="preserve">    "9" : ㄞ</t>
  </si>
  <si>
    <t xml:space="preserve">    "l" : ㄠ</t>
  </si>
  <si>
    <t xml:space="preserve">    "0" : ㄢ</t>
  </si>
  <si>
    <t xml:space="preserve">    ";" : ㄤ</t>
  </si>
  <si>
    <t xml:space="preserve">    "-" : ㄭ</t>
  </si>
  <si>
    <t xml:space="preserve">    "U" : ⁰ㄧ</t>
  </si>
  <si>
    <t xml:space="preserve">    "J" : ⁰ㄨ</t>
  </si>
  <si>
    <t xml:space="preserve">    "*" : ⁰ㄚ</t>
  </si>
  <si>
    <t xml:space="preserve">    "I" : ⁰ㄛ</t>
  </si>
  <si>
    <t xml:space="preserve">    "&lt;" : ⁰ㄝ</t>
  </si>
  <si>
    <t xml:space="preserve">    "(" : ⁰ㄞ</t>
  </si>
  <si>
    <t xml:space="preserve">    "L" : ⁰ㄠ</t>
  </si>
  <si>
    <t xml:space="preserve">    "M" : ㄚㄇ</t>
  </si>
  <si>
    <t xml:space="preserve">    "o" : ㄛㄥ</t>
  </si>
  <si>
    <t xml:space="preserve">    "/" : ㄥ</t>
  </si>
  <si>
    <t xml:space="preserve">    "p" : ㄣ</t>
  </si>
  <si>
    <t xml:space="preserve">    "m" : ㄇ</t>
  </si>
  <si>
    <t xml:space="preserve">    "_" : { commit: " " }</t>
  </si>
  <si>
    <t xml:space="preserve">    "z": [ "ㆴ", "ㆵ", "ㆻ", "ㆷ" ]</t>
    <phoneticPr fontId="4" type="noConversion"/>
  </si>
  <si>
    <t xml:space="preserve">    " " : "¹"</t>
  </si>
  <si>
    <t>ｎ</t>
  </si>
  <si>
    <r>
      <t xml:space="preserve">    "~" : ["</t>
    </r>
    <r>
      <rPr>
        <vertAlign val="superscript"/>
        <sz val="16"/>
        <color rgb="FF000000"/>
        <rFont val="新細明體"/>
        <family val="1"/>
        <scheme val="minor"/>
      </rPr>
      <t>-</t>
    </r>
    <r>
      <rPr>
        <sz val="12"/>
        <color theme="1"/>
        <rFont val="新細明體"/>
        <family val="2"/>
        <charset val="136"/>
        <scheme val="minor"/>
      </rPr>
      <t>", "~"]</t>
    </r>
    <phoneticPr fontId="4" type="noConversion"/>
  </si>
  <si>
    <t xml:space="preserve">    "4" : "²"</t>
  </si>
  <si>
    <t xml:space="preserve"> </t>
  </si>
  <si>
    <t>¹</t>
    <phoneticPr fontId="4" type="noConversion"/>
  </si>
  <si>
    <t/>
  </si>
  <si>
    <t xml:space="preserve">    " " : ["¹", "2"]</t>
  </si>
  <si>
    <t xml:space="preserve">    "3" : "³"</t>
  </si>
  <si>
    <t>4</t>
  </si>
  <si>
    <t>²</t>
    <phoneticPr fontId="4" type="noConversion"/>
  </si>
  <si>
    <t>ˋ</t>
  </si>
  <si>
    <t xml:space="preserve">    "4" : ["²", "2"]</t>
    <phoneticPr fontId="4" type="noConversion"/>
  </si>
  <si>
    <t xml:space="preserve">    "6" : "⁵"</t>
  </si>
  <si>
    <t>3</t>
  </si>
  <si>
    <t>³</t>
    <phoneticPr fontId="4" type="noConversion"/>
  </si>
  <si>
    <t>˪</t>
  </si>
  <si>
    <t xml:space="preserve">    "3" : ["³", "3"]</t>
    <phoneticPr fontId="4" type="noConversion"/>
  </si>
  <si>
    <t xml:space="preserve">    "5" : "⁷"</t>
  </si>
  <si>
    <t>6</t>
  </si>
  <si>
    <t>5</t>
  </si>
  <si>
    <t>⁵</t>
    <phoneticPr fontId="4" type="noConversion"/>
  </si>
  <si>
    <t>ˊ</t>
  </si>
  <si>
    <r>
      <t xml:space="preserve">    "6" : ["</t>
    </r>
    <r>
      <rPr>
        <sz val="16"/>
        <color rgb="FF000000"/>
        <rFont val="Cambria Math"/>
        <family val="1"/>
        <charset val="1"/>
      </rPr>
      <t>⁵</t>
    </r>
    <r>
      <rPr>
        <sz val="12"/>
        <color theme="1"/>
        <rFont val="新細明體"/>
        <family val="2"/>
        <charset val="136"/>
        <scheme val="minor"/>
      </rPr>
      <t>", "5"]</t>
    </r>
    <phoneticPr fontId="4" type="noConversion"/>
  </si>
  <si>
    <r>
      <t xml:space="preserve">    "7" : ["</t>
    </r>
    <r>
      <rPr>
        <sz val="16"/>
        <color rgb="FF000000"/>
        <rFont val="新細明體"/>
        <family val="1"/>
        <charset val="129"/>
        <scheme val="minor"/>
      </rPr>
      <t>⁴</t>
    </r>
    <r>
      <rPr>
        <sz val="12"/>
        <color theme="1"/>
        <rFont val="新細明體"/>
        <family val="2"/>
        <charset val="136"/>
        <scheme val="minor"/>
      </rPr>
      <t>", "⁸", "⁰"]</t>
    </r>
  </si>
  <si>
    <t>7</t>
  </si>
  <si>
    <t>⁷</t>
    <phoneticPr fontId="4" type="noConversion"/>
  </si>
  <si>
    <t>˫</t>
  </si>
  <si>
    <r>
      <t xml:space="preserve">    "5" : ["</t>
    </r>
    <r>
      <rPr>
        <sz val="16"/>
        <color rgb="FF000000"/>
        <rFont val="Cambria Math"/>
        <family val="1"/>
        <charset val="1"/>
      </rPr>
      <t>⁷</t>
    </r>
    <r>
      <rPr>
        <sz val="12"/>
        <color theme="1"/>
        <rFont val="新細明體"/>
        <family val="2"/>
        <charset val="136"/>
        <scheme val="minor"/>
      </rPr>
      <t>", "7"]</t>
    </r>
    <phoneticPr fontId="4" type="noConversion"/>
  </si>
  <si>
    <r>
      <t xml:space="preserve">    "Z": [ "¹", "²", "³", "</t>
    </r>
    <r>
      <rPr>
        <sz val="16"/>
        <color rgb="FF000000"/>
        <rFont val="新細明體"/>
        <family val="1"/>
        <charset val="129"/>
        <scheme val="minor"/>
      </rPr>
      <t>⁴</t>
    </r>
    <r>
      <rPr>
        <sz val="12"/>
        <color theme="1"/>
        <rFont val="新細明體"/>
        <family val="2"/>
        <charset val="136"/>
        <scheme val="minor"/>
      </rPr>
      <t>", "⁵", "⁷", "⁸", "⁰" ]</t>
    </r>
  </si>
  <si>
    <t>⁰</t>
    <phoneticPr fontId="4" type="noConversion"/>
  </si>
  <si>
    <t>．</t>
  </si>
  <si>
    <t xml:space="preserve">    "7": [ "．", "⁰", "⁴", "⁸", "0", "4", "8" ]</t>
    <phoneticPr fontId="4" type="noConversion"/>
  </si>
  <si>
    <r>
      <t xml:space="preserve">    "7" : ["</t>
    </r>
    <r>
      <rPr>
        <sz val="16"/>
        <color rgb="FF000000"/>
        <rFont val="Cambria Math"/>
        <family val="1"/>
        <charset val="1"/>
      </rPr>
      <t>⁴</t>
    </r>
    <r>
      <rPr>
        <sz val="12"/>
        <color theme="1"/>
        <rFont val="新細明體"/>
        <family val="2"/>
        <charset val="136"/>
        <scheme val="minor"/>
      </rPr>
      <t>", "</t>
    </r>
    <r>
      <rPr>
        <sz val="16"/>
        <color rgb="FF000000"/>
        <rFont val="Cambria Math"/>
        <family val="1"/>
        <charset val="1"/>
      </rPr>
      <t>⁸</t>
    </r>
    <r>
      <rPr>
        <sz val="12"/>
        <color theme="1"/>
        <rFont val="新細明體"/>
        <family val="2"/>
        <charset val="136"/>
        <scheme val="minor"/>
      </rPr>
      <t>", "</t>
    </r>
    <r>
      <rPr>
        <sz val="16"/>
        <color rgb="FF000000"/>
        <rFont val="Cambria Math"/>
        <family val="1"/>
        <charset val="1"/>
      </rPr>
      <t>⁰</t>
    </r>
    <r>
      <rPr>
        <sz val="12"/>
        <color theme="1"/>
        <rFont val="新細明體"/>
        <family val="2"/>
        <charset val="136"/>
        <scheme val="minor"/>
      </rPr>
      <t>", "4", "8", "0"]</t>
    </r>
    <phoneticPr fontId="4" type="noConversion"/>
  </si>
  <si>
    <t xml:space="preserve">    "z": [ "ㆴ", "ㆵ", "ㆻ", "ㆷ" ]</t>
  </si>
  <si>
    <r>
      <t xml:space="preserve">    "Z": [ "¹", "²", "³", "</t>
    </r>
    <r>
      <rPr>
        <sz val="16"/>
        <color rgb="FF000000"/>
        <rFont val="Cambria Math"/>
        <family val="1"/>
        <charset val="1"/>
      </rPr>
      <t>⁴</t>
    </r>
    <r>
      <rPr>
        <sz val="12"/>
        <color theme="1"/>
        <rFont val="新細明體"/>
        <family val="2"/>
        <charset val="136"/>
        <scheme val="minor"/>
      </rPr>
      <t>", "</t>
    </r>
    <r>
      <rPr>
        <sz val="16"/>
        <color rgb="FF000000"/>
        <rFont val="Cambria Math"/>
        <family val="1"/>
        <charset val="1"/>
      </rPr>
      <t>⁵</t>
    </r>
    <r>
      <rPr>
        <sz val="12"/>
        <color theme="1"/>
        <rFont val="新細明體"/>
        <family val="2"/>
        <charset val="136"/>
        <scheme val="minor"/>
      </rPr>
      <t>", "</t>
    </r>
    <r>
      <rPr>
        <sz val="16"/>
        <color rgb="FF000000"/>
        <rFont val="Cambria Math"/>
        <family val="1"/>
        <charset val="1"/>
      </rPr>
      <t>⁷</t>
    </r>
    <r>
      <rPr>
        <sz val="12"/>
        <color theme="1"/>
        <rFont val="新細明體"/>
        <family val="2"/>
        <charset val="136"/>
        <scheme val="minor"/>
      </rPr>
      <t>", "</t>
    </r>
    <r>
      <rPr>
        <sz val="16"/>
        <color rgb="FF000000"/>
        <rFont val="Cambria Math"/>
        <family val="1"/>
        <charset val="1"/>
      </rPr>
      <t>⁸</t>
    </r>
    <r>
      <rPr>
        <sz val="12"/>
        <color theme="1"/>
        <rFont val="新細明體"/>
        <family val="2"/>
        <charset val="136"/>
        <scheme val="minor"/>
      </rPr>
      <t>", "</t>
    </r>
    <r>
      <rPr>
        <sz val="16"/>
        <color rgb="FF000000"/>
        <rFont val="Cambria Math"/>
        <family val="1"/>
        <charset val="1"/>
      </rPr>
      <t>⁰</t>
    </r>
    <r>
      <rPr>
        <sz val="12"/>
        <color theme="1"/>
        <rFont val="新細明體"/>
        <family val="2"/>
        <charset val="136"/>
        <scheme val="minor"/>
      </rPr>
      <t>" ]</t>
    </r>
    <phoneticPr fontId="4" type="noConversion"/>
  </si>
  <si>
    <r>
      <t xml:space="preserve">    "." : ["", "</t>
    </r>
    <r>
      <rPr>
        <sz val="16"/>
        <color rgb="FF000000"/>
        <rFont val="新細明體"/>
        <family val="1"/>
        <charset val="129"/>
        <scheme val="minor"/>
      </rPr>
      <t>ⁿ</t>
    </r>
    <r>
      <rPr>
        <sz val="12"/>
        <color theme="1"/>
        <rFont val="新細明體"/>
        <family val="2"/>
        <charset val="136"/>
        <scheme val="minor"/>
      </rPr>
      <t xml:space="preserve">", "ㄬ", "ㄯ"] </t>
    </r>
  </si>
  <si>
    <t xml:space="preserve">    "~" : ["-", "~"]</t>
  </si>
  <si>
    <t>full_shape:</t>
  </si>
  <si>
    <t xml:space="preserve">    "." : ["", "ⁿ", "ㄬ", "ㄯ"] </t>
  </si>
  <si>
    <t xml:space="preserve">  ".": 。</t>
  </si>
  <si>
    <t>聲母與韻母表</t>
    <phoneticPr fontId="4" type="noConversion"/>
  </si>
  <si>
    <t>台語音標</t>
    <phoneticPr fontId="4" type="noConversion"/>
  </si>
  <si>
    <t>台語音標注音</t>
    <phoneticPr fontId="4" type="noConversion"/>
  </si>
  <si>
    <t>台語ㄅㄆㄇ</t>
    <phoneticPr fontId="4" type="noConversion"/>
  </si>
  <si>
    <t>我的注音符號</t>
    <phoneticPr fontId="4" type="noConversion"/>
  </si>
  <si>
    <t>組合符號</t>
    <phoneticPr fontId="4" type="noConversion"/>
  </si>
  <si>
    <t>發音部位</t>
    <phoneticPr fontId="4" type="noConversion"/>
  </si>
  <si>
    <t>塞音
(不送氣)</t>
    <phoneticPr fontId="4" type="noConversion"/>
  </si>
  <si>
    <t>塞音
(送氣)</t>
    <phoneticPr fontId="4" type="noConversion"/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</si>
  <si>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</si>
  <si>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</si>
  <si>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</si>
  <si>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</si>
  <si>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</si>
  <si>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</si>
  <si>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</si>
  <si>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</si>
  <si>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</si>
  <si>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ph</t>
  </si>
  <si>
    <t>舌尖音</t>
  </si>
  <si>
    <t>ㄉ /t/</t>
  </si>
  <si>
    <t>ㄊ /tʰ/</t>
  </si>
  <si>
    <t>ㄋ /n/</t>
  </si>
  <si>
    <t>ㄌ /l/</t>
  </si>
  <si>
    <t>万</t>
    <phoneticPr fontId="4" type="noConversion"/>
  </si>
  <si>
    <t>ㄅㆷ</t>
    <phoneticPr fontId="4" type="noConversion"/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</si>
  <si>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</si>
  <si>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</si>
  <si>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</si>
  <si>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</si>
  <si>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</si>
  <si>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</si>
  <si>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</si>
  <si>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</si>
  <si>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</si>
  <si>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</si>
  <si>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</si>
  <si>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</si>
  <si>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</si>
  <si>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</si>
  <si>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</si>
  <si>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th</t>
  </si>
  <si>
    <t>喉音</t>
  </si>
  <si>
    <t>ㄏ /h/</t>
  </si>
  <si>
    <t>tang1</t>
    <phoneticPr fontId="4" type="noConversion"/>
  </si>
  <si>
    <t>ㄖ</t>
    <phoneticPr fontId="4" type="noConversion"/>
  </si>
  <si>
    <t>ㆡ</t>
  </si>
  <si>
    <t>zi-</t>
  </si>
  <si>
    <t>ci-</t>
  </si>
  <si>
    <t>ji-</t>
  </si>
  <si>
    <t>ㄖ</t>
  </si>
  <si>
    <t>si-</t>
  </si>
  <si>
    <t>kh</t>
  </si>
  <si>
    <t>ㄎ</t>
    <phoneticPr fontId="4" type="noConversion"/>
  </si>
  <si>
    <t>兀</t>
    <phoneticPr fontId="4" type="noConversion"/>
  </si>
  <si>
    <t>ㆣ</t>
  </si>
  <si>
    <t>ㄍㆷ</t>
    <phoneticPr fontId="4" type="noConversion"/>
  </si>
  <si>
    <t>ng-</t>
  </si>
  <si>
    <t>ㄥ</t>
    <phoneticPr fontId="4" type="noConversion"/>
  </si>
  <si>
    <t>ann</t>
  </si>
  <si>
    <t>⁰ㄚ</t>
  </si>
  <si>
    <t>ㄥㄚ</t>
  </si>
  <si>
    <t>ㄇ</t>
    <phoneticPr fontId="4" type="noConversion"/>
  </si>
  <si>
    <t>-m</t>
  </si>
  <si>
    <t>ㄯ</t>
  </si>
  <si>
    <t>-n</t>
  </si>
  <si>
    <t>inn</t>
  </si>
  <si>
    <t>ㄥㄧ</t>
    <phoneticPr fontId="4" type="noConversion"/>
  </si>
  <si>
    <t>-ng</t>
  </si>
  <si>
    <t>.</t>
  </si>
  <si>
    <t>B</t>
  </si>
  <si>
    <t>-nn</t>
  </si>
  <si>
    <t>unn</t>
  </si>
  <si>
    <t>⁰ㄨ</t>
  </si>
  <si>
    <t>ㄥㄨ</t>
  </si>
  <si>
    <t>ㄝ</t>
    <phoneticPr fontId="4" type="noConversion"/>
  </si>
  <si>
    <t>ㄝ</t>
  </si>
  <si>
    <t>enn</t>
  </si>
  <si>
    <t>⁰ㄝ</t>
    <phoneticPr fontId="4" type="noConversion"/>
  </si>
  <si>
    <t>ㄥㄝ</t>
  </si>
  <si>
    <t>ㄜ</t>
    <phoneticPr fontId="4" type="noConversion"/>
  </si>
  <si>
    <t>oo</t>
  </si>
  <si>
    <t>ㄛ</t>
    <phoneticPr fontId="4" type="noConversion"/>
  </si>
  <si>
    <t>ㄛ</t>
  </si>
  <si>
    <t>onn</t>
  </si>
  <si>
    <t>⁰ㄛ</t>
    <phoneticPr fontId="4" type="noConversion"/>
  </si>
  <si>
    <t>ㄥㄛ</t>
  </si>
  <si>
    <t>ai</t>
  </si>
  <si>
    <t>ainn</t>
  </si>
  <si>
    <t>⁰ㄞ</t>
  </si>
  <si>
    <t>ㄥㄞ</t>
  </si>
  <si>
    <t>ɑu</t>
    <phoneticPr fontId="4" type="noConversion"/>
  </si>
  <si>
    <t>au</t>
  </si>
  <si>
    <t>aunn</t>
  </si>
  <si>
    <t>⁰ㄠ</t>
  </si>
  <si>
    <t>ㄥㄠ</t>
  </si>
  <si>
    <t>ir</t>
  </si>
  <si>
    <t>ㄭ</t>
    <phoneticPr fontId="4" type="noConversion"/>
  </si>
  <si>
    <t>ㄦ</t>
    <phoneticPr fontId="4" type="noConversion"/>
  </si>
  <si>
    <t>am</t>
  </si>
  <si>
    <t>ㄚㄇ</t>
  </si>
  <si>
    <t>ㄚㄇ</t>
    <phoneticPr fontId="4" type="noConversion"/>
  </si>
  <si>
    <t>om</t>
  </si>
  <si>
    <t>ㄛㄇ</t>
    <phoneticPr fontId="4" type="noConversion"/>
  </si>
  <si>
    <t>m̩</t>
    <phoneticPr fontId="4" type="noConversion"/>
  </si>
  <si>
    <t>an</t>
  </si>
  <si>
    <t>ㄯ</t>
    <phoneticPr fontId="4" type="noConversion"/>
  </si>
  <si>
    <t>ɑŋ</t>
    <phoneticPr fontId="4" type="noConversion"/>
  </si>
  <si>
    <t>ang</t>
  </si>
  <si>
    <t>ㄚㆭ</t>
    <phoneticPr fontId="4" type="noConversion"/>
  </si>
  <si>
    <t>¹²³⁴⁵⁶⁷⁸⁰</t>
    <phoneticPr fontId="4" type="noConversion"/>
  </si>
  <si>
    <t>ong</t>
  </si>
  <si>
    <t>ㄛㄥ</t>
    <phoneticPr fontId="4" type="noConversion"/>
  </si>
  <si>
    <t>ㄛㆭ</t>
    <phoneticPr fontId="4" type="noConversion"/>
  </si>
  <si>
    <t>ŋ̍</t>
    <phoneticPr fontId="4" type="noConversion"/>
  </si>
  <si>
    <t>ㆭ</t>
    <phoneticPr fontId="4" type="noConversion"/>
  </si>
  <si>
    <t>音標拼音字母對映聲調符號</t>
    <phoneticPr fontId="4" type="noConversion"/>
  </si>
  <si>
    <t>按鍵對映聲調符號</t>
  </si>
  <si>
    <t>.</t>
    <phoneticPr fontId="4" type="noConversion"/>
  </si>
  <si>
    <t>ㄬ</t>
    <phoneticPr fontId="4" type="noConversion"/>
  </si>
  <si>
    <t>ɲ</t>
    <phoneticPr fontId="4" type="noConversion"/>
  </si>
  <si>
    <t></t>
    <phoneticPr fontId="4" type="noConversion"/>
  </si>
  <si>
    <t>- xform/1/ˉ/</t>
  </si>
  <si>
    <t>- xform/ /ˉ/</t>
  </si>
  <si>
    <t>ˉ</t>
  </si>
  <si>
    <t>- xform/2/ˋ/</t>
  </si>
  <si>
    <t>- xform/4/ˋ/</t>
  </si>
  <si>
    <t>- xform/3/ˇ/</t>
  </si>
  <si>
    <t>- xform/5/ˊ/</t>
  </si>
  <si>
    <t>- xform/6/ˊ/</t>
  </si>
  <si>
    <t>˪</t>
    <phoneticPr fontId="4" type="noConversion"/>
  </si>
  <si>
    <t>ˇ</t>
    <phoneticPr fontId="4" type="noConversion"/>
  </si>
  <si>
    <t>- xform/7/+/</t>
  </si>
  <si>
    <t>- xform/5/+/</t>
  </si>
  <si>
    <t>+</t>
    <phoneticPr fontId="4" type="noConversion"/>
  </si>
  <si>
    <t>- xform/8/˙/</t>
  </si>
  <si>
    <t>- xform/7/˙/</t>
  </si>
  <si>
    <t>˙</t>
  </si>
  <si>
    <t>[48]</t>
  </si>
  <si>
    <t>- xform/4//</t>
  </si>
  <si>
    <t>r</t>
    <phoneticPr fontId="4" type="noConversion"/>
  </si>
  <si>
    <t>ㆴ</t>
  </si>
  <si>
    <t>p̚</t>
    <phoneticPr fontId="4" type="noConversion"/>
  </si>
  <si>
    <t>-p0</t>
    <phoneticPr fontId="4" type="noConversion"/>
  </si>
  <si>
    <t xml:space="preserve">    "r" : { commit: "ㆴ" }</t>
  </si>
  <si>
    <t>f</t>
    <phoneticPr fontId="4" type="noConversion"/>
  </si>
  <si>
    <t>ㆵ</t>
  </si>
  <si>
    <t>t̚</t>
    <phoneticPr fontId="4" type="noConversion"/>
  </si>
  <si>
    <t>-t0</t>
    <phoneticPr fontId="4" type="noConversion"/>
  </si>
  <si>
    <t xml:space="preserve">    "f" : { commit: "ㆵ" }</t>
  </si>
  <si>
    <t>v</t>
    <phoneticPr fontId="4" type="noConversion"/>
  </si>
  <si>
    <t>ㆻ</t>
  </si>
  <si>
    <t>k̚</t>
    <phoneticPr fontId="4" type="noConversion"/>
  </si>
  <si>
    <t>-k0</t>
    <phoneticPr fontId="4" type="noConversion"/>
  </si>
  <si>
    <t xml:space="preserve">    "v" : { commit: "ㆻ" }</t>
  </si>
  <si>
    <t>ㆷ</t>
  </si>
  <si>
    <t>ʔ</t>
    <phoneticPr fontId="4" type="noConversion"/>
  </si>
  <si>
    <t>-h0</t>
    <phoneticPr fontId="4" type="noConversion"/>
  </si>
  <si>
    <t>ㆷ</t>
    <phoneticPr fontId="4" type="noConversion"/>
  </si>
  <si>
    <t xml:space="preserve">    "C" : { commit: "ㆷ" }</t>
  </si>
  <si>
    <t>ən</t>
    <phoneticPr fontId="4" type="noConversion"/>
  </si>
  <si>
    <t>en</t>
    <phoneticPr fontId="4" type="noConversion"/>
  </si>
  <si>
    <t>ㄣ</t>
    <phoneticPr fontId="4" type="noConversion"/>
  </si>
  <si>
    <t>ㄜㄯ</t>
    <phoneticPr fontId="4" type="noConversion"/>
  </si>
  <si>
    <t>ei̯</t>
    <phoneticPr fontId="4" type="noConversion"/>
  </si>
  <si>
    <t>ei</t>
    <phoneticPr fontId="4" type="noConversion"/>
  </si>
  <si>
    <t>ㄟ</t>
    <phoneticPr fontId="4" type="noConversion"/>
  </si>
  <si>
    <t>ou̯</t>
    <phoneticPr fontId="4" type="noConversion"/>
  </si>
  <si>
    <t>ou</t>
    <phoneticPr fontId="4" type="noConversion"/>
  </si>
  <si>
    <t>ㄡ</t>
    <phoneticPr fontId="4" type="noConversion"/>
  </si>
  <si>
    <t>əŋ</t>
    <phoneticPr fontId="4" type="noConversion"/>
  </si>
  <si>
    <t>ing</t>
    <phoneticPr fontId="4" type="noConversion"/>
  </si>
  <si>
    <t>ㄜㆭ</t>
    <phoneticPr fontId="4" type="noConversion"/>
  </si>
  <si>
    <t>er</t>
    <phoneticPr fontId="4" type="noConversion"/>
  </si>
  <si>
    <t>ɛ</t>
    <phoneticPr fontId="4" type="noConversion"/>
  </si>
  <si>
    <t>ee</t>
    <phoneticPr fontId="4" type="noConversion"/>
  </si>
  <si>
    <t>UNICODE</t>
    <phoneticPr fontId="4" type="noConversion"/>
  </si>
  <si>
    <t>Hex Code</t>
    <phoneticPr fontId="4" type="noConversion"/>
  </si>
  <si>
    <t>Char</t>
    <phoneticPr fontId="4" type="noConversion"/>
  </si>
  <si>
    <t>U+F8D0</t>
    <phoneticPr fontId="4" type="noConversion"/>
  </si>
  <si>
    <t></t>
  </si>
  <si>
    <t>U+F8D1</t>
  </si>
  <si>
    <t></t>
  </si>
  <si>
    <t>U+F8D2</t>
  </si>
  <si>
    <t></t>
  </si>
  <si>
    <t>U+F8D3</t>
  </si>
  <si>
    <t></t>
  </si>
  <si>
    <t>U+F8E0</t>
    <phoneticPr fontId="4" type="noConversion"/>
  </si>
  <si>
    <t></t>
  </si>
  <si>
    <t>U+F8E1</t>
  </si>
  <si>
    <t></t>
  </si>
  <si>
    <t>U+F8F0</t>
    <phoneticPr fontId="4" type="noConversion"/>
  </si>
  <si>
    <t></t>
  </si>
  <si>
    <t>U+F8F1</t>
  </si>
  <si>
    <t></t>
  </si>
  <si>
    <t>U+F8F2</t>
  </si>
  <si>
    <t></t>
  </si>
  <si>
    <t>U+F8F3</t>
  </si>
  <si>
    <t></t>
  </si>
  <si>
    <t>ㆴ</t>
    <phoneticPr fontId="4" type="noConversion"/>
  </si>
  <si>
    <t>ㆵ</t>
    <phoneticPr fontId="4" type="noConversion"/>
  </si>
  <si>
    <t>ㆻ</t>
    <phoneticPr fontId="4" type="noConversion"/>
  </si>
  <si>
    <t>音標種類</t>
  </si>
  <si>
    <t>聲母</t>
  </si>
  <si>
    <t>韻母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</si>
</sst>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\(&quot;空&quot;&quot;白&quot;&quot;字&quot;&quot;元&quot;\)"/>
  </numFmts>
  <fonts count="66">
    <font>
      <sz val="12"/>
      <color theme="1"/>
      <name val="新細明體"/>
      <family val="2"/>
      <charset val="136"/>
      <scheme val="minor"/>
    </font>
    <font>
      <sz val="16"/>
      <color rgb="FF000000"/>
      <name val="新細明體"/>
      <family val="1"/>
      <charset val="136"/>
      <scheme val="minor"/>
    </font>
    <font>
      <b/>
      <sz val="12"/>
      <name val="Noto Sans TC"/>
      <family val="2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name val="Times New Roman"/>
      <family val="1"/>
    </font>
    <font>
      <b/>
      <sz val="20"/>
      <color theme="8"/>
      <name val="Times New Roman"/>
      <family val="1"/>
    </font>
    <font>
      <sz val="24"/>
      <color theme="1"/>
      <name val="Iansui 094"/>
      <family val="3"/>
      <charset val="136"/>
    </font>
    <font>
      <b/>
      <sz val="18"/>
      <color theme="5" tint="-0.249977111117893"/>
      <name val="Noto Serif TC Medium"/>
      <family val="1"/>
      <charset val="136"/>
    </font>
    <font>
      <b/>
      <sz val="18"/>
      <color theme="5" tint="-0.249977111117893"/>
      <name val="Times New Roman"/>
      <family val="1"/>
    </font>
    <font>
      <b/>
      <sz val="24"/>
      <color theme="5" tint="-0.249977111117893"/>
      <name val="Iansui 094"/>
      <family val="3"/>
      <charset val="136"/>
    </font>
    <font>
      <b/>
      <sz val="20"/>
      <color theme="8"/>
      <name val="芫荽 0.94"/>
      <family val="3"/>
      <charset val="136"/>
    </font>
    <font>
      <sz val="18"/>
      <color theme="7" tint="-0.499984740745262"/>
      <name val="Noto Serif TC Medium"/>
      <family val="1"/>
      <charset val="136"/>
    </font>
    <font>
      <sz val="18"/>
      <color theme="7" tint="-0.499984740745262"/>
      <name val="Times New Roman"/>
      <family val="1"/>
    </font>
    <font>
      <sz val="24"/>
      <color theme="7" tint="-0.499984740745262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color rgb="FFFF0000"/>
      <name val="Times New Roman"/>
      <family val="1"/>
    </font>
    <font>
      <b/>
      <sz val="18"/>
      <color rgb="FFC00000"/>
      <name val="Times New Roman"/>
      <family val="1"/>
    </font>
    <font>
      <b/>
      <sz val="20"/>
      <color theme="8"/>
      <name val="芫荽 0.94"/>
      <family val="1"/>
      <charset val="136"/>
    </font>
    <font>
      <b/>
      <sz val="24"/>
      <color rgb="FFC00000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6"/>
      <color rgb="FF000000"/>
      <name val="Chiron Sung HK ExtraLight"/>
      <family val="3"/>
      <charset val="136"/>
    </font>
    <font>
      <b/>
      <vertAlign val="superscript"/>
      <sz val="20"/>
      <color theme="8"/>
      <name val="Times New Roman"/>
      <family val="1"/>
    </font>
    <font>
      <vertAlign val="superscript"/>
      <sz val="16"/>
      <color rgb="FF000000"/>
      <name val="新細明體"/>
      <family val="1"/>
      <scheme val="minor"/>
    </font>
    <font>
      <sz val="16"/>
      <color rgb="FF000000"/>
      <name val="Cambria Math"/>
      <family val="1"/>
      <charset val="1"/>
    </font>
    <font>
      <sz val="16"/>
      <color rgb="FF000000"/>
      <name val="新細明體"/>
      <family val="1"/>
      <charset val="129"/>
      <scheme val="minor"/>
    </font>
    <font>
      <b/>
      <sz val="16"/>
      <color rgb="FFC00000"/>
      <name val="Noto Sans TC"/>
      <family val="2"/>
      <charset val="136"/>
    </font>
    <font>
      <sz val="10"/>
      <color rgb="FF000000"/>
      <name val="Noto Serif TC Medium"/>
      <family val="1"/>
      <charset val="136"/>
    </font>
    <font>
      <sz val="24"/>
      <color rgb="FF000000"/>
      <name val="Iansui 094"/>
      <family val="3"/>
      <charset val="136"/>
    </font>
    <font>
      <sz val="16"/>
      <color rgb="FF000000"/>
      <name val="芫荽 0.94"/>
      <family val="3"/>
      <charset val="136"/>
    </font>
    <font>
      <sz val="12"/>
      <name val="Noto Sans TC"/>
      <family val="2"/>
    </font>
    <font>
      <sz val="12"/>
      <color rgb="FFFF0000"/>
      <name val="Noto Sans TC"/>
      <family val="2"/>
    </font>
    <font>
      <sz val="22"/>
      <name val="霞鶩文楷 TC"/>
      <family val="1"/>
      <charset val="136"/>
    </font>
    <font>
      <b/>
      <sz val="20"/>
      <color rgb="FFFF0000"/>
      <name val="芫荽 0.94"/>
      <family val="3"/>
      <charset val="136"/>
    </font>
    <font>
      <sz val="16"/>
      <color rgb="FF000000"/>
      <name val="新細明體"/>
      <family val="1"/>
      <scheme val="minor"/>
    </font>
    <font>
      <sz val="36"/>
      <color rgb="FF000000"/>
      <name val="Times New Roman"/>
      <family val="1"/>
    </font>
    <font>
      <b/>
      <sz val="22"/>
      <color theme="5" tint="-0.249977111117893"/>
      <name val="霞鶩文楷 TC"/>
      <family val="1"/>
      <charset val="136"/>
    </font>
    <font>
      <sz val="36"/>
      <color rgb="FF000000"/>
      <name val="Arial"/>
      <family val="2"/>
    </font>
    <font>
      <sz val="22"/>
      <color theme="7" tint="-0.499984740745262"/>
      <name val="霞鶩文楷 TC"/>
      <family val="1"/>
      <charset val="136"/>
    </font>
    <font>
      <sz val="22"/>
      <color rgb="FFFF0000"/>
      <name val="霞鶩文楷 TC"/>
      <family val="1"/>
      <charset val="136"/>
    </font>
    <font>
      <b/>
      <sz val="22"/>
      <color rgb="FFC00000"/>
      <name val="霞鶩文楷 TC"/>
      <family val="1"/>
      <charset val="136"/>
    </font>
    <font>
      <b/>
      <sz val="20"/>
      <color theme="8"/>
      <name val="細明體"/>
      <family val="1"/>
      <charset val="136"/>
    </font>
    <font>
      <b/>
      <sz val="16"/>
      <color rgb="FFC00000"/>
      <name val="Noto Sans TC Medium"/>
      <family val="2"/>
      <charset val="136"/>
    </font>
    <font>
      <sz val="18"/>
      <name val="細明體"/>
      <family val="1"/>
      <charset val="136"/>
    </font>
    <font>
      <sz val="16"/>
      <color rgb="FFFF0000"/>
      <name val="霞鶩文楷等寬 TC"/>
      <family val="3"/>
      <charset val="136"/>
    </font>
    <font>
      <sz val="22"/>
      <color rgb="FF000000"/>
      <name val="芫荽 0.94"/>
      <family val="3"/>
      <charset val="136"/>
    </font>
    <font>
      <sz val="22"/>
      <color rgb="FFFF0000"/>
      <name val="芫荽 0.94"/>
      <family val="3"/>
      <charset val="136"/>
    </font>
    <font>
      <sz val="22"/>
      <name val="微軟正黑體"/>
      <family val="1"/>
      <charset val="136"/>
    </font>
    <font>
      <sz val="12"/>
      <name val="宋体"/>
      <family val="3"/>
      <charset val="136"/>
    </font>
    <font>
      <sz val="18"/>
      <name val="宋体"/>
      <charset val="136"/>
    </font>
    <font>
      <sz val="18"/>
      <name val="霞鶩文楷 TC"/>
      <family val="1"/>
      <charset val="136"/>
    </font>
    <font>
      <sz val="18"/>
      <color rgb="FFFF0000"/>
      <name val="霞鶩文楷等寬 TC"/>
      <family val="3"/>
      <charset val="136"/>
    </font>
    <font>
      <sz val="18"/>
      <name val="霞鶩文楷 TC"/>
      <family val="1"/>
    </font>
    <font>
      <sz val="16"/>
      <color rgb="FF000000"/>
      <name val="霞鶩文楷等寬 TC"/>
      <family val="3"/>
      <charset val="136"/>
    </font>
    <font>
      <sz val="16"/>
      <color theme="1"/>
      <name val="芫荽 0.94"/>
      <family val="3"/>
      <charset val="136"/>
    </font>
    <font>
      <sz val="12"/>
      <color rgb="FF000000"/>
      <name val="新細明體"/>
      <family val="1"/>
      <charset val="136"/>
      <scheme val="minor"/>
    </font>
    <font>
      <sz val="14"/>
      <color theme="1"/>
      <name val="Courier New"/>
      <family val="3"/>
    </font>
    <font>
      <sz val="18"/>
      <name val="細明體"/>
      <family val="3"/>
      <charset val="136"/>
    </font>
    <font>
      <sz val="18"/>
      <name val="Courier New"/>
      <family val="3"/>
    </font>
    <font>
      <sz val="16"/>
      <color rgb="FF000000"/>
      <name val="Courier New"/>
      <family val="3"/>
    </font>
    <font>
      <sz val="20"/>
      <color rgb="FF000000"/>
      <name val="霞鶩文楷 TC"/>
      <family val="1"/>
      <charset val="136"/>
    </font>
    <font>
      <sz val="18"/>
      <name val="芫荽 0.94"/>
      <family val="3"/>
      <charset val="136"/>
    </font>
    <font>
      <sz val="12"/>
      <color theme="0"/>
      <name val="新細明體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CE6F1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3">
    <border>
      <left/>
      <right/>
      <top/>
      <bottom/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1" fillId="0" borderId="0"/>
  </cellStyleXfs>
  <cellXfs count="184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center" vertical="center"/>
    </xf>
    <xf numFmtId="0" fontId="1" fillId="0" borderId="0" xfId="1"/>
    <xf numFmtId="0" fontId="5" fillId="7" borderId="3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left" vertical="center" indent="2"/>
    </xf>
    <xf numFmtId="0" fontId="9" fillId="6" borderId="2" xfId="1" applyFont="1" applyFill="1" applyBorder="1" applyAlignment="1">
      <alignment horizontal="center" vertical="center"/>
    </xf>
    <xf numFmtId="0" fontId="9" fillId="6" borderId="2" xfId="1" applyFont="1" applyFill="1" applyBorder="1" applyAlignment="1">
      <alignment horizontal="left" vertical="center"/>
    </xf>
    <xf numFmtId="0" fontId="5" fillId="7" borderId="4" xfId="1" applyFont="1" applyFill="1" applyBorder="1" applyAlignment="1">
      <alignment horizontal="left" vertical="center" indent="1"/>
    </xf>
    <xf numFmtId="0" fontId="6" fillId="3" borderId="5" xfId="1" applyFont="1" applyFill="1" applyBorder="1" applyAlignment="1">
      <alignment horizontal="center" vertical="center"/>
    </xf>
    <xf numFmtId="0" fontId="7" fillId="4" borderId="5" xfId="1" applyFont="1" applyFill="1" applyBorder="1" applyAlignment="1">
      <alignment horizontal="center" vertical="center"/>
    </xf>
    <xf numFmtId="0" fontId="8" fillId="5" borderId="5" xfId="1" applyFont="1" applyFill="1" applyBorder="1" applyAlignment="1">
      <alignment horizontal="left" vertical="center" indent="2"/>
    </xf>
    <xf numFmtId="0" fontId="9" fillId="6" borderId="5" xfId="1" applyFont="1" applyFill="1" applyBorder="1" applyAlignment="1">
      <alignment horizontal="center" vertical="center"/>
    </xf>
    <xf numFmtId="0" fontId="9" fillId="6" borderId="5" xfId="1" applyFont="1" applyFill="1" applyBorder="1" applyAlignment="1">
      <alignment horizontal="left" vertical="center"/>
    </xf>
    <xf numFmtId="0" fontId="5" fillId="7" borderId="6" xfId="1" applyFont="1" applyFill="1" applyBorder="1" applyAlignment="1">
      <alignment horizontal="left" vertical="center" indent="1"/>
    </xf>
    <xf numFmtId="0" fontId="6" fillId="3" borderId="7" xfId="1" applyFont="1" applyFill="1" applyBorder="1" applyAlignment="1">
      <alignment horizontal="center" vertical="center"/>
    </xf>
    <xf numFmtId="0" fontId="7" fillId="4" borderId="7" xfId="1" applyFont="1" applyFill="1" applyBorder="1" applyAlignment="1">
      <alignment horizontal="center" vertical="center"/>
    </xf>
    <xf numFmtId="0" fontId="8" fillId="5" borderId="7" xfId="1" applyFont="1" applyFill="1" applyBorder="1" applyAlignment="1">
      <alignment horizontal="left" vertical="center" indent="2"/>
    </xf>
    <xf numFmtId="0" fontId="9" fillId="6" borderId="7" xfId="1" applyFont="1" applyFill="1" applyBorder="1" applyAlignment="1">
      <alignment horizontal="center" vertical="center"/>
    </xf>
    <xf numFmtId="0" fontId="9" fillId="6" borderId="7" xfId="1" applyFont="1" applyFill="1" applyBorder="1" applyAlignment="1">
      <alignment horizontal="left" vertical="center"/>
    </xf>
    <xf numFmtId="0" fontId="10" fillId="3" borderId="2" xfId="1" applyFont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center" vertical="center"/>
    </xf>
    <xf numFmtId="0" fontId="12" fillId="6" borderId="2" xfId="1" applyFont="1" applyFill="1" applyBorder="1" applyAlignment="1">
      <alignment horizontal="center" vertical="center"/>
    </xf>
    <xf numFmtId="0" fontId="12" fillId="6" borderId="2" xfId="1" applyFont="1" applyFill="1" applyBorder="1" applyAlignment="1">
      <alignment horizontal="left" vertical="center"/>
    </xf>
    <xf numFmtId="0" fontId="10" fillId="3" borderId="5" xfId="1" applyFont="1" applyFill="1" applyBorder="1" applyAlignment="1">
      <alignment horizontal="center" vertical="center"/>
    </xf>
    <xf numFmtId="0" fontId="11" fillId="4" borderId="5" xfId="1" applyFont="1" applyFill="1" applyBorder="1" applyAlignment="1">
      <alignment horizontal="center" vertical="center"/>
    </xf>
    <xf numFmtId="0" fontId="12" fillId="6" borderId="5" xfId="1" applyFont="1" applyFill="1" applyBorder="1" applyAlignment="1">
      <alignment horizontal="center" vertical="center"/>
    </xf>
    <xf numFmtId="0" fontId="12" fillId="6" borderId="5" xfId="1" applyFont="1" applyFill="1" applyBorder="1" applyAlignment="1">
      <alignment horizontal="left" vertical="center"/>
    </xf>
    <xf numFmtId="0" fontId="10" fillId="3" borderId="7" xfId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  <xf numFmtId="0" fontId="12" fillId="6" borderId="7" xfId="1" applyFont="1" applyFill="1" applyBorder="1" applyAlignment="1">
      <alignment horizontal="center" vertical="center"/>
    </xf>
    <xf numFmtId="0" fontId="12" fillId="6" borderId="7" xfId="1" applyFont="1" applyFill="1" applyBorder="1" applyAlignment="1">
      <alignment horizontal="left" vertical="center"/>
    </xf>
    <xf numFmtId="0" fontId="14" fillId="3" borderId="2" xfId="1" applyFont="1" applyFill="1" applyBorder="1" applyAlignment="1">
      <alignment horizontal="center" vertical="center"/>
    </xf>
    <xf numFmtId="0" fontId="15" fillId="4" borderId="2" xfId="1" applyFont="1" applyFill="1" applyBorder="1" applyAlignment="1">
      <alignment horizontal="center" vertical="center"/>
    </xf>
    <xf numFmtId="0" fontId="16" fillId="6" borderId="2" xfId="1" applyFont="1" applyFill="1" applyBorder="1" applyAlignment="1">
      <alignment horizontal="center" vertical="center"/>
    </xf>
    <xf numFmtId="0" fontId="16" fillId="6" borderId="2" xfId="1" applyFont="1" applyFill="1" applyBorder="1" applyAlignment="1">
      <alignment horizontal="left" vertical="center"/>
    </xf>
    <xf numFmtId="0" fontId="17" fillId="8" borderId="3" xfId="1" applyFont="1" applyFill="1" applyBorder="1" applyAlignment="1">
      <alignment horizontal="left" vertical="center" indent="1"/>
    </xf>
    <xf numFmtId="0" fontId="8" fillId="5" borderId="2" xfId="1" applyFont="1" applyFill="1" applyBorder="1" applyAlignment="1">
      <alignment horizontal="center" vertical="center"/>
    </xf>
    <xf numFmtId="0" fontId="17" fillId="8" borderId="4" xfId="1" applyFont="1" applyFill="1" applyBorder="1" applyAlignment="1">
      <alignment horizontal="left" vertical="center" indent="1"/>
    </xf>
    <xf numFmtId="0" fontId="8" fillId="5" borderId="5" xfId="1" applyFont="1" applyFill="1" applyBorder="1" applyAlignment="1">
      <alignment horizontal="center" vertical="center"/>
    </xf>
    <xf numFmtId="0" fontId="17" fillId="8" borderId="8" xfId="1" applyFont="1" applyFill="1" applyBorder="1" applyAlignment="1">
      <alignment horizontal="left" vertical="center" indent="1"/>
    </xf>
    <xf numFmtId="0" fontId="18" fillId="3" borderId="5" xfId="1" applyFont="1" applyFill="1" applyBorder="1" applyAlignment="1">
      <alignment horizontal="center" vertical="center"/>
    </xf>
    <xf numFmtId="176" fontId="19" fillId="4" borderId="5" xfId="1" applyNumberFormat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20" fillId="4" borderId="5" xfId="1" applyFont="1" applyFill="1" applyBorder="1" applyAlignment="1">
      <alignment horizontal="center" vertical="center"/>
    </xf>
    <xf numFmtId="0" fontId="21" fillId="5" borderId="5" xfId="1" applyFont="1" applyFill="1" applyBorder="1" applyAlignment="1">
      <alignment horizontal="center" vertical="center"/>
    </xf>
    <xf numFmtId="0" fontId="22" fillId="6" borderId="5" xfId="1" applyFont="1" applyFill="1" applyBorder="1" applyAlignment="1">
      <alignment horizontal="center" vertical="center"/>
    </xf>
    <xf numFmtId="0" fontId="22" fillId="6" borderId="5" xfId="1" applyFont="1" applyFill="1" applyBorder="1" applyAlignment="1">
      <alignment horizontal="left" vertical="center"/>
    </xf>
    <xf numFmtId="0" fontId="17" fillId="8" borderId="6" xfId="1" applyFont="1" applyFill="1" applyBorder="1" applyAlignment="1">
      <alignment horizontal="left" vertical="center" indent="1"/>
    </xf>
    <xf numFmtId="0" fontId="8" fillId="5" borderId="7" xfId="1" applyFont="1" applyFill="1" applyBorder="1" applyAlignment="1">
      <alignment horizontal="center" vertical="center"/>
    </xf>
    <xf numFmtId="0" fontId="23" fillId="6" borderId="5" xfId="1" applyFont="1" applyFill="1" applyBorder="1" applyAlignment="1">
      <alignment horizontal="center" vertical="center"/>
    </xf>
    <xf numFmtId="0" fontId="23" fillId="6" borderId="5" xfId="1" applyFont="1" applyFill="1" applyBorder="1" applyAlignment="1">
      <alignment horizontal="left" vertical="center"/>
    </xf>
    <xf numFmtId="0" fontId="6" fillId="3" borderId="5" xfId="1" quotePrefix="1" applyFont="1" applyFill="1" applyBorder="1" applyAlignment="1">
      <alignment horizontal="center" vertical="center"/>
    </xf>
    <xf numFmtId="0" fontId="1" fillId="0" borderId="0" xfId="1" applyAlignment="1">
      <alignment horizontal="left" vertical="center"/>
    </xf>
    <xf numFmtId="0" fontId="24" fillId="0" borderId="0" xfId="1" applyFont="1"/>
    <xf numFmtId="0" fontId="25" fillId="5" borderId="5" xfId="1" applyFont="1" applyFill="1" applyBorder="1" applyAlignment="1">
      <alignment horizontal="center" vertical="center"/>
    </xf>
    <xf numFmtId="0" fontId="24" fillId="0" borderId="0" xfId="1" applyFont="1" applyAlignment="1">
      <alignment horizontal="left" vertical="center"/>
    </xf>
    <xf numFmtId="0" fontId="29" fillId="0" borderId="0" xfId="1" applyFont="1" applyAlignment="1">
      <alignment horizontal="left" vertical="center"/>
    </xf>
    <xf numFmtId="0" fontId="30" fillId="0" borderId="0" xfId="1" applyFont="1" applyAlignment="1">
      <alignment horizontal="center" vertical="center"/>
    </xf>
    <xf numFmtId="0" fontId="30" fillId="0" borderId="0" xfId="1" applyFont="1" applyAlignment="1">
      <alignment horizontal="left" vertical="center" indent="1"/>
    </xf>
    <xf numFmtId="0" fontId="31" fillId="0" borderId="0" xfId="1" applyFont="1" applyAlignment="1">
      <alignment horizontal="center" vertical="center"/>
    </xf>
    <xf numFmtId="0" fontId="32" fillId="0" borderId="0" xfId="1" applyFont="1" applyAlignment="1">
      <alignment horizontal="center" vertical="center"/>
    </xf>
    <xf numFmtId="0" fontId="33" fillId="2" borderId="0" xfId="1" applyFont="1" applyFill="1" applyAlignment="1">
      <alignment horizontal="center" vertical="center"/>
    </xf>
    <xf numFmtId="0" fontId="33" fillId="3" borderId="0" xfId="1" applyFont="1" applyFill="1" applyAlignment="1">
      <alignment horizontal="center" vertical="center"/>
    </xf>
    <xf numFmtId="0" fontId="33" fillId="6" borderId="0" xfId="1" applyFont="1" applyFill="1" applyAlignment="1">
      <alignment horizontal="center" vertical="center"/>
    </xf>
    <xf numFmtId="0" fontId="33" fillId="4" borderId="0" xfId="1" applyFont="1" applyFill="1" applyAlignment="1">
      <alignment horizontal="center" vertical="center"/>
    </xf>
    <xf numFmtId="0" fontId="33" fillId="5" borderId="0" xfId="1" applyFont="1" applyFill="1" applyAlignment="1">
      <alignment horizontal="center" vertical="center"/>
    </xf>
    <xf numFmtId="0" fontId="34" fillId="5" borderId="0" xfId="1" applyFont="1" applyFill="1" applyAlignment="1">
      <alignment horizontal="center" vertical="center"/>
    </xf>
    <xf numFmtId="0" fontId="5" fillId="7" borderId="12" xfId="1" applyFont="1" applyFill="1" applyBorder="1" applyAlignment="1">
      <alignment horizontal="left" vertical="center" indent="1"/>
    </xf>
    <xf numFmtId="0" fontId="6" fillId="3" borderId="13" xfId="1" applyFont="1" applyFill="1" applyBorder="1" applyAlignment="1">
      <alignment horizontal="center" vertical="center"/>
    </xf>
    <xf numFmtId="0" fontId="31" fillId="6" borderId="13" xfId="1" applyFont="1" applyFill="1" applyBorder="1" applyAlignment="1">
      <alignment horizontal="center" vertical="center"/>
    </xf>
    <xf numFmtId="0" fontId="7" fillId="4" borderId="13" xfId="1" applyFont="1" applyFill="1" applyBorder="1" applyAlignment="1">
      <alignment horizontal="center" vertical="center"/>
    </xf>
    <xf numFmtId="0" fontId="8" fillId="5" borderId="13" xfId="1" applyFont="1" applyFill="1" applyBorder="1" applyAlignment="1">
      <alignment horizontal="left" vertical="center" indent="2"/>
    </xf>
    <xf numFmtId="0" fontId="7" fillId="5" borderId="14" xfId="1" applyFont="1" applyFill="1" applyBorder="1" applyAlignment="1">
      <alignment horizontal="left" vertical="center" indent="1"/>
    </xf>
    <xf numFmtId="0" fontId="35" fillId="4" borderId="13" xfId="1" applyFont="1" applyFill="1" applyBorder="1" applyAlignment="1">
      <alignment horizontal="center" vertical="center"/>
    </xf>
    <xf numFmtId="0" fontId="36" fillId="5" borderId="13" xfId="1" applyFont="1" applyFill="1" applyBorder="1" applyAlignment="1">
      <alignment horizontal="center" vertical="center"/>
    </xf>
    <xf numFmtId="0" fontId="37" fillId="0" borderId="15" xfId="1" applyFont="1" applyBorder="1" applyAlignment="1">
      <alignment horizontal="left" vertical="center"/>
    </xf>
    <xf numFmtId="0" fontId="37" fillId="0" borderId="16" xfId="1" applyFont="1" applyBorder="1" applyAlignment="1">
      <alignment horizontal="left" vertical="center"/>
    </xf>
    <xf numFmtId="0" fontId="37" fillId="0" borderId="17" xfId="1" applyFont="1" applyBorder="1" applyAlignment="1">
      <alignment horizontal="left" vertical="center"/>
    </xf>
    <xf numFmtId="0" fontId="5" fillId="7" borderId="18" xfId="1" applyFont="1" applyFill="1" applyBorder="1" applyAlignment="1">
      <alignment horizontal="left" vertical="center" indent="1"/>
    </xf>
    <xf numFmtId="0" fontId="6" fillId="3" borderId="0" xfId="1" applyFont="1" applyFill="1" applyAlignment="1">
      <alignment horizontal="center" vertical="center"/>
    </xf>
    <xf numFmtId="0" fontId="31" fillId="6" borderId="0" xfId="1" applyFont="1" applyFill="1" applyAlignment="1">
      <alignment horizontal="center" vertical="center"/>
    </xf>
    <xf numFmtId="0" fontId="7" fillId="4" borderId="0" xfId="1" applyFont="1" applyFill="1" applyAlignment="1">
      <alignment horizontal="center" vertical="center"/>
    </xf>
    <xf numFmtId="0" fontId="8" fillId="5" borderId="0" xfId="1" applyFont="1" applyFill="1" applyAlignment="1">
      <alignment horizontal="left" vertical="center" indent="2"/>
    </xf>
    <xf numFmtId="0" fontId="7" fillId="5" borderId="19" xfId="1" applyFont="1" applyFill="1" applyBorder="1" applyAlignment="1">
      <alignment horizontal="left" vertical="center" indent="1"/>
    </xf>
    <xf numFmtId="0" fontId="35" fillId="4" borderId="0" xfId="1" applyFont="1" applyFill="1" applyAlignment="1">
      <alignment horizontal="center" vertical="center"/>
    </xf>
    <xf numFmtId="0" fontId="36" fillId="5" borderId="0" xfId="1" applyFont="1" applyFill="1" applyAlignment="1">
      <alignment horizontal="center" vertical="center"/>
    </xf>
    <xf numFmtId="0" fontId="5" fillId="7" borderId="11" xfId="1" applyFont="1" applyFill="1" applyBorder="1" applyAlignment="1">
      <alignment horizontal="left" vertical="center" indent="1"/>
    </xf>
    <xf numFmtId="0" fontId="6" fillId="3" borderId="20" xfId="1" applyFont="1" applyFill="1" applyBorder="1" applyAlignment="1">
      <alignment horizontal="center" vertical="center"/>
    </xf>
    <xf numFmtId="0" fontId="31" fillId="6" borderId="20" xfId="1" applyFont="1" applyFill="1" applyBorder="1" applyAlignment="1">
      <alignment horizontal="center" vertical="center"/>
    </xf>
    <xf numFmtId="0" fontId="7" fillId="4" borderId="20" xfId="1" applyFont="1" applyFill="1" applyBorder="1" applyAlignment="1">
      <alignment horizontal="center" vertical="center"/>
    </xf>
    <xf numFmtId="0" fontId="8" fillId="5" borderId="20" xfId="1" applyFont="1" applyFill="1" applyBorder="1" applyAlignment="1">
      <alignment horizontal="left" vertical="center" indent="2"/>
    </xf>
    <xf numFmtId="0" fontId="7" fillId="5" borderId="9" xfId="1" applyFont="1" applyFill="1" applyBorder="1" applyAlignment="1">
      <alignment horizontal="left" vertical="center" indent="1"/>
    </xf>
    <xf numFmtId="0" fontId="35" fillId="4" borderId="20" xfId="1" applyFont="1" applyFill="1" applyBorder="1" applyAlignment="1">
      <alignment horizontal="center" vertical="center"/>
    </xf>
    <xf numFmtId="0" fontId="36" fillId="5" borderId="20" xfId="1" applyFont="1" applyFill="1" applyBorder="1" applyAlignment="1">
      <alignment horizontal="center" vertical="center"/>
    </xf>
    <xf numFmtId="0" fontId="37" fillId="0" borderId="14" xfId="1" applyFont="1" applyBorder="1" applyAlignment="1">
      <alignment horizontal="left" vertical="center"/>
    </xf>
    <xf numFmtId="0" fontId="37" fillId="0" borderId="21" xfId="1" applyFont="1" applyBorder="1" applyAlignment="1">
      <alignment horizontal="left" vertical="center"/>
    </xf>
    <xf numFmtId="0" fontId="37" fillId="0" borderId="12" xfId="1" applyFont="1" applyBorder="1" applyAlignment="1">
      <alignment horizontal="left" vertical="center"/>
    </xf>
    <xf numFmtId="0" fontId="38" fillId="0" borderId="0" xfId="1" applyFont="1"/>
    <xf numFmtId="0" fontId="10" fillId="3" borderId="13" xfId="1" applyFont="1" applyFill="1" applyBorder="1" applyAlignment="1">
      <alignment horizontal="center" vertical="center"/>
    </xf>
    <xf numFmtId="0" fontId="12" fillId="6" borderId="13" xfId="1" applyFont="1" applyFill="1" applyBorder="1" applyAlignment="1">
      <alignment horizontal="center" vertical="center"/>
    </xf>
    <xf numFmtId="0" fontId="11" fillId="4" borderId="13" xfId="1" applyFont="1" applyFill="1" applyBorder="1" applyAlignment="1">
      <alignment horizontal="center" vertical="center"/>
    </xf>
    <xf numFmtId="0" fontId="11" fillId="5" borderId="14" xfId="1" applyFont="1" applyFill="1" applyBorder="1" applyAlignment="1">
      <alignment horizontal="left" vertical="center" indent="1"/>
    </xf>
    <xf numFmtId="0" fontId="39" fillId="4" borderId="13" xfId="1" applyFont="1" applyFill="1" applyBorder="1" applyAlignment="1">
      <alignment horizontal="center" vertical="center"/>
    </xf>
    <xf numFmtId="0" fontId="40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0" fontId="12" fillId="6" borderId="0" xfId="1" applyFont="1" applyFill="1" applyAlignment="1">
      <alignment horizontal="center" vertical="center"/>
    </xf>
    <xf numFmtId="0" fontId="11" fillId="4" borderId="0" xfId="1" applyFont="1" applyFill="1" applyAlignment="1">
      <alignment horizontal="center" vertical="center"/>
    </xf>
    <xf numFmtId="0" fontId="11" fillId="5" borderId="19" xfId="1" applyFont="1" applyFill="1" applyBorder="1" applyAlignment="1">
      <alignment horizontal="left" vertical="center" indent="1"/>
    </xf>
    <xf numFmtId="0" fontId="39" fillId="4" borderId="0" xfId="1" applyFont="1" applyFill="1" applyAlignment="1">
      <alignment horizontal="center" vertical="center"/>
    </xf>
    <xf numFmtId="0" fontId="10" fillId="3" borderId="20" xfId="1" applyFont="1" applyFill="1" applyBorder="1" applyAlignment="1">
      <alignment horizontal="center" vertical="center"/>
    </xf>
    <xf numFmtId="0" fontId="12" fillId="6" borderId="20" xfId="1" applyFont="1" applyFill="1" applyBorder="1" applyAlignment="1">
      <alignment horizontal="center" vertical="center"/>
    </xf>
    <xf numFmtId="0" fontId="11" fillId="4" borderId="20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left" vertical="center" indent="1"/>
    </xf>
    <xf numFmtId="0" fontId="39" fillId="4" borderId="20" xfId="1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horizontal="center" vertical="center"/>
    </xf>
    <xf numFmtId="0" fontId="16" fillId="6" borderId="13" xfId="1" applyFont="1" applyFill="1" applyBorder="1" applyAlignment="1">
      <alignment horizontal="center" vertical="center"/>
    </xf>
    <xf numFmtId="0" fontId="15" fillId="4" borderId="13" xfId="1" applyFont="1" applyFill="1" applyBorder="1" applyAlignment="1">
      <alignment horizontal="center" vertical="center"/>
    </xf>
    <xf numFmtId="0" fontId="15" fillId="5" borderId="14" xfId="1" applyFont="1" applyFill="1" applyBorder="1" applyAlignment="1">
      <alignment horizontal="left" vertical="center" indent="1"/>
    </xf>
    <xf numFmtId="0" fontId="41" fillId="4" borderId="13" xfId="1" applyFont="1" applyFill="1" applyBorder="1" applyAlignment="1">
      <alignment horizontal="center" vertical="center"/>
    </xf>
    <xf numFmtId="0" fontId="17" fillId="8" borderId="12" xfId="1" applyFont="1" applyFill="1" applyBorder="1" applyAlignment="1">
      <alignment horizontal="left" vertical="center" indent="1"/>
    </xf>
    <xf numFmtId="0" fontId="8" fillId="5" borderId="13" xfId="1" applyFont="1" applyFill="1" applyBorder="1" applyAlignment="1">
      <alignment horizontal="center" vertical="center"/>
    </xf>
    <xf numFmtId="0" fontId="7" fillId="5" borderId="13" xfId="1" applyFont="1" applyFill="1" applyBorder="1" applyAlignment="1">
      <alignment horizontal="left" vertical="center" indent="1"/>
    </xf>
    <xf numFmtId="0" fontId="36" fillId="5" borderId="14" xfId="1" applyFont="1" applyFill="1" applyBorder="1" applyAlignment="1">
      <alignment horizontal="center" vertical="center"/>
    </xf>
    <xf numFmtId="0" fontId="17" fillId="8" borderId="18" xfId="1" applyFont="1" applyFill="1" applyBorder="1" applyAlignment="1">
      <alignment horizontal="left" vertical="center" indent="1"/>
    </xf>
    <xf numFmtId="0" fontId="8" fillId="5" borderId="0" xfId="1" applyFont="1" applyFill="1" applyAlignment="1">
      <alignment horizontal="center" vertical="center"/>
    </xf>
    <xf numFmtId="0" fontId="7" fillId="5" borderId="0" xfId="1" applyFont="1" applyFill="1" applyAlignment="1">
      <alignment horizontal="left" vertical="center" indent="1"/>
    </xf>
    <xf numFmtId="0" fontId="36" fillId="5" borderId="19" xfId="1" applyFont="1" applyFill="1" applyBorder="1" applyAlignment="1">
      <alignment horizontal="center" vertical="center"/>
    </xf>
    <xf numFmtId="0" fontId="32" fillId="0" borderId="0" xfId="1" applyFont="1" applyAlignment="1">
      <alignment horizontal="center"/>
    </xf>
    <xf numFmtId="0" fontId="17" fillId="8" borderId="0" xfId="1" applyFont="1" applyFill="1" applyAlignment="1">
      <alignment horizontal="left" vertical="center" indent="1"/>
    </xf>
    <xf numFmtId="0" fontId="18" fillId="3" borderId="0" xfId="1" applyFont="1" applyFill="1" applyAlignment="1">
      <alignment horizontal="center" vertical="center"/>
    </xf>
    <xf numFmtId="176" fontId="19" fillId="4" borderId="0" xfId="1" applyNumberFormat="1" applyFont="1" applyFill="1" applyAlignment="1">
      <alignment horizontal="center" vertical="center"/>
    </xf>
    <xf numFmtId="176" fontId="42" fillId="4" borderId="0" xfId="1" applyNumberFormat="1" applyFont="1" applyFill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22" fillId="6" borderId="0" xfId="1" applyFont="1" applyFill="1" applyAlignment="1">
      <alignment horizontal="center" vertical="center"/>
    </xf>
    <xf numFmtId="0" fontId="20" fillId="4" borderId="0" xfId="1" applyFont="1" applyFill="1" applyAlignment="1">
      <alignment horizontal="center" vertical="center"/>
    </xf>
    <xf numFmtId="0" fontId="21" fillId="5" borderId="0" xfId="1" applyFont="1" applyFill="1" applyAlignment="1">
      <alignment horizontal="center" vertical="center"/>
    </xf>
    <xf numFmtId="0" fontId="20" fillId="5" borderId="0" xfId="1" applyFont="1" applyFill="1" applyAlignment="1">
      <alignment horizontal="left" vertical="center" indent="1"/>
    </xf>
    <xf numFmtId="0" fontId="43" fillId="4" borderId="0" xfId="1" applyFont="1" applyFill="1" applyAlignment="1">
      <alignment horizontal="center" vertical="center"/>
    </xf>
    <xf numFmtId="0" fontId="17" fillId="8" borderId="11" xfId="1" applyFont="1" applyFill="1" applyBorder="1" applyAlignment="1">
      <alignment horizontal="left" vertical="center" indent="1"/>
    </xf>
    <xf numFmtId="0" fontId="8" fillId="5" borderId="20" xfId="1" applyFont="1" applyFill="1" applyBorder="1" applyAlignment="1">
      <alignment horizontal="center" vertical="center"/>
    </xf>
    <xf numFmtId="0" fontId="7" fillId="5" borderId="20" xfId="1" applyFont="1" applyFill="1" applyBorder="1" applyAlignment="1">
      <alignment horizontal="left" vertical="center" indent="1"/>
    </xf>
    <xf numFmtId="0" fontId="36" fillId="5" borderId="9" xfId="1" applyFont="1" applyFill="1" applyBorder="1" applyAlignment="1">
      <alignment horizontal="center" vertical="center"/>
    </xf>
    <xf numFmtId="0" fontId="7" fillId="5" borderId="22" xfId="1" applyFont="1" applyFill="1" applyBorder="1" applyAlignment="1">
      <alignment horizontal="left" vertical="center" indent="1"/>
    </xf>
    <xf numFmtId="0" fontId="36" fillId="5" borderId="5" xfId="1" applyFont="1" applyFill="1" applyBorder="1" applyAlignment="1">
      <alignment horizontal="center" vertical="center"/>
    </xf>
    <xf numFmtId="0" fontId="44" fillId="5" borderId="0" xfId="1" applyFont="1" applyFill="1" applyAlignment="1">
      <alignment horizontal="center" vertical="center"/>
    </xf>
    <xf numFmtId="0" fontId="6" fillId="3" borderId="0" xfId="1" quotePrefix="1" applyFont="1" applyFill="1" applyAlignment="1">
      <alignment horizontal="center" vertical="center"/>
    </xf>
    <xf numFmtId="0" fontId="45" fillId="0" borderId="0" xfId="1" applyFont="1"/>
    <xf numFmtId="0" fontId="45" fillId="0" borderId="0" xfId="1" applyFont="1" applyAlignment="1">
      <alignment horizontal="center"/>
    </xf>
    <xf numFmtId="0" fontId="23" fillId="6" borderId="0" xfId="1" applyFont="1" applyFill="1" applyAlignment="1">
      <alignment horizontal="center" vertical="center"/>
    </xf>
    <xf numFmtId="0" fontId="46" fillId="4" borderId="0" xfId="1" applyFont="1" applyFill="1" applyAlignment="1">
      <alignment horizontal="center" vertical="center"/>
    </xf>
    <xf numFmtId="0" fontId="47" fillId="0" borderId="0" xfId="1" applyFont="1" applyAlignment="1">
      <alignment horizontal="left" vertical="center"/>
    </xf>
    <xf numFmtId="0" fontId="48" fillId="0" borderId="0" xfId="1" applyFont="1" applyAlignment="1">
      <alignment horizontal="center" vertical="center"/>
    </xf>
    <xf numFmtId="0" fontId="49" fillId="0" borderId="0" xfId="1" quotePrefix="1" applyFont="1" applyAlignment="1">
      <alignment horizontal="center" vertical="center"/>
    </xf>
    <xf numFmtId="0" fontId="50" fillId="4" borderId="0" xfId="1" applyFont="1" applyFill="1" applyAlignment="1">
      <alignment horizontal="center" vertical="center"/>
    </xf>
    <xf numFmtId="0" fontId="52" fillId="0" borderId="0" xfId="2" applyFont="1"/>
    <xf numFmtId="0" fontId="52" fillId="0" borderId="0" xfId="2" applyFont="1" applyAlignment="1">
      <alignment vertical="center"/>
    </xf>
    <xf numFmtId="0" fontId="52" fillId="0" borderId="0" xfId="2" applyFont="1" applyAlignment="1">
      <alignment horizontal="center" vertical="center"/>
    </xf>
    <xf numFmtId="0" fontId="52" fillId="0" borderId="0" xfId="2" applyFont="1" applyAlignment="1">
      <alignment horizontal="left" vertical="center" indent="1"/>
    </xf>
    <xf numFmtId="0" fontId="53" fillId="4" borderId="5" xfId="1" applyFont="1" applyFill="1" applyBorder="1" applyAlignment="1">
      <alignment horizontal="center" vertical="center"/>
    </xf>
    <xf numFmtId="0" fontId="54" fillId="0" borderId="0" xfId="2" applyFont="1" applyAlignment="1">
      <alignment horizontal="left" vertical="center"/>
    </xf>
    <xf numFmtId="0" fontId="55" fillId="4" borderId="5" xfId="1" applyFont="1" applyFill="1" applyBorder="1" applyAlignment="1">
      <alignment horizontal="center" vertical="center"/>
    </xf>
    <xf numFmtId="0" fontId="56" fillId="0" borderId="0" xfId="1" applyFont="1" applyAlignment="1">
      <alignment horizontal="left"/>
    </xf>
    <xf numFmtId="0" fontId="7" fillId="5" borderId="22" xfId="1" quotePrefix="1" applyFont="1" applyFill="1" applyBorder="1" applyAlignment="1">
      <alignment horizontal="left" vertical="center" indent="1"/>
    </xf>
    <xf numFmtId="0" fontId="57" fillId="9" borderId="5" xfId="1" applyFont="1" applyFill="1" applyBorder="1" applyAlignment="1">
      <alignment horizontal="center" vertical="center"/>
    </xf>
    <xf numFmtId="0" fontId="36" fillId="9" borderId="5" xfId="1" applyFont="1" applyFill="1" applyBorder="1" applyAlignment="1">
      <alignment horizontal="center" vertical="center"/>
    </xf>
    <xf numFmtId="0" fontId="58" fillId="0" borderId="0" xfId="1" applyFont="1"/>
    <xf numFmtId="0" fontId="59" fillId="0" borderId="0" xfId="1" applyFont="1" applyAlignment="1">
      <alignment horizontal="center"/>
    </xf>
    <xf numFmtId="0" fontId="7" fillId="0" borderId="0" xfId="2" applyFont="1" applyAlignment="1">
      <alignment vertical="center"/>
    </xf>
    <xf numFmtId="0" fontId="60" fillId="0" borderId="0" xfId="2" applyFont="1" applyAlignment="1">
      <alignment horizontal="center" vertical="center"/>
    </xf>
    <xf numFmtId="0" fontId="61" fillId="0" borderId="0" xfId="2" applyFont="1" applyAlignment="1">
      <alignment horizontal="center" vertical="center"/>
    </xf>
    <xf numFmtId="0" fontId="62" fillId="0" borderId="0" xfId="1" applyFont="1" applyAlignment="1">
      <alignment horizontal="center" vertical="center"/>
    </xf>
    <xf numFmtId="0" fontId="63" fillId="0" borderId="0" xfId="1" applyFont="1" applyAlignment="1">
      <alignment horizontal="center" vertical="center"/>
    </xf>
    <xf numFmtId="0" fontId="64" fillId="0" borderId="0" xfId="2" applyFont="1" applyAlignment="1">
      <alignment horizontal="center" vertical="center"/>
    </xf>
    <xf numFmtId="0" fontId="65" fillId="0" borderId="9" xfId="1" applyFont="1" applyBorder="1" applyAlignment="1">
      <alignment horizontal="center" vertical="center"/>
    </xf>
    <xf numFmtId="0" fontId="65" fillId="0" borderId="10" xfId="1" applyFont="1" applyBorder="1" applyAlignment="1">
      <alignment horizontal="center" vertical="center" wrapText="1"/>
    </xf>
    <xf numFmtId="0" fontId="65" fillId="0" borderId="10" xfId="1" applyFont="1" applyBorder="1" applyAlignment="1">
      <alignment horizontal="center" vertical="center"/>
    </xf>
    <xf numFmtId="0" fontId="65" fillId="0" borderId="11" xfId="1" applyFont="1" applyBorder="1" applyAlignment="1">
      <alignment horizontal="center" vertical="center"/>
    </xf>
  </cellXfs>
  <cellStyles count="3">
    <cellStyle name="一般" xfId="0" builtinId="0"/>
    <cellStyle name="一般 2" xfId="1" xr:uid="{EB8F537C-BC5E-4DB4-88DB-BDF76753FDFB}"/>
    <cellStyle name="一般 4" xfId="2" xr:uid="{6A8113D7-38D7-4E08-9E36-6FAA9C79D53D}"/>
  </cellStyles>
  <dxfs count="28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0"/>
        <color rgb="FFFF0000"/>
        <name val="芫荽 0.94"/>
        <family val="3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芫荽 0.94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霞鶩文楷 TC"/>
        <family val="1"/>
        <charset val="136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霞鶩文楷 TC"/>
        <family val="1"/>
        <charset val="136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bottom style="double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file:///Z:\home\alanjui\workspace\rime\rime-tlpa\docs\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E81A2-CA00-4D1D-A2E3-3A5B368DE3FD}" name="注音編碼對照表" displayName="注音編碼對照表" ref="B2:K54" totalsRowShown="0" headerRowBorderDxfId="26" tableBorderDxfId="27">
  <autoFilter ref="B2:K54" xr:uid="{779076CF-6DEF-4E4E-89FE-E37B7352A3DC}"/>
  <tableColumns count="10">
    <tableColumn id="1" xr3:uid="{0DA16C59-B45D-4946-9690-099ED3B1C89B}" name="序號" dataDxfId="25">
      <calculatedColumnFormula>ROW() - 2</calculatedColumnFormula>
    </tableColumn>
    <tableColumn id="2" xr3:uid="{029BEAA1-C119-4EED-90B1-37CECF4A820A}" name="鍵盤按鍵" dataDxfId="24">
      <calculatedColumnFormula xml:space="preserve"> IFERROR( INDEX(#REF!, MATCH($AE3,#REF!, 0)), "")</calculatedColumnFormula>
    </tableColumn>
    <tableColumn id="3" xr3:uid="{506C0568-263E-43A2-A3B5-F6734ED2A08B}" name="注音編碼" dataDxfId="4" dataCellStyle="一般 2">
      <calculatedColumnFormula xml:space="preserve"> IFERROR( INDEX(#REF!, MATCH($AE3,#REF!, 0)), "")</calculatedColumnFormula>
    </tableColumn>
    <tableColumn id="4" xr3:uid="{0754D26F-CBFC-4E8C-82A0-1C4ECF4EBF57}" name="方音符號" dataDxfId="23"/>
    <tableColumn id="7" xr3:uid="{4B8C7A6E-EBAF-41DF-9140-FE518D09BC93}" name="國際音標" dataDxfId="22"/>
    <tableColumn id="6" xr3:uid="{87EF54D3-BD19-41FB-AFA7-380484980B51}" name="台語音標" dataDxfId="21"/>
    <tableColumn id="9" xr3:uid="{75CF0C44-6B6D-4750-9041-4E5C4B26EB1F}" name="台語音標注音" dataDxfId="20"/>
    <tableColumn id="10" xr3:uid="{14095037-B194-4700-93F1-8F84B1E00CAA}" name="台語ㄅㄆㄇ" dataDxfId="19"/>
    <tableColumn id="5" xr3:uid="{ED1CB536-53AA-4017-A97C-14E426CE524C}" name="我的注音符號" dataDxfId="18"/>
    <tableColumn id="8" xr3:uid="{51B48402-80C0-4377-B121-CCA489F57162}" name="組合符號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076262-9479-49D8-9658-D447305B9AA9}" name="方音聲母表格9" displayName="方音聲母表格9" ref="M2:S8" totalsRowShown="0" headerRowDxfId="5" dataDxfId="16" headerRowBorderDxfId="14" tableBorderDxfId="15" totalsRowBorderDxfId="13">
  <autoFilter ref="M2:S8" xr:uid="{6A40958B-9384-4E59-AE7A-3C944257DC11}"/>
  <tableColumns count="7">
    <tableColumn id="1" xr3:uid="{BA983F5A-0F5B-40FF-A189-F94D7039AB43}" name="發音部位" dataDxfId="12"/>
    <tableColumn id="2" xr3:uid="{2211DE5F-9974-4D55-AC74-2EF9295D5D6B}" name="塞音_x000a_(不送氣)" dataDxfId="11"/>
    <tableColumn id="3" xr3:uid="{AF8C178A-A9D0-4396-87E2-298BEAA1E8FC}" name="塞音_x000a_(送氣)" dataDxfId="10"/>
    <tableColumn id="4" xr3:uid="{E5A465C9-47FD-475D-9F04-B10D00EBDA12}" name="濁音" dataDxfId="9"/>
    <tableColumn id="5" xr3:uid="{04657FDE-FF3E-425E-BB29-EE4D5136BF43}" name="鼻音" dataDxfId="8"/>
    <tableColumn id="6" xr3:uid="{8308AD57-8675-4395-A4D4-61312109F0AA}" name="擦音" dataDxfId="7"/>
    <tableColumn id="7" xr3:uid="{E627B027-0EBE-4333-9EF4-3BE50E072654}" name="邊音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F783-9D04-44E8-B2AA-77103300664C}">
  <sheetPr>
    <tabColor theme="9"/>
  </sheetPr>
  <dimension ref="B1:S87"/>
  <sheetViews>
    <sheetView workbookViewId="0">
      <pane ySplit="2" topLeftCell="A23" activePane="bottomLeft" state="frozen"/>
      <selection pane="bottomLeft" activeCell="D1" sqref="D1:D1048576"/>
    </sheetView>
  </sheetViews>
  <sheetFormatPr defaultRowHeight="23.25" outlineLevelCol="1"/>
  <cols>
    <col min="1" max="1" width="2.25" style="6" customWidth="1"/>
    <col min="2" max="2" width="8" style="161" customWidth="1"/>
    <col min="3" max="5" width="13.25" style="162" customWidth="1"/>
    <col min="6" max="6" width="13.75" bestFit="1" customWidth="1"/>
    <col min="7" max="7" width="13.25" style="163" customWidth="1" collapsed="1"/>
    <col min="8" max="8" width="13.25" style="164" customWidth="1"/>
    <col min="9" max="11" width="13.625" style="6" customWidth="1"/>
    <col min="12" max="12" width="13.625" style="162" customWidth="1"/>
    <col min="13" max="13" width="13.25" style="162" customWidth="1"/>
    <col min="14" max="14" width="13.25" style="163" customWidth="1"/>
    <col min="15" max="15" width="11" style="66" customWidth="1" outlineLevel="1"/>
    <col min="16" max="20" width="9" style="6"/>
    <col min="21" max="26" width="12.125" style="6" customWidth="1"/>
    <col min="27" max="16384" width="9" style="6"/>
  </cols>
  <sheetData>
    <row r="1" spans="2:19" ht="32.25">
      <c r="B1" s="62" t="s">
        <v>323</v>
      </c>
      <c r="C1" s="63"/>
      <c r="D1" s="63"/>
      <c r="E1" s="63"/>
      <c r="F1" s="63"/>
      <c r="G1" s="64"/>
      <c r="H1" s="63"/>
      <c r="I1" s="65"/>
      <c r="J1" s="63"/>
      <c r="K1" s="66"/>
      <c r="L1" s="6"/>
      <c r="M1" s="6"/>
      <c r="N1" s="6"/>
      <c r="O1" s="6"/>
    </row>
    <row r="2" spans="2:19" ht="33">
      <c r="B2" s="67" t="s">
        <v>0</v>
      </c>
      <c r="C2" s="68" t="s">
        <v>1</v>
      </c>
      <c r="D2" s="70" t="s">
        <v>2</v>
      </c>
      <c r="E2" s="69" t="s">
        <v>4</v>
      </c>
      <c r="F2" s="71" t="s">
        <v>3</v>
      </c>
      <c r="G2" s="71" t="s">
        <v>324</v>
      </c>
      <c r="H2" s="70" t="s">
        <v>325</v>
      </c>
      <c r="I2" s="70" t="s">
        <v>326</v>
      </c>
      <c r="J2" s="72" t="s">
        <v>327</v>
      </c>
      <c r="K2" s="71" t="s">
        <v>328</v>
      </c>
      <c r="L2" s="6"/>
      <c r="M2" s="180" t="s">
        <v>329</v>
      </c>
      <c r="N2" s="181" t="s">
        <v>330</v>
      </c>
      <c r="O2" s="181" t="s">
        <v>331</v>
      </c>
      <c r="P2" s="182" t="s">
        <v>332</v>
      </c>
      <c r="Q2" s="182" t="s">
        <v>333</v>
      </c>
      <c r="R2" s="182" t="s">
        <v>334</v>
      </c>
      <c r="S2" s="183" t="s">
        <v>335</v>
      </c>
    </row>
    <row r="3" spans="2:19" ht="32.25">
      <c r="B3" s="73">
        <f>ROW() - 2</f>
        <v>1</v>
      </c>
      <c r="C3" s="74" t="s">
        <v>8</v>
      </c>
      <c r="D3" s="76" t="s">
        <v>9</v>
      </c>
      <c r="E3" s="75" t="s">
        <v>11</v>
      </c>
      <c r="F3" s="77" t="s">
        <v>10</v>
      </c>
      <c r="G3" s="78" t="s">
        <v>9</v>
      </c>
      <c r="H3" s="79" t="s">
        <v>11</v>
      </c>
      <c r="I3" s="79" t="s">
        <v>11</v>
      </c>
      <c r="J3" s="80" t="s">
        <v>11</v>
      </c>
      <c r="K3" s="80"/>
      <c r="L3" s="6"/>
      <c r="M3" s="81" t="s">
        <v>336</v>
      </c>
      <c r="N3" s="82" t="s">
        <v>337</v>
      </c>
      <c r="O3" s="82" t="s">
        <v>338</v>
      </c>
      <c r="P3" s="82" t="s">
        <v>339</v>
      </c>
      <c r="Q3" s="82" t="s">
        <v>340</v>
      </c>
      <c r="R3" s="82"/>
      <c r="S3" s="83"/>
    </row>
    <row r="4" spans="2:19" ht="32.25">
      <c r="B4" s="84">
        <f t="shared" ref="B4:B60" si="0">ROW() - 2</f>
        <v>2</v>
      </c>
      <c r="C4" s="85" t="s">
        <v>19</v>
      </c>
      <c r="D4" s="87" t="s">
        <v>20</v>
      </c>
      <c r="E4" s="86" t="s">
        <v>21</v>
      </c>
      <c r="F4" s="88" t="s">
        <v>13</v>
      </c>
      <c r="G4" s="89" t="s">
        <v>20</v>
      </c>
      <c r="H4" s="90" t="s">
        <v>347</v>
      </c>
      <c r="I4" s="90" t="s">
        <v>21</v>
      </c>
      <c r="J4" s="91" t="s">
        <v>348</v>
      </c>
      <c r="K4" s="91"/>
      <c r="L4" s="6"/>
      <c r="M4" s="81" t="s">
        <v>342</v>
      </c>
      <c r="N4" s="82" t="s">
        <v>343</v>
      </c>
      <c r="O4" s="82" t="s">
        <v>344</v>
      </c>
      <c r="P4" s="82"/>
      <c r="Q4" s="82" t="s">
        <v>345</v>
      </c>
      <c r="R4" s="82"/>
      <c r="S4" s="83" t="s">
        <v>346</v>
      </c>
    </row>
    <row r="5" spans="2:19" ht="32.25">
      <c r="B5" s="84">
        <f t="shared" si="0"/>
        <v>3</v>
      </c>
      <c r="C5" s="85" t="s">
        <v>14</v>
      </c>
      <c r="D5" s="87" t="s">
        <v>15</v>
      </c>
      <c r="E5" s="86" t="s">
        <v>17</v>
      </c>
      <c r="F5" s="88" t="s">
        <v>16</v>
      </c>
      <c r="G5" s="89" t="s">
        <v>341</v>
      </c>
      <c r="H5" s="90" t="s">
        <v>17</v>
      </c>
      <c r="I5" s="90" t="s">
        <v>17</v>
      </c>
      <c r="J5" s="91" t="s">
        <v>17</v>
      </c>
      <c r="K5" s="91"/>
      <c r="L5" s="6"/>
      <c r="M5" s="81" t="s">
        <v>349</v>
      </c>
      <c r="N5" s="82" t="s">
        <v>350</v>
      </c>
      <c r="O5" s="82" t="s">
        <v>351</v>
      </c>
      <c r="P5" s="82" t="s">
        <v>352</v>
      </c>
      <c r="Q5" s="82"/>
      <c r="R5" s="82" t="s">
        <v>353</v>
      </c>
      <c r="S5" s="83"/>
    </row>
    <row r="6" spans="2:19" ht="32.25">
      <c r="B6" s="92">
        <f t="shared" si="0"/>
        <v>4</v>
      </c>
      <c r="C6" s="93" t="s">
        <v>24</v>
      </c>
      <c r="D6" s="95" t="s">
        <v>25</v>
      </c>
      <c r="E6" s="94" t="s">
        <v>27</v>
      </c>
      <c r="F6" s="96" t="s">
        <v>26</v>
      </c>
      <c r="G6" s="97" t="s">
        <v>25</v>
      </c>
      <c r="H6" s="98" t="s">
        <v>27</v>
      </c>
      <c r="I6" s="98" t="s">
        <v>27</v>
      </c>
      <c r="J6" s="99" t="s">
        <v>27</v>
      </c>
      <c r="K6" s="99"/>
      <c r="L6" s="6"/>
      <c r="M6" s="81" t="s">
        <v>354</v>
      </c>
      <c r="N6" s="82" t="s">
        <v>355</v>
      </c>
      <c r="O6" s="82" t="s">
        <v>356</v>
      </c>
      <c r="P6" s="82" t="s">
        <v>357</v>
      </c>
      <c r="Q6" s="82"/>
      <c r="R6" s="82" t="s">
        <v>358</v>
      </c>
      <c r="S6" s="83"/>
    </row>
    <row r="7" spans="2:19" ht="32.25">
      <c r="B7" s="73">
        <f t="shared" si="0"/>
        <v>5</v>
      </c>
      <c r="C7" s="74" t="s">
        <v>30</v>
      </c>
      <c r="D7" s="76" t="s">
        <v>31</v>
      </c>
      <c r="E7" s="75" t="s">
        <v>33</v>
      </c>
      <c r="F7" s="77" t="s">
        <v>32</v>
      </c>
      <c r="G7" s="78" t="s">
        <v>31</v>
      </c>
      <c r="H7" s="79" t="s">
        <v>33</v>
      </c>
      <c r="I7" s="79" t="s">
        <v>33</v>
      </c>
      <c r="J7" s="80" t="s">
        <v>33</v>
      </c>
      <c r="K7" s="80"/>
      <c r="L7" s="6"/>
      <c r="M7" s="81" t="s">
        <v>359</v>
      </c>
      <c r="N7" s="82" t="s">
        <v>360</v>
      </c>
      <c r="O7" s="82" t="s">
        <v>361</v>
      </c>
      <c r="P7" s="82" t="s">
        <v>362</v>
      </c>
      <c r="Q7" s="82" t="s">
        <v>363</v>
      </c>
      <c r="R7" s="82"/>
      <c r="S7" s="83"/>
    </row>
    <row r="8" spans="2:19" ht="32.25">
      <c r="B8" s="84">
        <f t="shared" si="0"/>
        <v>6</v>
      </c>
      <c r="C8" s="85" t="s">
        <v>36</v>
      </c>
      <c r="D8" s="87" t="s">
        <v>37</v>
      </c>
      <c r="E8" s="86" t="s">
        <v>39</v>
      </c>
      <c r="F8" s="88" t="s">
        <v>38</v>
      </c>
      <c r="G8" s="89" t="s">
        <v>364</v>
      </c>
      <c r="H8" s="90" t="s">
        <v>39</v>
      </c>
      <c r="I8" s="90" t="s">
        <v>39</v>
      </c>
      <c r="J8" s="91" t="s">
        <v>39</v>
      </c>
      <c r="K8" s="91"/>
      <c r="L8" s="6"/>
      <c r="M8" s="100" t="s">
        <v>365</v>
      </c>
      <c r="N8" s="101"/>
      <c r="O8" s="101"/>
      <c r="P8" s="101"/>
      <c r="Q8" s="101"/>
      <c r="R8" s="101" t="s">
        <v>366</v>
      </c>
      <c r="S8" s="102"/>
    </row>
    <row r="9" spans="2:19" ht="32.25">
      <c r="B9" s="84">
        <f t="shared" si="0"/>
        <v>7</v>
      </c>
      <c r="C9" s="85" t="s">
        <v>41</v>
      </c>
      <c r="D9" s="87" t="s">
        <v>42</v>
      </c>
      <c r="E9" s="86" t="s">
        <v>44</v>
      </c>
      <c r="F9" s="88" t="s">
        <v>43</v>
      </c>
      <c r="G9" s="89" t="s">
        <v>42</v>
      </c>
      <c r="H9" s="90" t="s">
        <v>44</v>
      </c>
      <c r="I9" s="90" t="s">
        <v>44</v>
      </c>
      <c r="J9" s="91" t="s">
        <v>44</v>
      </c>
      <c r="K9" s="91"/>
      <c r="L9" s="6"/>
      <c r="M9" s="6"/>
      <c r="N9" s="6"/>
      <c r="O9" s="6"/>
    </row>
    <row r="10" spans="2:19" ht="45.75">
      <c r="B10" s="92">
        <f t="shared" si="0"/>
        <v>8</v>
      </c>
      <c r="C10" s="93" t="s">
        <v>47</v>
      </c>
      <c r="D10" s="95" t="s">
        <v>48</v>
      </c>
      <c r="E10" s="94" t="s">
        <v>50</v>
      </c>
      <c r="F10" s="96" t="s">
        <v>49</v>
      </c>
      <c r="G10" s="97" t="s">
        <v>48</v>
      </c>
      <c r="H10" s="98" t="s">
        <v>50</v>
      </c>
      <c r="I10" s="98" t="s">
        <v>50</v>
      </c>
      <c r="J10" s="99" t="s">
        <v>50</v>
      </c>
      <c r="K10" s="99"/>
      <c r="L10" s="6"/>
      <c r="M10" s="103" t="s">
        <v>367</v>
      </c>
      <c r="N10" s="6"/>
      <c r="O10" s="6"/>
    </row>
    <row r="11" spans="2:19" ht="44.25">
      <c r="B11" s="73">
        <f t="shared" si="0"/>
        <v>9</v>
      </c>
      <c r="C11" s="74" t="s">
        <v>96</v>
      </c>
      <c r="D11" s="76" t="s">
        <v>97</v>
      </c>
      <c r="E11" s="75" t="s">
        <v>99</v>
      </c>
      <c r="F11" s="77" t="s">
        <v>98</v>
      </c>
      <c r="G11" s="78" t="s">
        <v>97</v>
      </c>
      <c r="H11" s="79" t="s">
        <v>99</v>
      </c>
      <c r="I11" s="79" t="s">
        <v>99</v>
      </c>
      <c r="J11" s="80" t="s">
        <v>99</v>
      </c>
      <c r="K11" s="80"/>
      <c r="L11" s="6"/>
      <c r="M11" s="109" cm="1">
        <f t="array" ref="M11" xml:space="preserve"> ROW() - ROW($10:$10)</f>
        <v>1</v>
      </c>
      <c r="N11" s="109" t="str">
        <f xml:space="preserve"> MID($M$10, M11, 1)</f>
        <v>t</v>
      </c>
      <c r="O11" s="110" t="str" cm="1">
        <f t="array" ref="O11" xml:space="preserve"> INDEX(注音編碼對照表[方音符號], MATCH(TRUE, EXACT(N11, 注音編碼對照表[台語音標]), 0))</f>
        <v>ㄉ</v>
      </c>
      <c r="P11" s="109"/>
      <c r="Q11" s="109"/>
      <c r="R11" s="109"/>
      <c r="S11" s="109"/>
    </row>
    <row r="12" spans="2:19" ht="44.25">
      <c r="B12" s="84">
        <f t="shared" si="0"/>
        <v>10</v>
      </c>
      <c r="C12" s="85" t="s">
        <v>107</v>
      </c>
      <c r="D12" s="87" t="s">
        <v>108</v>
      </c>
      <c r="E12" s="86" t="s">
        <v>109</v>
      </c>
      <c r="F12" s="88" t="s">
        <v>101</v>
      </c>
      <c r="G12" s="89" t="s">
        <v>108</v>
      </c>
      <c r="H12" s="90" t="s">
        <v>377</v>
      </c>
      <c r="I12" s="90" t="s">
        <v>378</v>
      </c>
      <c r="J12" s="91" t="s">
        <v>379</v>
      </c>
      <c r="K12" s="91"/>
      <c r="L12" s="6"/>
      <c r="M12" s="109" cm="1">
        <f t="array" ref="M12" xml:space="preserve"> ROW() - ROW($10:$10)</f>
        <v>2</v>
      </c>
      <c r="N12" s="109" t="str">
        <f xml:space="preserve"> MID($M$10, M12, 1)</f>
        <v>a</v>
      </c>
      <c r="O12" s="110" t="str" cm="1">
        <f t="array" ref="O12" xml:space="preserve"> INDEX(注音編碼對照表[方音符號], MATCH(TRUE, EXACT(N12, 注音編碼對照表[台語音標]), 0))</f>
        <v>ㄚ</v>
      </c>
      <c r="P12" s="109"/>
      <c r="Q12" s="109"/>
    </row>
    <row r="13" spans="2:19" ht="44.25">
      <c r="B13" s="84">
        <f t="shared" si="0"/>
        <v>11</v>
      </c>
      <c r="C13" s="85" t="s">
        <v>102</v>
      </c>
      <c r="D13" s="87" t="s">
        <v>103</v>
      </c>
      <c r="E13" s="86" t="s">
        <v>105</v>
      </c>
      <c r="F13" s="88" t="s">
        <v>104</v>
      </c>
      <c r="G13" s="89" t="s">
        <v>375</v>
      </c>
      <c r="H13" s="90" t="s">
        <v>376</v>
      </c>
      <c r="I13" s="90" t="s">
        <v>105</v>
      </c>
      <c r="J13" s="91" t="s">
        <v>105</v>
      </c>
      <c r="K13" s="91"/>
      <c r="L13" s="6"/>
      <c r="M13" s="109" cm="1">
        <f t="array" ref="M13" xml:space="preserve"> ROW() - ROW($10:$10)</f>
        <v>3</v>
      </c>
      <c r="N13" s="109" t="str">
        <f xml:space="preserve"> MID($M$10, M13, 1)</f>
        <v>n</v>
      </c>
      <c r="O13" s="110" t="str" cm="1">
        <f t="array" ref="O13" xml:space="preserve"> INDEX(注音編碼對照表[方音符號], MATCH(TRUE, EXACT(N13, 注音編碼對照表[台語音標]), 0))</f>
        <v>ㄋ</v>
      </c>
      <c r="P13" s="110"/>
      <c r="Q13" s="110"/>
    </row>
    <row r="14" spans="2:19" ht="44.25">
      <c r="B14" s="92">
        <f t="shared" si="0"/>
        <v>12</v>
      </c>
      <c r="C14" s="116" t="s">
        <v>101</v>
      </c>
      <c r="D14" s="118" t="s">
        <v>36</v>
      </c>
      <c r="E14" s="117" t="s">
        <v>113</v>
      </c>
      <c r="F14" s="96" t="s">
        <v>112</v>
      </c>
      <c r="G14" s="119" t="s">
        <v>380</v>
      </c>
      <c r="H14" s="120" t="str">
        <f xml:space="preserve"> _xlfn.UNICHAR(8304) &amp; "兀"</f>
        <v>⁰兀</v>
      </c>
      <c r="I14" s="120" t="s">
        <v>381</v>
      </c>
      <c r="J14" s="99" t="s">
        <v>381</v>
      </c>
      <c r="K14" s="99"/>
      <c r="L14" s="6"/>
      <c r="M14" s="109" cm="1">
        <f t="array" ref="M14" xml:space="preserve"> ROW() - ROW($10:$10)</f>
        <v>4</v>
      </c>
      <c r="N14" s="109" t="str">
        <f xml:space="preserve"> MID($M$10, M14, 1)</f>
        <v>g</v>
      </c>
      <c r="O14" s="110" t="str" cm="1">
        <f t="array" ref="O14" xml:space="preserve"> INDEX(注音編碼對照表[方音符號], MATCH(TRUE, EXACT(N14, 注音編碼對照表[台語音標]), 0))</f>
        <v>ㆣ</v>
      </c>
    </row>
    <row r="15" spans="2:19" ht="44.25">
      <c r="B15" s="73">
        <f t="shared" si="0"/>
        <v>13</v>
      </c>
      <c r="C15" s="121" t="s">
        <v>59</v>
      </c>
      <c r="D15" s="123" t="s">
        <v>58</v>
      </c>
      <c r="E15" s="122" t="s">
        <v>118</v>
      </c>
      <c r="F15" s="77" t="s">
        <v>117</v>
      </c>
      <c r="G15" s="124" t="s">
        <v>117</v>
      </c>
      <c r="H15" s="125" t="s">
        <v>118</v>
      </c>
      <c r="I15" s="125" t="s">
        <v>118</v>
      </c>
      <c r="J15" s="80" t="s">
        <v>118</v>
      </c>
      <c r="K15" s="80"/>
      <c r="L15" s="6"/>
      <c r="M15" s="109" cm="1">
        <f t="array" ref="M15" xml:space="preserve"> ROW() - ROW($10:$10)</f>
        <v>5</v>
      </c>
      <c r="N15" s="109" t="str">
        <f xml:space="preserve"> MID($M$10, M15, 1)</f>
        <v>1</v>
      </c>
      <c r="O15" s="110" t="str" cm="1">
        <f t="array" ref="O15" xml:space="preserve"> INDEX(注音編碼對照表[方音符號], MATCH(TRUE, EXACT(N15, 注音編碼對照表[台語音標]), 0))</f>
        <v>ˉ</v>
      </c>
    </row>
    <row r="16" spans="2:19" ht="44.25">
      <c r="B16" s="73">
        <f t="shared" si="0"/>
        <v>14</v>
      </c>
      <c r="C16" s="104" t="s">
        <v>72</v>
      </c>
      <c r="D16" s="106" t="s">
        <v>73</v>
      </c>
      <c r="E16" s="105" t="s">
        <v>75</v>
      </c>
      <c r="F16" s="77" t="s">
        <v>74</v>
      </c>
      <c r="G16" s="107" t="s">
        <v>370</v>
      </c>
      <c r="H16" s="108" t="s">
        <v>75</v>
      </c>
      <c r="I16" s="108" t="s">
        <v>75</v>
      </c>
      <c r="J16" s="80" t="s">
        <v>75</v>
      </c>
      <c r="K16" s="80"/>
      <c r="L16" s="6"/>
      <c r="M16" s="109" cm="1">
        <f t="array" ref="M16" xml:space="preserve"> ROW() - ROW($10:$10)</f>
        <v>6</v>
      </c>
      <c r="N16" s="109" t="str">
        <f xml:space="preserve"> MID($M$10, M16, 1)</f>
        <v/>
      </c>
      <c r="O16" s="6"/>
    </row>
    <row r="17" spans="2:17" ht="44.25">
      <c r="B17" s="84">
        <f t="shared" si="0"/>
        <v>15</v>
      </c>
      <c r="C17" s="85" t="s">
        <v>84</v>
      </c>
      <c r="D17" s="87" t="s">
        <v>85</v>
      </c>
      <c r="E17" s="86" t="s">
        <v>87</v>
      </c>
      <c r="F17" s="88" t="s">
        <v>86</v>
      </c>
      <c r="G17" s="89" t="s">
        <v>372</v>
      </c>
      <c r="H17" s="90" t="s">
        <v>368</v>
      </c>
      <c r="I17" s="90" t="s">
        <v>87</v>
      </c>
      <c r="J17" s="91" t="s">
        <v>373</v>
      </c>
      <c r="K17" s="91"/>
      <c r="L17" s="6"/>
      <c r="M17" s="109" cm="1">
        <f t="array" ref="M17" xml:space="preserve"> ROW() - ROW($10:$10)</f>
        <v>7</v>
      </c>
      <c r="N17" s="6"/>
      <c r="O17" s="6"/>
    </row>
    <row r="18" spans="2:17" ht="44.25">
      <c r="B18" s="84">
        <f t="shared" si="0"/>
        <v>16</v>
      </c>
      <c r="C18" s="111" t="s">
        <v>78</v>
      </c>
      <c r="D18" s="113" t="s">
        <v>79</v>
      </c>
      <c r="E18" s="112" t="s">
        <v>81</v>
      </c>
      <c r="F18" s="88" t="s">
        <v>80</v>
      </c>
      <c r="G18" s="114" t="s">
        <v>371</v>
      </c>
      <c r="H18" s="115" t="s">
        <v>81</v>
      </c>
      <c r="I18" s="115" t="s">
        <v>81</v>
      </c>
      <c r="J18" s="91" t="s">
        <v>81</v>
      </c>
      <c r="K18" s="91"/>
      <c r="L18" s="6"/>
      <c r="M18" s="109" cm="1">
        <f t="array" ref="M18" xml:space="preserve"> ROW() - ROW($10:$10)</f>
        <v>8</v>
      </c>
      <c r="N18" s="6"/>
      <c r="O18" s="6"/>
    </row>
    <row r="19" spans="2:17" ht="32.25">
      <c r="B19" s="92">
        <f t="shared" si="0"/>
        <v>17</v>
      </c>
      <c r="C19" s="116" t="s">
        <v>90</v>
      </c>
      <c r="D19" s="118" t="s">
        <v>91</v>
      </c>
      <c r="E19" s="117" t="s">
        <v>93</v>
      </c>
      <c r="F19" s="96" t="s">
        <v>92</v>
      </c>
      <c r="G19" s="119" t="s">
        <v>374</v>
      </c>
      <c r="H19" s="120" t="s">
        <v>93</v>
      </c>
      <c r="I19" s="120" t="s">
        <v>93</v>
      </c>
      <c r="J19" s="99" t="s">
        <v>93</v>
      </c>
      <c r="K19" s="99"/>
      <c r="L19" s="6"/>
      <c r="M19" s="6"/>
      <c r="N19" s="6"/>
      <c r="O19" s="6"/>
    </row>
    <row r="20" spans="2:17" ht="32.25">
      <c r="B20" s="73">
        <f t="shared" si="0"/>
        <v>18</v>
      </c>
      <c r="C20" s="104" t="s">
        <v>52</v>
      </c>
      <c r="D20" s="106" t="s">
        <v>53</v>
      </c>
      <c r="E20" s="105" t="s">
        <v>55</v>
      </c>
      <c r="F20" s="77" t="s">
        <v>54</v>
      </c>
      <c r="G20" s="107" t="s">
        <v>53</v>
      </c>
      <c r="H20" s="108" t="s">
        <v>55</v>
      </c>
      <c r="I20" s="108" t="s">
        <v>55</v>
      </c>
      <c r="J20" s="80" t="s">
        <v>55</v>
      </c>
      <c r="K20" s="80"/>
      <c r="L20" s="6"/>
      <c r="M20" s="6"/>
      <c r="N20" s="6"/>
      <c r="O20" s="6"/>
    </row>
    <row r="21" spans="2:17" ht="32.25">
      <c r="B21" s="84">
        <f t="shared" si="0"/>
        <v>19</v>
      </c>
      <c r="C21" s="85" t="s">
        <v>20</v>
      </c>
      <c r="D21" s="87" t="s">
        <v>64</v>
      </c>
      <c r="E21" s="86" t="s">
        <v>66</v>
      </c>
      <c r="F21" s="88" t="s">
        <v>65</v>
      </c>
      <c r="G21" s="89" t="s">
        <v>64</v>
      </c>
      <c r="H21" s="90" t="s">
        <v>368</v>
      </c>
      <c r="I21" s="90" t="s">
        <v>369</v>
      </c>
      <c r="J21" s="91" t="s">
        <v>368</v>
      </c>
      <c r="K21" s="91"/>
      <c r="L21" s="6"/>
      <c r="M21" s="6"/>
      <c r="N21" s="6"/>
      <c r="O21" s="6"/>
    </row>
    <row r="22" spans="2:17" ht="32.25">
      <c r="B22" s="84">
        <f t="shared" si="0"/>
        <v>20</v>
      </c>
      <c r="C22" s="111" t="s">
        <v>58</v>
      </c>
      <c r="D22" s="113" t="s">
        <v>59</v>
      </c>
      <c r="E22" s="112" t="s">
        <v>61</v>
      </c>
      <c r="F22" s="88" t="s">
        <v>60</v>
      </c>
      <c r="G22" s="114" t="s">
        <v>59</v>
      </c>
      <c r="H22" s="115" t="s">
        <v>61</v>
      </c>
      <c r="I22" s="115" t="s">
        <v>61</v>
      </c>
      <c r="J22" s="91" t="s">
        <v>61</v>
      </c>
      <c r="K22" s="91"/>
      <c r="L22" s="6"/>
      <c r="M22" s="6"/>
      <c r="N22" s="6"/>
      <c r="O22" s="6"/>
    </row>
    <row r="23" spans="2:17" ht="32.25">
      <c r="B23" s="92">
        <f t="shared" si="0"/>
        <v>21</v>
      </c>
      <c r="C23" s="116" t="s">
        <v>42</v>
      </c>
      <c r="D23" s="118" t="s">
        <v>41</v>
      </c>
      <c r="E23" s="117" t="s">
        <v>70</v>
      </c>
      <c r="F23" s="96" t="s">
        <v>69</v>
      </c>
      <c r="G23" s="119" t="s">
        <v>41</v>
      </c>
      <c r="H23" s="120" t="s">
        <v>70</v>
      </c>
      <c r="I23" s="120" t="s">
        <v>70</v>
      </c>
      <c r="J23" s="99" t="s">
        <v>70</v>
      </c>
      <c r="K23" s="99"/>
      <c r="L23" s="6"/>
      <c r="M23" s="6"/>
      <c r="N23" s="6"/>
      <c r="O23" s="6"/>
    </row>
    <row r="24" spans="2:17" ht="32.25">
      <c r="B24" s="126">
        <f t="shared" si="0"/>
        <v>22</v>
      </c>
      <c r="C24" s="74" t="s">
        <v>120</v>
      </c>
      <c r="D24" s="76" t="s">
        <v>24</v>
      </c>
      <c r="E24" s="75" t="s">
        <v>122</v>
      </c>
      <c r="F24" s="127" t="s">
        <v>121</v>
      </c>
      <c r="G24" s="128" t="s">
        <v>24</v>
      </c>
      <c r="H24" s="79" t="s">
        <v>122</v>
      </c>
      <c r="I24" s="79" t="s">
        <v>122</v>
      </c>
      <c r="J24" s="80" t="s">
        <v>122</v>
      </c>
      <c r="K24" s="129"/>
      <c r="L24" s="6"/>
      <c r="M24" s="6"/>
      <c r="N24" s="6"/>
      <c r="O24" s="6"/>
    </row>
    <row r="25" spans="2:17" ht="32.25">
      <c r="B25" s="130">
        <f t="shared" si="0"/>
        <v>23</v>
      </c>
      <c r="C25" s="85" t="s">
        <v>124</v>
      </c>
      <c r="D25" s="87" t="s">
        <v>125</v>
      </c>
      <c r="E25" s="86" t="s">
        <v>127</v>
      </c>
      <c r="F25" s="131" t="s">
        <v>126</v>
      </c>
      <c r="G25" s="132" t="s">
        <v>382</v>
      </c>
      <c r="H25" s="90" t="s">
        <v>383</v>
      </c>
      <c r="I25" s="90" t="s">
        <v>127</v>
      </c>
      <c r="J25" s="91" t="s">
        <v>384</v>
      </c>
      <c r="K25" s="133"/>
      <c r="L25" s="6"/>
      <c r="M25" s="134" t="s">
        <v>25</v>
      </c>
      <c r="N25" s="134" t="s">
        <v>209</v>
      </c>
      <c r="O25" s="134" t="s">
        <v>210</v>
      </c>
      <c r="P25" s="134" t="s">
        <v>385</v>
      </c>
      <c r="Q25" s="134" t="s">
        <v>386</v>
      </c>
    </row>
    <row r="26" spans="2:17" ht="32.25">
      <c r="B26" s="135">
        <f t="shared" si="0"/>
        <v>24</v>
      </c>
      <c r="C26" s="85" t="s">
        <v>130</v>
      </c>
      <c r="D26" s="87" t="s">
        <v>131</v>
      </c>
      <c r="E26" s="86" t="s">
        <v>133</v>
      </c>
      <c r="F26" s="131" t="s">
        <v>132</v>
      </c>
      <c r="G26" s="132" t="s">
        <v>131</v>
      </c>
      <c r="H26" s="90" t="s">
        <v>133</v>
      </c>
      <c r="I26" s="90" t="s">
        <v>133</v>
      </c>
      <c r="J26" s="91" t="s">
        <v>133</v>
      </c>
      <c r="K26" s="91"/>
      <c r="L26" s="6"/>
      <c r="M26" s="134" t="s">
        <v>9</v>
      </c>
      <c r="N26" s="134" t="s">
        <v>217</v>
      </c>
      <c r="O26" s="134" t="s">
        <v>218</v>
      </c>
      <c r="P26" s="134" t="s">
        <v>387</v>
      </c>
      <c r="Q26" s="134" t="s">
        <v>388</v>
      </c>
    </row>
    <row r="27" spans="2:17" ht="32.25">
      <c r="B27" s="135">
        <f t="shared" si="0"/>
        <v>25</v>
      </c>
      <c r="C27" s="85" t="s">
        <v>135</v>
      </c>
      <c r="D27" s="87" t="s">
        <v>136</v>
      </c>
      <c r="E27" s="86" t="s">
        <v>138</v>
      </c>
      <c r="F27" s="131" t="s">
        <v>137</v>
      </c>
      <c r="G27" s="132" t="s">
        <v>389</v>
      </c>
      <c r="H27" s="90" t="str">
        <f xml:space="preserve"> _xlfn.UNICHAR(8304) &amp; "ㄧ"</f>
        <v>⁰ㄧ</v>
      </c>
      <c r="I27" s="90" t="s">
        <v>138</v>
      </c>
      <c r="J27" s="91" t="s">
        <v>390</v>
      </c>
      <c r="K27" s="91"/>
      <c r="L27" s="6"/>
      <c r="M27" s="134" t="s">
        <v>231</v>
      </c>
      <c r="N27" s="134" t="s">
        <v>232</v>
      </c>
      <c r="O27" s="134" t="s">
        <v>234</v>
      </c>
      <c r="P27" s="134" t="s">
        <v>234</v>
      </c>
      <c r="Q27" s="134" t="s">
        <v>391</v>
      </c>
    </row>
    <row r="28" spans="2:17" ht="32.25">
      <c r="B28" s="135">
        <f t="shared" si="0"/>
        <v>26</v>
      </c>
      <c r="C28" s="136" t="s">
        <v>64</v>
      </c>
      <c r="D28" s="137" t="s">
        <v>130</v>
      </c>
      <c r="E28" s="86" t="s">
        <v>142</v>
      </c>
      <c r="F28" s="131" t="s">
        <v>141</v>
      </c>
      <c r="G28" s="132" t="s">
        <v>130</v>
      </c>
      <c r="H28" s="138" t="s">
        <v>142</v>
      </c>
      <c r="I28" s="138" t="s">
        <v>142</v>
      </c>
      <c r="J28" s="91" t="s">
        <v>142</v>
      </c>
      <c r="K28" s="91"/>
      <c r="L28" s="6"/>
      <c r="M28" s="134" t="s">
        <v>392</v>
      </c>
      <c r="N28" s="134" t="s">
        <v>393</v>
      </c>
      <c r="O28" s="134" t="s">
        <v>283</v>
      </c>
      <c r="P28" s="134" t="s">
        <v>283</v>
      </c>
      <c r="Q28" s="134" t="s">
        <v>394</v>
      </c>
    </row>
    <row r="29" spans="2:17" ht="32.25">
      <c r="B29" s="135">
        <f t="shared" si="0"/>
        <v>27</v>
      </c>
      <c r="C29" s="85" t="s">
        <v>144</v>
      </c>
      <c r="D29" s="87" t="s">
        <v>135</v>
      </c>
      <c r="E29" s="86" t="s">
        <v>146</v>
      </c>
      <c r="F29" s="131" t="s">
        <v>145</v>
      </c>
      <c r="G29" s="132" t="s">
        <v>395</v>
      </c>
      <c r="H29" s="90" t="s">
        <v>396</v>
      </c>
      <c r="I29" s="90" t="s">
        <v>146</v>
      </c>
      <c r="J29" s="91" t="s">
        <v>397</v>
      </c>
      <c r="K29" s="91"/>
      <c r="L29" s="6"/>
      <c r="M29" s="134"/>
      <c r="N29" s="134"/>
      <c r="O29" s="134"/>
      <c r="P29" s="134"/>
      <c r="Q29" s="134"/>
    </row>
    <row r="30" spans="2:17" ht="32.25">
      <c r="B30" s="130">
        <f t="shared" si="0"/>
        <v>28</v>
      </c>
      <c r="C30" s="139" t="s">
        <v>149</v>
      </c>
      <c r="D30" s="141" t="s">
        <v>96</v>
      </c>
      <c r="E30" s="140" t="s">
        <v>151</v>
      </c>
      <c r="F30" s="142" t="s">
        <v>150</v>
      </c>
      <c r="G30" s="143" t="s">
        <v>96</v>
      </c>
      <c r="H30" s="144" t="s">
        <v>398</v>
      </c>
      <c r="I30" s="144" t="s">
        <v>151</v>
      </c>
      <c r="J30" s="91" t="s">
        <v>399</v>
      </c>
      <c r="K30" s="133"/>
      <c r="L30" s="6"/>
      <c r="M30" s="134">
        <v>2070</v>
      </c>
      <c r="N30" s="134">
        <v>8304</v>
      </c>
      <c r="O30" s="134"/>
      <c r="P30" s="134"/>
      <c r="Q30" s="134"/>
    </row>
    <row r="31" spans="2:17" ht="32.25">
      <c r="B31" s="130">
        <f t="shared" si="0"/>
        <v>29</v>
      </c>
      <c r="C31" s="85" t="s">
        <v>153</v>
      </c>
      <c r="D31" s="87" t="s">
        <v>107</v>
      </c>
      <c r="E31" s="86" t="s">
        <v>155</v>
      </c>
      <c r="F31" s="131" t="s">
        <v>154</v>
      </c>
      <c r="G31" s="132" t="s">
        <v>400</v>
      </c>
      <c r="H31" s="90" t="s">
        <v>401</v>
      </c>
      <c r="I31" s="90" t="s">
        <v>155</v>
      </c>
      <c r="J31" s="91" t="s">
        <v>402</v>
      </c>
      <c r="K31" s="133"/>
      <c r="L31" s="6"/>
      <c r="M31" s="134" t="str">
        <f xml:space="preserve"> _xlfn.UNICHAR(8304)</f>
        <v>⁰</v>
      </c>
      <c r="N31" s="134" t="str">
        <f xml:space="preserve"> M31 &amp; RIGHT(H29)</f>
        <v>⁰ㄨ</v>
      </c>
      <c r="O31" s="134"/>
      <c r="P31" s="134"/>
      <c r="Q31" s="134"/>
    </row>
    <row r="32" spans="2:17" ht="32.25">
      <c r="B32" s="130">
        <f t="shared" si="0"/>
        <v>30</v>
      </c>
      <c r="C32" s="85" t="s">
        <v>97</v>
      </c>
      <c r="D32" s="87" t="s">
        <v>158</v>
      </c>
      <c r="E32" s="86" t="s">
        <v>160</v>
      </c>
      <c r="F32" s="131" t="s">
        <v>159</v>
      </c>
      <c r="G32" s="132" t="s">
        <v>158</v>
      </c>
      <c r="H32" s="90" t="s">
        <v>403</v>
      </c>
      <c r="I32" s="90" t="s">
        <v>160</v>
      </c>
      <c r="J32" s="91" t="s">
        <v>403</v>
      </c>
      <c r="K32" s="133"/>
      <c r="L32" s="6"/>
      <c r="M32" s="134" t="str">
        <f t="shared" ref="M32:M37" si="1" xml:space="preserve"> _xlfn.UNICHAR(8304)</f>
        <v>⁰</v>
      </c>
      <c r="N32" s="134" t="str">
        <f xml:space="preserve"> M32 &amp; RIGHT(H25)</f>
        <v>⁰ㄚ</v>
      </c>
      <c r="O32" s="134"/>
      <c r="P32" s="134"/>
      <c r="Q32" s="134"/>
    </row>
    <row r="33" spans="2:19" ht="32.25">
      <c r="B33" s="130">
        <f t="shared" si="0"/>
        <v>31</v>
      </c>
      <c r="C33" s="85" t="s">
        <v>131</v>
      </c>
      <c r="D33" s="87" t="s">
        <v>163</v>
      </c>
      <c r="E33" s="86" t="s">
        <v>165</v>
      </c>
      <c r="F33" s="131" t="s">
        <v>164</v>
      </c>
      <c r="G33" s="132" t="s">
        <v>404</v>
      </c>
      <c r="H33" s="90" t="s">
        <v>405</v>
      </c>
      <c r="I33" s="90" t="s">
        <v>165</v>
      </c>
      <c r="J33" s="91" t="s">
        <v>406</v>
      </c>
      <c r="K33" s="133"/>
      <c r="L33" s="6"/>
      <c r="M33" s="134" t="str">
        <f t="shared" si="1"/>
        <v>⁰</v>
      </c>
      <c r="N33" s="134" t="str">
        <f xml:space="preserve"> M33 &amp; RIGHT(H34)</f>
        <v>⁰ㄛ</v>
      </c>
      <c r="O33" s="134"/>
      <c r="P33" s="134"/>
      <c r="Q33" s="134"/>
    </row>
    <row r="34" spans="2:19" ht="32.25">
      <c r="B34" s="130">
        <f t="shared" si="0"/>
        <v>32</v>
      </c>
      <c r="C34" s="85" t="s">
        <v>136</v>
      </c>
      <c r="D34" s="87" t="s">
        <v>168</v>
      </c>
      <c r="E34" s="86" t="s">
        <v>170</v>
      </c>
      <c r="F34" s="131" t="s">
        <v>169</v>
      </c>
      <c r="G34" s="132" t="s">
        <v>407</v>
      </c>
      <c r="H34" s="90" t="s">
        <v>408</v>
      </c>
      <c r="I34" s="90" t="s">
        <v>170</v>
      </c>
      <c r="J34" s="91" t="s">
        <v>409</v>
      </c>
      <c r="K34" s="133"/>
      <c r="L34" s="6"/>
      <c r="M34" s="134" t="str">
        <f t="shared" si="1"/>
        <v>⁰</v>
      </c>
      <c r="N34" s="134" t="str">
        <f xml:space="preserve"> M34 &amp; RIGHT(H31)</f>
        <v>⁰ㄝ</v>
      </c>
      <c r="O34" s="134"/>
      <c r="P34" s="134"/>
      <c r="Q34" s="134"/>
    </row>
    <row r="35" spans="2:19" ht="32.25">
      <c r="B35" s="130">
        <f t="shared" si="0"/>
        <v>33</v>
      </c>
      <c r="C35" s="139" t="s">
        <v>173</v>
      </c>
      <c r="D35" s="141" t="s">
        <v>52</v>
      </c>
      <c r="E35" s="140" t="s">
        <v>175</v>
      </c>
      <c r="F35" s="131" t="s">
        <v>174</v>
      </c>
      <c r="G35" s="143" t="s">
        <v>410</v>
      </c>
      <c r="H35" s="144" t="s">
        <v>175</v>
      </c>
      <c r="I35" s="144" t="s">
        <v>175</v>
      </c>
      <c r="J35" s="91" t="s">
        <v>175</v>
      </c>
      <c r="K35" s="133"/>
      <c r="L35" s="6"/>
      <c r="M35" s="134" t="str">
        <f t="shared" si="1"/>
        <v>⁰</v>
      </c>
      <c r="N35" s="134" t="str">
        <f xml:space="preserve"> M35 &amp; RIGHT(H36)</f>
        <v>⁰ㄞ</v>
      </c>
      <c r="O35" s="134"/>
      <c r="P35" s="134"/>
      <c r="Q35" s="134"/>
    </row>
    <row r="36" spans="2:19" ht="32.25">
      <c r="B36" s="130">
        <f t="shared" si="0"/>
        <v>34</v>
      </c>
      <c r="C36" s="85" t="s">
        <v>177</v>
      </c>
      <c r="D36" s="87" t="s">
        <v>178</v>
      </c>
      <c r="E36" s="86" t="s">
        <v>180</v>
      </c>
      <c r="F36" s="131" t="s">
        <v>179</v>
      </c>
      <c r="G36" s="132" t="s">
        <v>411</v>
      </c>
      <c r="H36" s="90" t="s">
        <v>412</v>
      </c>
      <c r="I36" s="90" t="s">
        <v>180</v>
      </c>
      <c r="J36" s="91" t="s">
        <v>413</v>
      </c>
      <c r="K36" s="133"/>
      <c r="L36" s="6"/>
      <c r="M36" s="134" t="str">
        <f t="shared" si="1"/>
        <v>⁰</v>
      </c>
      <c r="N36" s="134" t="str">
        <f xml:space="preserve"> M36 &amp; RIGHT(H38)</f>
        <v>⁰ㄠ</v>
      </c>
      <c r="O36" s="134"/>
      <c r="P36" s="134"/>
      <c r="Q36" s="134"/>
    </row>
    <row r="37" spans="2:19" ht="32.25">
      <c r="B37" s="130">
        <f t="shared" si="0"/>
        <v>35</v>
      </c>
      <c r="C37" s="85" t="s">
        <v>48</v>
      </c>
      <c r="D37" s="87" t="s">
        <v>47</v>
      </c>
      <c r="E37" s="86" t="s">
        <v>184</v>
      </c>
      <c r="F37" s="131" t="s">
        <v>414</v>
      </c>
      <c r="G37" s="132" t="s">
        <v>415</v>
      </c>
      <c r="H37" s="90" t="s">
        <v>184</v>
      </c>
      <c r="I37" s="90" t="s">
        <v>184</v>
      </c>
      <c r="J37" s="91" t="s">
        <v>184</v>
      </c>
      <c r="K37" s="133"/>
      <c r="L37" s="6"/>
      <c r="M37" s="134" t="str">
        <f t="shared" si="1"/>
        <v>⁰</v>
      </c>
      <c r="N37" s="134" t="str">
        <f xml:space="preserve"> M37 &amp; RIGHT(H40)</f>
        <v>⁰ㄇ</v>
      </c>
      <c r="O37" s="134"/>
      <c r="P37" s="134"/>
      <c r="Q37" s="134"/>
    </row>
    <row r="38" spans="2:19" ht="32.25">
      <c r="B38" s="145">
        <f t="shared" si="0"/>
        <v>36</v>
      </c>
      <c r="C38" s="93" t="s">
        <v>186</v>
      </c>
      <c r="D38" s="95" t="s">
        <v>187</v>
      </c>
      <c r="E38" s="94" t="s">
        <v>189</v>
      </c>
      <c r="F38" s="146" t="s">
        <v>188</v>
      </c>
      <c r="G38" s="147" t="s">
        <v>416</v>
      </c>
      <c r="H38" s="98" t="s">
        <v>417</v>
      </c>
      <c r="I38" s="98" t="s">
        <v>189</v>
      </c>
      <c r="J38" s="99" t="s">
        <v>418</v>
      </c>
      <c r="K38" s="148"/>
      <c r="L38" s="6"/>
      <c r="M38" s="134"/>
      <c r="N38" s="134"/>
      <c r="O38" s="134"/>
      <c r="P38" s="134"/>
      <c r="Q38" s="134"/>
    </row>
    <row r="39" spans="2:19" ht="32.25">
      <c r="B39" s="135">
        <f t="shared" si="0"/>
        <v>37</v>
      </c>
      <c r="C39" s="85" t="s">
        <v>192</v>
      </c>
      <c r="D39" s="87" t="s">
        <v>193</v>
      </c>
      <c r="E39" s="86" t="s">
        <v>195</v>
      </c>
      <c r="F39" s="131" t="s">
        <v>194</v>
      </c>
      <c r="G39" s="132" t="s">
        <v>419</v>
      </c>
      <c r="H39" s="90" t="s">
        <v>420</v>
      </c>
      <c r="I39" s="90" t="s">
        <v>421</v>
      </c>
      <c r="J39" s="91" t="s">
        <v>421</v>
      </c>
      <c r="K39" s="91"/>
      <c r="L39" s="6"/>
      <c r="M39" s="134"/>
      <c r="N39" s="134"/>
      <c r="O39" s="134"/>
      <c r="P39" s="134"/>
      <c r="Q39" s="134"/>
    </row>
    <row r="40" spans="2:19" ht="32.25">
      <c r="B40" s="135">
        <f t="shared" si="0"/>
        <v>38</v>
      </c>
      <c r="C40" s="85" t="s">
        <v>198</v>
      </c>
      <c r="D40" s="87" t="s">
        <v>199</v>
      </c>
      <c r="E40" s="86" t="s">
        <v>201</v>
      </c>
      <c r="F40" s="131" t="s">
        <v>200</v>
      </c>
      <c r="G40" s="132" t="s">
        <v>422</v>
      </c>
      <c r="H40" s="90" t="s">
        <v>423</v>
      </c>
      <c r="I40" s="90" t="s">
        <v>424</v>
      </c>
      <c r="J40" s="91" t="s">
        <v>424</v>
      </c>
      <c r="K40" s="91"/>
      <c r="L40" s="6"/>
      <c r="M40" s="134"/>
      <c r="N40" s="134"/>
      <c r="O40" s="134"/>
      <c r="P40" s="134"/>
      <c r="Q40" s="134"/>
    </row>
    <row r="41" spans="2:19" ht="32.25">
      <c r="B41" s="45">
        <f t="shared" si="0"/>
        <v>39</v>
      </c>
      <c r="C41" s="14" t="s">
        <v>203</v>
      </c>
      <c r="D41" s="15" t="s">
        <v>204</v>
      </c>
      <c r="E41" s="17" t="s">
        <v>206</v>
      </c>
      <c r="F41" s="44" t="s">
        <v>205</v>
      </c>
      <c r="G41" s="149" t="s">
        <v>425</v>
      </c>
      <c r="H41" s="90" t="s">
        <v>426</v>
      </c>
      <c r="I41" s="90" t="s">
        <v>426</v>
      </c>
      <c r="J41" s="150" t="s">
        <v>426</v>
      </c>
      <c r="K41" s="91"/>
      <c r="L41" s="6"/>
      <c r="M41" s="134"/>
      <c r="N41" s="134"/>
      <c r="O41" s="134"/>
      <c r="P41" s="134"/>
      <c r="Q41" s="134"/>
    </row>
    <row r="42" spans="2:19" ht="32.25">
      <c r="B42" s="135">
        <f t="shared" si="0"/>
        <v>40</v>
      </c>
      <c r="C42" s="85" t="s">
        <v>25</v>
      </c>
      <c r="D42" s="87" t="s">
        <v>209</v>
      </c>
      <c r="E42" s="86" t="s">
        <v>210</v>
      </c>
      <c r="F42" s="131" t="s">
        <v>427</v>
      </c>
      <c r="G42" s="132" t="s">
        <v>386</v>
      </c>
      <c r="H42" s="90" t="s">
        <v>385</v>
      </c>
      <c r="I42" s="90" t="s">
        <v>385</v>
      </c>
      <c r="J42" s="91" t="s">
        <v>385</v>
      </c>
      <c r="K42" s="91"/>
      <c r="L42" s="6"/>
      <c r="M42" s="134"/>
      <c r="N42" s="134"/>
      <c r="O42" s="134"/>
      <c r="P42" s="134"/>
      <c r="Q42" s="134"/>
    </row>
    <row r="43" spans="2:19" ht="32.25">
      <c r="B43" s="135">
        <f t="shared" si="0"/>
        <v>41</v>
      </c>
      <c r="C43" s="85" t="s">
        <v>212</v>
      </c>
      <c r="D43" s="87" t="s">
        <v>213</v>
      </c>
      <c r="E43" s="86" t="s">
        <v>215</v>
      </c>
      <c r="F43" s="131" t="s">
        <v>214</v>
      </c>
      <c r="G43" s="132" t="s">
        <v>428</v>
      </c>
      <c r="H43" s="90" t="s">
        <v>215</v>
      </c>
      <c r="I43" s="90" t="s">
        <v>215</v>
      </c>
      <c r="J43" s="91" t="s">
        <v>215</v>
      </c>
      <c r="K43" s="91"/>
      <c r="L43" s="6"/>
      <c r="M43" s="134">
        <f xml:space="preserve"> _xlfn.UNICODE(注音編碼對照表[[#This Row],[我的注音符號]])</f>
        <v>12578</v>
      </c>
      <c r="N43" s="134" t="str">
        <f xml:space="preserve"> DEC2HEX(M43)</f>
        <v>3122</v>
      </c>
      <c r="O43" s="134"/>
      <c r="P43" s="134"/>
      <c r="Q43" s="134"/>
    </row>
    <row r="44" spans="2:19" ht="32.25">
      <c r="B44" s="135">
        <f t="shared" si="0"/>
        <v>42</v>
      </c>
      <c r="C44" s="85" t="s">
        <v>9</v>
      </c>
      <c r="D44" s="87" t="s">
        <v>217</v>
      </c>
      <c r="E44" s="86" t="s">
        <v>218</v>
      </c>
      <c r="F44" s="151" t="s">
        <v>43</v>
      </c>
      <c r="G44" s="132" t="s">
        <v>388</v>
      </c>
      <c r="H44" s="90" t="s">
        <v>218</v>
      </c>
      <c r="I44" s="90" t="s">
        <v>218</v>
      </c>
      <c r="J44" s="91" t="s">
        <v>429</v>
      </c>
      <c r="K44" s="91"/>
      <c r="L44" s="6"/>
      <c r="M44" s="134"/>
      <c r="N44" s="134"/>
      <c r="O44" s="134"/>
      <c r="P44" s="134"/>
      <c r="Q44" s="134"/>
    </row>
    <row r="45" spans="2:19" ht="32.25">
      <c r="B45" s="135">
        <f t="shared" si="0"/>
        <v>43</v>
      </c>
      <c r="C45" s="85" t="s">
        <v>220</v>
      </c>
      <c r="D45" s="87" t="s">
        <v>221</v>
      </c>
      <c r="E45" s="86" t="s">
        <v>223</v>
      </c>
      <c r="F45" s="131" t="s">
        <v>430</v>
      </c>
      <c r="G45" s="132" t="s">
        <v>431</v>
      </c>
      <c r="H45" s="90" t="s">
        <v>223</v>
      </c>
      <c r="I45" s="90" t="s">
        <v>223</v>
      </c>
      <c r="J45" s="91" t="s">
        <v>223</v>
      </c>
      <c r="K45" s="91" t="s">
        <v>432</v>
      </c>
      <c r="L45" s="6"/>
      <c r="M45" s="134" t="s">
        <v>433</v>
      </c>
      <c r="N45" s="134"/>
      <c r="O45" s="134"/>
      <c r="P45" s="134"/>
      <c r="Q45" s="134"/>
    </row>
    <row r="46" spans="2:19" ht="32.25">
      <c r="B46" s="135">
        <f t="shared" si="0"/>
        <v>44</v>
      </c>
      <c r="C46" s="152" t="s">
        <v>226</v>
      </c>
      <c r="D46" s="87" t="s">
        <v>78</v>
      </c>
      <c r="E46" s="86" t="s">
        <v>228</v>
      </c>
      <c r="F46" s="131" t="s">
        <v>227</v>
      </c>
      <c r="G46" s="132" t="s">
        <v>434</v>
      </c>
      <c r="H46" s="90" t="s">
        <v>435</v>
      </c>
      <c r="I46" s="90" t="s">
        <v>435</v>
      </c>
      <c r="J46" s="91" t="s">
        <v>436</v>
      </c>
      <c r="K46" s="91"/>
      <c r="L46" s="6"/>
      <c r="M46" s="134"/>
      <c r="N46" s="134"/>
      <c r="O46" s="134"/>
      <c r="P46" s="134"/>
      <c r="Q46" s="134"/>
    </row>
    <row r="47" spans="2:19" ht="32.25">
      <c r="B47" s="135">
        <f t="shared" si="0"/>
        <v>45</v>
      </c>
      <c r="C47" s="85" t="s">
        <v>231</v>
      </c>
      <c r="D47" s="87" t="s">
        <v>232</v>
      </c>
      <c r="E47" s="86" t="s">
        <v>234</v>
      </c>
      <c r="F47" s="131" t="s">
        <v>437</v>
      </c>
      <c r="G47" s="132" t="s">
        <v>391</v>
      </c>
      <c r="H47" s="90" t="s">
        <v>381</v>
      </c>
      <c r="I47" s="90" t="s">
        <v>381</v>
      </c>
      <c r="J47" s="91" t="s">
        <v>438</v>
      </c>
      <c r="K47" s="91"/>
      <c r="L47" s="6"/>
      <c r="M47" s="153" t="s">
        <v>439</v>
      </c>
      <c r="N47" s="154"/>
      <c r="O47" s="153"/>
      <c r="P47" s="153"/>
      <c r="Q47" s="153" t="s">
        <v>440</v>
      </c>
      <c r="R47" s="153"/>
    </row>
    <row r="48" spans="2:19" ht="32.25">
      <c r="B48" s="135">
        <f t="shared" si="0"/>
        <v>46</v>
      </c>
      <c r="C48" s="85" t="s">
        <v>441</v>
      </c>
      <c r="D48" s="156" t="s">
        <v>84</v>
      </c>
      <c r="E48" s="155" t="s">
        <v>442</v>
      </c>
      <c r="F48" s="131" t="s">
        <v>443</v>
      </c>
      <c r="G48" s="132" t="s">
        <v>394</v>
      </c>
      <c r="H48" s="90" t="s">
        <v>442</v>
      </c>
      <c r="I48" s="90" t="s">
        <v>444</v>
      </c>
      <c r="J48" s="91" t="s">
        <v>442</v>
      </c>
      <c r="K48" s="91"/>
      <c r="L48" s="6"/>
      <c r="M48" s="157" t="s">
        <v>445</v>
      </c>
      <c r="N48" s="6"/>
      <c r="O48" s="6"/>
      <c r="Q48" s="157" t="s">
        <v>446</v>
      </c>
      <c r="R48" s="158"/>
      <c r="S48" s="158"/>
    </row>
    <row r="49" spans="2:19" ht="32.25">
      <c r="B49" s="135">
        <f t="shared" si="0"/>
        <v>47</v>
      </c>
      <c r="C49" s="85" t="str">
        <f xml:space="preserve"> CHAR(32)</f>
        <v xml:space="preserve"> </v>
      </c>
      <c r="D49" s="87" t="s">
        <v>287</v>
      </c>
      <c r="E49" s="86" t="s">
        <v>447</v>
      </c>
      <c r="F49" s="131"/>
      <c r="G49" s="132">
        <v>1</v>
      </c>
      <c r="H49" s="90">
        <v>1</v>
      </c>
      <c r="I49" s="90" t="s">
        <v>447</v>
      </c>
      <c r="J49" s="91" t="s">
        <v>447</v>
      </c>
      <c r="K49" s="91"/>
      <c r="L49" s="6"/>
      <c r="M49" s="157" t="s">
        <v>448</v>
      </c>
      <c r="N49" s="6"/>
      <c r="O49" s="6"/>
      <c r="Q49" s="157" t="s">
        <v>449</v>
      </c>
      <c r="R49" s="158"/>
      <c r="S49" s="158"/>
    </row>
    <row r="50" spans="2:19" ht="32.25">
      <c r="B50" s="135">
        <f t="shared" si="0"/>
        <v>48</v>
      </c>
      <c r="C50" s="85" t="s">
        <v>301</v>
      </c>
      <c r="D50" s="87" t="s">
        <v>303</v>
      </c>
      <c r="E50" s="86" t="s">
        <v>304</v>
      </c>
      <c r="F50" s="131"/>
      <c r="G50" s="132">
        <v>5</v>
      </c>
      <c r="H50" s="90">
        <v>5</v>
      </c>
      <c r="I50" s="90" t="s">
        <v>304</v>
      </c>
      <c r="J50" s="91" t="s">
        <v>304</v>
      </c>
      <c r="K50" s="91"/>
      <c r="L50" s="6"/>
      <c r="M50" s="157" t="s">
        <v>450</v>
      </c>
      <c r="N50" s="6"/>
      <c r="O50" s="6"/>
      <c r="Q50" s="157" t="s">
        <v>450</v>
      </c>
      <c r="R50" s="159"/>
      <c r="S50" s="159"/>
    </row>
    <row r="51" spans="2:19" ht="32.25">
      <c r="B51" s="135">
        <f t="shared" si="0"/>
        <v>49</v>
      </c>
      <c r="C51" s="85" t="s">
        <v>291</v>
      </c>
      <c r="D51" s="87" t="s">
        <v>292</v>
      </c>
      <c r="E51" s="86" t="s">
        <v>293</v>
      </c>
      <c r="F51" s="131"/>
      <c r="G51" s="132">
        <v>2</v>
      </c>
      <c r="H51" s="90">
        <v>2</v>
      </c>
      <c r="I51" s="90" t="s">
        <v>293</v>
      </c>
      <c r="J51" s="91" t="s">
        <v>293</v>
      </c>
      <c r="K51" s="91"/>
      <c r="L51" s="6"/>
      <c r="M51" s="157" t="s">
        <v>451</v>
      </c>
      <c r="N51" s="6"/>
      <c r="O51" s="6"/>
      <c r="Q51" s="157" t="s">
        <v>452</v>
      </c>
      <c r="R51" s="158"/>
      <c r="S51" s="158"/>
    </row>
    <row r="52" spans="2:19" ht="32.25">
      <c r="B52" s="135">
        <f t="shared" si="0"/>
        <v>50</v>
      </c>
      <c r="C52" s="85" t="s">
        <v>296</v>
      </c>
      <c r="D52" s="87" t="s">
        <v>297</v>
      </c>
      <c r="E52" s="86" t="s">
        <v>453</v>
      </c>
      <c r="F52" s="131"/>
      <c r="G52" s="132">
        <v>3</v>
      </c>
      <c r="H52" s="90">
        <v>3</v>
      </c>
      <c r="I52" s="90" t="s">
        <v>454</v>
      </c>
      <c r="J52" s="91" t="s">
        <v>298</v>
      </c>
      <c r="K52" s="91"/>
      <c r="L52" s="6"/>
      <c r="M52" s="157" t="s">
        <v>455</v>
      </c>
      <c r="N52" s="6"/>
      <c r="O52" s="6"/>
      <c r="Q52" s="157" t="s">
        <v>456</v>
      </c>
      <c r="R52" s="159"/>
      <c r="S52" s="159"/>
    </row>
    <row r="53" spans="2:19" ht="32.25">
      <c r="B53" s="135">
        <f t="shared" si="0"/>
        <v>51</v>
      </c>
      <c r="C53" s="85" t="s">
        <v>302</v>
      </c>
      <c r="D53" s="87" t="s">
        <v>308</v>
      </c>
      <c r="E53" s="86" t="s">
        <v>309</v>
      </c>
      <c r="F53" s="131"/>
      <c r="G53" s="132">
        <v>7</v>
      </c>
      <c r="H53" s="90">
        <v>7</v>
      </c>
      <c r="I53" s="160" t="s">
        <v>457</v>
      </c>
      <c r="J53" s="91" t="s">
        <v>309</v>
      </c>
      <c r="K53" s="91"/>
      <c r="L53" s="6"/>
      <c r="M53" s="157" t="s">
        <v>458</v>
      </c>
      <c r="N53" s="6"/>
      <c r="O53" s="6"/>
      <c r="Q53" s="157" t="s">
        <v>459</v>
      </c>
      <c r="R53" s="158"/>
      <c r="S53" s="158"/>
    </row>
    <row r="54" spans="2:19" ht="32.25">
      <c r="B54" s="135">
        <f t="shared" si="0"/>
        <v>52</v>
      </c>
      <c r="C54" s="85" t="s">
        <v>307</v>
      </c>
      <c r="D54" s="87" t="s">
        <v>312</v>
      </c>
      <c r="E54" s="86" t="s">
        <v>460</v>
      </c>
      <c r="F54" s="131"/>
      <c r="G54" s="132" t="s">
        <v>461</v>
      </c>
      <c r="H54" s="90">
        <v>0</v>
      </c>
      <c r="I54" s="90" t="s">
        <v>460</v>
      </c>
      <c r="J54" s="91" t="s">
        <v>460</v>
      </c>
      <c r="K54" s="91"/>
      <c r="L54" s="6"/>
      <c r="M54" s="157" t="s">
        <v>462</v>
      </c>
      <c r="N54" s="6"/>
      <c r="O54" s="6"/>
    </row>
    <row r="55" spans="2:19">
      <c r="M55" s="6"/>
      <c r="N55" s="6"/>
      <c r="O55" s="6"/>
      <c r="Q55" s="58"/>
    </row>
    <row r="57" spans="2:19" ht="32.25">
      <c r="B57" s="45">
        <f t="shared" si="0"/>
        <v>55</v>
      </c>
      <c r="C57" s="14" t="s">
        <v>463</v>
      </c>
      <c r="D57" s="15" t="str">
        <f xml:space="preserve"> IFERROR( INDEX(#REF!, MATCH($AK56,#REF!, 0)), "")</f>
        <v/>
      </c>
      <c r="E57" s="165" t="s">
        <v>464</v>
      </c>
      <c r="G57" s="44" t="s">
        <v>465</v>
      </c>
      <c r="H57" s="149" t="s">
        <v>466</v>
      </c>
      <c r="I57" s="15"/>
      <c r="J57" s="17" t="s">
        <v>464</v>
      </c>
      <c r="K57" s="150" t="s">
        <v>464</v>
      </c>
      <c r="L57" s="150"/>
      <c r="N57" s="166" t="s">
        <v>467</v>
      </c>
    </row>
    <row r="58" spans="2:19" ht="32.25">
      <c r="B58" s="45">
        <f t="shared" si="0"/>
        <v>56</v>
      </c>
      <c r="C58" s="14" t="s">
        <v>468</v>
      </c>
      <c r="D58" s="15" t="str">
        <f xml:space="preserve"> IFERROR( INDEX(#REF!, MATCH($AK57,#REF!, 0)), "")</f>
        <v/>
      </c>
      <c r="E58" s="167" t="s">
        <v>469</v>
      </c>
      <c r="G58" s="44" t="s">
        <v>470</v>
      </c>
      <c r="H58" s="149" t="s">
        <v>471</v>
      </c>
      <c r="I58" s="15"/>
      <c r="J58" s="17" t="s">
        <v>469</v>
      </c>
      <c r="K58" s="150" t="s">
        <v>469</v>
      </c>
      <c r="L58" s="150"/>
      <c r="N58" s="166" t="s">
        <v>472</v>
      </c>
    </row>
    <row r="59" spans="2:19" ht="32.25">
      <c r="B59" s="45">
        <f t="shared" si="0"/>
        <v>57</v>
      </c>
      <c r="C59" s="14" t="s">
        <v>473</v>
      </c>
      <c r="D59" s="15" t="str">
        <f xml:space="preserve"> IFERROR( INDEX(#REF!, MATCH($AK58,#REF!, 0)), "")</f>
        <v/>
      </c>
      <c r="E59" s="167" t="s">
        <v>474</v>
      </c>
      <c r="G59" s="44" t="s">
        <v>475</v>
      </c>
      <c r="H59" s="149" t="s">
        <v>476</v>
      </c>
      <c r="I59" s="15"/>
      <c r="J59" s="17" t="s">
        <v>474</v>
      </c>
      <c r="K59" s="150" t="s">
        <v>474</v>
      </c>
      <c r="L59" s="150"/>
      <c r="N59" s="166" t="s">
        <v>477</v>
      </c>
    </row>
    <row r="60" spans="2:19" ht="32.25">
      <c r="B60" s="45">
        <f t="shared" si="0"/>
        <v>58</v>
      </c>
      <c r="C60" s="14" t="s">
        <v>79</v>
      </c>
      <c r="D60" s="15" t="str">
        <f xml:space="preserve"> IFERROR( INDEX(#REF!, MATCH($AK59,#REF!, 0)), "")</f>
        <v/>
      </c>
      <c r="E60" s="167" t="s">
        <v>478</v>
      </c>
      <c r="G60" s="44" t="s">
        <v>479</v>
      </c>
      <c r="H60" s="149" t="s">
        <v>480</v>
      </c>
      <c r="I60" s="15"/>
      <c r="J60" s="17" t="s">
        <v>481</v>
      </c>
      <c r="K60" s="150" t="s">
        <v>478</v>
      </c>
      <c r="L60" s="150"/>
      <c r="N60" s="166" t="s">
        <v>482</v>
      </c>
    </row>
    <row r="61" spans="2:19" ht="21">
      <c r="B61" s="6"/>
      <c r="C61" s="6"/>
      <c r="D61" s="6"/>
      <c r="E61" s="6"/>
      <c r="G61" s="6"/>
      <c r="H61" s="6"/>
      <c r="L61" s="6"/>
      <c r="M61" s="6"/>
      <c r="N61" s="168"/>
      <c r="O61" s="6"/>
    </row>
    <row r="62" spans="2:19" ht="32.25">
      <c r="B62" s="45">
        <f t="shared" ref="B62:B67" si="2">ROW() - 2</f>
        <v>60</v>
      </c>
      <c r="C62" s="14" t="str">
        <f xml:space="preserve"> IFERROR( INDEX(#REF!, MATCH($AE30,#REF!, 0)), "")</f>
        <v/>
      </c>
      <c r="D62" s="15" t="str">
        <f xml:space="preserve"> IFERROR( INDEX(#REF!, MATCH($AE30,#REF!, 0)), "")</f>
        <v/>
      </c>
      <c r="E62" s="15"/>
      <c r="G62" s="44" t="s">
        <v>483</v>
      </c>
      <c r="H62" s="169" t="s">
        <v>484</v>
      </c>
      <c r="I62" s="15"/>
      <c r="J62" s="17"/>
      <c r="K62" s="150" t="s">
        <v>485</v>
      </c>
      <c r="L62" s="170" t="s">
        <v>486</v>
      </c>
    </row>
    <row r="63" spans="2:19" ht="32.25">
      <c r="B63" s="45">
        <f t="shared" si="2"/>
        <v>61</v>
      </c>
      <c r="C63" s="14" t="str">
        <f xml:space="preserve"> IFERROR( INDEX(#REF!, MATCH($AE31,#REF!, 0)), "")</f>
        <v/>
      </c>
      <c r="D63" s="15" t="str">
        <f xml:space="preserve"> IFERROR( INDEX(#REF!, MATCH($AE31,#REF!, 0)), "")</f>
        <v/>
      </c>
      <c r="E63" s="15"/>
      <c r="G63" s="44" t="s">
        <v>487</v>
      </c>
      <c r="H63" s="149" t="s">
        <v>488</v>
      </c>
      <c r="I63" s="15"/>
      <c r="J63" s="17"/>
      <c r="K63" s="150" t="s">
        <v>489</v>
      </c>
      <c r="L63" s="170"/>
    </row>
    <row r="64" spans="2:19" ht="32.25">
      <c r="B64" s="45">
        <f t="shared" si="2"/>
        <v>62</v>
      </c>
      <c r="C64" s="14" t="str">
        <f xml:space="preserve"> IFERROR( INDEX(#REF!, MATCH($AE32,#REF!, 0)), "")</f>
        <v/>
      </c>
      <c r="D64" s="15" t="str">
        <f xml:space="preserve"> IFERROR( INDEX(#REF!, MATCH($AE32,#REF!, 0)), "")</f>
        <v/>
      </c>
      <c r="E64" s="15"/>
      <c r="G64" s="44" t="s">
        <v>490</v>
      </c>
      <c r="H64" s="149" t="s">
        <v>491</v>
      </c>
      <c r="I64" s="15"/>
      <c r="J64" s="17"/>
      <c r="K64" s="150" t="s">
        <v>492</v>
      </c>
      <c r="L64" s="171"/>
    </row>
    <row r="65" spans="2:16" ht="32.25">
      <c r="B65" s="45">
        <f t="shared" si="2"/>
        <v>63</v>
      </c>
      <c r="C65" s="14" t="str">
        <f xml:space="preserve"> IFERROR( INDEX(#REF!, MATCH($AE34,#REF!, 0)), "")</f>
        <v/>
      </c>
      <c r="D65" s="15" t="str">
        <f xml:space="preserve"> IFERROR( INDEX(#REF!, MATCH($AE34,#REF!, 0)), "")</f>
        <v/>
      </c>
      <c r="E65" s="15"/>
      <c r="G65" s="44" t="s">
        <v>493</v>
      </c>
      <c r="H65" s="149" t="s">
        <v>494</v>
      </c>
      <c r="I65" s="15"/>
      <c r="J65" s="17"/>
      <c r="K65" s="150" t="s">
        <v>381</v>
      </c>
      <c r="L65" s="171" t="s">
        <v>495</v>
      </c>
    </row>
    <row r="66" spans="2:16" ht="32.25">
      <c r="B66" s="45">
        <f t="shared" si="2"/>
        <v>64</v>
      </c>
      <c r="C66" s="14" t="str">
        <f xml:space="preserve"> IFERROR( INDEX(#REF!, MATCH($AE36,#REF!, 0)), "")</f>
        <v/>
      </c>
      <c r="D66" s="15" t="str">
        <f xml:space="preserve"> IFERROR( INDEX(#REF!, MATCH($AE36,#REF!, 0)), "")</f>
        <v/>
      </c>
      <c r="E66" s="15"/>
      <c r="G66" s="44" t="s">
        <v>159</v>
      </c>
      <c r="H66" s="149" t="s">
        <v>496</v>
      </c>
      <c r="I66" s="15"/>
      <c r="J66" s="17"/>
      <c r="K66" s="150" t="s">
        <v>403</v>
      </c>
      <c r="L66" s="171"/>
    </row>
    <row r="67" spans="2:16" ht="32.25">
      <c r="B67" s="45">
        <f t="shared" si="2"/>
        <v>65</v>
      </c>
      <c r="C67" s="14" t="str">
        <f xml:space="preserve"> IFERROR( INDEX(#REF!, MATCH($AE37,#REF!, 0)), "")</f>
        <v/>
      </c>
      <c r="D67" s="15" t="str">
        <f xml:space="preserve"> IFERROR( INDEX(#REF!, MATCH($AE37,#REF!, 0)), "")</f>
        <v/>
      </c>
      <c r="E67" s="15"/>
      <c r="G67" s="44" t="s">
        <v>497</v>
      </c>
      <c r="H67" s="149" t="s">
        <v>498</v>
      </c>
      <c r="I67" s="15"/>
      <c r="J67" s="17"/>
      <c r="K67" s="150" t="s">
        <v>398</v>
      </c>
      <c r="L67" s="171"/>
    </row>
    <row r="68" spans="2:16" ht="22.5">
      <c r="B68" s="6"/>
      <c r="C68" s="6"/>
      <c r="D68" s="6"/>
      <c r="E68" s="6"/>
      <c r="G68" s="6"/>
      <c r="H68" s="6"/>
      <c r="L68" s="6"/>
      <c r="M68" s="6"/>
      <c r="N68" s="6"/>
    </row>
    <row r="69" spans="2:16" ht="21">
      <c r="B69" s="6"/>
      <c r="C69" s="6"/>
      <c r="D69" s="6"/>
      <c r="E69" s="6"/>
      <c r="G69" s="6"/>
      <c r="H69" s="6"/>
      <c r="L69" s="6"/>
      <c r="M69" s="6"/>
      <c r="N69" s="6"/>
      <c r="O69" s="172"/>
    </row>
    <row r="70" spans="2:16" ht="21">
      <c r="B70" s="6"/>
      <c r="C70" s="6"/>
      <c r="D70" s="6"/>
      <c r="E70" s="6"/>
      <c r="G70" s="173" t="s">
        <v>499</v>
      </c>
      <c r="H70" s="173" t="s">
        <v>500</v>
      </c>
      <c r="I70" s="173" t="s">
        <v>501</v>
      </c>
      <c r="L70" s="6"/>
      <c r="M70" s="6"/>
      <c r="N70" s="6"/>
      <c r="O70" s="6"/>
      <c r="P70" s="172"/>
    </row>
    <row r="71" spans="2:16" ht="28.5">
      <c r="C71" s="174" t="s">
        <v>502</v>
      </c>
      <c r="D71" s="175"/>
      <c r="E71" s="175" t="s">
        <v>503</v>
      </c>
      <c r="G71" s="176">
        <f xml:space="preserve"> _xlfn.UNICODE(E71)</f>
        <v>63696</v>
      </c>
      <c r="H71" s="177" t="str">
        <f xml:space="preserve"> DEC2HEX(G71)</f>
        <v>F8D0</v>
      </c>
      <c r="I71" s="178" t="str">
        <f xml:space="preserve"> _xlfn.UNICHAR( HEX2DEC(H71))</f>
        <v></v>
      </c>
      <c r="L71" s="6"/>
      <c r="M71" s="6"/>
      <c r="N71" s="6"/>
      <c r="O71" s="6"/>
    </row>
    <row r="72" spans="2:16" ht="28.5">
      <c r="C72" s="174" t="s">
        <v>504</v>
      </c>
      <c r="D72" s="163"/>
      <c r="E72" s="163" t="s">
        <v>505</v>
      </c>
      <c r="G72" s="176">
        <f xml:space="preserve"> _xlfn.UNICODE(E72)</f>
        <v>63697</v>
      </c>
      <c r="H72" s="177" t="str">
        <f t="shared" ref="H72:H87" si="3" xml:space="preserve"> DEC2HEX(G72)</f>
        <v>F8D1</v>
      </c>
      <c r="I72" s="178" t="str">
        <f t="shared" ref="I72:I87" si="4" xml:space="preserve"> _xlfn.UNICHAR( HEX2DEC(H72))</f>
        <v></v>
      </c>
      <c r="L72" s="6"/>
      <c r="M72" s="6"/>
      <c r="N72" s="6"/>
      <c r="O72" s="6"/>
    </row>
    <row r="73" spans="2:16" ht="28.5">
      <c r="C73" s="174" t="s">
        <v>506</v>
      </c>
      <c r="D73" s="163"/>
      <c r="E73" s="163" t="s">
        <v>507</v>
      </c>
      <c r="G73" s="176">
        <f xml:space="preserve"> _xlfn.UNICODE(E73)</f>
        <v>63698</v>
      </c>
      <c r="H73" s="177" t="str">
        <f t="shared" si="3"/>
        <v>F8D2</v>
      </c>
      <c r="I73" s="178" t="str">
        <f t="shared" si="4"/>
        <v></v>
      </c>
      <c r="L73" s="6"/>
      <c r="M73" s="6"/>
      <c r="N73" s="6"/>
      <c r="O73" s="6"/>
    </row>
    <row r="74" spans="2:16" ht="28.5">
      <c r="C74" s="174" t="s">
        <v>508</v>
      </c>
      <c r="D74" s="163"/>
      <c r="E74" s="163" t="s">
        <v>509</v>
      </c>
      <c r="G74" s="176">
        <f xml:space="preserve"> _xlfn.UNICODE(E74)</f>
        <v>63699</v>
      </c>
      <c r="H74" s="177" t="str">
        <f t="shared" si="3"/>
        <v>F8D3</v>
      </c>
      <c r="I74" s="178" t="str">
        <f t="shared" si="4"/>
        <v></v>
      </c>
      <c r="L74" s="6"/>
      <c r="M74" s="6"/>
      <c r="N74" s="6"/>
      <c r="O74" s="6"/>
    </row>
    <row r="75" spans="2:16" ht="28.5">
      <c r="D75" s="163"/>
      <c r="E75" s="163"/>
      <c r="G75" s="176"/>
      <c r="H75" s="177"/>
      <c r="I75" s="178"/>
      <c r="L75" s="6"/>
      <c r="M75" s="6"/>
      <c r="N75" s="6"/>
      <c r="O75" s="6"/>
    </row>
    <row r="76" spans="2:16" ht="28.5">
      <c r="C76" s="174" t="s">
        <v>510</v>
      </c>
      <c r="D76" s="163"/>
      <c r="E76" s="163" t="s">
        <v>511</v>
      </c>
      <c r="G76" s="176">
        <f xml:space="preserve"> _xlfn.UNICODE(E76)</f>
        <v>63712</v>
      </c>
      <c r="H76" s="177" t="str">
        <f t="shared" si="3"/>
        <v>F8E0</v>
      </c>
      <c r="I76" s="178" t="str">
        <f t="shared" si="4"/>
        <v></v>
      </c>
      <c r="L76" s="6"/>
      <c r="M76" s="6"/>
      <c r="N76" s="6"/>
      <c r="O76" s="6"/>
    </row>
    <row r="77" spans="2:16" ht="28.5">
      <c r="C77" s="174" t="s">
        <v>512</v>
      </c>
      <c r="D77" s="163"/>
      <c r="E77" s="163" t="s">
        <v>513</v>
      </c>
      <c r="G77" s="176">
        <f xml:space="preserve"> _xlfn.UNICODE(E77)</f>
        <v>63713</v>
      </c>
      <c r="H77" s="177" t="str">
        <f t="shared" si="3"/>
        <v>F8E1</v>
      </c>
      <c r="I77" s="178" t="str">
        <f t="shared" si="4"/>
        <v></v>
      </c>
      <c r="L77" s="6"/>
      <c r="M77" s="6"/>
      <c r="N77" s="6"/>
      <c r="O77" s="6"/>
    </row>
    <row r="78" spans="2:16" ht="28.5">
      <c r="D78" s="163"/>
      <c r="E78" s="163"/>
      <c r="G78" s="176"/>
      <c r="H78" s="177"/>
      <c r="I78" s="178"/>
      <c r="L78" s="6"/>
      <c r="M78" s="6"/>
      <c r="N78" s="6"/>
      <c r="O78" s="6"/>
    </row>
    <row r="79" spans="2:16" ht="28.5">
      <c r="C79" s="174" t="s">
        <v>514</v>
      </c>
      <c r="D79" s="163"/>
      <c r="E79" s="163" t="s">
        <v>515</v>
      </c>
      <c r="G79" s="176">
        <f xml:space="preserve"> _xlfn.UNICODE(E79)</f>
        <v>63728</v>
      </c>
      <c r="H79" s="177" t="str">
        <f t="shared" si="3"/>
        <v>F8F0</v>
      </c>
      <c r="I79" s="178" t="str">
        <f t="shared" si="4"/>
        <v></v>
      </c>
      <c r="L79" s="6"/>
      <c r="M79" s="6"/>
      <c r="N79" s="6"/>
      <c r="O79" s="6"/>
    </row>
    <row r="80" spans="2:16" ht="28.5">
      <c r="C80" s="174" t="s">
        <v>516</v>
      </c>
      <c r="D80" s="163"/>
      <c r="E80" s="163" t="s">
        <v>517</v>
      </c>
      <c r="G80" s="176">
        <f xml:space="preserve"> _xlfn.UNICODE(E80)</f>
        <v>63729</v>
      </c>
      <c r="H80" s="177" t="str">
        <f t="shared" si="3"/>
        <v>F8F1</v>
      </c>
      <c r="I80" s="178" t="str">
        <f t="shared" si="4"/>
        <v></v>
      </c>
      <c r="L80" s="6"/>
      <c r="M80" s="6"/>
      <c r="N80" s="6"/>
      <c r="O80" s="6"/>
    </row>
    <row r="81" spans="3:15" ht="28.5">
      <c r="C81" s="174" t="s">
        <v>518</v>
      </c>
      <c r="D81" s="163"/>
      <c r="E81" s="163" t="s">
        <v>519</v>
      </c>
      <c r="G81" s="176">
        <f xml:space="preserve"> _xlfn.UNICODE(E81)</f>
        <v>63730</v>
      </c>
      <c r="H81" s="177" t="str">
        <f t="shared" si="3"/>
        <v>F8F2</v>
      </c>
      <c r="I81" s="178" t="str">
        <f t="shared" si="4"/>
        <v></v>
      </c>
      <c r="L81" s="6"/>
      <c r="M81" s="6"/>
      <c r="N81" s="6"/>
      <c r="O81" s="6"/>
    </row>
    <row r="82" spans="3:15" ht="28.5">
      <c r="C82" s="174" t="s">
        <v>520</v>
      </c>
      <c r="D82" s="163"/>
      <c r="E82" s="163" t="s">
        <v>521</v>
      </c>
      <c r="G82" s="176">
        <f xml:space="preserve"> _xlfn.UNICODE(E82)</f>
        <v>63731</v>
      </c>
      <c r="H82" s="177" t="str">
        <f t="shared" si="3"/>
        <v>F8F3</v>
      </c>
      <c r="I82" s="178" t="str">
        <f t="shared" si="4"/>
        <v></v>
      </c>
      <c r="L82" s="6"/>
      <c r="M82" s="6"/>
      <c r="N82" s="6"/>
      <c r="O82" s="6"/>
    </row>
    <row r="83" spans="3:15" ht="28.5">
      <c r="C83" s="174"/>
      <c r="D83" s="163"/>
      <c r="E83" s="163"/>
      <c r="G83" s="176"/>
      <c r="H83" s="177"/>
      <c r="I83" s="178"/>
      <c r="L83" s="6"/>
      <c r="M83" s="6"/>
      <c r="N83" s="6"/>
      <c r="O83" s="6"/>
    </row>
    <row r="84" spans="3:15" ht="28.5">
      <c r="D84" s="179"/>
      <c r="E84" s="179" t="s">
        <v>522</v>
      </c>
      <c r="G84" s="176">
        <f xml:space="preserve"> _xlfn.UNICODE(E84)</f>
        <v>12724</v>
      </c>
      <c r="H84" s="177" t="str">
        <f t="shared" si="3"/>
        <v>31B4</v>
      </c>
      <c r="I84" s="178" t="str">
        <f t="shared" si="4"/>
        <v>ㆴ</v>
      </c>
      <c r="L84" s="6"/>
      <c r="M84" s="6"/>
      <c r="N84" s="6"/>
      <c r="O84" s="6"/>
    </row>
    <row r="85" spans="3:15" ht="28.5">
      <c r="D85" s="179"/>
      <c r="E85" s="179" t="s">
        <v>523</v>
      </c>
      <c r="G85" s="176">
        <f xml:space="preserve"> _xlfn.UNICODE(E85)</f>
        <v>12725</v>
      </c>
      <c r="H85" s="177" t="str">
        <f t="shared" si="3"/>
        <v>31B5</v>
      </c>
      <c r="I85" s="178" t="str">
        <f t="shared" si="4"/>
        <v>ㆵ</v>
      </c>
      <c r="L85" s="6"/>
      <c r="M85" s="6"/>
      <c r="N85" s="6"/>
      <c r="O85" s="6"/>
    </row>
    <row r="86" spans="3:15" ht="28.5">
      <c r="D86" s="179"/>
      <c r="E86" s="179" t="s">
        <v>524</v>
      </c>
      <c r="G86" s="176">
        <f xml:space="preserve"> _xlfn.UNICODE(E86)</f>
        <v>12731</v>
      </c>
      <c r="H86" s="177" t="str">
        <f t="shared" si="3"/>
        <v>31BB</v>
      </c>
      <c r="I86" s="178" t="str">
        <f t="shared" si="4"/>
        <v>ㆻ</v>
      </c>
      <c r="L86" s="6"/>
      <c r="M86" s="6"/>
      <c r="N86" s="6"/>
      <c r="O86" s="6"/>
    </row>
    <row r="87" spans="3:15" ht="28.5">
      <c r="D87" s="179"/>
      <c r="E87" s="179" t="s">
        <v>481</v>
      </c>
      <c r="G87" s="176">
        <f xml:space="preserve"> _xlfn.UNICODE(E87)</f>
        <v>12727</v>
      </c>
      <c r="H87" s="177" t="str">
        <f t="shared" si="3"/>
        <v>31B7</v>
      </c>
      <c r="I87" s="178" t="str">
        <f t="shared" si="4"/>
        <v>ㆷ</v>
      </c>
      <c r="L87" s="6"/>
      <c r="M87" s="6"/>
      <c r="N87" s="6"/>
      <c r="O87" s="6"/>
    </row>
  </sheetData>
  <phoneticPr fontId="3" type="noConversion"/>
  <conditionalFormatting sqref="G57:I60 C57:E60 G62:I67 C62:E67 C3:I54">
    <cfRule type="cellIs" dxfId="3" priority="1" operator="equal">
      <formula>CHAR(32)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9172-53AC-4BF8-9D55-F7F0B645376E}">
  <sheetPr>
    <tabColor theme="9"/>
  </sheetPr>
  <dimension ref="B2:J57"/>
  <sheetViews>
    <sheetView workbookViewId="0">
      <selection activeCell="B3" sqref="B3:J23"/>
    </sheetView>
  </sheetViews>
  <sheetFormatPr defaultRowHeight="21"/>
  <cols>
    <col min="1" max="9" width="9" style="6"/>
    <col min="10" max="10" width="142.875" style="58" customWidth="1"/>
    <col min="11" max="16384" width="9" style="6"/>
  </cols>
  <sheetData>
    <row r="2" spans="2:10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5" t="s">
        <v>525</v>
      </c>
      <c r="H2" s="5" t="s">
        <v>5</v>
      </c>
      <c r="I2" s="5" t="s">
        <v>6</v>
      </c>
      <c r="J2" s="5" t="s">
        <v>7</v>
      </c>
    </row>
    <row r="3" spans="2:10" ht="32.25">
      <c r="B3" s="7">
        <f>ROW() - 2</f>
        <v>1</v>
      </c>
      <c r="C3" s="8" t="s">
        <v>8</v>
      </c>
      <c r="D3" s="9" t="s">
        <v>9</v>
      </c>
      <c r="E3" s="10" t="s">
        <v>10</v>
      </c>
      <c r="F3" s="11" t="s">
        <v>11</v>
      </c>
      <c r="G3" s="11" t="s">
        <v>526</v>
      </c>
      <c r="H3" s="11" t="s">
        <v>12</v>
      </c>
      <c r="I3" s="11" t="s">
        <v>13</v>
      </c>
      <c r="J3" s="12"/>
    </row>
    <row r="4" spans="2:10" ht="32.25">
      <c r="B4" s="13">
        <f t="shared" ref="B4:B47" si="0">ROW() - 2</f>
        <v>2</v>
      </c>
      <c r="C4" s="14" t="s">
        <v>19</v>
      </c>
      <c r="D4" s="15" t="s">
        <v>20</v>
      </c>
      <c r="E4" s="16" t="s">
        <v>13</v>
      </c>
      <c r="F4" s="17" t="s">
        <v>21</v>
      </c>
      <c r="G4" s="11" t="s">
        <v>526</v>
      </c>
      <c r="H4" s="17" t="s">
        <v>22</v>
      </c>
      <c r="I4" s="17" t="s">
        <v>23</v>
      </c>
      <c r="J4" s="18"/>
    </row>
    <row r="5" spans="2:10" ht="32.25">
      <c r="B5" s="13">
        <f t="shared" si="0"/>
        <v>3</v>
      </c>
      <c r="C5" s="14" t="s">
        <v>14</v>
      </c>
      <c r="D5" s="15" t="s">
        <v>15</v>
      </c>
      <c r="E5" s="16" t="s">
        <v>16</v>
      </c>
      <c r="F5" s="17" t="s">
        <v>17</v>
      </c>
      <c r="G5" s="11" t="s">
        <v>526</v>
      </c>
      <c r="H5" s="17" t="s">
        <v>18</v>
      </c>
      <c r="I5" s="17" t="s">
        <v>10</v>
      </c>
      <c r="J5" s="18"/>
    </row>
    <row r="6" spans="2:10" ht="32.25">
      <c r="B6" s="19">
        <f t="shared" si="0"/>
        <v>4</v>
      </c>
      <c r="C6" s="20" t="s">
        <v>24</v>
      </c>
      <c r="D6" s="21" t="s">
        <v>25</v>
      </c>
      <c r="E6" s="22" t="s">
        <v>26</v>
      </c>
      <c r="F6" s="23" t="s">
        <v>27</v>
      </c>
      <c r="G6" s="11" t="s">
        <v>526</v>
      </c>
      <c r="H6" s="23" t="s">
        <v>28</v>
      </c>
      <c r="I6" s="23" t="s">
        <v>26</v>
      </c>
      <c r="J6" s="24" t="s">
        <v>29</v>
      </c>
    </row>
    <row r="7" spans="2:10" ht="32.25">
      <c r="B7" s="7">
        <f t="shared" si="0"/>
        <v>5</v>
      </c>
      <c r="C7" s="8" t="s">
        <v>30</v>
      </c>
      <c r="D7" s="9" t="s">
        <v>31</v>
      </c>
      <c r="E7" s="10" t="s">
        <v>32</v>
      </c>
      <c r="F7" s="11" t="s">
        <v>33</v>
      </c>
      <c r="G7" s="11" t="s">
        <v>526</v>
      </c>
      <c r="H7" s="11" t="s">
        <v>34</v>
      </c>
      <c r="I7" s="11" t="s">
        <v>35</v>
      </c>
      <c r="J7" s="12"/>
    </row>
    <row r="8" spans="2:10" ht="32.25">
      <c r="B8" s="13">
        <f t="shared" si="0"/>
        <v>6</v>
      </c>
      <c r="C8" s="14" t="s">
        <v>36</v>
      </c>
      <c r="D8" s="15" t="s">
        <v>37</v>
      </c>
      <c r="E8" s="16" t="s">
        <v>38</v>
      </c>
      <c r="F8" s="17" t="s">
        <v>39</v>
      </c>
      <c r="G8" s="11" t="s">
        <v>526</v>
      </c>
      <c r="H8" s="17" t="s">
        <v>40</v>
      </c>
      <c r="I8" s="17" t="s">
        <v>32</v>
      </c>
      <c r="J8" s="18"/>
    </row>
    <row r="9" spans="2:10" ht="32.25">
      <c r="B9" s="13">
        <f t="shared" si="0"/>
        <v>7</v>
      </c>
      <c r="C9" s="14" t="s">
        <v>41</v>
      </c>
      <c r="D9" s="15" t="s">
        <v>42</v>
      </c>
      <c r="E9" s="16" t="s">
        <v>43</v>
      </c>
      <c r="F9" s="17" t="s">
        <v>44</v>
      </c>
      <c r="G9" s="11" t="s">
        <v>526</v>
      </c>
      <c r="H9" s="17" t="s">
        <v>45</v>
      </c>
      <c r="I9" s="17" t="s">
        <v>43</v>
      </c>
      <c r="J9" s="24" t="s">
        <v>46</v>
      </c>
    </row>
    <row r="10" spans="2:10" ht="32.25">
      <c r="B10" s="19">
        <f t="shared" si="0"/>
        <v>8</v>
      </c>
      <c r="C10" s="20" t="s">
        <v>47</v>
      </c>
      <c r="D10" s="21" t="s">
        <v>48</v>
      </c>
      <c r="E10" s="22" t="s">
        <v>49</v>
      </c>
      <c r="F10" s="23" t="s">
        <v>50</v>
      </c>
      <c r="G10" s="11" t="s">
        <v>526</v>
      </c>
      <c r="H10" s="23" t="s">
        <v>51</v>
      </c>
      <c r="I10" s="23" t="s">
        <v>49</v>
      </c>
      <c r="J10" s="24"/>
    </row>
    <row r="11" spans="2:10" ht="32.25">
      <c r="B11" s="7">
        <f t="shared" si="0"/>
        <v>9</v>
      </c>
      <c r="C11" s="8" t="s">
        <v>96</v>
      </c>
      <c r="D11" s="9" t="s">
        <v>97</v>
      </c>
      <c r="E11" s="10" t="s">
        <v>98</v>
      </c>
      <c r="F11" s="11" t="s">
        <v>99</v>
      </c>
      <c r="G11" s="11" t="s">
        <v>526</v>
      </c>
      <c r="H11" s="11" t="s">
        <v>100</v>
      </c>
      <c r="I11" s="11" t="s">
        <v>101</v>
      </c>
      <c r="J11" s="12"/>
    </row>
    <row r="12" spans="2:10" ht="32.25">
      <c r="B12" s="13">
        <f t="shared" si="0"/>
        <v>10</v>
      </c>
      <c r="C12" s="14" t="s">
        <v>107</v>
      </c>
      <c r="D12" s="15" t="s">
        <v>108</v>
      </c>
      <c r="E12" s="16" t="s">
        <v>101</v>
      </c>
      <c r="F12" s="17" t="s">
        <v>109</v>
      </c>
      <c r="G12" s="11" t="s">
        <v>526</v>
      </c>
      <c r="H12" s="17" t="s">
        <v>110</v>
      </c>
      <c r="I12" s="17" t="s">
        <v>111</v>
      </c>
      <c r="J12" s="18"/>
    </row>
    <row r="13" spans="2:10" ht="32.25">
      <c r="B13" s="13">
        <f t="shared" si="0"/>
        <v>11</v>
      </c>
      <c r="C13" s="14" t="s">
        <v>102</v>
      </c>
      <c r="D13" s="15" t="s">
        <v>103</v>
      </c>
      <c r="E13" s="16" t="s">
        <v>104</v>
      </c>
      <c r="F13" s="17" t="s">
        <v>105</v>
      </c>
      <c r="G13" s="11" t="s">
        <v>526</v>
      </c>
      <c r="H13" s="17" t="s">
        <v>106</v>
      </c>
      <c r="I13" s="17" t="s">
        <v>98</v>
      </c>
      <c r="J13" s="18"/>
    </row>
    <row r="14" spans="2:10" ht="32.25">
      <c r="B14" s="19">
        <f t="shared" si="0"/>
        <v>12</v>
      </c>
      <c r="C14" s="33" t="s">
        <v>101</v>
      </c>
      <c r="D14" s="34" t="s">
        <v>36</v>
      </c>
      <c r="E14" s="22" t="s">
        <v>112</v>
      </c>
      <c r="F14" s="35" t="s">
        <v>113</v>
      </c>
      <c r="G14" s="11" t="s">
        <v>526</v>
      </c>
      <c r="H14" s="35" t="s">
        <v>114</v>
      </c>
      <c r="I14" s="35" t="s">
        <v>115</v>
      </c>
      <c r="J14" s="24" t="s">
        <v>116</v>
      </c>
    </row>
    <row r="15" spans="2:10" ht="32.25">
      <c r="B15" s="7">
        <f t="shared" si="0"/>
        <v>13</v>
      </c>
      <c r="C15" s="37" t="s">
        <v>59</v>
      </c>
      <c r="D15" s="38" t="s">
        <v>58</v>
      </c>
      <c r="E15" s="10" t="s">
        <v>117</v>
      </c>
      <c r="F15" s="39" t="s">
        <v>118</v>
      </c>
      <c r="G15" s="11" t="s">
        <v>526</v>
      </c>
      <c r="H15" s="39" t="s">
        <v>119</v>
      </c>
      <c r="I15" s="39" t="s">
        <v>117</v>
      </c>
      <c r="J15" s="40"/>
    </row>
    <row r="16" spans="2:10" ht="32.25">
      <c r="B16" s="7">
        <f t="shared" si="0"/>
        <v>14</v>
      </c>
      <c r="C16" s="25" t="s">
        <v>72</v>
      </c>
      <c r="D16" s="26" t="s">
        <v>73</v>
      </c>
      <c r="E16" s="10" t="s">
        <v>74</v>
      </c>
      <c r="F16" s="27" t="s">
        <v>75</v>
      </c>
      <c r="G16" s="11" t="s">
        <v>526</v>
      </c>
      <c r="H16" s="27" t="s">
        <v>76</v>
      </c>
      <c r="I16" s="27" t="s">
        <v>77</v>
      </c>
      <c r="J16" s="28"/>
    </row>
    <row r="17" spans="2:10" ht="32.25">
      <c r="B17" s="13">
        <f t="shared" si="0"/>
        <v>15</v>
      </c>
      <c r="C17" s="14" t="s">
        <v>84</v>
      </c>
      <c r="D17" s="15" t="s">
        <v>85</v>
      </c>
      <c r="E17" s="16" t="s">
        <v>86</v>
      </c>
      <c r="F17" s="17" t="s">
        <v>87</v>
      </c>
      <c r="G17" s="11" t="s">
        <v>526</v>
      </c>
      <c r="H17" s="17" t="s">
        <v>88</v>
      </c>
      <c r="I17" s="17" t="s">
        <v>89</v>
      </c>
      <c r="J17" s="18"/>
    </row>
    <row r="18" spans="2:10" ht="32.25">
      <c r="B18" s="13">
        <f t="shared" si="0"/>
        <v>16</v>
      </c>
      <c r="C18" s="29" t="s">
        <v>78</v>
      </c>
      <c r="D18" s="30" t="s">
        <v>79</v>
      </c>
      <c r="E18" s="16" t="s">
        <v>80</v>
      </c>
      <c r="F18" s="31" t="s">
        <v>81</v>
      </c>
      <c r="G18" s="11" t="s">
        <v>526</v>
      </c>
      <c r="H18" s="31" t="s">
        <v>82</v>
      </c>
      <c r="I18" s="31" t="s">
        <v>83</v>
      </c>
      <c r="J18" s="32"/>
    </row>
    <row r="19" spans="2:10" ht="32.25">
      <c r="B19" s="19">
        <f t="shared" si="0"/>
        <v>17</v>
      </c>
      <c r="C19" s="33" t="s">
        <v>90</v>
      </c>
      <c r="D19" s="34" t="s">
        <v>91</v>
      </c>
      <c r="E19" s="22" t="s">
        <v>92</v>
      </c>
      <c r="F19" s="35" t="s">
        <v>93</v>
      </c>
      <c r="G19" s="11" t="s">
        <v>526</v>
      </c>
      <c r="H19" s="35" t="s">
        <v>94</v>
      </c>
      <c r="I19" s="35" t="s">
        <v>95</v>
      </c>
      <c r="J19" s="36"/>
    </row>
    <row r="20" spans="2:10" ht="32.25">
      <c r="B20" s="7">
        <f t="shared" si="0"/>
        <v>18</v>
      </c>
      <c r="C20" s="25" t="s">
        <v>52</v>
      </c>
      <c r="D20" s="26" t="s">
        <v>53</v>
      </c>
      <c r="E20" s="10" t="s">
        <v>54</v>
      </c>
      <c r="F20" s="27" t="s">
        <v>55</v>
      </c>
      <c r="G20" s="11" t="s">
        <v>526</v>
      </c>
      <c r="H20" s="27" t="s">
        <v>56</v>
      </c>
      <c r="I20" s="27" t="s">
        <v>57</v>
      </c>
      <c r="J20" s="28"/>
    </row>
    <row r="21" spans="2:10" ht="32.25">
      <c r="B21" s="13">
        <f t="shared" si="0"/>
        <v>19</v>
      </c>
      <c r="C21" s="14" t="s">
        <v>20</v>
      </c>
      <c r="D21" s="15" t="s">
        <v>64</v>
      </c>
      <c r="E21" s="16" t="s">
        <v>65</v>
      </c>
      <c r="F21" s="17" t="s">
        <v>66</v>
      </c>
      <c r="G21" s="11" t="s">
        <v>526</v>
      </c>
      <c r="H21" s="17" t="s">
        <v>67</v>
      </c>
      <c r="I21" s="17" t="s">
        <v>68</v>
      </c>
      <c r="J21" s="18"/>
    </row>
    <row r="22" spans="2:10" ht="32.25">
      <c r="B22" s="13">
        <f t="shared" si="0"/>
        <v>20</v>
      </c>
      <c r="C22" s="29" t="s">
        <v>58</v>
      </c>
      <c r="D22" s="30" t="s">
        <v>59</v>
      </c>
      <c r="E22" s="16" t="s">
        <v>60</v>
      </c>
      <c r="F22" s="31" t="s">
        <v>61</v>
      </c>
      <c r="G22" s="11" t="s">
        <v>526</v>
      </c>
      <c r="H22" s="31" t="s">
        <v>62</v>
      </c>
      <c r="I22" s="31" t="s">
        <v>63</v>
      </c>
      <c r="J22" s="32"/>
    </row>
    <row r="23" spans="2:10" ht="32.25">
      <c r="B23" s="19">
        <f t="shared" si="0"/>
        <v>21</v>
      </c>
      <c r="C23" s="33" t="s">
        <v>42</v>
      </c>
      <c r="D23" s="34" t="s">
        <v>41</v>
      </c>
      <c r="E23" s="22" t="s">
        <v>69</v>
      </c>
      <c r="F23" s="35" t="s">
        <v>70</v>
      </c>
      <c r="G23" s="11" t="s">
        <v>526</v>
      </c>
      <c r="H23" s="35" t="s">
        <v>71</v>
      </c>
      <c r="I23" s="35" t="s">
        <v>69</v>
      </c>
      <c r="J23" s="36"/>
    </row>
    <row r="24" spans="2:10" ht="32.25">
      <c r="B24" s="41">
        <f t="shared" si="0"/>
        <v>22</v>
      </c>
      <c r="C24" s="8" t="s">
        <v>120</v>
      </c>
      <c r="D24" s="9" t="s">
        <v>24</v>
      </c>
      <c r="E24" s="42" t="s">
        <v>121</v>
      </c>
      <c r="F24" s="11" t="s">
        <v>122</v>
      </c>
      <c r="G24" s="11" t="s">
        <v>527</v>
      </c>
      <c r="H24" s="11" t="s">
        <v>123</v>
      </c>
      <c r="I24" s="11" t="s">
        <v>121</v>
      </c>
      <c r="J24" s="12"/>
    </row>
    <row r="25" spans="2:10" ht="32.25">
      <c r="B25" s="43">
        <f t="shared" si="0"/>
        <v>23</v>
      </c>
      <c r="C25" s="14" t="s">
        <v>124</v>
      </c>
      <c r="D25" s="15" t="s">
        <v>125</v>
      </c>
      <c r="E25" s="44" t="s">
        <v>126</v>
      </c>
      <c r="F25" s="17" t="s">
        <v>127</v>
      </c>
      <c r="G25" s="11" t="s">
        <v>527</v>
      </c>
      <c r="H25" s="17" t="s">
        <v>128</v>
      </c>
      <c r="I25" s="17" t="s">
        <v>129</v>
      </c>
      <c r="J25" s="18"/>
    </row>
    <row r="26" spans="2:10" ht="32.25">
      <c r="B26" s="45">
        <f t="shared" si="0"/>
        <v>24</v>
      </c>
      <c r="C26" s="14" t="s">
        <v>130</v>
      </c>
      <c r="D26" s="15" t="s">
        <v>131</v>
      </c>
      <c r="E26" s="44" t="s">
        <v>132</v>
      </c>
      <c r="F26" s="17" t="s">
        <v>133</v>
      </c>
      <c r="G26" s="11" t="s">
        <v>527</v>
      </c>
      <c r="H26" s="17" t="s">
        <v>134</v>
      </c>
      <c r="I26" s="17" t="s">
        <v>132</v>
      </c>
      <c r="J26" s="18"/>
    </row>
    <row r="27" spans="2:10" ht="32.25">
      <c r="B27" s="45">
        <f t="shared" si="0"/>
        <v>25</v>
      </c>
      <c r="C27" s="14" t="s">
        <v>135</v>
      </c>
      <c r="D27" s="15" t="s">
        <v>136</v>
      </c>
      <c r="E27" s="44" t="s">
        <v>137</v>
      </c>
      <c r="F27" s="17" t="s">
        <v>138</v>
      </c>
      <c r="G27" s="11" t="s">
        <v>527</v>
      </c>
      <c r="H27" s="17" t="s">
        <v>139</v>
      </c>
      <c r="I27" s="17" t="s">
        <v>140</v>
      </c>
      <c r="J27" s="18"/>
    </row>
    <row r="28" spans="2:10" ht="32.25">
      <c r="B28" s="45">
        <f t="shared" si="0"/>
        <v>26</v>
      </c>
      <c r="C28" s="46" t="s">
        <v>64</v>
      </c>
      <c r="D28" s="47" t="s">
        <v>130</v>
      </c>
      <c r="E28" s="44" t="s">
        <v>141</v>
      </c>
      <c r="F28" s="17" t="s">
        <v>142</v>
      </c>
      <c r="G28" s="11" t="s">
        <v>527</v>
      </c>
      <c r="H28" s="17" t="s">
        <v>143</v>
      </c>
      <c r="I28" s="17" t="s">
        <v>141</v>
      </c>
      <c r="J28" s="18"/>
    </row>
    <row r="29" spans="2:10" ht="32.25">
      <c r="B29" s="45">
        <f t="shared" si="0"/>
        <v>27</v>
      </c>
      <c r="C29" s="14" t="s">
        <v>144</v>
      </c>
      <c r="D29" s="15" t="s">
        <v>135</v>
      </c>
      <c r="E29" s="44" t="s">
        <v>145</v>
      </c>
      <c r="F29" s="17" t="s">
        <v>146</v>
      </c>
      <c r="G29" s="11" t="s">
        <v>527</v>
      </c>
      <c r="H29" s="17" t="s">
        <v>147</v>
      </c>
      <c r="I29" s="17" t="s">
        <v>148</v>
      </c>
      <c r="J29" s="18"/>
    </row>
    <row r="30" spans="2:10" ht="32.25">
      <c r="B30" s="43">
        <f t="shared" si="0"/>
        <v>28</v>
      </c>
      <c r="C30" s="48" t="s">
        <v>149</v>
      </c>
      <c r="D30" s="49" t="s">
        <v>96</v>
      </c>
      <c r="E30" s="50" t="s">
        <v>150</v>
      </c>
      <c r="F30" s="51" t="s">
        <v>151</v>
      </c>
      <c r="G30" s="11" t="s">
        <v>527</v>
      </c>
      <c r="H30" s="51" t="s">
        <v>152</v>
      </c>
      <c r="I30" s="51" t="s">
        <v>150</v>
      </c>
      <c r="J30" s="52"/>
    </row>
    <row r="31" spans="2:10" ht="32.25">
      <c r="B31" s="43">
        <f t="shared" si="0"/>
        <v>29</v>
      </c>
      <c r="C31" s="14" t="s">
        <v>153</v>
      </c>
      <c r="D31" s="15" t="s">
        <v>107</v>
      </c>
      <c r="E31" s="44" t="s">
        <v>154</v>
      </c>
      <c r="F31" s="17" t="s">
        <v>155</v>
      </c>
      <c r="G31" s="11" t="s">
        <v>527</v>
      </c>
      <c r="H31" s="17" t="s">
        <v>156</v>
      </c>
      <c r="I31" s="17" t="s">
        <v>157</v>
      </c>
      <c r="J31" s="18"/>
    </row>
    <row r="32" spans="2:10" ht="32.25">
      <c r="B32" s="43">
        <f t="shared" si="0"/>
        <v>30</v>
      </c>
      <c r="C32" s="14" t="s">
        <v>97</v>
      </c>
      <c r="D32" s="15" t="s">
        <v>158</v>
      </c>
      <c r="E32" s="44" t="s">
        <v>159</v>
      </c>
      <c r="F32" s="17" t="s">
        <v>160</v>
      </c>
      <c r="G32" s="11" t="s">
        <v>527</v>
      </c>
      <c r="H32" s="17" t="s">
        <v>161</v>
      </c>
      <c r="I32" s="17" t="s">
        <v>162</v>
      </c>
      <c r="J32" s="18"/>
    </row>
    <row r="33" spans="2:10" ht="32.25">
      <c r="B33" s="43">
        <f t="shared" si="0"/>
        <v>31</v>
      </c>
      <c r="C33" s="14" t="s">
        <v>131</v>
      </c>
      <c r="D33" s="15" t="s">
        <v>163</v>
      </c>
      <c r="E33" s="44" t="s">
        <v>164</v>
      </c>
      <c r="F33" s="17" t="s">
        <v>165</v>
      </c>
      <c r="G33" s="11" t="s">
        <v>527</v>
      </c>
      <c r="H33" s="17" t="s">
        <v>166</v>
      </c>
      <c r="I33" s="17" t="s">
        <v>167</v>
      </c>
      <c r="J33" s="18"/>
    </row>
    <row r="34" spans="2:10" ht="32.25">
      <c r="B34" s="43">
        <f t="shared" si="0"/>
        <v>32</v>
      </c>
      <c r="C34" s="14" t="s">
        <v>136</v>
      </c>
      <c r="D34" s="15" t="s">
        <v>168</v>
      </c>
      <c r="E34" s="44" t="s">
        <v>169</v>
      </c>
      <c r="F34" s="17" t="s">
        <v>170</v>
      </c>
      <c r="G34" s="11" t="s">
        <v>527</v>
      </c>
      <c r="H34" s="17" t="s">
        <v>171</v>
      </c>
      <c r="I34" s="17" t="s">
        <v>172</v>
      </c>
      <c r="J34" s="18"/>
    </row>
    <row r="35" spans="2:10" ht="32.25">
      <c r="B35" s="43">
        <f t="shared" si="0"/>
        <v>33</v>
      </c>
      <c r="C35" s="48" t="s">
        <v>173</v>
      </c>
      <c r="D35" s="49" t="s">
        <v>52</v>
      </c>
      <c r="E35" s="44" t="s">
        <v>174</v>
      </c>
      <c r="F35" s="51" t="s">
        <v>175</v>
      </c>
      <c r="G35" s="11" t="s">
        <v>527</v>
      </c>
      <c r="H35" s="51" t="s">
        <v>176</v>
      </c>
      <c r="I35" s="51" t="s">
        <v>174</v>
      </c>
      <c r="J35" s="52"/>
    </row>
    <row r="36" spans="2:10" ht="32.25">
      <c r="B36" s="43">
        <f t="shared" si="0"/>
        <v>34</v>
      </c>
      <c r="C36" s="14" t="s">
        <v>177</v>
      </c>
      <c r="D36" s="15" t="s">
        <v>178</v>
      </c>
      <c r="E36" s="44" t="s">
        <v>179</v>
      </c>
      <c r="F36" s="17" t="s">
        <v>180</v>
      </c>
      <c r="G36" s="11" t="s">
        <v>527</v>
      </c>
      <c r="H36" s="17" t="s">
        <v>181</v>
      </c>
      <c r="I36" s="17" t="s">
        <v>182</v>
      </c>
      <c r="J36" s="18"/>
    </row>
    <row r="37" spans="2:10" ht="32.25">
      <c r="B37" s="43">
        <f t="shared" si="0"/>
        <v>35</v>
      </c>
      <c r="C37" s="14" t="s">
        <v>48</v>
      </c>
      <c r="D37" s="15" t="s">
        <v>47</v>
      </c>
      <c r="E37" s="44" t="s">
        <v>183</v>
      </c>
      <c r="F37" s="17" t="s">
        <v>184</v>
      </c>
      <c r="G37" s="11" t="s">
        <v>527</v>
      </c>
      <c r="H37" s="17" t="s">
        <v>185</v>
      </c>
      <c r="I37" s="17" t="s">
        <v>183</v>
      </c>
      <c r="J37" s="18"/>
    </row>
    <row r="38" spans="2:10" ht="32.25">
      <c r="B38" s="53">
        <f t="shared" si="0"/>
        <v>36</v>
      </c>
      <c r="C38" s="20" t="s">
        <v>186</v>
      </c>
      <c r="D38" s="21" t="s">
        <v>187</v>
      </c>
      <c r="E38" s="54" t="s">
        <v>188</v>
      </c>
      <c r="F38" s="23" t="s">
        <v>189</v>
      </c>
      <c r="G38" s="11" t="s">
        <v>527</v>
      </c>
      <c r="H38" s="23" t="s">
        <v>190</v>
      </c>
      <c r="I38" s="23" t="s">
        <v>191</v>
      </c>
      <c r="J38" s="24"/>
    </row>
    <row r="39" spans="2:10" ht="32.25">
      <c r="B39" s="45">
        <f t="shared" si="0"/>
        <v>37</v>
      </c>
      <c r="C39" s="14" t="s">
        <v>192</v>
      </c>
      <c r="D39" s="15" t="s">
        <v>193</v>
      </c>
      <c r="E39" s="44" t="s">
        <v>194</v>
      </c>
      <c r="F39" s="17" t="s">
        <v>195</v>
      </c>
      <c r="G39" s="11" t="s">
        <v>527</v>
      </c>
      <c r="H39" s="17" t="s">
        <v>196</v>
      </c>
      <c r="I39" s="55" t="s">
        <v>197</v>
      </c>
      <c r="J39" s="56"/>
    </row>
    <row r="40" spans="2:10" ht="32.25">
      <c r="B40" s="45">
        <f t="shared" si="0"/>
        <v>38</v>
      </c>
      <c r="C40" s="14" t="s">
        <v>198</v>
      </c>
      <c r="D40" s="15" t="s">
        <v>199</v>
      </c>
      <c r="E40" s="44" t="s">
        <v>200</v>
      </c>
      <c r="F40" s="17" t="s">
        <v>201</v>
      </c>
      <c r="G40" s="11" t="s">
        <v>527</v>
      </c>
      <c r="H40" s="17" t="s">
        <v>202</v>
      </c>
      <c r="I40" s="17" t="s">
        <v>200</v>
      </c>
      <c r="J40" s="18"/>
    </row>
    <row r="41" spans="2:10" ht="32.25">
      <c r="B41" s="45">
        <f t="shared" si="0"/>
        <v>39</v>
      </c>
      <c r="C41" s="14" t="s">
        <v>203</v>
      </c>
      <c r="D41" s="15" t="s">
        <v>204</v>
      </c>
      <c r="E41" s="44" t="s">
        <v>205</v>
      </c>
      <c r="F41" s="17" t="s">
        <v>206</v>
      </c>
      <c r="G41" s="11" t="s">
        <v>527</v>
      </c>
      <c r="H41" s="17" t="s">
        <v>207</v>
      </c>
      <c r="I41" s="17" t="s">
        <v>208</v>
      </c>
      <c r="J41" s="18"/>
    </row>
    <row r="42" spans="2:10" ht="32.25">
      <c r="B42" s="45">
        <f t="shared" si="0"/>
        <v>40</v>
      </c>
      <c r="C42" s="14" t="s">
        <v>25</v>
      </c>
      <c r="D42" s="15" t="s">
        <v>209</v>
      </c>
      <c r="E42" s="44" t="s">
        <v>26</v>
      </c>
      <c r="F42" s="17" t="s">
        <v>210</v>
      </c>
      <c r="G42" s="11" t="s">
        <v>527</v>
      </c>
      <c r="H42" s="17" t="s">
        <v>28</v>
      </c>
      <c r="I42" s="17" t="s">
        <v>26</v>
      </c>
      <c r="J42" s="24" t="s">
        <v>211</v>
      </c>
    </row>
    <row r="43" spans="2:10" ht="32.25">
      <c r="B43" s="45">
        <f t="shared" si="0"/>
        <v>41</v>
      </c>
      <c r="C43" s="14" t="s">
        <v>212</v>
      </c>
      <c r="D43" s="15" t="s">
        <v>213</v>
      </c>
      <c r="E43" s="44" t="s">
        <v>214</v>
      </c>
      <c r="F43" s="17" t="s">
        <v>215</v>
      </c>
      <c r="G43" s="11" t="s">
        <v>527</v>
      </c>
      <c r="H43" s="17" t="s">
        <v>216</v>
      </c>
      <c r="I43" s="17" t="s">
        <v>214</v>
      </c>
      <c r="J43" s="18"/>
    </row>
    <row r="44" spans="2:10" ht="32.25">
      <c r="B44" s="45">
        <f t="shared" si="0"/>
        <v>42</v>
      </c>
      <c r="C44" s="14" t="s">
        <v>9</v>
      </c>
      <c r="D44" s="15" t="s">
        <v>217</v>
      </c>
      <c r="E44" s="44" t="s">
        <v>43</v>
      </c>
      <c r="F44" s="17" t="s">
        <v>218</v>
      </c>
      <c r="G44" s="11" t="s">
        <v>527</v>
      </c>
      <c r="H44" s="17" t="s">
        <v>45</v>
      </c>
      <c r="I44" s="17" t="s">
        <v>43</v>
      </c>
      <c r="J44" s="24" t="s">
        <v>219</v>
      </c>
    </row>
    <row r="45" spans="2:10" ht="32.25">
      <c r="B45" s="45">
        <f t="shared" si="0"/>
        <v>43</v>
      </c>
      <c r="C45" s="14" t="s">
        <v>220</v>
      </c>
      <c r="D45" s="15" t="s">
        <v>221</v>
      </c>
      <c r="E45" s="44" t="s">
        <v>222</v>
      </c>
      <c r="F45" s="17" t="s">
        <v>223</v>
      </c>
      <c r="G45" s="11" t="s">
        <v>527</v>
      </c>
      <c r="H45" s="17" t="s">
        <v>224</v>
      </c>
      <c r="I45" s="17" t="s">
        <v>225</v>
      </c>
      <c r="J45" s="18"/>
    </row>
    <row r="46" spans="2:10" ht="32.25">
      <c r="B46" s="45">
        <f t="shared" si="0"/>
        <v>44</v>
      </c>
      <c r="C46" s="57" t="s">
        <v>226</v>
      </c>
      <c r="D46" s="15" t="s">
        <v>78</v>
      </c>
      <c r="E46" s="44" t="s">
        <v>227</v>
      </c>
      <c r="F46" s="17" t="s">
        <v>228</v>
      </c>
      <c r="G46" s="11" t="s">
        <v>527</v>
      </c>
      <c r="H46" s="17" t="s">
        <v>229</v>
      </c>
      <c r="I46" s="17" t="s">
        <v>230</v>
      </c>
      <c r="J46" s="18"/>
    </row>
    <row r="47" spans="2:10" ht="32.25">
      <c r="B47" s="45">
        <f t="shared" si="0"/>
        <v>45</v>
      </c>
      <c r="C47" s="14" t="s">
        <v>231</v>
      </c>
      <c r="D47" s="15" t="s">
        <v>232</v>
      </c>
      <c r="E47" s="44" t="s">
        <v>233</v>
      </c>
      <c r="F47" s="17" t="s">
        <v>234</v>
      </c>
      <c r="G47" s="11" t="s">
        <v>527</v>
      </c>
      <c r="H47" s="17" t="s">
        <v>114</v>
      </c>
      <c r="I47" s="17" t="s">
        <v>115</v>
      </c>
      <c r="J47" s="24" t="s">
        <v>235</v>
      </c>
    </row>
    <row r="49" ht="34.5" customHeight="1"/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</sheetData>
  <phoneticPr fontId="3" type="noConversion"/>
  <conditionalFormatting sqref="C3:F47 H3:J47">
    <cfRule type="cellIs" dxfId="2" priority="2" operator="equal">
      <formula>CHAR(32)</formula>
    </cfRule>
  </conditionalFormatting>
  <conditionalFormatting sqref="G3:G47">
    <cfRule type="cellIs" dxfId="1" priority="1" operator="equal">
      <formula>CHAR(32)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EB05-4324-4700-AD4B-67D2C0FD7532}">
  <sheetPr>
    <tabColor theme="9"/>
  </sheetPr>
  <dimension ref="B2:U58"/>
  <sheetViews>
    <sheetView tabSelected="1" workbookViewId="0">
      <selection activeCell="I2" sqref="I2"/>
    </sheetView>
  </sheetViews>
  <sheetFormatPr defaultRowHeight="58.5"/>
  <cols>
    <col min="1" max="2" width="9" style="6"/>
    <col min="3" max="7" width="9.75" style="6" customWidth="1"/>
    <col min="8" max="8" width="9" style="6"/>
    <col min="9" max="9" width="74" style="59" customWidth="1"/>
    <col min="10" max="10" width="9" style="6"/>
    <col min="11" max="11" width="34" style="58" customWidth="1"/>
    <col min="12" max="16384" width="9" style="6"/>
  </cols>
  <sheetData>
    <row r="2" spans="2:21">
      <c r="B2" s="1" t="s">
        <v>0</v>
      </c>
      <c r="C2" s="2" t="s">
        <v>1</v>
      </c>
      <c r="D2" s="3" t="s">
        <v>2</v>
      </c>
      <c r="E2" s="4" t="s">
        <v>3</v>
      </c>
      <c r="F2" s="5" t="s">
        <v>4</v>
      </c>
      <c r="G2" s="5" t="s">
        <v>6</v>
      </c>
    </row>
    <row r="3" spans="2:21">
      <c r="B3" s="7">
        <f>ROW() - 2</f>
        <v>1</v>
      </c>
      <c r="C3" s="8" t="s">
        <v>8</v>
      </c>
      <c r="D3" s="9" t="str" cm="1">
        <f t="array" ref="D3" xml:space="preserve"> INDEX(台羅轉換注音二式規則!$D$3:$D$47, MATCH(TRUE, EXACT(RIME【國際音標】!C3, 台羅轉換注音二式規則!$C$3:$C$47), 0))</f>
        <v>p</v>
      </c>
      <c r="E3" s="10" t="str" cm="1">
        <f t="array" ref="E3" xml:space="preserve"> INDEX(台羅轉換注音二式規則!$E$3:$E$47, MATCH(TRUE, EXACT(RIME【國際音標】!C3, 台羅轉換注音二式規則!$C$3:$C$47), 0))</f>
        <v>p</v>
      </c>
      <c r="F3" s="11" t="str" cm="1">
        <f t="array" ref="F3" xml:space="preserve"> INDEX(台羅轉換注音二式規則!$F$3:$F$47, MATCH(TRUE, EXACT(RIME【國際音標】!C3, 台羅轉換注音二式規則!$C$3:$C$47), 0))</f>
        <v>ㄅ</v>
      </c>
      <c r="G3" s="11" t="str" cm="1">
        <f t="array" ref="G3" xml:space="preserve"> INDEX(台羅轉換注音二式規則!$I$3:$I$47, MATCH(TRUE, EXACT(RIME【國際音標】!C3, 台羅轉換注音二式規則!$C$3:$C$47), 0))</f>
        <v>b</v>
      </c>
      <c r="I3" s="59" t="str">
        <f xml:space="preserve"> "    """ &amp; C3 &amp; """: [ """ &amp; F3 &amp; """, """ &amp; E3 &amp; """, """ &amp; G3 &amp; """ ]"</f>
        <v xml:space="preserve">    "1": [ "ㄅ", "p", "b" ]</v>
      </c>
      <c r="K3" s="58" t="str">
        <f t="shared" ref="K3" si="0" xml:space="preserve"> "    """ &amp; C3 &amp; """: " &amp; """" &amp; E3 &amp; """"</f>
        <v xml:space="preserve">    "1": "p"</v>
      </c>
      <c r="U3" s="6" t="s">
        <v>236</v>
      </c>
    </row>
    <row r="4" spans="2:21">
      <c r="B4" s="13">
        <f t="shared" ref="B4:B47" si="1">ROW() - 2</f>
        <v>2</v>
      </c>
      <c r="C4" s="14" t="s">
        <v>19</v>
      </c>
      <c r="D4" s="15" t="str" cm="1">
        <f t="array" ref="D4" xml:space="preserve"> INDEX(台羅轉換注音二式規則!$D$3:$D$47, MATCH(TRUE, EXACT(RIME【國際音標】!C4, 台羅轉換注音二式規則!$C$3:$C$47), 0))</f>
        <v>b</v>
      </c>
      <c r="E4" s="16" t="str" cm="1">
        <f t="array" ref="E4" xml:space="preserve"> INDEX(台羅轉換注音二式規則!$E$3:$E$47, MATCH(TRUE, EXACT(RIME【國際音標】!C4, 台羅轉換注音二式規則!$C$3:$C$47), 0))</f>
        <v>b</v>
      </c>
      <c r="F4" s="17" t="str" cm="1">
        <f t="array" ref="F4" xml:space="preserve"> INDEX(台羅轉換注音二式規則!$F$3:$F$47, MATCH(TRUE, EXACT(RIME【國際音標】!C4, 台羅轉換注音二式規則!$C$3:$C$47), 0))</f>
        <v>ㆠ</v>
      </c>
      <c r="G4" s="17" t="str" cm="1">
        <f t="array" ref="G4" xml:space="preserve"> INDEX(台羅轉換注音二式規則!$I$3:$I$47, MATCH(TRUE, EXACT(RIME【國際音標】!C4, 台羅轉換注音二式規則!$C$3:$C$47), 0))</f>
        <v>bb</v>
      </c>
      <c r="I4" s="59" t="str">
        <f t="shared" ref="I4" si="2" xml:space="preserve"> "    """ &amp; C5 &amp; """: [ """ &amp; F5 &amp; """, """ &amp; E5 &amp; """, """ &amp; G5 &amp; """ ]"</f>
        <v xml:space="preserve">    "q": [ "ㄆ", "pʰ", "p" ]</v>
      </c>
      <c r="K4" s="58" t="str">
        <f xml:space="preserve"> "    """ &amp; C5 &amp; """: " &amp; """" &amp; E5 &amp; """"</f>
        <v xml:space="preserve">    "q": "pʰ"</v>
      </c>
      <c r="U4" s="6" t="s">
        <v>237</v>
      </c>
    </row>
    <row r="5" spans="2:21">
      <c r="B5" s="13">
        <f t="shared" si="1"/>
        <v>3</v>
      </c>
      <c r="C5" s="14" t="s">
        <v>14</v>
      </c>
      <c r="D5" s="15" t="str" cm="1">
        <f t="array" ref="D5" xml:space="preserve"> INDEX(台羅轉換注音二式規則!$D$3:$D$47, MATCH(TRUE, EXACT(RIME【國際音標】!C5, 台羅轉換注音二式規則!$C$3:$C$47), 0))</f>
        <v>P</v>
      </c>
      <c r="E5" s="16" t="str" cm="1">
        <f t="array" ref="E5" xml:space="preserve"> INDEX(台羅轉換注音二式規則!$E$3:$E$47, MATCH(TRUE, EXACT(RIME【國際音標】!C5, 台羅轉換注音二式規則!$C$3:$C$47), 0))</f>
        <v>pʰ</v>
      </c>
      <c r="F5" s="17" t="str" cm="1">
        <f t="array" ref="F5" xml:space="preserve"> INDEX(台羅轉換注音二式規則!$F$3:$F$47, MATCH(TRUE, EXACT(RIME【國際音標】!C5, 台羅轉換注音二式規則!$C$3:$C$47), 0))</f>
        <v>ㄆ</v>
      </c>
      <c r="G5" s="17" t="str" cm="1">
        <f t="array" ref="G5" xml:space="preserve"> INDEX(台羅轉換注音二式規則!$I$3:$I$47, MATCH(TRUE, EXACT(RIME【國際音標】!C5, 台羅轉換注音二式規則!$C$3:$C$47), 0))</f>
        <v>p</v>
      </c>
      <c r="I5" s="59" t="str">
        <f xml:space="preserve"> "    """ &amp; C4 &amp; """: [ """ &amp; F4 &amp; """, """ &amp; E4 &amp; """, """ &amp; G4 &amp; """ ]"</f>
        <v xml:space="preserve">    "!": [ "ㆠ", "b", "bb" ]</v>
      </c>
      <c r="K5" s="58" t="str">
        <f xml:space="preserve"> "    """ &amp; C4 &amp; """: " &amp; """" &amp; E4 &amp; """"</f>
        <v xml:space="preserve">    "!": "b"</v>
      </c>
      <c r="U5" s="6" t="s">
        <v>238</v>
      </c>
    </row>
    <row r="6" spans="2:21">
      <c r="B6" s="19">
        <f t="shared" si="1"/>
        <v>4</v>
      </c>
      <c r="C6" s="20" t="s">
        <v>24</v>
      </c>
      <c r="D6" s="21" t="str" cm="1">
        <f t="array" ref="D6" xml:space="preserve"> INDEX(台羅轉換注音二式規則!$D$3:$D$47, MATCH(TRUE, EXACT(RIME【國際音標】!C6, 台羅轉換注音二式規則!$C$3:$C$47), 0))</f>
        <v>m</v>
      </c>
      <c r="E6" s="22" t="str" cm="1">
        <f t="array" ref="E6" xml:space="preserve"> INDEX(台羅轉換注音二式規則!$E$3:$E$47, MATCH(TRUE, EXACT(RIME【國際音標】!C6, 台羅轉換注音二式規則!$C$3:$C$47), 0))</f>
        <v>m</v>
      </c>
      <c r="F6" s="23" t="str" cm="1">
        <f t="array" ref="F6" xml:space="preserve"> INDEX(台羅轉換注音二式規則!$F$3:$F$47, MATCH(TRUE, EXACT(RIME【國際音標】!C6, 台羅轉換注音二式規則!$C$3:$C$47), 0))</f>
        <v>ㄇ</v>
      </c>
      <c r="G6" s="23" t="str" cm="1">
        <f t="array" ref="G6" xml:space="preserve"> INDEX(台羅轉換注音二式規則!$I$3:$I$47, MATCH(TRUE, EXACT(RIME【國際音標】!C6, 台羅轉換注音二式規則!$C$3:$C$47), 0))</f>
        <v>m</v>
      </c>
      <c r="I6" s="59" t="str">
        <f xml:space="preserve"> "    """ &amp; C6 &amp; """: [ """ &amp; F6 &amp; """, """ &amp; E6 &amp; """, """ &amp; G6 &amp; """ ]"</f>
        <v xml:space="preserve">    "a": [ "ㄇ", "m", "m" ]</v>
      </c>
      <c r="K6" s="58" t="str">
        <f xml:space="preserve"> "    """ &amp; C6 &amp; """: " &amp; """" &amp; E6 &amp; """"</f>
        <v xml:space="preserve">    "a": "m"</v>
      </c>
      <c r="U6" s="6" t="s">
        <v>239</v>
      </c>
    </row>
    <row r="7" spans="2:21">
      <c r="B7" s="7">
        <f t="shared" si="1"/>
        <v>5</v>
      </c>
      <c r="C7" s="8" t="s">
        <v>30</v>
      </c>
      <c r="D7" s="9" t="str" cm="1">
        <f t="array" ref="D7" xml:space="preserve"> INDEX(台羅轉換注音二式規則!$D$3:$D$47, MATCH(TRUE, EXACT(RIME【國際音標】!C7, 台羅轉換注音二式規則!$C$3:$C$47), 0))</f>
        <v>t</v>
      </c>
      <c r="E7" s="10" t="str" cm="1">
        <f t="array" ref="E7" xml:space="preserve"> INDEX(台羅轉換注音二式規則!$E$3:$E$47, MATCH(TRUE, EXACT(RIME【國際音標】!C7, 台羅轉換注音二式規則!$C$3:$C$47), 0))</f>
        <v>t</v>
      </c>
      <c r="F7" s="11" t="str" cm="1">
        <f t="array" ref="F7" xml:space="preserve"> INDEX(台羅轉換注音二式規則!$F$3:$F$47, MATCH(TRUE, EXACT(RIME【國際音標】!C7, 台羅轉換注音二式規則!$C$3:$C$47), 0))</f>
        <v>ㄉ</v>
      </c>
      <c r="G7" s="11" t="str" cm="1">
        <f t="array" ref="G7" xml:space="preserve"> INDEX(台羅轉換注音二式規則!$I$3:$I$47, MATCH(TRUE, EXACT(RIME【國際音標】!C7, 台羅轉換注音二式規則!$C$3:$C$47), 0))</f>
        <v>d</v>
      </c>
      <c r="I7" s="59" t="str">
        <f xml:space="preserve"> "    """ &amp; C7 &amp; """: [ """ &amp; F7 &amp; """, """ &amp; E7 &amp; """, """ &amp; G7 &amp; """ ]"</f>
        <v xml:space="preserve">    "2": [ "ㄉ", "t", "d" ]</v>
      </c>
      <c r="K7" s="58" t="str">
        <f xml:space="preserve"> "    """ &amp; C7 &amp; """: " &amp; """" &amp; E7 &amp; """"</f>
        <v xml:space="preserve">    "2": "t"</v>
      </c>
      <c r="U7" s="6" t="s">
        <v>240</v>
      </c>
    </row>
    <row r="8" spans="2:21">
      <c r="B8" s="13">
        <f t="shared" si="1"/>
        <v>6</v>
      </c>
      <c r="C8" s="14" t="s">
        <v>36</v>
      </c>
      <c r="D8" s="15" t="str" cm="1">
        <f t="array" ref="D8" xml:space="preserve"> INDEX(台羅轉換注音二式規則!$D$3:$D$47, MATCH(TRUE, EXACT(RIME【國際音標】!C8, 台羅轉換注音二式規則!$C$3:$C$47), 0))</f>
        <v>T</v>
      </c>
      <c r="E8" s="16" t="str" cm="1">
        <f t="array" ref="E8" xml:space="preserve"> INDEX(台羅轉換注音二式規則!$E$3:$E$47, MATCH(TRUE, EXACT(RIME【國際音標】!C8, 台羅轉換注音二式規則!$C$3:$C$47), 0))</f>
        <v>tʰ</v>
      </c>
      <c r="F8" s="17" t="str" cm="1">
        <f t="array" ref="F8" xml:space="preserve"> INDEX(台羅轉換注音二式規則!$F$3:$F$47, MATCH(TRUE, EXACT(RIME【國際音標】!C8, 台羅轉換注音二式規則!$C$3:$C$47), 0))</f>
        <v>ㄊ</v>
      </c>
      <c r="G8" s="17" t="str" cm="1">
        <f t="array" ref="G8" xml:space="preserve"> INDEX(台羅轉換注音二式規則!$I$3:$I$47, MATCH(TRUE, EXACT(RIME【國際音標】!C8, 台羅轉換注音二式規則!$C$3:$C$47), 0))</f>
        <v>t</v>
      </c>
      <c r="I8" s="59" t="str">
        <f xml:space="preserve"> "    """ &amp; C8 &amp; """: [ """ &amp; F8 &amp; """, """ &amp; E8 &amp; """, """ &amp; G8 &amp; """ ]"</f>
        <v xml:space="preserve">    "w": [ "ㄊ", "tʰ", "t" ]</v>
      </c>
      <c r="K8" s="58" t="str">
        <f xml:space="preserve"> "    """ &amp; C8 &amp; """: " &amp; """" &amp; E8 &amp; """"</f>
        <v xml:space="preserve">    "w": "tʰ"</v>
      </c>
      <c r="U8" s="6" t="s">
        <v>241</v>
      </c>
    </row>
    <row r="9" spans="2:21">
      <c r="B9" s="13">
        <f t="shared" si="1"/>
        <v>7</v>
      </c>
      <c r="C9" s="14" t="s">
        <v>41</v>
      </c>
      <c r="D9" s="15" t="str" cm="1">
        <f t="array" ref="D9" xml:space="preserve"> INDEX(台羅轉換注音二式規則!$D$3:$D$47, MATCH(TRUE, EXACT(RIME【國際音標】!C9, 台羅轉換注音二式規則!$C$3:$C$47), 0))</f>
        <v>n</v>
      </c>
      <c r="E9" s="16" t="str" cm="1">
        <f t="array" ref="E9" xml:space="preserve"> INDEX(台羅轉換注音二式規則!$E$3:$E$47, MATCH(TRUE, EXACT(RIME【國際音標】!C9, 台羅轉換注音二式規則!$C$3:$C$47), 0))</f>
        <v>n</v>
      </c>
      <c r="F9" s="17" t="str" cm="1">
        <f t="array" ref="F9" xml:space="preserve"> INDEX(台羅轉換注音二式規則!$F$3:$F$47, MATCH(TRUE, EXACT(RIME【國際音標】!C9, 台羅轉換注音二式規則!$C$3:$C$47), 0))</f>
        <v>ㄋ</v>
      </c>
      <c r="G9" s="17" t="str" cm="1">
        <f t="array" ref="G9" xml:space="preserve"> INDEX(台羅轉換注音二式規則!$I$3:$I$47, MATCH(TRUE, EXACT(RIME【國際音標】!C9, 台羅轉換注音二式規則!$C$3:$C$47), 0))</f>
        <v>n</v>
      </c>
      <c r="I9" s="59" t="str">
        <f xml:space="preserve"> "    """ &amp; C9 &amp; """: [ """ &amp; F9 &amp; """, """ &amp; E9 &amp; """, """ &amp; G9 &amp; """ ]"</f>
        <v xml:space="preserve">    "s": [ "ㄋ", "n", "n" ]</v>
      </c>
      <c r="K9" s="58" t="str">
        <f xml:space="preserve"> "    """ &amp; C9 &amp; """: " &amp; """" &amp; E9 &amp; """"</f>
        <v xml:space="preserve">    "s": "n"</v>
      </c>
      <c r="U9" s="6" t="s">
        <v>242</v>
      </c>
    </row>
    <row r="10" spans="2:21">
      <c r="B10" s="19">
        <f t="shared" si="1"/>
        <v>8</v>
      </c>
      <c r="C10" s="20" t="s">
        <v>47</v>
      </c>
      <c r="D10" s="21" t="str" cm="1">
        <f t="array" ref="D10" xml:space="preserve"> INDEX(台羅轉換注音二式規則!$D$3:$D$47, MATCH(TRUE, EXACT(RIME【國際音標】!C10, 台羅轉換注音二式規則!$C$3:$C$47), 0))</f>
        <v>l</v>
      </c>
      <c r="E10" s="22" t="str" cm="1">
        <f t="array" ref="E10" xml:space="preserve"> INDEX(台羅轉換注音二式規則!$E$3:$E$47, MATCH(TRUE, EXACT(RIME【國際音標】!C10, 台羅轉換注音二式規則!$C$3:$C$47), 0))</f>
        <v>l</v>
      </c>
      <c r="F10" s="23" t="str" cm="1">
        <f t="array" ref="F10" xml:space="preserve"> INDEX(台羅轉換注音二式規則!$F$3:$F$47, MATCH(TRUE, EXACT(RIME【國際音標】!C10, 台羅轉換注音二式規則!$C$3:$C$47), 0))</f>
        <v>ㄌ</v>
      </c>
      <c r="G10" s="23" t="str" cm="1">
        <f t="array" ref="G10" xml:space="preserve"> INDEX(台羅轉換注音二式規則!$I$3:$I$47, MATCH(TRUE, EXACT(RIME【國際音標】!C10, 台羅轉換注音二式規則!$C$3:$C$47), 0))</f>
        <v>l</v>
      </c>
      <c r="I10" s="59" t="str">
        <f xml:space="preserve"> "    """ &amp; C10 &amp; """: [ """ &amp; F10 &amp; """, """ &amp; E10 &amp; """, """ &amp; G10 &amp; """ ]"</f>
        <v xml:space="preserve">    "x": [ "ㄌ", "l", "l" ]</v>
      </c>
      <c r="K10" s="58" t="str">
        <f xml:space="preserve"> "    """ &amp; C10 &amp; """: " &amp; """" &amp; E10 &amp; """"</f>
        <v xml:space="preserve">    "x": "l"</v>
      </c>
      <c r="U10" s="6" t="s">
        <v>243</v>
      </c>
    </row>
    <row r="11" spans="2:21">
      <c r="B11" s="7">
        <f t="shared" si="1"/>
        <v>9</v>
      </c>
      <c r="C11" s="8" t="s">
        <v>96</v>
      </c>
      <c r="D11" s="9" t="str" cm="1">
        <f t="array" ref="D11" xml:space="preserve"> INDEX(台羅轉換注音二式規則!$D$3:$D$47, MATCH(TRUE, EXACT(RIME【國際音標】!C11, 台羅轉換注音二式規則!$C$3:$C$47), 0))</f>
        <v>k</v>
      </c>
      <c r="E11" s="10" t="str" cm="1">
        <f t="array" ref="E11" xml:space="preserve"> INDEX(台羅轉換注音二式規則!$E$3:$E$47, MATCH(TRUE, EXACT(RIME【國際音標】!C11, 台羅轉換注音二式規則!$C$3:$C$47), 0))</f>
        <v>k</v>
      </c>
      <c r="F11" s="11" t="str" cm="1">
        <f t="array" ref="F11" xml:space="preserve"> INDEX(台羅轉換注音二式規則!$F$3:$F$47, MATCH(TRUE, EXACT(RIME【國際音標】!C11, 台羅轉換注音二式規則!$C$3:$C$47), 0))</f>
        <v>ㄍ</v>
      </c>
      <c r="G11" s="11" t="str" cm="1">
        <f t="array" ref="G11" xml:space="preserve"> INDEX(台羅轉換注音二式規則!$I$3:$I$47, MATCH(TRUE, EXACT(RIME【國際音標】!C11, 台羅轉換注音二式規則!$C$3:$C$47), 0))</f>
        <v>g</v>
      </c>
      <c r="I11" s="59" t="str">
        <f xml:space="preserve"> "    """ &amp; C20 &amp; """: [ """ &amp; F20 &amp; """, """ &amp; E20 &amp; """, """ &amp; G20 &amp; """ ]"</f>
        <v xml:space="preserve">    "y": [ "ㄗ", "ts", "z" ]</v>
      </c>
      <c r="K11" s="58" t="str">
        <f xml:space="preserve"> "    """ &amp; C20 &amp; """: " &amp; """" &amp; E20 &amp; """"</f>
        <v xml:space="preserve">    "y": "ts"</v>
      </c>
      <c r="U11" s="6" t="s">
        <v>244</v>
      </c>
    </row>
    <row r="12" spans="2:21">
      <c r="B12" s="13">
        <f t="shared" si="1"/>
        <v>10</v>
      </c>
      <c r="C12" s="14" t="s">
        <v>107</v>
      </c>
      <c r="D12" s="15" t="str" cm="1">
        <f t="array" ref="D12" xml:space="preserve"> INDEX(台羅轉換注音二式規則!$D$3:$D$47, MATCH(TRUE, EXACT(RIME【國際音標】!C12, 台羅轉換注音二式規則!$C$3:$C$47), 0))</f>
        <v>g</v>
      </c>
      <c r="E12" s="16" t="str" cm="1">
        <f t="array" ref="E12" xml:space="preserve"> INDEX(台羅轉換注音二式規則!$E$3:$E$47, MATCH(TRUE, EXACT(RIME【國際音標】!C12, 台羅轉換注音二式規則!$C$3:$C$47), 0))</f>
        <v>g</v>
      </c>
      <c r="F12" s="17" t="str" cm="1">
        <f t="array" ref="F12" xml:space="preserve"> INDEX(台羅轉換注音二式規則!$F$3:$F$47, MATCH(TRUE, EXACT(RIME【國際音標】!C12, 台羅轉換注音二式規則!$C$3:$C$47), 0))</f>
        <v>ㆣ</v>
      </c>
      <c r="G12" s="17" t="str" cm="1">
        <f t="array" ref="G12" xml:space="preserve"> INDEX(台羅轉換注音二式規則!$I$3:$I$47, MATCH(TRUE, EXACT(RIME【國際音標】!C12, 台羅轉換注音二式規則!$C$3:$C$47), 0))</f>
        <v>gg</v>
      </c>
      <c r="I12" s="59" t="str">
        <f xml:space="preserve"> "    """ &amp; C21 &amp; """: [ """ &amp; F21 &amp; """, """ &amp; E21 &amp; """, """ &amp; G21 &amp; """ ]"</f>
        <v xml:space="preserve">    "h": [ "ㄘ", "ʦʰ", "c" ]</v>
      </c>
      <c r="K12" s="58" t="str">
        <f xml:space="preserve"> "    """ &amp; C21 &amp; """: " &amp; """" &amp; E21 &amp; """"</f>
        <v xml:space="preserve">    "h": "ʦʰ"</v>
      </c>
      <c r="U12" s="6" t="s">
        <v>245</v>
      </c>
    </row>
    <row r="13" spans="2:21">
      <c r="B13" s="13">
        <f t="shared" si="1"/>
        <v>11</v>
      </c>
      <c r="C13" s="14" t="s">
        <v>102</v>
      </c>
      <c r="D13" s="15" t="str" cm="1">
        <f t="array" ref="D13" xml:space="preserve"> INDEX(台羅轉換注音二式規則!$D$3:$D$47, MATCH(TRUE, EXACT(RIME【國際音標】!C13, 台羅轉換注音二式規則!$C$3:$C$47), 0))</f>
        <v>K</v>
      </c>
      <c r="E13" s="16" t="str" cm="1">
        <f t="array" ref="E13" xml:space="preserve"> INDEX(台羅轉換注音二式規則!$E$3:$E$47, MATCH(TRUE, EXACT(RIME【國際音標】!C13, 台羅轉換注音二式規則!$C$3:$C$47), 0))</f>
        <v>kʰ</v>
      </c>
      <c r="F13" s="17" t="str" cm="1">
        <f t="array" ref="F13" xml:space="preserve"> INDEX(台羅轉換注音二式規則!$F$3:$F$47, MATCH(TRUE, EXACT(RIME【國際音標】!C13, 台羅轉換注音二式規則!$C$3:$C$47), 0))</f>
        <v>ㄎ</v>
      </c>
      <c r="G13" s="17" t="str" cm="1">
        <f t="array" ref="G13" xml:space="preserve"> INDEX(台羅轉換注音二式規則!$I$3:$I$47, MATCH(TRUE, EXACT(RIME【國際音標】!C13, 台羅轉換注音二式規則!$C$3:$C$47), 0))</f>
        <v>k</v>
      </c>
      <c r="I13" s="59" t="str">
        <f xml:space="preserve"> "    """ &amp; C22 &amp; """: [ """ &amp; F22 &amp; """, """ &amp; E22 &amp; """, """ &amp; G22 &amp; """ ]"</f>
        <v xml:space="preserve">    "b": [ "ㆡ", "ʣ", "zz" ]</v>
      </c>
      <c r="K13" s="58" t="str">
        <f xml:space="preserve"> "    """ &amp; C22 &amp; """: " &amp; """" &amp; E22 &amp; """"</f>
        <v xml:space="preserve">    "b": "ʣ"</v>
      </c>
      <c r="U13" s="6" t="s">
        <v>246</v>
      </c>
    </row>
    <row r="14" spans="2:21">
      <c r="B14" s="19">
        <f t="shared" si="1"/>
        <v>12</v>
      </c>
      <c r="C14" s="33" t="s">
        <v>101</v>
      </c>
      <c r="D14" s="34" t="str" cm="1">
        <f t="array" ref="D14" xml:space="preserve"> INDEX(台羅轉換注音二式規則!$D$3:$D$47, MATCH(TRUE, EXACT(RIME【國際音標】!C14, 台羅轉換注音二式規則!$C$3:$C$47), 0))</f>
        <v>w</v>
      </c>
      <c r="E14" s="22" t="str" cm="1">
        <f t="array" ref="E14" xml:space="preserve"> INDEX(台羅轉換注音二式規則!$E$3:$E$47, MATCH(TRUE, EXACT(RIME【國際音標】!C14, 台羅轉換注音二式規則!$C$3:$C$47), 0))</f>
        <v>ŋ</v>
      </c>
      <c r="F14" s="35" t="str" cm="1">
        <f t="array" ref="F14" xml:space="preserve"> INDEX(台羅轉換注音二式規則!$F$3:$F$47, MATCH(TRUE, EXACT(RIME【國際音標】!C14, 台羅轉換注音二式規則!$C$3:$C$47), 0))</f>
        <v>ㄫ</v>
      </c>
      <c r="G14" s="35" t="str" cm="1">
        <f t="array" ref="G14" xml:space="preserve"> INDEX(台羅轉換注音二式規則!$I$3:$I$47, MATCH(TRUE, EXACT(RIME【國際音標】!C14, 台羅轉換注音二式規則!$C$3:$C$47), 0))</f>
        <v>ng</v>
      </c>
      <c r="I14" s="59" t="str">
        <f xml:space="preserve"> "    """ &amp; C23 &amp; """: [ """ &amp; F23 &amp; """, """ &amp; E23 &amp; """, """ &amp; G23 &amp; """ ]"</f>
        <v xml:space="preserve">    "n": [ "ㄙ", "s", "s" ]</v>
      </c>
      <c r="K14" s="58" t="str">
        <f xml:space="preserve"> "    """ &amp; C23 &amp; """: " &amp; """" &amp; E23 &amp; """"</f>
        <v xml:space="preserve">    "n": "s"</v>
      </c>
      <c r="U14" s="6" t="s">
        <v>247</v>
      </c>
    </row>
    <row r="15" spans="2:21">
      <c r="B15" s="7">
        <f t="shared" si="1"/>
        <v>13</v>
      </c>
      <c r="C15" s="37" t="s">
        <v>59</v>
      </c>
      <c r="D15" s="38" t="str" cm="1">
        <f t="array" ref="D15" xml:space="preserve"> INDEX(台羅轉換注音二式規則!$D$3:$D$47, MATCH(TRUE, EXACT(RIME【國際音標】!C15, 台羅轉換注音二式規則!$C$3:$C$47), 0))</f>
        <v>h</v>
      </c>
      <c r="E15" s="10" t="str" cm="1">
        <f t="array" ref="E15" xml:space="preserve"> INDEX(台羅轉換注音二式規則!$E$3:$E$47, MATCH(TRUE, EXACT(RIME【國際音標】!C15, 台羅轉換注音二式規則!$C$3:$C$47), 0))</f>
        <v>h</v>
      </c>
      <c r="F15" s="39" t="str" cm="1">
        <f t="array" ref="F15" xml:space="preserve"> INDEX(台羅轉換注音二式規則!$F$3:$F$47, MATCH(TRUE, EXACT(RIME【國際音標】!C15, 台羅轉換注音二式規則!$C$3:$C$47), 0))</f>
        <v>ㄏ</v>
      </c>
      <c r="G15" s="39" t="str" cm="1">
        <f t="array" ref="G15" xml:space="preserve"> INDEX(台羅轉換注音二式規則!$I$3:$I$47, MATCH(TRUE, EXACT(RIME【國際音標】!C15, 台羅轉換注音二式規則!$C$3:$C$47), 0))</f>
        <v>h</v>
      </c>
      <c r="I15" s="59" t="str">
        <f xml:space="preserve"> "    """ &amp; C16 &amp; """: [ """ &amp; F16 &amp; """, """ &amp; E16 &amp; """, """ &amp; G16 &amp; """ ]"</f>
        <v xml:space="preserve">    "Y": [ "ㄐ", "ʨ", "ji" ]</v>
      </c>
      <c r="K15" s="58" t="str">
        <f xml:space="preserve"> "    """ &amp; C16 &amp; """: " &amp; """" &amp; E16 &amp; """"</f>
        <v xml:space="preserve">    "Y": "ʨ"</v>
      </c>
      <c r="U15" s="6" t="s">
        <v>248</v>
      </c>
    </row>
    <row r="16" spans="2:21">
      <c r="B16" s="7">
        <f t="shared" si="1"/>
        <v>14</v>
      </c>
      <c r="C16" s="25" t="s">
        <v>72</v>
      </c>
      <c r="D16" s="26" t="str" cm="1">
        <f t="array" ref="D16" xml:space="preserve"> INDEX(台羅轉換注音二式規則!$D$3:$D$47, MATCH(TRUE, EXACT(RIME【國際音標】!C16, 台羅轉換注音二式規則!$C$3:$C$47), 0))</f>
        <v>Z</v>
      </c>
      <c r="E16" s="10" t="str" cm="1">
        <f t="array" ref="E16" xml:space="preserve"> INDEX(台羅轉換注音二式規則!$E$3:$E$47, MATCH(TRUE, EXACT(RIME【國際音標】!C16, 台羅轉換注音二式規則!$C$3:$C$47), 0))</f>
        <v>ʨ</v>
      </c>
      <c r="F16" s="27" t="str" cm="1">
        <f t="array" ref="F16" xml:space="preserve"> INDEX(台羅轉換注音二式規則!$F$3:$F$47, MATCH(TRUE, EXACT(RIME【國際音標】!C16, 台羅轉換注音二式規則!$C$3:$C$47), 0))</f>
        <v>ㄐ</v>
      </c>
      <c r="G16" s="27" t="str" cm="1">
        <f t="array" ref="G16" xml:space="preserve"> INDEX(台羅轉換注音二式規則!$I$3:$I$47, MATCH(TRUE, EXACT(RIME【國際音標】!C16, 台羅轉換注音二式規則!$C$3:$C$47), 0))</f>
        <v>ji</v>
      </c>
      <c r="I16" s="59" t="str">
        <f xml:space="preserve"> "    """ &amp; C18 &amp; """: [ """ &amp; F18 &amp; """, """ &amp; E18 &amp; """, """ &amp; G18 &amp; """ ]"</f>
        <v xml:space="preserve">    "H": [ "ㄑ", "ʨʰ", "chi" ]</v>
      </c>
      <c r="K16" s="58" t="str">
        <f xml:space="preserve"> "    """ &amp; C18 &amp; """: " &amp; """" &amp; E18 &amp; """"</f>
        <v xml:space="preserve">    "H": "ʨʰ"</v>
      </c>
      <c r="U16" s="6" t="s">
        <v>249</v>
      </c>
    </row>
    <row r="17" spans="2:21">
      <c r="B17" s="13">
        <f t="shared" si="1"/>
        <v>15</v>
      </c>
      <c r="C17" s="14" t="s">
        <v>84</v>
      </c>
      <c r="D17" s="15" t="str" cm="1">
        <f t="array" ref="D17" xml:space="preserve"> INDEX(台羅轉換注音二式規則!$D$3:$D$47, MATCH(TRUE, EXACT(RIME【國際音標】!C17, 台羅轉換注音二式規則!$C$3:$C$47), 0))</f>
        <v>J</v>
      </c>
      <c r="E17" s="16" t="str" cm="1">
        <f t="array" ref="E17" xml:space="preserve"> INDEX(台羅轉換注音二式規則!$E$3:$E$47, MATCH(TRUE, EXACT(RIME【國際音標】!C17, 台羅轉換注音二式規則!$C$3:$C$47), 0))</f>
        <v>ʥ</v>
      </c>
      <c r="F17" s="17" t="str" cm="1">
        <f t="array" ref="F17" xml:space="preserve"> INDEX(台羅轉換注音二式規則!$F$3:$F$47, MATCH(TRUE, EXACT(RIME【國際音標】!C17, 台羅轉換注音二式規則!$C$3:$C$47), 0))</f>
        <v>ㆢ</v>
      </c>
      <c r="G17" s="17" t="str" cm="1">
        <f t="array" ref="G17" xml:space="preserve"> INDEX(台羅轉換注音二式規則!$I$3:$I$47, MATCH(TRUE, EXACT(RIME【國際音標】!C17, 台羅轉換注音二式規則!$C$3:$C$47), 0))</f>
        <v>jji</v>
      </c>
      <c r="I17" s="59" t="str">
        <f xml:space="preserve"> "    """ &amp; C17 &amp; """: [ """ &amp; F17 &amp; """, """ &amp; E17 &amp; """, """ &amp; G17 &amp; """ ]"</f>
        <v xml:space="preserve">    "B": [ "ㆢ", "ʥ", "jji" ]</v>
      </c>
      <c r="K17" s="58" t="str">
        <f xml:space="preserve"> "    """ &amp; C17 &amp; """: " &amp; """" &amp; E17 &amp; """"</f>
        <v xml:space="preserve">    "B": "ʥ"</v>
      </c>
      <c r="U17" s="6" t="s">
        <v>250</v>
      </c>
    </row>
    <row r="18" spans="2:21">
      <c r="B18" s="13">
        <f t="shared" si="1"/>
        <v>16</v>
      </c>
      <c r="C18" s="29" t="s">
        <v>78</v>
      </c>
      <c r="D18" s="30" t="str" cm="1">
        <f t="array" ref="D18" xml:space="preserve"> INDEX(台羅轉換注音二式規則!$D$3:$D$47, MATCH(TRUE, EXACT(RIME【國際音標】!C18, 台羅轉換注音二式規則!$C$3:$C$47), 0))</f>
        <v>C</v>
      </c>
      <c r="E18" s="16" t="str" cm="1">
        <f t="array" ref="E18" xml:space="preserve"> INDEX(台羅轉換注音二式規則!$E$3:$E$47, MATCH(TRUE, EXACT(RIME【國際音標】!C18, 台羅轉換注音二式規則!$C$3:$C$47), 0))</f>
        <v>ʨʰ</v>
      </c>
      <c r="F18" s="31" t="str" cm="1">
        <f t="array" ref="F18" xml:space="preserve"> INDEX(台羅轉換注音二式規則!$F$3:$F$47, MATCH(TRUE, EXACT(RIME【國際音標】!C18, 台羅轉換注音二式規則!$C$3:$C$47), 0))</f>
        <v>ㄑ</v>
      </c>
      <c r="G18" s="31" t="str" cm="1">
        <f t="array" ref="G18" xml:space="preserve"> INDEX(台羅轉換注音二式規則!$I$3:$I$47, MATCH(TRUE, EXACT(RIME【國際音標】!C18, 台羅轉換注音二式規則!$C$3:$C$47), 0))</f>
        <v>chi</v>
      </c>
      <c r="I18" s="59" t="str">
        <f xml:space="preserve"> "    """ &amp; C19 &amp; """: [ """ &amp; F19 &amp; """, """ &amp; E19 &amp; """, """ &amp; G19 &amp; """ ]"</f>
        <v xml:space="preserve">    "N": [ "ㄒ", "ɕ", "shi" ]</v>
      </c>
      <c r="K18" s="58" t="str">
        <f xml:space="preserve"> "    """ &amp; C19 &amp; """: " &amp; """" &amp; E19 &amp; """"</f>
        <v xml:space="preserve">    "N": "ɕ"</v>
      </c>
      <c r="U18" s="6" t="s">
        <v>251</v>
      </c>
    </row>
    <row r="19" spans="2:21">
      <c r="B19" s="19">
        <f t="shared" si="1"/>
        <v>17</v>
      </c>
      <c r="C19" s="33" t="s">
        <v>90</v>
      </c>
      <c r="D19" s="34" t="str" cm="1">
        <f t="array" ref="D19" xml:space="preserve"> INDEX(台羅轉換注音二式規則!$D$3:$D$47, MATCH(TRUE, EXACT(RIME【國際音標】!C19, 台羅轉換注音二式規則!$C$3:$C$47), 0))</f>
        <v>S</v>
      </c>
      <c r="E19" s="22" t="str" cm="1">
        <f t="array" ref="E19" xml:space="preserve"> INDEX(台羅轉換注音二式規則!$E$3:$E$47, MATCH(TRUE, EXACT(RIME【國際音標】!C19, 台羅轉換注音二式規則!$C$3:$C$47), 0))</f>
        <v>ɕ</v>
      </c>
      <c r="F19" s="35" t="str" cm="1">
        <f t="array" ref="F19" xml:space="preserve"> INDEX(台羅轉換注音二式規則!$F$3:$F$47, MATCH(TRUE, EXACT(RIME【國際音標】!C19, 台羅轉換注音二式規則!$C$3:$C$47), 0))</f>
        <v>ㄒ</v>
      </c>
      <c r="G19" s="35" t="str" cm="1">
        <f t="array" ref="G19" xml:space="preserve"> INDEX(台羅轉換注音二式規則!$I$3:$I$47, MATCH(TRUE, EXACT(RIME【國際音標】!C19, 台羅轉換注音二式規則!$C$3:$C$47), 0))</f>
        <v>shi</v>
      </c>
      <c r="I19" s="59" t="str">
        <f xml:space="preserve"> "    """ &amp; C11 &amp; """: [ """ &amp; F11 &amp; """, """ &amp; E11 &amp; """, """ &amp; G11 &amp; """ ]"</f>
        <v xml:space="preserve">    "e": [ "ㄍ", "k", "g" ]</v>
      </c>
      <c r="K19" s="58" t="str">
        <f xml:space="preserve"> "    """ &amp; C11 &amp; """: " &amp; """" &amp; E11 &amp; """"</f>
        <v xml:space="preserve">    "e": "k"</v>
      </c>
      <c r="U19" s="6" t="s">
        <v>252</v>
      </c>
    </row>
    <row r="20" spans="2:21">
      <c r="B20" s="7">
        <f t="shared" si="1"/>
        <v>18</v>
      </c>
      <c r="C20" s="25" t="s">
        <v>52</v>
      </c>
      <c r="D20" s="26" t="str" cm="1">
        <f t="array" ref="D20" xml:space="preserve"> INDEX(台羅轉換注音二式規則!$D$3:$D$47, MATCH(TRUE, EXACT(RIME【國際音標】!C20, 台羅轉換注音二式規則!$C$3:$C$47), 0))</f>
        <v>z</v>
      </c>
      <c r="E20" s="10" t="str" cm="1">
        <f t="array" ref="E20" xml:space="preserve"> INDEX(台羅轉換注音二式規則!$E$3:$E$47, MATCH(TRUE, EXACT(RIME【國際音標】!C20, 台羅轉換注音二式規則!$C$3:$C$47), 0))</f>
        <v>ts</v>
      </c>
      <c r="F20" s="27" t="str" cm="1">
        <f t="array" ref="F20" xml:space="preserve"> INDEX(台羅轉換注音二式規則!$F$3:$F$47, MATCH(TRUE, EXACT(RIME【國際音標】!C20, 台羅轉換注音二式規則!$C$3:$C$47), 0))</f>
        <v>ㄗ</v>
      </c>
      <c r="G20" s="27" t="str" cm="1">
        <f t="array" ref="G20" xml:space="preserve"> INDEX(台羅轉換注音二式規則!$I$3:$I$47, MATCH(TRUE, EXACT(RIME【國際音標】!C20, 台羅轉換注音二式規則!$C$3:$C$47), 0))</f>
        <v>z</v>
      </c>
      <c r="I20" s="59" t="str">
        <f xml:space="preserve"> "    """ &amp; C13 &amp; """: [ """ &amp; F13 &amp; """, """ &amp; E13 &amp; """, """ &amp; G13 &amp; """ ]"</f>
        <v xml:space="preserve">    "d": [ "ㄎ", "kʰ", "k" ]</v>
      </c>
      <c r="K20" s="58" t="str">
        <f xml:space="preserve"> "    """ &amp; C13 &amp; """: " &amp; """" &amp; E13 &amp; """"</f>
        <v xml:space="preserve">    "d": "kʰ"</v>
      </c>
      <c r="U20" s="6" t="s">
        <v>253</v>
      </c>
    </row>
    <row r="21" spans="2:21">
      <c r="B21" s="13">
        <f t="shared" si="1"/>
        <v>19</v>
      </c>
      <c r="C21" s="29" t="s">
        <v>58</v>
      </c>
      <c r="D21" s="30" t="str" cm="1">
        <f t="array" ref="D21" xml:space="preserve"> INDEX(台羅轉換注音二式規則!$D$3:$D$47, MATCH(TRUE, EXACT(RIME【國際音標】!C21, 台羅轉換注音二式規則!$C$3:$C$47), 0))</f>
        <v>c</v>
      </c>
      <c r="E21" s="16" t="str" cm="1">
        <f t="array" ref="E21" xml:space="preserve"> INDEX(台羅轉換注音二式規則!$E$3:$E$47, MATCH(TRUE, EXACT(RIME【國際音標】!C21, 台羅轉換注音二式規則!$C$3:$C$47), 0))</f>
        <v>ʦʰ</v>
      </c>
      <c r="F21" s="31" t="str" cm="1">
        <f t="array" ref="F21" xml:space="preserve"> INDEX(台羅轉換注音二式規則!$F$3:$F$47, MATCH(TRUE, EXACT(RIME【國際音標】!C21, 台羅轉換注音二式規則!$C$3:$C$47), 0))</f>
        <v>ㄘ</v>
      </c>
      <c r="G21" s="31" t="str" cm="1">
        <f t="array" ref="G21" xml:space="preserve"> INDEX(台羅轉換注音二式規則!$I$3:$I$47, MATCH(TRUE, EXACT(RIME【國際音標】!C21, 台羅轉換注音二式規則!$C$3:$C$47), 0))</f>
        <v>c</v>
      </c>
      <c r="I21" s="59" t="str">
        <f xml:space="preserve"> "    """ &amp; C12 &amp; """: [ """ &amp; F12 &amp; """, """ &amp; E12 &amp; """, """ &amp; G12 &amp; """ ]"</f>
        <v xml:space="preserve">    "E": [ "ㆣ", "g", "gg" ]</v>
      </c>
      <c r="K21" s="58" t="str">
        <f xml:space="preserve"> "    """ &amp; C12 &amp; """: " &amp; """" &amp; E12 &amp; """"</f>
        <v xml:space="preserve">    "E": "g"</v>
      </c>
      <c r="U21" s="6" t="s">
        <v>254</v>
      </c>
    </row>
    <row r="22" spans="2:21">
      <c r="B22" s="13">
        <f t="shared" si="1"/>
        <v>20</v>
      </c>
      <c r="C22" s="14" t="s">
        <v>20</v>
      </c>
      <c r="D22" s="15" t="str" cm="1">
        <f t="array" ref="D22" xml:space="preserve"> INDEX(台羅轉換注音二式規則!$D$3:$D$47, MATCH(TRUE, EXACT(RIME【國際音標】!C22, 台羅轉換注音二式規則!$C$3:$C$47), 0))</f>
        <v>j</v>
      </c>
      <c r="E22" s="16" t="str" cm="1">
        <f t="array" ref="E22" xml:space="preserve"> INDEX(台羅轉換注音二式規則!$E$3:$E$47, MATCH(TRUE, EXACT(RIME【國際音標】!C22, 台羅轉換注音二式規則!$C$3:$C$47), 0))</f>
        <v>ʣ</v>
      </c>
      <c r="F22" s="17" t="str" cm="1">
        <f t="array" ref="F22" xml:space="preserve"> INDEX(台羅轉換注音二式規則!$F$3:$F$47, MATCH(TRUE, EXACT(RIME【國際音標】!C22, 台羅轉換注音二式規則!$C$3:$C$47), 0))</f>
        <v>ㆡ</v>
      </c>
      <c r="G22" s="17" t="str" cm="1">
        <f t="array" ref="G22" xml:space="preserve"> INDEX(台羅轉換注音二式規則!$I$3:$I$47, MATCH(TRUE, EXACT(RIME【國際音標】!C22, 台羅轉換注音二式規則!$C$3:$C$47), 0))</f>
        <v>zz</v>
      </c>
      <c r="I22" s="59" t="str">
        <f xml:space="preserve"> "    """ &amp; C14 &amp; """: [ """ &amp; F14 &amp; """, """ &amp; E14 &amp; """, """ &amp; G14 &amp; """ ]"</f>
        <v xml:space="preserve">    "g": [ "ㄫ", "ŋ", "ng" ]</v>
      </c>
      <c r="K22" s="58" t="str">
        <f xml:space="preserve"> "    """ &amp; C14 &amp; """: " &amp; """" &amp; E14 &amp; """"</f>
        <v xml:space="preserve">    "g": "ŋ"</v>
      </c>
      <c r="U22" s="6" t="s">
        <v>255</v>
      </c>
    </row>
    <row r="23" spans="2:21">
      <c r="B23" s="19">
        <f t="shared" si="1"/>
        <v>21</v>
      </c>
      <c r="C23" s="33" t="s">
        <v>42</v>
      </c>
      <c r="D23" s="34" t="str" cm="1">
        <f t="array" ref="D23" xml:space="preserve"> INDEX(台羅轉換注音二式規則!$D$3:$D$47, MATCH(TRUE, EXACT(RIME【國際音標】!C23, 台羅轉換注音二式規則!$C$3:$C$47), 0))</f>
        <v>s</v>
      </c>
      <c r="E23" s="22" t="str" cm="1">
        <f t="array" ref="E23" xml:space="preserve"> INDEX(台羅轉換注音二式規則!$E$3:$E$47, MATCH(TRUE, EXACT(RIME【國際音標】!C23, 台羅轉換注音二式規則!$C$3:$C$47), 0))</f>
        <v>s</v>
      </c>
      <c r="F23" s="35" t="str" cm="1">
        <f t="array" ref="F23" xml:space="preserve"> INDEX(台羅轉換注音二式規則!$F$3:$F$47, MATCH(TRUE, EXACT(RIME【國際音標】!C23, 台羅轉換注音二式規則!$C$3:$C$47), 0))</f>
        <v>ㄙ</v>
      </c>
      <c r="G23" s="35" t="str" cm="1">
        <f t="array" ref="G23" xml:space="preserve"> INDEX(台羅轉換注音二式規則!$I$3:$I$47, MATCH(TRUE, EXACT(RIME【國際音標】!C23, 台羅轉換注音二式規則!$C$3:$C$47), 0))</f>
        <v>s</v>
      </c>
      <c r="I23" s="59" t="str">
        <f xml:space="preserve"> "    """ &amp; C15 &amp; """: [ """ &amp; F15 &amp; """, """ &amp; E15 &amp; """, """ &amp; G15 &amp; """ ]"</f>
        <v xml:space="preserve">    "c": [ "ㄏ", "h", "h" ]</v>
      </c>
      <c r="K23" s="58" t="str">
        <f xml:space="preserve"> "    """ &amp; C15 &amp; """: " &amp; """" &amp; E15 &amp; """"</f>
        <v xml:space="preserve">    "c": "h"</v>
      </c>
      <c r="U23" s="6" t="s">
        <v>256</v>
      </c>
    </row>
    <row r="24" spans="2:21">
      <c r="B24" s="41">
        <f t="shared" si="1"/>
        <v>22</v>
      </c>
      <c r="C24" s="8" t="s">
        <v>120</v>
      </c>
      <c r="D24" s="9" t="str" cm="1">
        <f t="array" ref="D24" xml:space="preserve"> INDEX(台羅轉換注音二式規則!$D$3:$D$47, MATCH(TRUE, EXACT(RIME【國際音標】!C24, 台羅轉換注音二式規則!$C$3:$C$47), 0))</f>
        <v>a</v>
      </c>
      <c r="E24" s="42" t="str" cm="1">
        <f t="array" ref="E24" xml:space="preserve"> INDEX(台羅轉換注音二式規則!$E$3:$E$47, MATCH(TRUE, EXACT(RIME【國際音標】!C24, 台羅轉換注音二式規則!$C$3:$C$47), 0))</f>
        <v>a</v>
      </c>
      <c r="F24" s="11" t="str" cm="1">
        <f t="array" ref="F24" xml:space="preserve"> INDEX(台羅轉換注音二式規則!$F$3:$F$47, MATCH(TRUE, EXACT(RIME【國際音標】!C24, 台羅轉換注音二式規則!$C$3:$C$47), 0))</f>
        <v>ㄚ</v>
      </c>
      <c r="G24" s="11" t="str" cm="1">
        <f t="array" ref="G24" xml:space="preserve"> INDEX(台羅轉換注音二式規則!$I$3:$I$47, MATCH(TRUE, EXACT(RIME【國際音標】!C24, 台羅轉換注音二式規則!$C$3:$C$47), 0))</f>
        <v>a</v>
      </c>
      <c r="I24" s="59" t="str">
        <f xml:space="preserve"> "    """ &amp; C24 &amp; """: [ """ &amp; F24 &amp; """, """ &amp; E24 &amp; """, """ &amp; G24 &amp; """ ]"</f>
        <v xml:space="preserve">    "8": [ "ㄚ", "a", "a" ]</v>
      </c>
      <c r="K24" s="58" t="str">
        <f xml:space="preserve"> "    """ &amp; C24 &amp; """: " &amp; """" &amp; E24 &amp; """"</f>
        <v xml:space="preserve">    "8": "a"</v>
      </c>
      <c r="U24" s="6" t="s">
        <v>257</v>
      </c>
    </row>
    <row r="25" spans="2:21">
      <c r="B25" s="43">
        <f t="shared" si="1"/>
        <v>23</v>
      </c>
      <c r="C25" s="14" t="s">
        <v>124</v>
      </c>
      <c r="D25" s="15" t="str" cm="1">
        <f t="array" ref="D25" xml:space="preserve"> INDEX(台羅轉換注音二式規則!$D$3:$D$47, MATCH(TRUE, EXACT(RIME【國際音標】!C25, 台羅轉換注音二式規則!$C$3:$C$47), 0))</f>
        <v>A</v>
      </c>
      <c r="E25" s="44" t="str" cm="1">
        <f t="array" ref="E25" xml:space="preserve"> INDEX(台羅轉換注音二式規則!$E$3:$E$47, MATCH(TRUE, EXACT(RIME【國際音標】!C25, 台羅轉換注音二式規則!$C$3:$C$47), 0))</f>
        <v>ã</v>
      </c>
      <c r="F25" s="17" t="str" cm="1">
        <f t="array" ref="F25" xml:space="preserve"> INDEX(台羅轉換注音二式規則!$F$3:$F$47, MATCH(TRUE, EXACT(RIME【國際音標】!C25, 台羅轉換注音二式規則!$C$3:$C$47), 0))</f>
        <v>ㆩ</v>
      </c>
      <c r="G25" s="17" t="str" cm="1">
        <f t="array" ref="G25" xml:space="preserve"> INDEX(台羅轉換注音二式規則!$I$3:$I$47, MATCH(TRUE, EXACT(RIME【國際音標】!C25, 台羅轉換注音二式規則!$C$3:$C$47), 0))</f>
        <v>ann</v>
      </c>
      <c r="I25" s="59" t="str">
        <f xml:space="preserve"> "    """ &amp; C25 &amp; """: [ """ &amp; F25 &amp; """, """ &amp; E25 &amp; """, """ &amp; G25 &amp; """ ]"</f>
        <v xml:space="preserve">    "*": [ "ㆩ", "ã", "ann" ]</v>
      </c>
      <c r="K25" s="58" t="str">
        <f xml:space="preserve"> "    """ &amp; C25 &amp; """: " &amp; """" &amp; E25 &amp; """"</f>
        <v xml:space="preserve">    "*": "ã"</v>
      </c>
      <c r="U25" s="6" t="s">
        <v>258</v>
      </c>
    </row>
    <row r="26" spans="2:21">
      <c r="B26" s="45">
        <f t="shared" si="1"/>
        <v>24</v>
      </c>
      <c r="C26" s="14" t="s">
        <v>130</v>
      </c>
      <c r="D26" s="15" t="str" cm="1">
        <f t="array" ref="D26" xml:space="preserve"> INDEX(台羅轉換注音二式規則!$D$3:$D$47, MATCH(TRUE, EXACT(RIME【國際音標】!C26, 台羅轉換注音二式規則!$C$3:$C$47), 0))</f>
        <v>i</v>
      </c>
      <c r="E26" s="44" t="str" cm="1">
        <f t="array" ref="E26" xml:space="preserve"> INDEX(台羅轉換注音二式規則!$E$3:$E$47, MATCH(TRUE, EXACT(RIME【國際音標】!C26, 台羅轉換注音二式規則!$C$3:$C$47), 0))</f>
        <v>i</v>
      </c>
      <c r="F26" s="17" t="str" cm="1">
        <f t="array" ref="F26" xml:space="preserve"> INDEX(台羅轉換注音二式規則!$F$3:$F$47, MATCH(TRUE, EXACT(RIME【國際音標】!C26, 台羅轉換注音二式規則!$C$3:$C$47), 0))</f>
        <v>ㄧ</v>
      </c>
      <c r="G26" s="17" t="str" cm="1">
        <f t="array" ref="G26" xml:space="preserve"> INDEX(台羅轉換注音二式規則!$I$3:$I$47, MATCH(TRUE, EXACT(RIME【國際音標】!C26, 台羅轉換注音二式規則!$C$3:$C$47), 0))</f>
        <v>i</v>
      </c>
      <c r="I26" s="59" t="str">
        <f xml:space="preserve"> "    """ &amp; C26 &amp; """: [ """ &amp; F26 &amp; """, """ &amp; E26 &amp; """, """ &amp; G26 &amp; """ ]"</f>
        <v xml:space="preserve">    "u": [ "ㄧ", "i", "i" ]</v>
      </c>
      <c r="K26" s="58" t="str">
        <f xml:space="preserve"> "    """ &amp; C26 &amp; """: " &amp; """" &amp; E26 &amp; """"</f>
        <v xml:space="preserve">    "u": "i"</v>
      </c>
      <c r="U26" s="6" t="s">
        <v>259</v>
      </c>
    </row>
    <row r="27" spans="2:21">
      <c r="B27" s="45">
        <f t="shared" si="1"/>
        <v>25</v>
      </c>
      <c r="C27" s="14" t="s">
        <v>135</v>
      </c>
      <c r="D27" s="15" t="str" cm="1">
        <f t="array" ref="D27" xml:space="preserve"> INDEX(台羅轉換注音二式規則!$D$3:$D$47, MATCH(TRUE, EXACT(RIME【國際音標】!C27, 台羅轉換注音二式規則!$C$3:$C$47), 0))</f>
        <v>I</v>
      </c>
      <c r="E27" s="44" t="str" cm="1">
        <f t="array" ref="E27" xml:space="preserve"> INDEX(台羅轉換注音二式規則!$E$3:$E$47, MATCH(TRUE, EXACT(RIME【國際音標】!C27, 台羅轉換注音二式規則!$C$3:$C$47), 0))</f>
        <v>ĩ</v>
      </c>
      <c r="F27" s="17" t="str" cm="1">
        <f t="array" ref="F27" xml:space="preserve"> INDEX(台羅轉換注音二式規則!$F$3:$F$47, MATCH(TRUE, EXACT(RIME【國際音標】!C27, 台羅轉換注音二式規則!$C$3:$C$47), 0))</f>
        <v>ㆪ</v>
      </c>
      <c r="G27" s="17" t="str" cm="1">
        <f t="array" ref="G27" xml:space="preserve"> INDEX(台羅轉換注音二式規則!$I$3:$I$47, MATCH(TRUE, EXACT(RIME【國際音標】!C27, 台羅轉換注音二式規則!$C$3:$C$47), 0))</f>
        <v>inn</v>
      </c>
      <c r="I27" s="59" t="str">
        <f xml:space="preserve"> "    """ &amp; C27 &amp; """: [ """ &amp; F27 &amp; """, """ &amp; E27 &amp; """, """ &amp; G27 &amp; """ ]"</f>
        <v xml:space="preserve">    "U": [ "ㆪ", "ĩ", "inn" ]</v>
      </c>
      <c r="K27" s="58" t="str">
        <f xml:space="preserve"> "    """ &amp; C27 &amp; """: " &amp; """" &amp; E27 &amp; """"</f>
        <v xml:space="preserve">    "U": "ĩ"</v>
      </c>
      <c r="U27" s="6" t="s">
        <v>260</v>
      </c>
    </row>
    <row r="28" spans="2:21">
      <c r="B28" s="45">
        <f t="shared" si="1"/>
        <v>26</v>
      </c>
      <c r="C28" s="46" t="s">
        <v>64</v>
      </c>
      <c r="D28" s="47" t="str" cm="1">
        <f t="array" ref="D28" xml:space="preserve"> INDEX(台羅轉換注音二式規則!$D$3:$D$47, MATCH(TRUE, EXACT(RIME【國際音標】!C28, 台羅轉換注音二式規則!$C$3:$C$47), 0))</f>
        <v>u</v>
      </c>
      <c r="E28" s="44" t="str" cm="1">
        <f t="array" ref="E28" xml:space="preserve"> INDEX(台羅轉換注音二式規則!$E$3:$E$47, MATCH(TRUE, EXACT(RIME【國際音標】!C28, 台羅轉換注音二式規則!$C$3:$C$47), 0))</f>
        <v>u</v>
      </c>
      <c r="F28" s="17" t="str" cm="1">
        <f t="array" ref="F28" xml:space="preserve"> INDEX(台羅轉換注音二式規則!$F$3:$F$47, MATCH(TRUE, EXACT(RIME【國際音標】!C28, 台羅轉換注音二式規則!$C$3:$C$47), 0))</f>
        <v>ㄨ</v>
      </c>
      <c r="G28" s="17" t="str" cm="1">
        <f t="array" ref="G28" xml:space="preserve"> INDEX(台羅轉換注音二式規則!$I$3:$I$47, MATCH(TRUE, EXACT(RIME【國際音標】!C28, 台羅轉換注音二式規則!$C$3:$C$47), 0))</f>
        <v>u</v>
      </c>
      <c r="I28" s="59" t="str">
        <f xml:space="preserve"> "    """ &amp; C28 &amp; """: [ """ &amp; F28 &amp; """, """ &amp; E28 &amp; """, """ &amp; G28 &amp; """ ]"</f>
        <v xml:space="preserve">    "j": [ "ㄨ", "u", "u" ]</v>
      </c>
      <c r="K28" s="58" t="str">
        <f xml:space="preserve"> "    """ &amp; C28 &amp; """: " &amp; """" &amp; E28 &amp; """"</f>
        <v xml:space="preserve">    "j": "u"</v>
      </c>
      <c r="U28" s="6" t="s">
        <v>261</v>
      </c>
    </row>
    <row r="29" spans="2:21">
      <c r="B29" s="45">
        <f t="shared" si="1"/>
        <v>27</v>
      </c>
      <c r="C29" s="14" t="s">
        <v>144</v>
      </c>
      <c r="D29" s="15" t="str" cm="1">
        <f t="array" ref="D29" xml:space="preserve"> INDEX(台羅轉換注音二式規則!$D$3:$D$47, MATCH(TRUE, EXACT(RIME【國際音標】!C29, 台羅轉換注音二式規則!$C$3:$C$47), 0))</f>
        <v>U</v>
      </c>
      <c r="E29" s="44" t="str" cm="1">
        <f t="array" ref="E29" xml:space="preserve"> INDEX(台羅轉換注音二式規則!$E$3:$E$47, MATCH(TRUE, EXACT(RIME【國際音標】!C29, 台羅轉換注音二式規則!$C$3:$C$47), 0))</f>
        <v>ũ</v>
      </c>
      <c r="F29" s="17" t="str" cm="1">
        <f t="array" ref="F29" xml:space="preserve"> INDEX(台羅轉換注音二式規則!$F$3:$F$47, MATCH(TRUE, EXACT(RIME【國際音標】!C29, 台羅轉換注音二式規則!$C$3:$C$47), 0))</f>
        <v>ㆫ</v>
      </c>
      <c r="G29" s="17" t="str" cm="1">
        <f t="array" ref="G29" xml:space="preserve"> INDEX(台羅轉換注音二式規則!$I$3:$I$47, MATCH(TRUE, EXACT(RIME【國際音標】!C29, 台羅轉換注音二式規則!$C$3:$C$47), 0))</f>
        <v>unn</v>
      </c>
      <c r="I29" s="59" t="str">
        <f xml:space="preserve"> "    """ &amp; C29 &amp; """: [ """ &amp; F29 &amp; """, """ &amp; E29 &amp; """, """ &amp; G29 &amp; """ ]"</f>
        <v xml:space="preserve">    "J": [ "ㆫ", "ũ", "unn" ]</v>
      </c>
      <c r="K29" s="58" t="str">
        <f xml:space="preserve"> "    """ &amp; C29 &amp; """: " &amp; """" &amp; E29 &amp; """"</f>
        <v xml:space="preserve">    "J": "ũ"</v>
      </c>
      <c r="U29" s="6" t="s">
        <v>262</v>
      </c>
    </row>
    <row r="30" spans="2:21">
      <c r="B30" s="43">
        <f t="shared" si="1"/>
        <v>28</v>
      </c>
      <c r="C30" s="48" t="s">
        <v>149</v>
      </c>
      <c r="D30" s="49" t="str" cm="1">
        <f t="array" ref="D30" xml:space="preserve"> INDEX(台羅轉換注音二式規則!$D$3:$D$47, MATCH(TRUE, EXACT(RIME【國際音標】!C30, 台羅轉換注音二式規則!$C$3:$C$47), 0))</f>
        <v>e</v>
      </c>
      <c r="E30" s="50" t="str" cm="1">
        <f t="array" ref="E30" xml:space="preserve"> INDEX(台羅轉換注音二式規則!$E$3:$E$47, MATCH(TRUE, EXACT(RIME【國際音標】!C30, 台羅轉換注音二式規則!$C$3:$C$47), 0))</f>
        <v>e</v>
      </c>
      <c r="F30" s="51" t="str" cm="1">
        <f t="array" ref="F30" xml:space="preserve"> INDEX(台羅轉換注音二式規則!$F$3:$F$47, MATCH(TRUE, EXACT(RIME【國際音標】!C30, 台羅轉換注音二式規則!$C$3:$C$47), 0))</f>
        <v>ㆤ</v>
      </c>
      <c r="G30" s="51" t="str" cm="1">
        <f t="array" ref="G30" xml:space="preserve"> INDEX(台羅轉換注音二式規則!$I$3:$I$47, MATCH(TRUE, EXACT(RIME【國際音標】!C30, 台羅轉換注音二式規則!$C$3:$C$47), 0))</f>
        <v>e</v>
      </c>
      <c r="I30" s="59" t="str">
        <f xml:space="preserve"> "    """ &amp; C30 &amp; """: [ """ &amp; F30 &amp; """, """ &amp; E30 &amp; """, """ &amp; G30 &amp; """ ]"</f>
        <v xml:space="preserve">    ",": [ "ㆤ", "e", "e" ]</v>
      </c>
      <c r="K30" s="58" t="str">
        <f xml:space="preserve"> "    """ &amp; C30 &amp; """: " &amp; """" &amp; E30 &amp; """"</f>
        <v xml:space="preserve">    ",": "e"</v>
      </c>
      <c r="U30" s="6" t="s">
        <v>263</v>
      </c>
    </row>
    <row r="31" spans="2:21">
      <c r="B31" s="43">
        <f t="shared" si="1"/>
        <v>29</v>
      </c>
      <c r="C31" s="14" t="s">
        <v>153</v>
      </c>
      <c r="D31" s="15" t="str" cm="1">
        <f t="array" ref="D31" xml:space="preserve"> INDEX(台羅轉換注音二式規則!$D$3:$D$47, MATCH(TRUE, EXACT(RIME【國際音標】!C31, 台羅轉換注音二式規則!$C$3:$C$47), 0))</f>
        <v>E</v>
      </c>
      <c r="E31" s="44" t="str" cm="1">
        <f t="array" ref="E31" xml:space="preserve"> INDEX(台羅轉換注音二式規則!$E$3:$E$47, MATCH(TRUE, EXACT(RIME【國際音標】!C31, 台羅轉換注音二式規則!$C$3:$C$47), 0))</f>
        <v>ẽ</v>
      </c>
      <c r="F31" s="17" t="str" cm="1">
        <f t="array" ref="F31" xml:space="preserve"> INDEX(台羅轉換注音二式規則!$F$3:$F$47, MATCH(TRUE, EXACT(RIME【國際音標】!C31, 台羅轉換注音二式規則!$C$3:$C$47), 0))</f>
        <v>ㆥ</v>
      </c>
      <c r="G31" s="17" t="str" cm="1">
        <f t="array" ref="G31" xml:space="preserve"> INDEX(台羅轉換注音二式規則!$I$3:$I$47, MATCH(TRUE, EXACT(RIME【國際音標】!C31, 台羅轉換注音二式規則!$C$3:$C$47), 0))</f>
        <v>enn</v>
      </c>
      <c r="I31" s="59" t="str">
        <f xml:space="preserve"> "    """ &amp; C31 &amp; """: [ """ &amp; F31 &amp; """, """ &amp; E31 &amp; """, """ &amp; G31 &amp; """ ]"</f>
        <v xml:space="preserve">    "&lt;": [ "ㆥ", "ẽ", "enn" ]</v>
      </c>
      <c r="K31" s="58" t="str">
        <f xml:space="preserve"> "    """ &amp; C31 &amp; """: " &amp; """" &amp; E31 &amp; """"</f>
        <v xml:space="preserve">    "&lt;": "ẽ"</v>
      </c>
      <c r="U31" s="6" t="s">
        <v>264</v>
      </c>
    </row>
    <row r="32" spans="2:21">
      <c r="B32" s="43">
        <f t="shared" si="1"/>
        <v>30</v>
      </c>
      <c r="C32" s="14" t="s">
        <v>97</v>
      </c>
      <c r="D32" s="15" t="str" cm="1">
        <f t="array" ref="D32" xml:space="preserve"> INDEX(台羅轉換注音二式規則!$D$3:$D$47, MATCH(TRUE, EXACT(RIME【國際音標】!C32, 台羅轉換注音二式規則!$C$3:$C$47), 0))</f>
        <v>o</v>
      </c>
      <c r="E32" s="44" t="str" cm="1">
        <f t="array" ref="E32" xml:space="preserve"> INDEX(台羅轉換注音二式規則!$E$3:$E$47, MATCH(TRUE, EXACT(RIME【國際音標】!C32, 台羅轉換注音二式規則!$C$3:$C$47), 0))</f>
        <v>ə</v>
      </c>
      <c r="F32" s="17" t="str" cm="1">
        <f t="array" ref="F32" xml:space="preserve"> INDEX(台羅轉換注音二式規則!$F$3:$F$47, MATCH(TRUE, EXACT(RIME【國際音標】!C32, 台羅轉換注音二式規則!$C$3:$C$47), 0))</f>
        <v>ㄜ</v>
      </c>
      <c r="G32" s="17" t="str" cm="1">
        <f t="array" ref="G32" xml:space="preserve"> INDEX(台羅轉換注音二式規則!$I$3:$I$47, MATCH(TRUE, EXACT(RIME【國際音標】!C32, 台羅轉換注音二式規則!$C$3:$C$47), 0))</f>
        <v>or</v>
      </c>
      <c r="I32" s="59" t="str">
        <f xml:space="preserve"> "    """ &amp; C32 &amp; """: [ """ &amp; F32 &amp; """, """ &amp; E32 &amp; """, """ &amp; G32 &amp; """ ]"</f>
        <v xml:space="preserve">    "k": [ "ㄜ", "ə", "or" ]</v>
      </c>
      <c r="K32" s="58" t="str">
        <f xml:space="preserve"> "    """ &amp; C32 &amp; """: " &amp; """" &amp; E32 &amp; """"</f>
        <v xml:space="preserve">    "k": "ə"</v>
      </c>
      <c r="U32" s="6" t="s">
        <v>265</v>
      </c>
    </row>
    <row r="33" spans="2:21">
      <c r="B33" s="43">
        <f t="shared" si="1"/>
        <v>31</v>
      </c>
      <c r="C33" s="14" t="s">
        <v>131</v>
      </c>
      <c r="D33" s="15" t="str" cm="1">
        <f t="array" ref="D33" xml:space="preserve"> INDEX(台羅轉換注音二式規則!$D$3:$D$47, MATCH(TRUE, EXACT(RIME【國際音標】!C33, 台羅轉換注音二式規則!$C$3:$C$47), 0))</f>
        <v>O</v>
      </c>
      <c r="E33" s="44" t="str" cm="1">
        <f t="array" ref="E33" xml:space="preserve"> INDEX(台羅轉換注音二式規則!$E$3:$E$47, MATCH(TRUE, EXACT(RIME【國際音標】!C33, 台羅轉換注音二式規則!$C$3:$C$47), 0))</f>
        <v>ɔ</v>
      </c>
      <c r="F33" s="17" t="str" cm="1">
        <f t="array" ref="F33" xml:space="preserve"> INDEX(台羅轉換注音二式規則!$F$3:$F$47, MATCH(TRUE, EXACT(RIME【國際音標】!C33, 台羅轉換注音二式規則!$C$3:$C$47), 0))</f>
        <v>ㆦ</v>
      </c>
      <c r="G33" s="17" t="str" cm="1">
        <f t="array" ref="G33" xml:space="preserve"> INDEX(台羅轉換注音二式規則!$I$3:$I$47, MATCH(TRUE, EXACT(RIME【國際音標】!C33, 台羅轉換注音二式規則!$C$3:$C$47), 0))</f>
        <v>oo</v>
      </c>
      <c r="I33" s="59" t="str">
        <f xml:space="preserve"> "    """ &amp; C33 &amp; """: [ """ &amp; F33 &amp; """, """ &amp; E33 &amp; """, """ &amp; G33 &amp; """ ]"</f>
        <v xml:space="preserve">    "i": [ "ㆦ", "ɔ", "oo" ]</v>
      </c>
      <c r="K33" s="58" t="str">
        <f xml:space="preserve"> "    """ &amp; C33 &amp; """: " &amp; """" &amp; E33 &amp; """"</f>
        <v xml:space="preserve">    "i": "ɔ"</v>
      </c>
      <c r="U33" s="6" t="s">
        <v>266</v>
      </c>
    </row>
    <row r="34" spans="2:21">
      <c r="B34" s="43">
        <f t="shared" si="1"/>
        <v>32</v>
      </c>
      <c r="C34" s="14" t="s">
        <v>136</v>
      </c>
      <c r="D34" s="15" t="str" cm="1">
        <f t="array" ref="D34" xml:space="preserve"> INDEX(台羅轉換注音二式規則!$D$3:$D$47, MATCH(TRUE, EXACT(RIME【國際音標】!C34, 台羅轉換注音二式規則!$C$3:$C$47), 0))</f>
        <v>Q</v>
      </c>
      <c r="E34" s="44" t="str" cm="1">
        <f t="array" ref="E34" xml:space="preserve"> INDEX(台羅轉換注音二式規則!$E$3:$E$47, MATCH(TRUE, EXACT(RIME【國際音標】!C34, 台羅轉換注音二式規則!$C$3:$C$47), 0))</f>
        <v>ɔ̃</v>
      </c>
      <c r="F34" s="17" t="str" cm="1">
        <f t="array" ref="F34" xml:space="preserve"> INDEX(台羅轉換注音二式規則!$F$3:$F$47, MATCH(TRUE, EXACT(RIME【國際音標】!C34, 台羅轉換注音二式規則!$C$3:$C$47), 0))</f>
        <v>ㆧ</v>
      </c>
      <c r="G34" s="17" t="str" cm="1">
        <f t="array" ref="G34" xml:space="preserve"> INDEX(台羅轉換注音二式規則!$I$3:$I$47, MATCH(TRUE, EXACT(RIME【國際音標】!C34, 台羅轉換注音二式規則!$C$3:$C$47), 0))</f>
        <v>oonn</v>
      </c>
      <c r="I34" s="59" t="str">
        <f xml:space="preserve"> "    """ &amp; C34 &amp; """: [ """ &amp; F34 &amp; """, """ &amp; E34 &amp; """, """ &amp; G34 &amp; """ ]"</f>
        <v xml:space="preserve">    "I": [ "ㆧ", "ɔ̃", "oonn" ]</v>
      </c>
      <c r="K34" s="58" t="str">
        <f xml:space="preserve"> "    """ &amp; C34 &amp; """: " &amp; """" &amp; E34 &amp; """"</f>
        <v xml:space="preserve">    "I": "ɔ̃"</v>
      </c>
      <c r="U34" s="6" t="s">
        <v>267</v>
      </c>
    </row>
    <row r="35" spans="2:21">
      <c r="B35" s="43">
        <f t="shared" si="1"/>
        <v>33</v>
      </c>
      <c r="C35" s="48" t="s">
        <v>173</v>
      </c>
      <c r="D35" s="49" t="str" cm="1">
        <f t="array" ref="D35" xml:space="preserve"> INDEX(台羅轉換注音二式規則!$D$3:$D$47, MATCH(TRUE, EXACT(RIME【國際音標】!C35, 台羅轉換注音二式規則!$C$3:$C$47), 0))</f>
        <v>y</v>
      </c>
      <c r="E35" s="44" t="str" cm="1">
        <f t="array" ref="E35" xml:space="preserve"> INDEX(台羅轉換注音二式規則!$E$3:$E$47, MATCH(TRUE, EXACT(RIME【國際音標】!C35, 台羅轉換注音二式規則!$C$3:$C$47), 0))</f>
        <v>ai</v>
      </c>
      <c r="F35" s="51" t="str" cm="1">
        <f t="array" ref="F35" xml:space="preserve"> INDEX(台羅轉換注音二式規則!$F$3:$F$47, MATCH(TRUE, EXACT(RIME【國際音標】!C35, 台羅轉換注音二式規則!$C$3:$C$47), 0))</f>
        <v>ㄞ</v>
      </c>
      <c r="G35" s="51" t="str" cm="1">
        <f t="array" ref="G35" xml:space="preserve"> INDEX(台羅轉換注音二式規則!$I$3:$I$47, MATCH(TRUE, EXACT(RIME【國際音標】!C35, 台羅轉換注音二式規則!$C$3:$C$47), 0))</f>
        <v>ai</v>
      </c>
      <c r="I35" s="59" t="str">
        <f xml:space="preserve"> "    """ &amp; C35 &amp; """: [ """ &amp; F35 &amp; """, """ &amp; E35 &amp; """, """ &amp; G35 &amp; """ ]"</f>
        <v xml:space="preserve">    "9": [ "ㄞ", "ai", "ai" ]</v>
      </c>
      <c r="K35" s="58" t="str">
        <f xml:space="preserve"> "    """ &amp; C35 &amp; """: " &amp; """" &amp; E35 &amp; """"</f>
        <v xml:space="preserve">    "9": "ai"</v>
      </c>
      <c r="U35" s="6" t="s">
        <v>268</v>
      </c>
    </row>
    <row r="36" spans="2:21">
      <c r="B36" s="43">
        <f t="shared" si="1"/>
        <v>34</v>
      </c>
      <c r="C36" s="14" t="s">
        <v>177</v>
      </c>
      <c r="D36" s="15" t="str" cm="1">
        <f t="array" ref="D36" xml:space="preserve"> INDEX(台羅轉換注音二式規則!$D$3:$D$47, MATCH(TRUE, EXACT(RIME【國際音標】!C36, 台羅轉換注音二式規則!$C$3:$C$47), 0))</f>
        <v>Y</v>
      </c>
      <c r="E36" s="44" t="str" cm="1">
        <f t="array" ref="E36" xml:space="preserve"> INDEX(台羅轉換注音二式規則!$E$3:$E$47, MATCH(TRUE, EXACT(RIME【國際音標】!C36, 台羅轉換注音二式規則!$C$3:$C$47), 0))</f>
        <v>ãĩ</v>
      </c>
      <c r="F36" s="17" t="str" cm="1">
        <f t="array" ref="F36" xml:space="preserve"> INDEX(台羅轉換注音二式規則!$F$3:$F$47, MATCH(TRUE, EXACT(RIME【國際音標】!C36, 台羅轉換注音二式規則!$C$3:$C$47), 0))</f>
        <v>ㆮ</v>
      </c>
      <c r="G36" s="17" t="str" cm="1">
        <f t="array" ref="G36" xml:space="preserve"> INDEX(台羅轉換注音二式規則!$I$3:$I$47, MATCH(TRUE, EXACT(RIME【國際音標】!C36, 台羅轉換注音二式規則!$C$3:$C$47), 0))</f>
        <v>ainn</v>
      </c>
      <c r="I36" s="59" t="str">
        <f xml:space="preserve"> "    """ &amp; C36 &amp; """: [ """ &amp; F36 &amp; """, """ &amp; E36 &amp; """, """ &amp; G36 &amp; """ ]"</f>
        <v xml:space="preserve">    "(": [ "ㆮ", "ãĩ", "ainn" ]</v>
      </c>
      <c r="K36" s="58" t="str">
        <f xml:space="preserve"> "    """ &amp; C36 &amp; """: " &amp; """" &amp; E36 &amp; """"</f>
        <v xml:space="preserve">    "(": "ãĩ"</v>
      </c>
      <c r="U36" s="6" t="s">
        <v>269</v>
      </c>
    </row>
    <row r="37" spans="2:21">
      <c r="B37" s="43">
        <f t="shared" si="1"/>
        <v>35</v>
      </c>
      <c r="C37" s="14" t="s">
        <v>48</v>
      </c>
      <c r="D37" s="15" t="str" cm="1">
        <f t="array" ref="D37" xml:space="preserve"> INDEX(台羅轉換注音二式規則!$D$3:$D$47, MATCH(TRUE, EXACT(RIME【國際音標】!C37, 台羅轉換注音二式規則!$C$3:$C$47), 0))</f>
        <v>x</v>
      </c>
      <c r="E37" s="44" t="str" cm="1">
        <f t="array" ref="E37" xml:space="preserve"> INDEX(台羅轉換注音二式規則!$E$3:$E$47, MATCH(TRUE, EXACT(RIME【國際音標】!C37, 台羅轉換注音二式規則!$C$3:$C$47), 0))</f>
        <v>au</v>
      </c>
      <c r="F37" s="17" t="str" cm="1">
        <f t="array" ref="F37" xml:space="preserve"> INDEX(台羅轉換注音二式規則!$F$3:$F$47, MATCH(TRUE, EXACT(RIME【國際音標】!C37, 台羅轉換注音二式規則!$C$3:$C$47), 0))</f>
        <v>ㄠ</v>
      </c>
      <c r="G37" s="17" t="str" cm="1">
        <f t="array" ref="G37" xml:space="preserve"> INDEX(台羅轉換注音二式規則!$I$3:$I$47, MATCH(TRUE, EXACT(RIME【國際音標】!C37, 台羅轉換注音二式規則!$C$3:$C$47), 0))</f>
        <v>au</v>
      </c>
      <c r="I37" s="59" t="str">
        <f xml:space="preserve"> "    """ &amp; C37 &amp; """: [ """ &amp; F37 &amp; """, """ &amp; E37 &amp; """, """ &amp; G37 &amp; """ ]"</f>
        <v xml:space="preserve">    "l": [ "ㄠ", "au", "au" ]</v>
      </c>
      <c r="K37" s="58" t="str">
        <f xml:space="preserve"> "    """ &amp; C37 &amp; """: " &amp; """" &amp; E37 &amp; """"</f>
        <v xml:space="preserve">    "l": "au"</v>
      </c>
      <c r="U37" s="6" t="s">
        <v>270</v>
      </c>
    </row>
    <row r="38" spans="2:21">
      <c r="B38" s="53">
        <f t="shared" si="1"/>
        <v>36</v>
      </c>
      <c r="C38" s="20" t="s">
        <v>186</v>
      </c>
      <c r="D38" s="21" t="str" cm="1">
        <f t="array" ref="D38" xml:space="preserve"> INDEX(台羅轉換注音二式規則!$D$3:$D$47, MATCH(TRUE, EXACT(RIME【國際音標】!C38, 台羅轉換注音二式規則!$C$3:$C$47), 0))</f>
        <v>X</v>
      </c>
      <c r="E38" s="54" t="str" cm="1">
        <f t="array" ref="E38" xml:space="preserve"> INDEX(台羅轉換注音二式規則!$E$3:$E$47, MATCH(TRUE, EXACT(RIME【國際音標】!C38, 台羅轉換注音二式規則!$C$3:$C$47), 0))</f>
        <v>ãũ</v>
      </c>
      <c r="F38" s="23" t="str" cm="1">
        <f t="array" ref="F38" xml:space="preserve"> INDEX(台羅轉換注音二式規則!$F$3:$F$47, MATCH(TRUE, EXACT(RIME【國際音標】!C38, 台羅轉換注音二式規則!$C$3:$C$47), 0))</f>
        <v>ㆯ</v>
      </c>
      <c r="G38" s="23" t="str" cm="1">
        <f t="array" ref="G38" xml:space="preserve"> INDEX(台羅轉換注音二式規則!$I$3:$I$47, MATCH(TRUE, EXACT(RIME【國際音標】!C38, 台羅轉換注音二式規則!$C$3:$C$47), 0))</f>
        <v>aunn</v>
      </c>
      <c r="I38" s="59" t="str">
        <f xml:space="preserve"> "    """ &amp; C38 &amp; """: [ """ &amp; F38 &amp; """, """ &amp; E38 &amp; """, """ &amp; G38 &amp; """ ]"</f>
        <v xml:space="preserve">    "L": [ "ㆯ", "ãũ", "aunn" ]</v>
      </c>
      <c r="K38" s="58" t="str">
        <f xml:space="preserve"> "    """ &amp; C38 &amp; """: " &amp; """" &amp; E38 &amp; """"</f>
        <v xml:space="preserve">    "L": "ãũ"</v>
      </c>
      <c r="U38" s="6" t="s">
        <v>271</v>
      </c>
    </row>
    <row r="39" spans="2:21">
      <c r="B39" s="45">
        <f t="shared" si="1"/>
        <v>37</v>
      </c>
      <c r="C39" s="14" t="s">
        <v>192</v>
      </c>
      <c r="D39" s="15" t="str" cm="1">
        <f t="array" ref="D39" xml:space="preserve"> INDEX(台羅轉換注音二式規則!$D$3:$D$47, MATCH(TRUE, EXACT(RIME【國際音標】!C39, 台羅轉換注音二式規則!$C$3:$C$47), 0))</f>
        <v>R</v>
      </c>
      <c r="E39" s="44" t="str" cm="1">
        <f t="array" ref="E39" xml:space="preserve"> INDEX(台羅轉換注音二式規則!$E$3:$E$47, MATCH(TRUE, EXACT(RIME【國際音標】!C39, 台羅轉換注音二式規則!$C$3:$C$47), 0))</f>
        <v>ɨ</v>
      </c>
      <c r="F39" s="17" t="str" cm="1">
        <f t="array" ref="F39" xml:space="preserve"> INDEX(台羅轉換注音二式規則!$F$3:$F$47, MATCH(TRUE, EXACT(RIME【國際音標】!C39, 台羅轉換注音二式規則!$C$3:$C$47), 0))</f>
        <v>ㆨ</v>
      </c>
      <c r="G39" s="55" t="str" cm="1">
        <f t="array" ref="G39" xml:space="preserve"> INDEX(台羅轉換注音二式規則!$I$3:$I$47, MATCH(TRUE, EXACT(RIME【國際音標】!C39, 台羅轉換注音二式規則!$C$3:$C$47), 0))</f>
        <v>ir</v>
      </c>
      <c r="I39" s="59" t="str">
        <f xml:space="preserve"> "    """ &amp; C39 &amp; """: [ """ &amp; F39 &amp; """, """ &amp; E39 &amp; """, """ &amp; G39 &amp; """ ]"</f>
        <v xml:space="preserve">    "-": [ "ㆨ", "ɨ", "ir" ]</v>
      </c>
      <c r="K39" s="58" t="str">
        <f xml:space="preserve"> "    """ &amp; C39 &amp; """: " &amp; """" &amp; E39 &amp; """"</f>
        <v xml:space="preserve">    "-": "ɨ"</v>
      </c>
      <c r="U39" s="6" t="s">
        <v>272</v>
      </c>
    </row>
    <row r="40" spans="2:21">
      <c r="B40" s="45">
        <f t="shared" si="1"/>
        <v>38</v>
      </c>
      <c r="C40" s="14" t="s">
        <v>198</v>
      </c>
      <c r="D40" s="15" t="str" cm="1">
        <f t="array" ref="D40" xml:space="preserve"> INDEX(台羅轉換注音二式規則!$D$3:$D$47, MATCH(TRUE, EXACT(RIME【國際音標】!C40, 台羅轉換注音二式規則!$C$3:$C$47), 0))</f>
        <v>V</v>
      </c>
      <c r="E40" s="44" t="str" cm="1">
        <f t="array" ref="E40" xml:space="preserve"> INDEX(台羅轉換注音二式規則!$E$3:$E$47, MATCH(TRUE, EXACT(RIME【國際音標】!C40, 台羅轉換注音二式規則!$C$3:$C$47), 0))</f>
        <v>am</v>
      </c>
      <c r="F40" s="17" t="str" cm="1">
        <f t="array" ref="F40" xml:space="preserve"> INDEX(台羅轉換注音二式規則!$F$3:$F$47, MATCH(TRUE, EXACT(RIME【國際音標】!C40, 台羅轉換注音二式規則!$C$3:$C$47), 0))</f>
        <v>ㆰ</v>
      </c>
      <c r="G40" s="17" t="str" cm="1">
        <f t="array" ref="G40" xml:space="preserve"> INDEX(台羅轉換注音二式規則!$I$3:$I$47, MATCH(TRUE, EXACT(RIME【國際音標】!C40, 台羅轉換注音二式規則!$C$3:$C$47), 0))</f>
        <v>am</v>
      </c>
      <c r="I40" s="59" t="str">
        <f xml:space="preserve"> "    """ &amp; C40 &amp; """: [ """ &amp; F40 &amp; """, """ &amp; E40 &amp; """, """ &amp; G40 &amp; """ ]"</f>
        <v xml:space="preserve">    "M": [ "ㆰ", "am", "am" ]</v>
      </c>
      <c r="K40" s="58" t="str">
        <f xml:space="preserve"> "    """ &amp; C40 &amp; """: " &amp; """" &amp; E40 &amp; """"</f>
        <v xml:space="preserve">    "M": "am"</v>
      </c>
      <c r="U40" s="6" t="s">
        <v>273</v>
      </c>
    </row>
    <row r="41" spans="2:21">
      <c r="B41" s="45">
        <f t="shared" si="1"/>
        <v>39</v>
      </c>
      <c r="C41" s="14" t="s">
        <v>203</v>
      </c>
      <c r="D41" s="15" t="str" cm="1">
        <f t="array" ref="D41" xml:space="preserve"> INDEX(台羅轉換注音二式規則!$D$3:$D$47, MATCH(TRUE, EXACT(RIME【國際音標】!C41, 台羅轉換注音二式規則!$C$3:$C$47), 0))</f>
        <v>D</v>
      </c>
      <c r="E41" s="44" t="str" cm="1">
        <f t="array" ref="E41" xml:space="preserve"> INDEX(台羅轉換注音二式規則!$E$3:$E$47, MATCH(TRUE, EXACT(RIME【國際音標】!C41, 台羅轉換注音二式規則!$C$3:$C$47), 0))</f>
        <v>ɔm</v>
      </c>
      <c r="F41" s="17" t="str" cm="1">
        <f t="array" ref="F41" xml:space="preserve"> INDEX(台羅轉換注音二式規則!$F$3:$F$47, MATCH(TRUE, EXACT(RIME【國際音標】!C41, 台羅轉換注音二式規則!$C$3:$C$47), 0))</f>
        <v>ㆱ</v>
      </c>
      <c r="G41" s="17" t="str" cm="1">
        <f t="array" ref="G41" xml:space="preserve"> INDEX(台羅轉換注音二式規則!$I$3:$I$47, MATCH(TRUE, EXACT(RIME【國際音標】!C41, 台羅轉換注音二式規則!$C$3:$C$47), 0))</f>
        <v>om</v>
      </c>
      <c r="I41" s="59" t="str">
        <f xml:space="preserve"> "    """ &amp; C41 &amp; """: [ """ &amp; F41 &amp; """, """ &amp; E41 &amp; """, """ &amp; G41 &amp; """ ]"</f>
        <v xml:space="preserve">    "O": [ "ㆱ", "ɔm", "om" ]</v>
      </c>
      <c r="K41" s="58" t="str">
        <f xml:space="preserve"> "    """ &amp; C41 &amp; """: " &amp; """" &amp; E41 &amp; """"</f>
        <v xml:space="preserve">    "O": "ɔm"</v>
      </c>
      <c r="U41" s="6" t="s">
        <v>274</v>
      </c>
    </row>
    <row r="42" spans="2:21">
      <c r="B42" s="45">
        <f t="shared" si="1"/>
        <v>40</v>
      </c>
      <c r="C42" s="14" t="s">
        <v>25</v>
      </c>
      <c r="D42" s="15" t="str" cm="1">
        <f t="array" ref="D42" xml:space="preserve"> INDEX(台羅轉換注音二式規則!$D$3:$D$47, MATCH(TRUE, EXACT(RIME【國際音標】!C42, 台羅轉換注音二式規則!$C$3:$C$47), 0))</f>
        <v>M</v>
      </c>
      <c r="E42" s="44" t="str" cm="1">
        <f t="array" ref="E42" xml:space="preserve"> INDEX(台羅轉換注音二式規則!$E$3:$E$47, MATCH(TRUE, EXACT(RIME【國際音標】!C42, 台羅轉換注音二式規則!$C$3:$C$47), 0))</f>
        <v>m</v>
      </c>
      <c r="F42" s="17" t="str" cm="1">
        <f t="array" ref="F42" xml:space="preserve"> INDEX(台羅轉換注音二式規則!$F$3:$F$47, MATCH(TRUE, EXACT(RIME【國際音標】!C42, 台羅轉換注音二式規則!$C$3:$C$47), 0))</f>
        <v>ㆬ</v>
      </c>
      <c r="G42" s="17" t="str" cm="1">
        <f t="array" ref="G42" xml:space="preserve"> INDEX(台羅轉換注音二式規則!$I$3:$I$47, MATCH(TRUE, EXACT(RIME【國際音標】!C42, 台羅轉換注音二式規則!$C$3:$C$47), 0))</f>
        <v>m</v>
      </c>
      <c r="I42" s="59" t="str">
        <f xml:space="preserve"> "    """ &amp; C42 &amp; """: [ """ &amp; F42 &amp; """, """ &amp; E42 &amp; """, """ &amp; G42 &amp; """ ]"</f>
        <v xml:space="preserve">    "m": [ "ㆬ", "m", "m" ]</v>
      </c>
      <c r="K42" s="58" t="str">
        <f xml:space="preserve"> "    """ &amp; C42 &amp; """: " &amp; """" &amp; E42 &amp; """"</f>
        <v xml:space="preserve">    "m": "m"</v>
      </c>
      <c r="U42" s="6" t="s">
        <v>275</v>
      </c>
    </row>
    <row r="43" spans="2:21">
      <c r="B43" s="45">
        <f t="shared" si="1"/>
        <v>41</v>
      </c>
      <c r="C43" s="14" t="s">
        <v>212</v>
      </c>
      <c r="D43" s="15" t="str" cm="1">
        <f t="array" ref="D43" xml:space="preserve"> INDEX(台羅轉換注音二式規則!$D$3:$D$47, MATCH(TRUE, EXACT(RIME【國際音標】!C43, 台羅轉換注音二式規則!$C$3:$C$47), 0))</f>
        <v>@</v>
      </c>
      <c r="E43" s="44" t="str" cm="1">
        <f t="array" ref="E43" xml:space="preserve"> INDEX(台羅轉換注音二式規則!$E$3:$E$47, MATCH(TRUE, EXACT(RIME【國際音標】!C43, 台羅轉換注音二式規則!$C$3:$C$47), 0))</f>
        <v>an</v>
      </c>
      <c r="F43" s="17" t="str" cm="1">
        <f t="array" ref="F43" xml:space="preserve"> INDEX(台羅轉換注音二式規則!$F$3:$F$47, MATCH(TRUE, EXACT(RIME【國際音標】!C43, 台羅轉換注音二式規則!$C$3:$C$47), 0))</f>
        <v>ㄢ</v>
      </c>
      <c r="G43" s="17" t="str" cm="1">
        <f t="array" ref="G43" xml:space="preserve"> INDEX(台羅轉換注音二式規則!$I$3:$I$47, MATCH(TRUE, EXACT(RIME【國際音標】!C43, 台羅轉換注音二式規則!$C$3:$C$47), 0))</f>
        <v>an</v>
      </c>
      <c r="I43" s="59" t="str">
        <f xml:space="preserve"> "    """ &amp; C43 &amp; """: [ """ &amp; F43 &amp; """, """ &amp; E43 &amp; """, """ &amp; G43 &amp; """ ]"</f>
        <v xml:space="preserve">    "0": [ "ㄢ", "an", "an" ]</v>
      </c>
      <c r="K43" s="58" t="str">
        <f xml:space="preserve"> "    """ &amp; C43 &amp; """: " &amp; """" &amp; E43 &amp; """"</f>
        <v xml:space="preserve">    "0": "an"</v>
      </c>
      <c r="U43" s="6" t="s">
        <v>276</v>
      </c>
    </row>
    <row r="44" spans="2:21">
      <c r="B44" s="45">
        <f t="shared" si="1"/>
        <v>42</v>
      </c>
      <c r="C44" s="14" t="s">
        <v>9</v>
      </c>
      <c r="D44" s="15" t="str" cm="1">
        <f t="array" ref="D44" xml:space="preserve"> INDEX(台羅轉換注音二式規則!$D$3:$D$47, MATCH(TRUE, EXACT(RIME【國際音標】!C44, 台羅轉換注音二式規則!$C$3:$C$47), 0))</f>
        <v>N</v>
      </c>
      <c r="E44" s="44" t="str" cm="1">
        <f t="array" ref="E44" xml:space="preserve"> INDEX(台羅轉換注音二式規則!$E$3:$E$47, MATCH(TRUE, EXACT(RIME【國際音標】!C44, 台羅轉換注音二式規則!$C$3:$C$47), 0))</f>
        <v>n</v>
      </c>
      <c r="F44" s="17" t="str" cm="1">
        <f t="array" ref="F44" xml:space="preserve"> INDEX(台羅轉換注音二式規則!$F$3:$F$47, MATCH(TRUE, EXACT(RIME【國際音標】!C44, 台羅轉換注音二式規則!$C$3:$C$47), 0))</f>
        <v>ㄣ</v>
      </c>
      <c r="G44" s="17" t="str" cm="1">
        <f t="array" ref="G44" xml:space="preserve"> INDEX(台羅轉換注音二式規則!$I$3:$I$47, MATCH(TRUE, EXACT(RIME【國際音標】!C44, 台羅轉換注音二式規則!$C$3:$C$47), 0))</f>
        <v>n</v>
      </c>
      <c r="I44" s="59" t="str">
        <f xml:space="preserve"> "    """ &amp; C44 &amp; """: [ """ &amp; F44 &amp; """, """ &amp; E44 &amp; """, """ &amp; G44 &amp; """ ]"</f>
        <v xml:space="preserve">    "p": [ "ㄣ", "n", "n" ]</v>
      </c>
      <c r="K44" s="58" t="str">
        <f xml:space="preserve"> "    """ &amp; C44 &amp; """: " &amp; """" &amp; E44 &amp; """"</f>
        <v xml:space="preserve">    "p": "n"</v>
      </c>
      <c r="U44" s="6" t="s">
        <v>277</v>
      </c>
    </row>
    <row r="45" spans="2:21">
      <c r="B45" s="45">
        <f t="shared" si="1"/>
        <v>43</v>
      </c>
      <c r="C45" s="14" t="s">
        <v>220</v>
      </c>
      <c r="D45" s="15" t="str" cm="1">
        <f t="array" ref="D45" xml:space="preserve"> INDEX(台羅轉換注音二式規則!$D$3:$D$47, MATCH(TRUE, EXACT(RIME【國際音標】!C45, 台羅轉換注音二式規則!$C$3:$C$47), 0))</f>
        <v>G</v>
      </c>
      <c r="E45" s="44" t="str" cm="1">
        <f t="array" ref="E45" xml:space="preserve"> INDEX(台羅轉換注音二式規則!$E$3:$E$47, MATCH(TRUE, EXACT(RIME【國際音標】!C45, 台羅轉換注音二式規則!$C$3:$C$47), 0))</f>
        <v>aŋ</v>
      </c>
      <c r="F45" s="17" t="str" cm="1">
        <f t="array" ref="F45" xml:space="preserve"> INDEX(台羅轉換注音二式規則!$F$3:$F$47, MATCH(TRUE, EXACT(RIME【國際音標】!C45, 台羅轉換注音二式規則!$C$3:$C$47), 0))</f>
        <v>ㄤ</v>
      </c>
      <c r="G45" s="17" t="str" cm="1">
        <f t="array" ref="G45" xml:space="preserve"> INDEX(台羅轉換注音二式規則!$I$3:$I$47, MATCH(TRUE, EXACT(RIME【國際音標】!C45, 台羅轉換注音二式規則!$C$3:$C$47), 0))</f>
        <v>ang</v>
      </c>
      <c r="I45" s="59" t="str">
        <f xml:space="preserve"> "    """ &amp; C45 &amp; """: [ """ &amp; F45 &amp; """, """ &amp; E45 &amp; """, """ &amp; G45 &amp; """ ]"</f>
        <v xml:space="preserve">    ";": [ "ㄤ", "aŋ", "ang" ]</v>
      </c>
      <c r="K45" s="58" t="str">
        <f xml:space="preserve"> "    """ &amp; C45 &amp; """: " &amp; """" &amp; E45 &amp; """"</f>
        <v xml:space="preserve">    ";": "aŋ"</v>
      </c>
      <c r="U45" s="6" t="s">
        <v>278</v>
      </c>
    </row>
    <row r="46" spans="2:21">
      <c r="B46" s="45">
        <f t="shared" si="1"/>
        <v>44</v>
      </c>
      <c r="C46" s="57" t="s">
        <v>226</v>
      </c>
      <c r="D46" s="15" t="str" cm="1">
        <f t="array" ref="D46" xml:space="preserve"> INDEX(台羅轉換注音二式規則!$D$3:$D$47, MATCH(TRUE, EXACT(RIME【國際音標】!C46, 台羅轉換注音二式規則!$C$3:$C$47), 0))</f>
        <v>H</v>
      </c>
      <c r="E46" s="44" t="str" cm="1">
        <f t="array" ref="E46" xml:space="preserve"> INDEX(台羅轉換注音二式規則!$E$3:$E$47, MATCH(TRUE, EXACT(RIME【國際音標】!C46, 台羅轉換注音二式規則!$C$3:$C$47), 0))</f>
        <v>ɔŋ</v>
      </c>
      <c r="F46" s="17" t="str" cm="1">
        <f t="array" ref="F46" xml:space="preserve"> INDEX(台羅轉換注音二式規則!$F$3:$F$47, MATCH(TRUE, EXACT(RIME【國際音標】!C46, 台羅轉換注音二式規則!$C$3:$C$47), 0))</f>
        <v>ㆲ</v>
      </c>
      <c r="G46" s="17" t="str" cm="1">
        <f t="array" ref="G46" xml:space="preserve"> INDEX(台羅轉換注音二式規則!$I$3:$I$47, MATCH(TRUE, EXACT(RIME【國際音標】!C46, 台羅轉換注音二式規則!$C$3:$C$47), 0))</f>
        <v>ong</v>
      </c>
      <c r="I46" s="59" t="str">
        <f xml:space="preserve"> "    """ &amp; C46 &amp; """: [ """ &amp; F46 &amp; """, """ &amp; E46 &amp; """, """ &amp; G46 &amp; """ ]"</f>
        <v xml:space="preserve">    "o": [ "ㆲ", "ɔŋ", "ong" ]</v>
      </c>
      <c r="K46" s="58" t="str">
        <f xml:space="preserve"> "    """ &amp; C46 &amp; """: " &amp; """" &amp; E46 &amp; """"</f>
        <v xml:space="preserve">    "o": "ɔŋ"</v>
      </c>
      <c r="U46" s="6" t="s">
        <v>279</v>
      </c>
    </row>
    <row r="47" spans="2:21">
      <c r="B47" s="45">
        <f t="shared" si="1"/>
        <v>45</v>
      </c>
      <c r="C47" s="14" t="s">
        <v>231</v>
      </c>
      <c r="D47" s="15" t="str" cm="1">
        <f t="array" ref="D47" xml:space="preserve"> INDEX(台羅轉換注音二式規則!$D$3:$D$47, MATCH(TRUE, EXACT(RIME【國際音標】!C47, 台羅轉換注音二式規則!$C$3:$C$47), 0))</f>
        <v>W</v>
      </c>
      <c r="E47" s="44" t="str" cm="1">
        <f t="array" ref="E47" xml:space="preserve"> INDEX(台羅轉換注音二式規則!$E$3:$E$47, MATCH(TRUE, EXACT(RIME【國際音標】!C47, 台羅轉換注音二式規則!$C$3:$C$47), 0))</f>
        <v>ŋ</v>
      </c>
      <c r="F47" s="17" t="str" cm="1">
        <f t="array" ref="F47" xml:space="preserve"> INDEX(台羅轉換注音二式規則!$F$3:$F$47, MATCH(TRUE, EXACT(RIME【國際音標】!C47, 台羅轉換注音二式規則!$C$3:$C$47), 0))</f>
        <v>ㆭ</v>
      </c>
      <c r="G47" s="17" t="str" cm="1">
        <f t="array" ref="G47" xml:space="preserve"> INDEX(台羅轉換注音二式規則!$I$3:$I$47, MATCH(TRUE, EXACT(RIME【國際音標】!C47, 台羅轉換注音二式規則!$C$3:$C$47), 0))</f>
        <v>ng</v>
      </c>
      <c r="I47" s="59" t="str">
        <f xml:space="preserve"> "    """ &amp; C47 &amp; """: [ """ &amp; F47 &amp; """, """ &amp; E47 &amp; """, """ &amp; G47 &amp; """ ]"</f>
        <v xml:space="preserve">    "/": [ "ㆭ", "ŋ", "ng" ]</v>
      </c>
      <c r="K47" s="58" t="str">
        <f xml:space="preserve"> "    """ &amp; C47 &amp; """: " &amp; """" &amp; E47 &amp; """"</f>
        <v xml:space="preserve">    "/": "ŋ"</v>
      </c>
      <c r="U47" s="6" t="s">
        <v>280</v>
      </c>
    </row>
    <row r="48" spans="2:21">
      <c r="B48" s="45"/>
      <c r="C48" s="14"/>
      <c r="D48" s="15"/>
      <c r="E48" s="44"/>
      <c r="F48" s="17"/>
      <c r="G48" s="17"/>
      <c r="I48" s="59" t="s">
        <v>281</v>
      </c>
      <c r="K48" s="58" t="s">
        <v>280</v>
      </c>
      <c r="U48" s="6" t="s">
        <v>282</v>
      </c>
    </row>
    <row r="49" spans="2:21" ht="34.5" customHeight="1">
      <c r="B49" s="45"/>
      <c r="C49" s="14" t="s">
        <v>192</v>
      </c>
      <c r="D49" s="15"/>
      <c r="E49" s="60" t="s">
        <v>43</v>
      </c>
      <c r="F49" s="17" t="s">
        <v>283</v>
      </c>
      <c r="G49" s="17" t="s">
        <v>90</v>
      </c>
      <c r="I49" s="58" t="str">
        <f xml:space="preserve"> "    """ &amp; C49 &amp; """: [ """ &amp; F49 &amp; """, """ &amp; E49 &amp; """, """ &amp; G49 &amp; """ ]"</f>
        <v xml:space="preserve">    "-": [ "ｎ", "n", "N" ]</v>
      </c>
      <c r="K49" s="58" t="s">
        <v>284</v>
      </c>
      <c r="U49" s="6" t="s">
        <v>285</v>
      </c>
    </row>
    <row r="50" spans="2:21" ht="34.5" customHeight="1">
      <c r="B50" s="45"/>
      <c r="C50" s="14" t="s">
        <v>286</v>
      </c>
      <c r="D50" s="15" t="s">
        <v>8</v>
      </c>
      <c r="E50" s="17" t="s">
        <v>287</v>
      </c>
      <c r="F50" s="17" t="s">
        <v>288</v>
      </c>
      <c r="G50" s="17" t="s">
        <v>8</v>
      </c>
      <c r="I50" s="58" t="str">
        <f xml:space="preserve"> "    """ &amp; C50 &amp; """: [ """ &amp; F50 &amp; """, """ &amp; E50 &amp; """, """ &amp; G50 &amp; """ ]"</f>
        <v xml:space="preserve">    " ": [ "", "¹", "1" ]</v>
      </c>
      <c r="K50" s="58" t="s">
        <v>289</v>
      </c>
      <c r="U50" s="6" t="s">
        <v>290</v>
      </c>
    </row>
    <row r="51" spans="2:21" ht="34.5" customHeight="1">
      <c r="B51" s="45"/>
      <c r="C51" s="14" t="s">
        <v>291</v>
      </c>
      <c r="D51" s="15" t="s">
        <v>30</v>
      </c>
      <c r="E51" s="17" t="s">
        <v>292</v>
      </c>
      <c r="F51" s="17" t="s">
        <v>293</v>
      </c>
      <c r="G51" s="17" t="s">
        <v>30</v>
      </c>
      <c r="I51" s="58" t="str">
        <f xml:space="preserve"> "    """ &amp; C51 &amp; """: [ """ &amp; F51 &amp; """, """ &amp; E51 &amp; """, """ &amp; G51 &amp; """ ]"</f>
        <v xml:space="preserve">    "4": [ "ˋ", "²", "2" ]</v>
      </c>
      <c r="K51" s="58" t="s">
        <v>294</v>
      </c>
      <c r="U51" s="6" t="s">
        <v>295</v>
      </c>
    </row>
    <row r="52" spans="2:21" ht="34.5" customHeight="1">
      <c r="B52" s="45"/>
      <c r="C52" s="14" t="s">
        <v>296</v>
      </c>
      <c r="D52" s="15" t="s">
        <v>296</v>
      </c>
      <c r="E52" s="17" t="s">
        <v>297</v>
      </c>
      <c r="F52" s="17" t="s">
        <v>298</v>
      </c>
      <c r="G52" s="17" t="s">
        <v>296</v>
      </c>
      <c r="I52" s="58" t="str">
        <f xml:space="preserve"> "    """ &amp; C52 &amp; """: [ """ &amp; F52 &amp; """, """ &amp; E52 &amp; """, """ &amp; G52 &amp; """ ]"</f>
        <v xml:space="preserve">    "3": [ "˪", "³", "3" ]</v>
      </c>
      <c r="K52" s="58" t="s">
        <v>299</v>
      </c>
      <c r="U52" s="6" t="s">
        <v>300</v>
      </c>
    </row>
    <row r="53" spans="2:21" ht="34.5" customHeight="1">
      <c r="B53" s="45"/>
      <c r="C53" s="14" t="s">
        <v>301</v>
      </c>
      <c r="D53" s="15" t="s">
        <v>302</v>
      </c>
      <c r="E53" s="17" t="s">
        <v>303</v>
      </c>
      <c r="F53" s="17" t="s">
        <v>304</v>
      </c>
      <c r="G53" s="17" t="s">
        <v>302</v>
      </c>
      <c r="I53" s="58" t="str">
        <f xml:space="preserve"> "    """ &amp; C53 &amp; """: [ """ &amp; F53 &amp; """, """ &amp; E53 &amp; """, """ &amp; G53 &amp; """ ]"</f>
        <v xml:space="preserve">    "6": [ "ˊ", "⁵", "5" ]</v>
      </c>
      <c r="K53" s="58" t="s">
        <v>305</v>
      </c>
      <c r="U53" s="6" t="s">
        <v>306</v>
      </c>
    </row>
    <row r="54" spans="2:21" ht="34.5" customHeight="1">
      <c r="B54" s="45"/>
      <c r="C54" s="14" t="s">
        <v>302</v>
      </c>
      <c r="D54" s="15" t="s">
        <v>307</v>
      </c>
      <c r="E54" s="17" t="s">
        <v>308</v>
      </c>
      <c r="F54" s="17" t="s">
        <v>309</v>
      </c>
      <c r="G54" s="17" t="s">
        <v>307</v>
      </c>
      <c r="I54" s="58" t="str">
        <f xml:space="preserve"> "    """ &amp; C54 &amp; """: [ """ &amp; F54 &amp; """, """ &amp; E54 &amp; """, """ &amp; G54 &amp; """ ]"</f>
        <v xml:space="preserve">    "5": [ "˫", "⁷", "7" ]</v>
      </c>
      <c r="K54" s="58" t="s">
        <v>310</v>
      </c>
      <c r="U54" s="6" t="s">
        <v>311</v>
      </c>
    </row>
    <row r="55" spans="2:21" ht="34.5" customHeight="1">
      <c r="B55" s="45"/>
      <c r="C55" s="14">
        <v>7</v>
      </c>
      <c r="D55" s="15" t="s">
        <v>212</v>
      </c>
      <c r="E55" s="17" t="s">
        <v>312</v>
      </c>
      <c r="F55" s="17" t="s">
        <v>313</v>
      </c>
      <c r="G55" s="17" t="s">
        <v>212</v>
      </c>
      <c r="I55" s="61" t="s">
        <v>314</v>
      </c>
      <c r="K55" s="58" t="s">
        <v>315</v>
      </c>
      <c r="U55" s="6" t="s">
        <v>316</v>
      </c>
    </row>
    <row r="56" spans="2:21" ht="34.5" customHeight="1">
      <c r="I56" s="58" t="s">
        <v>280</v>
      </c>
      <c r="K56" s="58" t="s">
        <v>317</v>
      </c>
      <c r="U56" s="6" t="s">
        <v>318</v>
      </c>
    </row>
    <row r="57" spans="2:21" ht="34.5" customHeight="1">
      <c r="I57" s="58" t="s">
        <v>319</v>
      </c>
      <c r="K57" s="58" t="s">
        <v>316</v>
      </c>
      <c r="U57" s="6" t="s">
        <v>320</v>
      </c>
    </row>
    <row r="58" spans="2:21">
      <c r="K58" s="58" t="s">
        <v>321</v>
      </c>
      <c r="U58" s="6" t="s">
        <v>322</v>
      </c>
    </row>
  </sheetData>
  <phoneticPr fontId="3" type="noConversion"/>
  <conditionalFormatting sqref="C3:G55">
    <cfRule type="cellIs" dxfId="0" priority="1" operator="equal">
      <formula>CHAR(32)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注音編碼對照表</vt:lpstr>
      <vt:lpstr>台羅轉換注音二式規則</vt:lpstr>
      <vt:lpstr>RIME【國際音標】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2025-07-31T13:21:47Z</dcterms:created>
  <dcterms:modified xsi:type="dcterms:W3CDTF">2025-08-02T03:31:39Z</dcterms:modified>
</cp:coreProperties>
</file>