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547691D-1B3A-4FCD-9988-8B7C571AC9E3}" xr6:coauthVersionLast="47" xr6:coauthVersionMax="47" xr10:uidLastSave="{00000000-0000-0000-0000-000000000000}"/>
  <bookViews>
    <workbookView xWindow="-28920" yWindow="-120" windowWidth="29040" windowHeight="15840" xr2:uid="{8ADEA2FE-7CD1-466B-8EB5-9AA2577FE19A}"/>
  </bookViews>
  <sheets>
    <sheet name=" 台語注音鍵盤設計" sheetId="19" r:id="rId1"/>
    <sheet name="注音符號字典編碼" sheetId="17" r:id="rId2"/>
    <sheet name="注音符號對映表" sheetId="18" r:id="rId3"/>
    <sheet name="聲調" sheetId="20" r:id="rId4"/>
    <sheet name="聲調對照" sheetId="23" r:id="rId5"/>
    <sheet name="台羅拼音字母" sheetId="21" r:id="rId6"/>
    <sheet name="台灣十八音-45韻母" sheetId="22" r:id="rId7"/>
  </sheets>
  <definedNames>
    <definedName name="_xlnm._FilterDatabase" localSheetId="1" hidden="1">注音符號字典編碼!$J$4:$M$59</definedName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4" i="19" l="1"/>
  <c r="BL4" i="19"/>
  <c r="BM4" i="19"/>
  <c r="BN4" i="19"/>
  <c r="BO4" i="19"/>
  <c r="BK5" i="19"/>
  <c r="BQ5" i="19" s="1"/>
  <c r="BL5" i="19"/>
  <c r="BM5" i="19"/>
  <c r="BN5" i="19"/>
  <c r="BO5" i="19"/>
  <c r="BK6" i="19"/>
  <c r="BQ6" i="19" s="1"/>
  <c r="BL6" i="19"/>
  <c r="BM6" i="19"/>
  <c r="BN6" i="19"/>
  <c r="BO6" i="19"/>
  <c r="BK7" i="19"/>
  <c r="BL7" i="19"/>
  <c r="BQ7" i="19" s="1"/>
  <c r="BM7" i="19"/>
  <c r="BN7" i="19"/>
  <c r="BO7" i="19"/>
  <c r="BK8" i="19"/>
  <c r="BL8" i="19"/>
  <c r="BQ8" i="19" s="1"/>
  <c r="BM8" i="19"/>
  <c r="BN8" i="19"/>
  <c r="BO8" i="19"/>
  <c r="BK9" i="19"/>
  <c r="BQ9" i="19" s="1"/>
  <c r="BL9" i="19"/>
  <c r="BM9" i="19"/>
  <c r="BN9" i="19"/>
  <c r="BO9" i="19"/>
  <c r="BK10" i="19"/>
  <c r="BQ10" i="19" s="1"/>
  <c r="BL10" i="19"/>
  <c r="BM10" i="19"/>
  <c r="BN10" i="19"/>
  <c r="BO10" i="19"/>
  <c r="BK11" i="19"/>
  <c r="BQ11" i="19" s="1"/>
  <c r="BL11" i="19"/>
  <c r="BM11" i="19"/>
  <c r="BN11" i="19"/>
  <c r="BO11" i="19"/>
  <c r="BK12" i="19"/>
  <c r="BQ12" i="19" s="1"/>
  <c r="BL12" i="19"/>
  <c r="BM12" i="19"/>
  <c r="BN12" i="19"/>
  <c r="BO12" i="19"/>
  <c r="BK13" i="19"/>
  <c r="BQ13" i="19" s="1"/>
  <c r="BL13" i="19"/>
  <c r="BM13" i="19"/>
  <c r="BN13" i="19"/>
  <c r="BO13" i="19"/>
  <c r="BK14" i="19"/>
  <c r="BQ14" i="19" s="1"/>
  <c r="BL14" i="19"/>
  <c r="BM14" i="19"/>
  <c r="BN14" i="19"/>
  <c r="BO14" i="19"/>
  <c r="BK15" i="19"/>
  <c r="BL15" i="19"/>
  <c r="BQ15" i="19" s="1"/>
  <c r="BM15" i="19"/>
  <c r="BN15" i="19"/>
  <c r="BO15" i="19"/>
  <c r="BK16" i="19"/>
  <c r="BL16" i="19"/>
  <c r="BQ16" i="19" s="1"/>
  <c r="BM16" i="19"/>
  <c r="BN16" i="19"/>
  <c r="BO16" i="19"/>
  <c r="BK17" i="19"/>
  <c r="BQ17" i="19" s="1"/>
  <c r="BL17" i="19"/>
  <c r="BM17" i="19"/>
  <c r="BN17" i="19"/>
  <c r="BO17" i="19"/>
  <c r="BK18" i="19"/>
  <c r="BQ18" i="19" s="1"/>
  <c r="BL18" i="19"/>
  <c r="BM18" i="19"/>
  <c r="BN18" i="19"/>
  <c r="BO18" i="19"/>
  <c r="BK19" i="19"/>
  <c r="BQ19" i="19" s="1"/>
  <c r="BL19" i="19"/>
  <c r="BM19" i="19"/>
  <c r="BN19" i="19"/>
  <c r="BO19" i="19"/>
  <c r="BK20" i="19"/>
  <c r="BQ20" i="19" s="1"/>
  <c r="BL20" i="19"/>
  <c r="BM20" i="19"/>
  <c r="BN20" i="19"/>
  <c r="BO20" i="19"/>
  <c r="BK21" i="19"/>
  <c r="BQ21" i="19" s="1"/>
  <c r="BL21" i="19"/>
  <c r="BM21" i="19"/>
  <c r="BN21" i="19"/>
  <c r="BO21" i="19"/>
  <c r="BK22" i="19"/>
  <c r="BQ22" i="19" s="1"/>
  <c r="BL22" i="19"/>
  <c r="BM22" i="19"/>
  <c r="BN22" i="19"/>
  <c r="BO22" i="19"/>
  <c r="BK23" i="19"/>
  <c r="BL23" i="19"/>
  <c r="BM23" i="19"/>
  <c r="BN23" i="19"/>
  <c r="BO23" i="19"/>
  <c r="BK24" i="19"/>
  <c r="BL24" i="19"/>
  <c r="BQ24" i="19" s="1"/>
  <c r="BM24" i="19"/>
  <c r="BN24" i="19"/>
  <c r="BO24" i="19"/>
  <c r="BK25" i="19"/>
  <c r="BL25" i="19"/>
  <c r="BM25" i="19"/>
  <c r="BN25" i="19"/>
  <c r="BO25" i="19"/>
  <c r="BK26" i="19"/>
  <c r="BQ26" i="19" s="1"/>
  <c r="BL26" i="19"/>
  <c r="BM26" i="19"/>
  <c r="BN26" i="19"/>
  <c r="BO26" i="19"/>
  <c r="BK27" i="19"/>
  <c r="BL27" i="19"/>
  <c r="BM27" i="19"/>
  <c r="BN27" i="19"/>
  <c r="BO27" i="19"/>
  <c r="BK28" i="19"/>
  <c r="BL28" i="19"/>
  <c r="BQ28" i="19" s="1"/>
  <c r="BM28" i="19"/>
  <c r="BN28" i="19"/>
  <c r="BO28" i="19"/>
  <c r="BK29" i="19"/>
  <c r="BL29" i="19"/>
  <c r="BM29" i="19"/>
  <c r="BN29" i="19"/>
  <c r="BO29" i="19"/>
  <c r="BK30" i="19"/>
  <c r="BQ30" i="19" s="1"/>
  <c r="BL30" i="19"/>
  <c r="BM30" i="19"/>
  <c r="BN30" i="19"/>
  <c r="BO30" i="19"/>
  <c r="BK31" i="19"/>
  <c r="BL31" i="19"/>
  <c r="BM31" i="19"/>
  <c r="BN31" i="19"/>
  <c r="BO31" i="19"/>
  <c r="BK32" i="19"/>
  <c r="BL32" i="19"/>
  <c r="BQ32" i="19" s="1"/>
  <c r="BM32" i="19"/>
  <c r="BN32" i="19"/>
  <c r="BO32" i="19"/>
  <c r="BK33" i="19"/>
  <c r="BL33" i="19"/>
  <c r="BM33" i="19"/>
  <c r="BN33" i="19"/>
  <c r="BO33" i="19"/>
  <c r="BK34" i="19"/>
  <c r="BQ34" i="19" s="1"/>
  <c r="BL34" i="19"/>
  <c r="BM34" i="19"/>
  <c r="BN34" i="19"/>
  <c r="BO34" i="19"/>
  <c r="BK35" i="19"/>
  <c r="BL35" i="19"/>
  <c r="BM35" i="19"/>
  <c r="BN35" i="19"/>
  <c r="BO35" i="19"/>
  <c r="BK36" i="19"/>
  <c r="BL36" i="19"/>
  <c r="BQ36" i="19" s="1"/>
  <c r="BM36" i="19"/>
  <c r="BN36" i="19"/>
  <c r="BO36" i="19"/>
  <c r="BK37" i="19"/>
  <c r="BL37" i="19"/>
  <c r="BM37" i="19"/>
  <c r="BN37" i="19"/>
  <c r="BO37" i="19"/>
  <c r="BK38" i="19"/>
  <c r="BQ38" i="19" s="1"/>
  <c r="BL38" i="19"/>
  <c r="BM38" i="19"/>
  <c r="BN38" i="19"/>
  <c r="BO38" i="19"/>
  <c r="BK39" i="19"/>
  <c r="BL39" i="19"/>
  <c r="BM39" i="19"/>
  <c r="BN39" i="19"/>
  <c r="BO39" i="19"/>
  <c r="BK40" i="19"/>
  <c r="BL40" i="19"/>
  <c r="BQ40" i="19" s="1"/>
  <c r="BM40" i="19"/>
  <c r="BN40" i="19"/>
  <c r="BO40" i="19"/>
  <c r="BK41" i="19"/>
  <c r="BL41" i="19"/>
  <c r="BM41" i="19"/>
  <c r="BN41" i="19"/>
  <c r="BO41" i="19"/>
  <c r="BK42" i="19"/>
  <c r="BQ42" i="19" s="1"/>
  <c r="BL42" i="19"/>
  <c r="BM42" i="19"/>
  <c r="BN42" i="19"/>
  <c r="BO42" i="19"/>
  <c r="BK43" i="19"/>
  <c r="BL43" i="19"/>
  <c r="BM43" i="19"/>
  <c r="BN43" i="19"/>
  <c r="BO43" i="19"/>
  <c r="BK44" i="19"/>
  <c r="BL44" i="19"/>
  <c r="BQ44" i="19" s="1"/>
  <c r="BM44" i="19"/>
  <c r="BN44" i="19"/>
  <c r="BO44" i="19"/>
  <c r="BK45" i="19"/>
  <c r="BL45" i="19"/>
  <c r="BM45" i="19"/>
  <c r="BN45" i="19"/>
  <c r="BO45" i="19"/>
  <c r="BK46" i="19"/>
  <c r="BQ46" i="19" s="1"/>
  <c r="BL46" i="19"/>
  <c r="BM46" i="19"/>
  <c r="BN46" i="19"/>
  <c r="BO46" i="19"/>
  <c r="BK47" i="19"/>
  <c r="BL47" i="19"/>
  <c r="BM47" i="19"/>
  <c r="BN47" i="19"/>
  <c r="BO47" i="19"/>
  <c r="BK48" i="19"/>
  <c r="BL48" i="19"/>
  <c r="BQ48" i="19" s="1"/>
  <c r="BM48" i="19"/>
  <c r="BN48" i="19"/>
  <c r="BO48" i="19"/>
  <c r="BK49" i="19"/>
  <c r="BL49" i="19"/>
  <c r="BM49" i="19"/>
  <c r="BN49" i="19"/>
  <c r="BO49" i="19"/>
  <c r="BK50" i="19"/>
  <c r="BQ50" i="19" s="1"/>
  <c r="BL50" i="19"/>
  <c r="BM50" i="19"/>
  <c r="BN50" i="19"/>
  <c r="BO50" i="19"/>
  <c r="BK51" i="19"/>
  <c r="BL51" i="19"/>
  <c r="BM51" i="19"/>
  <c r="BN51" i="19"/>
  <c r="BO51" i="19"/>
  <c r="BK52" i="19"/>
  <c r="BL52" i="19"/>
  <c r="BQ52" i="19" s="1"/>
  <c r="BM52" i="19"/>
  <c r="BN52" i="19"/>
  <c r="BO52" i="19"/>
  <c r="BK53" i="19"/>
  <c r="BL53" i="19"/>
  <c r="BM53" i="19"/>
  <c r="BN53" i="19"/>
  <c r="BO53" i="19"/>
  <c r="D16" i="17"/>
  <c r="D15" i="17"/>
  <c r="D13" i="17"/>
  <c r="D8" i="17"/>
  <c r="D7" i="17"/>
  <c r="D5" i="17"/>
  <c r="D48" i="17"/>
  <c r="D44" i="17"/>
  <c r="D39" i="17"/>
  <c r="D37" i="17"/>
  <c r="D36" i="17"/>
  <c r="D35" i="17"/>
  <c r="D33" i="17"/>
  <c r="D31" i="17"/>
  <c r="D29" i="17"/>
  <c r="D27" i="17"/>
  <c r="D25" i="17"/>
  <c r="L16" i="23"/>
  <c r="J16" i="23"/>
  <c r="L13" i="23"/>
  <c r="J13" i="23"/>
  <c r="L10" i="23"/>
  <c r="J10" i="23"/>
  <c r="L7" i="23"/>
  <c r="J7" i="23"/>
  <c r="L4" i="23"/>
  <c r="J4" i="23"/>
  <c r="K5" i="17" a="1"/>
  <c r="K5" i="17" s="1"/>
  <c r="B20" i="17"/>
  <c r="B19" i="17"/>
  <c r="B18" i="17"/>
  <c r="B17" i="17"/>
  <c r="BJ57" i="19"/>
  <c r="BJ58" i="19"/>
  <c r="BJ51" i="19"/>
  <c r="BJ52" i="19"/>
  <c r="BJ53" i="19"/>
  <c r="BJ54" i="19"/>
  <c r="BJ55" i="19"/>
  <c r="BJ56" i="19"/>
  <c r="BJ48" i="19"/>
  <c r="BJ49" i="19"/>
  <c r="BJ50" i="19"/>
  <c r="BQ51" i="19" l="1"/>
  <c r="BQ47" i="19"/>
  <c r="BQ43" i="19"/>
  <c r="BQ39" i="19"/>
  <c r="BQ35" i="19"/>
  <c r="BQ31" i="19"/>
  <c r="BQ27" i="19"/>
  <c r="BQ23" i="19"/>
  <c r="BQ53" i="19"/>
  <c r="BQ49" i="19"/>
  <c r="BQ45" i="19"/>
  <c r="BQ41" i="19"/>
  <c r="BQ37" i="19"/>
  <c r="BQ33" i="19"/>
  <c r="BQ29" i="19"/>
  <c r="BQ25" i="19"/>
  <c r="BT5" i="19"/>
  <c r="BQ4" i="19"/>
  <c r="BT4" i="19"/>
  <c r="AK45" i="17" l="1"/>
  <c r="AK44" i="17"/>
  <c r="AK43" i="17"/>
  <c r="AK42" i="17"/>
  <c r="AK41" i="17"/>
  <c r="AK40" i="17"/>
  <c r="AK39" i="17"/>
  <c r="AK38" i="17"/>
  <c r="AK37" i="17"/>
  <c r="AK36" i="17"/>
  <c r="AK35" i="17"/>
  <c r="AK34" i="17"/>
  <c r="AK33" i="17"/>
  <c r="AK32" i="17"/>
  <c r="AK31" i="17"/>
  <c r="AK30" i="17"/>
  <c r="AK29" i="17"/>
  <c r="AK28" i="17"/>
  <c r="AK27" i="17"/>
  <c r="AK26" i="17"/>
  <c r="AK25" i="17"/>
  <c r="AK24" i="17"/>
  <c r="AK23" i="17"/>
  <c r="AK22" i="17"/>
  <c r="AK21" i="17"/>
  <c r="AK20" i="17"/>
  <c r="AK19" i="17"/>
  <c r="AK18" i="17"/>
  <c r="AK17" i="17"/>
  <c r="AK16" i="17"/>
  <c r="AK15" i="17"/>
  <c r="AK14" i="17"/>
  <c r="AK13" i="17"/>
  <c r="AK12" i="17"/>
  <c r="AK11" i="17"/>
  <c r="AK10" i="17"/>
  <c r="AK9" i="17"/>
  <c r="AK8" i="17"/>
  <c r="AK7" i="17"/>
  <c r="AK6" i="17"/>
  <c r="AK5" i="17"/>
  <c r="AK4" i="17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20" i="19"/>
  <c r="BJ21" i="19"/>
  <c r="BJ22" i="19"/>
  <c r="BJ23" i="19"/>
  <c r="BJ24" i="19"/>
  <c r="BJ25" i="19"/>
  <c r="BJ26" i="19"/>
  <c r="BJ27" i="19"/>
  <c r="BJ28" i="19"/>
  <c r="BJ29" i="19"/>
  <c r="BJ30" i="19"/>
  <c r="BJ31" i="19"/>
  <c r="BJ32" i="19"/>
  <c r="BJ33" i="19"/>
  <c r="BJ34" i="19"/>
  <c r="BJ35" i="19"/>
  <c r="BJ36" i="19"/>
  <c r="BJ37" i="19"/>
  <c r="BJ38" i="19"/>
  <c r="BJ39" i="19"/>
  <c r="BJ40" i="19"/>
  <c r="BJ41" i="19"/>
  <c r="BJ42" i="19"/>
  <c r="BJ43" i="19"/>
  <c r="BJ44" i="19"/>
  <c r="BJ45" i="19"/>
  <c r="BJ46" i="19"/>
  <c r="BJ47" i="19"/>
  <c r="BJ4" i="19"/>
  <c r="B51" i="17" l="1"/>
  <c r="B37" i="17"/>
  <c r="B38" i="17"/>
  <c r="B39" i="17"/>
  <c r="B40" i="17"/>
  <c r="B41" i="17"/>
  <c r="B49" i="17"/>
  <c r="B50" i="17"/>
  <c r="B36" i="17"/>
  <c r="D40" i="17"/>
  <c r="D38" i="17"/>
  <c r="D34" i="17"/>
  <c r="D32" i="17"/>
  <c r="D30" i="17"/>
  <c r="D28" i="17"/>
  <c r="D26" i="17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Z15" i="19" a="1"/>
  <c r="Z15" i="19" s="1"/>
  <c r="AA15" i="19" a="1"/>
  <c r="AA15" i="19" s="1"/>
  <c r="AB15" i="19" a="1"/>
  <c r="AB15" i="19" s="1"/>
  <c r="AC15" i="19" a="1"/>
  <c r="AC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BB15" i="19" a="1"/>
  <c r="BB15" i="19" s="1"/>
  <c r="BC15" i="19" a="1"/>
  <c r="BC15" i="19" s="1"/>
  <c r="BD15" i="19" a="1"/>
  <c r="BD15" i="19" s="1"/>
  <c r="BE15" i="19" a="1"/>
  <c r="BE15" i="19" s="1"/>
  <c r="BF15" i="19" a="1"/>
  <c r="BF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6" i="18"/>
  <c r="C33" i="18"/>
  <c r="C30" i="18"/>
  <c r="C28" i="18"/>
  <c r="C24" i="18"/>
  <c r="AX17" i="19" a="1"/>
  <c r="BB19" i="19" a="1"/>
  <c r="AV18" i="19" a="1"/>
  <c r="AZ19" i="19" a="1"/>
  <c r="AW18" i="19" a="1"/>
  <c r="BA19" i="19" a="1"/>
  <c r="AY19" i="19" a="1"/>
  <c r="AX19" i="19" a="1"/>
  <c r="BB17" i="19" a="1"/>
  <c r="AV17" i="19" a="1"/>
  <c r="AZ16" i="19" a="1"/>
  <c r="BA17" i="19" a="1"/>
  <c r="AY16" i="19" a="1"/>
  <c r="AX18" i="19" a="1"/>
  <c r="BB16" i="19" a="1"/>
  <c r="AZ18" i="19" a="1"/>
  <c r="AW17" i="19" a="1"/>
  <c r="BA18" i="19" a="1"/>
  <c r="AY18" i="19" a="1"/>
  <c r="AX16" i="19" a="1"/>
  <c r="BB18" i="19" a="1"/>
  <c r="AV19" i="19" a="1"/>
  <c r="AZ17" i="19" a="1"/>
  <c r="AW19" i="19" a="1"/>
  <c r="BA16" i="19" a="1"/>
  <c r="AY17" i="19" a="1"/>
  <c r="AY19" i="19" l="1"/>
  <c r="AY17" i="19"/>
  <c r="AY18" i="19"/>
  <c r="AY16" i="19"/>
  <c r="BA19" i="19"/>
  <c r="BA16" i="19"/>
  <c r="BA18" i="19"/>
  <c r="BA17" i="19"/>
  <c r="AW18" i="19"/>
  <c r="AW19" i="19"/>
  <c r="AW17" i="19"/>
  <c r="AZ16" i="19"/>
  <c r="AZ19" i="19"/>
  <c r="AZ17" i="19"/>
  <c r="AZ18" i="19"/>
  <c r="AV17" i="19"/>
  <c r="AV18" i="19"/>
  <c r="AV19" i="19"/>
  <c r="BB16" i="19"/>
  <c r="BB17" i="19"/>
  <c r="BB19" i="19"/>
  <c r="BB18" i="19"/>
  <c r="AX18" i="19"/>
  <c r="AX19" i="19"/>
  <c r="AX17" i="19"/>
  <c r="AX16" i="19"/>
  <c r="C28" i="22"/>
  <c r="C27" i="22"/>
  <c r="M43" i="17" a="1"/>
  <c r="M43" i="17" s="1"/>
  <c r="L43" i="17" a="1"/>
  <c r="L43" i="17" s="1"/>
  <c r="K43" i="17" a="1"/>
  <c r="K43" i="17" s="1"/>
  <c r="M42" i="17" a="1"/>
  <c r="M42" i="17" s="1"/>
  <c r="L42" i="17" a="1"/>
  <c r="L42" i="17" s="1"/>
  <c r="K42" i="17" a="1"/>
  <c r="K42" i="17" s="1"/>
  <c r="M41" i="17" a="1"/>
  <c r="M41" i="17" s="1"/>
  <c r="L41" i="17" a="1"/>
  <c r="L41" i="17" s="1"/>
  <c r="K41" i="17" a="1"/>
  <c r="K41" i="17" s="1"/>
  <c r="M39" i="17" a="1"/>
  <c r="M39" i="17" s="1"/>
  <c r="L39" i="17" a="1"/>
  <c r="L39" i="17" s="1"/>
  <c r="K39" i="17" a="1"/>
  <c r="K39" i="17" s="1"/>
  <c r="M38" i="17" a="1"/>
  <c r="M38" i="17" s="1"/>
  <c r="L38" i="17" a="1"/>
  <c r="L38" i="17" s="1"/>
  <c r="K38" i="17" a="1"/>
  <c r="K38" i="17" s="1"/>
  <c r="M37" i="17" a="1"/>
  <c r="M37" i="17" s="1"/>
  <c r="L37" i="17" a="1"/>
  <c r="L37" i="17" s="1"/>
  <c r="K37" i="17" a="1"/>
  <c r="K37" i="17" s="1"/>
  <c r="M36" i="17" a="1"/>
  <c r="M36" i="17" s="1"/>
  <c r="L36" i="17" a="1"/>
  <c r="L36" i="17" s="1"/>
  <c r="K36" i="17" a="1"/>
  <c r="K36" i="17" s="1"/>
  <c r="M35" i="17" a="1"/>
  <c r="M35" i="17" s="1"/>
  <c r="L35" i="17" a="1"/>
  <c r="L35" i="17" s="1"/>
  <c r="K35" i="17" a="1"/>
  <c r="K35" i="17" s="1"/>
  <c r="M34" i="17" a="1"/>
  <c r="M34" i="17" s="1"/>
  <c r="L34" i="17" a="1"/>
  <c r="L34" i="17" s="1"/>
  <c r="K34" i="17" a="1"/>
  <c r="K34" i="17" s="1"/>
  <c r="M33" i="17" a="1"/>
  <c r="M33" i="17" s="1"/>
  <c r="L33" i="17" a="1"/>
  <c r="L33" i="17" s="1"/>
  <c r="K33" i="17" a="1"/>
  <c r="K33" i="17" s="1"/>
  <c r="M31" i="17" a="1"/>
  <c r="M31" i="17" s="1"/>
  <c r="L31" i="17" a="1"/>
  <c r="L31" i="17" s="1"/>
  <c r="K31" i="17" a="1"/>
  <c r="K31" i="17" s="1"/>
  <c r="M30" i="17" a="1"/>
  <c r="M30" i="17" s="1"/>
  <c r="L30" i="17" a="1"/>
  <c r="L30" i="17" s="1"/>
  <c r="K30" i="17" a="1"/>
  <c r="K30" i="17" s="1"/>
  <c r="M28" i="17" a="1"/>
  <c r="M28" i="17" s="1"/>
  <c r="L28" i="17" a="1"/>
  <c r="L28" i="17" s="1"/>
  <c r="K28" i="17" a="1"/>
  <c r="K28" i="17" s="1"/>
  <c r="M27" i="17" a="1"/>
  <c r="M27" i="17" s="1"/>
  <c r="L27" i="17" a="1"/>
  <c r="L27" i="17" s="1"/>
  <c r="K27" i="17" a="1"/>
  <c r="K27" i="17" s="1"/>
  <c r="M26" i="17" a="1"/>
  <c r="M26" i="17" s="1"/>
  <c r="L26" i="17" a="1"/>
  <c r="L26" i="17" s="1"/>
  <c r="K26" i="17" a="1"/>
  <c r="K26" i="17" s="1"/>
  <c r="M16" i="17" a="1"/>
  <c r="M16" i="17" s="1"/>
  <c r="L16" i="17" a="1"/>
  <c r="L16" i="17" s="1"/>
  <c r="K16" i="17" a="1"/>
  <c r="K16" i="17" s="1"/>
  <c r="M15" i="17" a="1"/>
  <c r="M15" i="17" s="1"/>
  <c r="L15" i="17" a="1"/>
  <c r="L15" i="17" s="1"/>
  <c r="K15" i="17" a="1"/>
  <c r="K15" i="17" s="1"/>
  <c r="M14" i="17" a="1"/>
  <c r="M14" i="17" s="1"/>
  <c r="L14" i="17" a="1"/>
  <c r="L14" i="17" s="1"/>
  <c r="K14" i="17" a="1"/>
  <c r="K14" i="17" s="1"/>
  <c r="M12" i="17" a="1"/>
  <c r="M12" i="17" s="1"/>
  <c r="L12" i="17" a="1"/>
  <c r="L12" i="17" s="1"/>
  <c r="K12" i="17" a="1"/>
  <c r="K12" i="17" s="1"/>
  <c r="M11" i="17" a="1"/>
  <c r="M11" i="17" s="1"/>
  <c r="L11" i="17" a="1"/>
  <c r="L11" i="17" s="1"/>
  <c r="K11" i="17" a="1"/>
  <c r="K11" i="17" s="1"/>
  <c r="M10" i="17" a="1"/>
  <c r="M10" i="17" s="1"/>
  <c r="L10" i="17" a="1"/>
  <c r="L10" i="17" s="1"/>
  <c r="K10" i="17" a="1"/>
  <c r="K10" i="17" s="1"/>
  <c r="M9" i="17" a="1"/>
  <c r="M9" i="17" s="1"/>
  <c r="L9" i="17" a="1"/>
  <c r="L9" i="17" s="1"/>
  <c r="K9" i="17" a="1"/>
  <c r="K9" i="17" s="1"/>
  <c r="M7" i="17" a="1"/>
  <c r="M7" i="17" s="1"/>
  <c r="L7" i="17" a="1"/>
  <c r="L7" i="17" s="1"/>
  <c r="K7" i="17" a="1"/>
  <c r="K7" i="17" s="1"/>
  <c r="M6" i="17" a="1"/>
  <c r="M6" i="17" s="1"/>
  <c r="L6" i="17" a="1"/>
  <c r="L6" i="17" s="1"/>
  <c r="K6" i="17" a="1"/>
  <c r="K6" i="17" s="1"/>
  <c r="M5" i="17" a="1"/>
  <c r="M5" i="17" s="1"/>
  <c r="L5" i="17" a="1"/>
  <c r="L5" i="17" s="1"/>
  <c r="S39" i="17" a="1"/>
  <c r="S39" i="17" s="1"/>
  <c r="R39" i="17" a="1"/>
  <c r="R39" i="17" s="1"/>
  <c r="Q39" i="17" a="1"/>
  <c r="Q39" i="17" s="1"/>
  <c r="S37" i="17" a="1"/>
  <c r="S37" i="17" s="1"/>
  <c r="R37" i="17" a="1"/>
  <c r="R37" i="17" s="1"/>
  <c r="Q37" i="17" a="1"/>
  <c r="Q37" i="17" s="1"/>
  <c r="S36" i="17" a="1"/>
  <c r="S36" i="17" s="1"/>
  <c r="R36" i="17" a="1"/>
  <c r="R36" i="17" s="1"/>
  <c r="Q36" i="17" a="1"/>
  <c r="Q36" i="17" s="1"/>
  <c r="S34" i="17" a="1"/>
  <c r="S34" i="17" s="1"/>
  <c r="R34" i="17" a="1"/>
  <c r="R34" i="17" s="1"/>
  <c r="Q34" i="17" a="1"/>
  <c r="Q34" i="17" s="1"/>
  <c r="S33" i="17" a="1"/>
  <c r="S33" i="17" s="1"/>
  <c r="R33" i="17" a="1"/>
  <c r="R33" i="17" s="1"/>
  <c r="Q33" i="17" a="1"/>
  <c r="Q33" i="17" s="1"/>
  <c r="S31" i="17" a="1"/>
  <c r="S31" i="17" s="1"/>
  <c r="R31" i="17" a="1"/>
  <c r="R31" i="17" s="1"/>
  <c r="Q31" i="17" a="1"/>
  <c r="Q31" i="17" s="1"/>
  <c r="S30" i="17" a="1"/>
  <c r="S30" i="17" s="1"/>
  <c r="R30" i="17" a="1"/>
  <c r="R30" i="17" s="1"/>
  <c r="Q30" i="17" a="1"/>
  <c r="Q30" i="17" s="1"/>
  <c r="S14" i="17" a="1"/>
  <c r="S14" i="17" s="1"/>
  <c r="R14" i="17" a="1"/>
  <c r="R14" i="17" s="1"/>
  <c r="S5" i="17" a="1"/>
  <c r="S5" i="17" s="1"/>
  <c r="R5" i="17" a="1"/>
  <c r="R5" i="17" s="1"/>
  <c r="B44" i="17"/>
  <c r="B43" i="17"/>
  <c r="B42" i="17"/>
  <c r="B54" i="17"/>
  <c r="B53" i="17"/>
  <c r="B52" i="17"/>
  <c r="B48" i="17"/>
  <c r="B47" i="17"/>
  <c r="B46" i="17"/>
  <c r="B45" i="17"/>
  <c r="B35" i="17"/>
  <c r="B34" i="17"/>
  <c r="B33" i="17"/>
  <c r="B32" i="17"/>
  <c r="B31" i="17"/>
  <c r="B30" i="17"/>
  <c r="B29" i="17"/>
  <c r="B28" i="17"/>
  <c r="B27" i="17"/>
  <c r="B26" i="17"/>
  <c r="B25" i="17"/>
  <c r="B16" i="17"/>
  <c r="B23" i="17"/>
  <c r="B22" i="17"/>
  <c r="B21" i="17"/>
  <c r="B24" i="17"/>
  <c r="B15" i="17"/>
  <c r="B14" i="17"/>
  <c r="B13" i="17"/>
  <c r="B12" i="17"/>
  <c r="B11" i="17"/>
  <c r="B10" i="17"/>
  <c r="B9" i="17"/>
  <c r="B8" i="17"/>
  <c r="B7" i="17"/>
  <c r="B6" i="17"/>
  <c r="B5" i="17"/>
  <c r="Q14" i="17" l="1" a="1"/>
  <c r="Q14" i="17" s="1"/>
  <c r="Q5" i="17" a="1"/>
  <c r="Q5" i="17" s="1"/>
  <c r="C49" i="17"/>
  <c r="AW16" i="19" a="1"/>
  <c r="AV16" i="19" a="1"/>
  <c r="AV16" i="19" l="1"/>
  <c r="AW16" i="19"/>
  <c r="M32" i="17" a="1"/>
  <c r="M32" i="17" s="1"/>
  <c r="L32" i="17" a="1"/>
  <c r="L32" i="17" s="1"/>
  <c r="K32" i="17" a="1"/>
  <c r="K32" i="17" s="1"/>
  <c r="L44" i="17" a="1"/>
  <c r="L44" i="17" s="1"/>
  <c r="K44" i="17" a="1"/>
  <c r="K44" i="17" s="1"/>
  <c r="M44" i="17" a="1"/>
  <c r="M44" i="17" s="1"/>
  <c r="R26" i="17" a="1"/>
  <c r="R26" i="17" s="1"/>
  <c r="Q26" i="17" a="1"/>
  <c r="Q26" i="17" s="1"/>
  <c r="S26" i="17" a="1"/>
  <c r="S26" i="17" s="1"/>
  <c r="M20" i="17" a="1"/>
  <c r="M20" i="17" s="1"/>
  <c r="L19" i="17" a="1"/>
  <c r="L19" i="17" s="1"/>
  <c r="K18" i="17" a="1"/>
  <c r="K18" i="17" s="1"/>
  <c r="L18" i="17" a="1"/>
  <c r="L18" i="17" s="1"/>
  <c r="L20" i="17" a="1"/>
  <c r="L20" i="17" s="1"/>
  <c r="K19" i="17" a="1"/>
  <c r="K19" i="17" s="1"/>
  <c r="K20" i="17" a="1"/>
  <c r="K20" i="17" s="1"/>
  <c r="M18" i="17" a="1"/>
  <c r="M18" i="17" s="1"/>
  <c r="M19" i="17" a="1"/>
  <c r="M19" i="17" s="1"/>
  <c r="M50" i="17" a="1"/>
  <c r="M50" i="17" s="1"/>
  <c r="L49" i="17" a="1"/>
  <c r="L49" i="17" s="1"/>
  <c r="K48" i="17" a="1"/>
  <c r="K48" i="17" s="1"/>
  <c r="M46" i="17" a="1"/>
  <c r="M46" i="17" s="1"/>
  <c r="L45" i="17" a="1"/>
  <c r="L45" i="17" s="1"/>
  <c r="K40" i="17" a="1"/>
  <c r="K40" i="17" s="1"/>
  <c r="L29" i="17" a="1"/>
  <c r="L29" i="17" s="1"/>
  <c r="L25" i="17" a="1"/>
  <c r="L25" i="17" s="1"/>
  <c r="K24" i="17" a="1"/>
  <c r="K24" i="17" s="1"/>
  <c r="M22" i="17" a="1"/>
  <c r="M22" i="17" s="1"/>
  <c r="L21" i="17" a="1"/>
  <c r="L21" i="17" s="1"/>
  <c r="L17" i="17" a="1"/>
  <c r="L17" i="17" s="1"/>
  <c r="L13" i="17" a="1"/>
  <c r="L13" i="17" s="1"/>
  <c r="K8" i="17" a="1"/>
  <c r="K8" i="17" s="1"/>
  <c r="R50" i="17" a="1"/>
  <c r="R50" i="17" s="1"/>
  <c r="Q49" i="17" a="1"/>
  <c r="Q49" i="17" s="1"/>
  <c r="S47" i="17" a="1"/>
  <c r="S47" i="17" s="1"/>
  <c r="R46" i="17" a="1"/>
  <c r="R46" i="17" s="1"/>
  <c r="Q45" i="17" a="1"/>
  <c r="Q45" i="17" s="1"/>
  <c r="S43" i="17" a="1"/>
  <c r="S43" i="17" s="1"/>
  <c r="R42" i="17" a="1"/>
  <c r="R42" i="17" s="1"/>
  <c r="Q41" i="17" a="1"/>
  <c r="Q41" i="17" s="1"/>
  <c r="R38" i="17" a="1"/>
  <c r="R38" i="17" s="1"/>
  <c r="S35" i="17" a="1"/>
  <c r="S35" i="17" s="1"/>
  <c r="Q29" i="17" a="1"/>
  <c r="Q29" i="17" s="1"/>
  <c r="S27" i="17" a="1"/>
  <c r="S27" i="17" s="1"/>
  <c r="Q25" i="17" a="1"/>
  <c r="Q25" i="17" s="1"/>
  <c r="S23" i="17" a="1"/>
  <c r="S23" i="17" s="1"/>
  <c r="R22" i="17" a="1"/>
  <c r="R22" i="17" s="1"/>
  <c r="Q21" i="17" a="1"/>
  <c r="Q21" i="17" s="1"/>
  <c r="S19" i="17" a="1"/>
  <c r="S19" i="17" s="1"/>
  <c r="R18" i="17" a="1"/>
  <c r="R18" i="17" s="1"/>
  <c r="Q17" i="17" a="1"/>
  <c r="Q17" i="17" s="1"/>
  <c r="S15" i="17" a="1"/>
  <c r="S15" i="17" s="1"/>
  <c r="Q13" i="17" a="1"/>
  <c r="Q13" i="17" s="1"/>
  <c r="S11" i="17" a="1"/>
  <c r="S11" i="17" s="1"/>
  <c r="R10" i="17" a="1"/>
  <c r="R10" i="17" s="1"/>
  <c r="Q9" i="17" a="1"/>
  <c r="Q9" i="17" s="1"/>
  <c r="S7" i="17" a="1"/>
  <c r="S7" i="17" s="1"/>
  <c r="R6" i="17" a="1"/>
  <c r="R6" i="17" s="1"/>
  <c r="K47" i="17" a="1"/>
  <c r="K47" i="17" s="1"/>
  <c r="L40" i="17" a="1"/>
  <c r="L40" i="17" s="1"/>
  <c r="K23" i="17" a="1"/>
  <c r="K23" i="17" s="1"/>
  <c r="R49" i="17" a="1"/>
  <c r="R49" i="17" s="1"/>
  <c r="Q44" i="17" a="1"/>
  <c r="Q44" i="17" s="1"/>
  <c r="R41" i="17" a="1"/>
  <c r="R41" i="17" s="1"/>
  <c r="Q28" i="17" a="1"/>
  <c r="Q28" i="17" s="1"/>
  <c r="Q24" i="17" a="1"/>
  <c r="Q24" i="17" s="1"/>
  <c r="Q20" i="17" a="1"/>
  <c r="Q20" i="17" s="1"/>
  <c r="Q16" i="17" a="1"/>
  <c r="Q16" i="17" s="1"/>
  <c r="Q12" i="17" a="1"/>
  <c r="Q12" i="17" s="1"/>
  <c r="Q8" i="17" a="1"/>
  <c r="Q8" i="17" s="1"/>
  <c r="L50" i="17" a="1"/>
  <c r="L50" i="17" s="1"/>
  <c r="K49" i="17" a="1"/>
  <c r="K49" i="17" s="1"/>
  <c r="M47" i="17" a="1"/>
  <c r="M47" i="17" s="1"/>
  <c r="L46" i="17" a="1"/>
  <c r="L46" i="17" s="1"/>
  <c r="K45" i="17" a="1"/>
  <c r="K45" i="17" s="1"/>
  <c r="K29" i="17" a="1"/>
  <c r="K29" i="17" s="1"/>
  <c r="K25" i="17" a="1"/>
  <c r="K25" i="17" s="1"/>
  <c r="M23" i="17" a="1"/>
  <c r="M23" i="17" s="1"/>
  <c r="L22" i="17" a="1"/>
  <c r="L22" i="17" s="1"/>
  <c r="K21" i="17" a="1"/>
  <c r="K21" i="17" s="1"/>
  <c r="K17" i="17" a="1"/>
  <c r="K17" i="17" s="1"/>
  <c r="K13" i="17" a="1"/>
  <c r="K13" i="17" s="1"/>
  <c r="Q50" i="17" a="1"/>
  <c r="Q50" i="17" s="1"/>
  <c r="S48" i="17" a="1"/>
  <c r="S48" i="17" s="1"/>
  <c r="R47" i="17" a="1"/>
  <c r="R47" i="17" s="1"/>
  <c r="Q46" i="17" a="1"/>
  <c r="Q46" i="17" s="1"/>
  <c r="S44" i="17" a="1"/>
  <c r="S44" i="17" s="1"/>
  <c r="R43" i="17" a="1"/>
  <c r="R43" i="17" s="1"/>
  <c r="Q42" i="17" a="1"/>
  <c r="Q42" i="17" s="1"/>
  <c r="S40" i="17" a="1"/>
  <c r="S40" i="17" s="1"/>
  <c r="Q38" i="17" a="1"/>
  <c r="Q38" i="17" s="1"/>
  <c r="R35" i="17" a="1"/>
  <c r="R35" i="17" s="1"/>
  <c r="S32" i="17" a="1"/>
  <c r="S32" i="17" s="1"/>
  <c r="S28" i="17" a="1"/>
  <c r="S28" i="17" s="1"/>
  <c r="R27" i="17" a="1"/>
  <c r="R27" i="17" s="1"/>
  <c r="S24" i="17" a="1"/>
  <c r="S24" i="17" s="1"/>
  <c r="R23" i="17" a="1"/>
  <c r="R23" i="17" s="1"/>
  <c r="Q22" i="17" a="1"/>
  <c r="Q22" i="17" s="1"/>
  <c r="S20" i="17" a="1"/>
  <c r="S20" i="17" s="1"/>
  <c r="R19" i="17" a="1"/>
  <c r="R19" i="17" s="1"/>
  <c r="Q18" i="17" a="1"/>
  <c r="Q18" i="17" s="1"/>
  <c r="S16" i="17" a="1"/>
  <c r="S16" i="17" s="1"/>
  <c r="R15" i="17" a="1"/>
  <c r="R15" i="17" s="1"/>
  <c r="S12" i="17" a="1"/>
  <c r="S12" i="17" s="1"/>
  <c r="R11" i="17" a="1"/>
  <c r="R11" i="17" s="1"/>
  <c r="Q10" i="17" a="1"/>
  <c r="Q10" i="17" s="1"/>
  <c r="S8" i="17" a="1"/>
  <c r="S8" i="17" s="1"/>
  <c r="R7" i="17" a="1"/>
  <c r="R7" i="17" s="1"/>
  <c r="Q6" i="17" a="1"/>
  <c r="Q6" i="17" s="1"/>
  <c r="M49" i="17" a="1"/>
  <c r="M49" i="17" s="1"/>
  <c r="L24" i="17" a="1"/>
  <c r="L24" i="17" s="1"/>
  <c r="L8" i="17" a="1"/>
  <c r="L8" i="17" s="1"/>
  <c r="S50" i="17" a="1"/>
  <c r="S50" i="17" s="1"/>
  <c r="S46" i="17" a="1"/>
  <c r="S46" i="17" s="1"/>
  <c r="S42" i="17" a="1"/>
  <c r="S42" i="17" s="1"/>
  <c r="S38" i="17" a="1"/>
  <c r="S38" i="17" s="1"/>
  <c r="S22" i="17" a="1"/>
  <c r="S22" i="17" s="1"/>
  <c r="S18" i="17" a="1"/>
  <c r="S18" i="17" s="1"/>
  <c r="R9" i="17" a="1"/>
  <c r="R9" i="17" s="1"/>
  <c r="K50" i="17" a="1"/>
  <c r="K50" i="17" s="1"/>
  <c r="M48" i="17" a="1"/>
  <c r="M48" i="17" s="1"/>
  <c r="L47" i="17" a="1"/>
  <c r="L47" i="17" s="1"/>
  <c r="K46" i="17" a="1"/>
  <c r="K46" i="17" s="1"/>
  <c r="M40" i="17" a="1"/>
  <c r="M40" i="17" s="1"/>
  <c r="M24" i="17" a="1"/>
  <c r="M24" i="17" s="1"/>
  <c r="L23" i="17" a="1"/>
  <c r="L23" i="17" s="1"/>
  <c r="K22" i="17" a="1"/>
  <c r="K22" i="17" s="1"/>
  <c r="M8" i="17" a="1"/>
  <c r="M8" i="17" s="1"/>
  <c r="S49" i="17" a="1"/>
  <c r="S49" i="17" s="1"/>
  <c r="R48" i="17" a="1"/>
  <c r="R48" i="17" s="1"/>
  <c r="Q47" i="17" a="1"/>
  <c r="Q47" i="17" s="1"/>
  <c r="S45" i="17" a="1"/>
  <c r="S45" i="17" s="1"/>
  <c r="R44" i="17" a="1"/>
  <c r="R44" i="17" s="1"/>
  <c r="Q43" i="17" a="1"/>
  <c r="Q43" i="17" s="1"/>
  <c r="S41" i="17" a="1"/>
  <c r="S41" i="17" s="1"/>
  <c r="R40" i="17" a="1"/>
  <c r="R40" i="17" s="1"/>
  <c r="Q35" i="17" a="1"/>
  <c r="Q35" i="17" s="1"/>
  <c r="R32" i="17" a="1"/>
  <c r="R32" i="17" s="1"/>
  <c r="S29" i="17" a="1"/>
  <c r="S29" i="17" s="1"/>
  <c r="R28" i="17" a="1"/>
  <c r="R28" i="17" s="1"/>
  <c r="Q27" i="17" a="1"/>
  <c r="Q27" i="17" s="1"/>
  <c r="S25" i="17" a="1"/>
  <c r="S25" i="17" s="1"/>
  <c r="R24" i="17" a="1"/>
  <c r="R24" i="17" s="1"/>
  <c r="Q23" i="17" a="1"/>
  <c r="Q23" i="17" s="1"/>
  <c r="S21" i="17" a="1"/>
  <c r="S21" i="17" s="1"/>
  <c r="R20" i="17" a="1"/>
  <c r="R20" i="17" s="1"/>
  <c r="Q19" i="17" a="1"/>
  <c r="Q19" i="17" s="1"/>
  <c r="S17" i="17" a="1"/>
  <c r="S17" i="17" s="1"/>
  <c r="R16" i="17" a="1"/>
  <c r="R16" i="17" s="1"/>
  <c r="Q15" i="17" a="1"/>
  <c r="Q15" i="17" s="1"/>
  <c r="S13" i="17" a="1"/>
  <c r="S13" i="17" s="1"/>
  <c r="R12" i="17" a="1"/>
  <c r="R12" i="17" s="1"/>
  <c r="Q11" i="17" a="1"/>
  <c r="Q11" i="17" s="1"/>
  <c r="S9" i="17" a="1"/>
  <c r="S9" i="17" s="1"/>
  <c r="R8" i="17" a="1"/>
  <c r="R8" i="17" s="1"/>
  <c r="Q7" i="17" a="1"/>
  <c r="Q7" i="17" s="1"/>
  <c r="L48" i="17" a="1"/>
  <c r="L48" i="17" s="1"/>
  <c r="M45" i="17" a="1"/>
  <c r="M45" i="17" s="1"/>
  <c r="M29" i="17" a="1"/>
  <c r="M29" i="17" s="1"/>
  <c r="M25" i="17" a="1"/>
  <c r="M25" i="17" s="1"/>
  <c r="M21" i="17" a="1"/>
  <c r="M21" i="17" s="1"/>
  <c r="M17" i="17" a="1"/>
  <c r="M17" i="17" s="1"/>
  <c r="M13" i="17" a="1"/>
  <c r="M13" i="17" s="1"/>
  <c r="Q48" i="17" a="1"/>
  <c r="Q48" i="17" s="1"/>
  <c r="R45" i="17" a="1"/>
  <c r="R45" i="17" s="1"/>
  <c r="Q40" i="17" a="1"/>
  <c r="Q40" i="17" s="1"/>
  <c r="Q32" i="17" a="1"/>
  <c r="Q32" i="17" s="1"/>
  <c r="R29" i="17" a="1"/>
  <c r="R29" i="17" s="1"/>
  <c r="R25" i="17" a="1"/>
  <c r="R25" i="17" s="1"/>
  <c r="R21" i="17" a="1"/>
  <c r="R21" i="17" s="1"/>
  <c r="R17" i="17" a="1"/>
  <c r="R17" i="17" s="1"/>
  <c r="R13" i="17" a="1"/>
  <c r="R13" i="17" s="1"/>
  <c r="S10" i="17" a="1"/>
  <c r="S10" i="17" s="1"/>
  <c r="S6" i="17" a="1"/>
  <c r="S6" i="17" s="1"/>
  <c r="O17" i="19" a="1"/>
  <c r="AK19" i="19" a="1"/>
  <c r="Y18" i="19" a="1"/>
  <c r="D17" i="19" a="1"/>
  <c r="AO18" i="19" a="1"/>
  <c r="X16" i="19" a="1"/>
  <c r="AF18" i="19" a="1"/>
  <c r="P16" i="19" a="1"/>
  <c r="G17" i="19" a="1"/>
  <c r="AL16" i="19" a="1"/>
  <c r="AH16" i="19" a="1"/>
  <c r="G18" i="19" a="1"/>
  <c r="Z19" i="19" a="1"/>
  <c r="AO16" i="19" a="1"/>
  <c r="K16" i="19" a="1"/>
  <c r="AN19" i="19" a="1"/>
  <c r="AT16" i="19" a="1"/>
  <c r="AF17" i="19" a="1"/>
  <c r="W19" i="19" a="1"/>
  <c r="S19" i="19" a="1"/>
  <c r="AU19" i="19" a="1"/>
  <c r="Z18" i="19" a="1"/>
  <c r="I16" i="19" a="1"/>
  <c r="AM19" i="19" a="1"/>
  <c r="E18" i="19" a="1"/>
  <c r="AU16" i="19" a="1"/>
  <c r="G16" i="19" a="1"/>
  <c r="K17" i="19" a="1"/>
  <c r="D18" i="19" a="1"/>
  <c r="AP17" i="19" a="1"/>
  <c r="V18" i="19" a="1"/>
  <c r="AR18" i="19" a="1"/>
  <c r="AS17" i="19" a="1"/>
  <c r="E19" i="19" a="1"/>
  <c r="X17" i="19" a="1"/>
  <c r="AM17" i="19" a="1"/>
  <c r="E16" i="19" a="1"/>
  <c r="Y16" i="19" a="1"/>
  <c r="P17" i="19" a="1"/>
  <c r="AP19" i="19" a="1"/>
  <c r="AM16" i="19" a="1"/>
  <c r="AK18" i="19" a="1"/>
  <c r="U16" i="19" a="1"/>
  <c r="F18" i="19" a="1"/>
  <c r="AJ18" i="19" a="1"/>
  <c r="AR19" i="19" a="1"/>
  <c r="AG16" i="19" a="1"/>
  <c r="F19" i="19" a="1"/>
  <c r="V19" i="19" a="1"/>
  <c r="P19" i="19" a="1"/>
  <c r="AD17" i="19" a="1"/>
  <c r="AO19" i="19" a="1"/>
  <c r="AC16" i="19" a="1"/>
  <c r="U19" i="19" a="1"/>
  <c r="AR17" i="19" a="1"/>
  <c r="AT18" i="19" a="1"/>
  <c r="AT19" i="19" a="1"/>
  <c r="AE18" i="19" a="1"/>
  <c r="AC19" i="19" a="1"/>
  <c r="AE16" i="19" a="1"/>
  <c r="AO17" i="19" a="1"/>
  <c r="AH18" i="19" a="1"/>
  <c r="AK17" i="19" a="1"/>
  <c r="AA18" i="19" a="1"/>
  <c r="J17" i="19" a="1"/>
  <c r="H19" i="19" a="1"/>
  <c r="T19" i="19" a="1"/>
  <c r="R16" i="19" a="1"/>
  <c r="AC17" i="19" a="1"/>
  <c r="AD19" i="19" a="1"/>
  <c r="AA16" i="19" a="1"/>
  <c r="T17" i="19" a="1"/>
  <c r="AM18" i="19" a="1"/>
  <c r="AI16" i="19" a="1"/>
  <c r="T16" i="19" a="1"/>
  <c r="AQ16" i="19" a="1"/>
  <c r="AH19" i="19" a="1"/>
  <c r="AB19" i="19" a="1"/>
  <c r="O19" i="19" a="1"/>
  <c r="AB17" i="19" a="1"/>
  <c r="AA17" i="19" a="1"/>
  <c r="K19" i="19" a="1"/>
  <c r="AJ17" i="19" a="1"/>
  <c r="AD18" i="19" a="1"/>
  <c r="Y17" i="19" a="1"/>
  <c r="AJ19" i="19" a="1"/>
  <c r="S17" i="19" a="1"/>
  <c r="AR16" i="19" a="1"/>
  <c r="R19" i="19" a="1"/>
  <c r="AH17" i="19" a="1"/>
  <c r="F17" i="19" a="1"/>
  <c r="U18" i="19" a="1"/>
  <c r="L19" i="19" a="1"/>
  <c r="AU18" i="19" a="1"/>
  <c r="I17" i="19" a="1"/>
  <c r="M19" i="19" a="1"/>
  <c r="AF16" i="19" a="1"/>
  <c r="J19" i="19" a="1"/>
  <c r="R18" i="19" a="1"/>
  <c r="N17" i="19" a="1"/>
  <c r="AS18" i="19" a="1"/>
  <c r="M17" i="19" a="1"/>
  <c r="AS16" i="19" a="1"/>
  <c r="J16" i="19" a="1"/>
  <c r="I19" i="19" a="1"/>
  <c r="R17" i="19" a="1"/>
  <c r="P18" i="19" a="1"/>
  <c r="AU17" i="19" a="1"/>
  <c r="AE17" i="19" a="1"/>
  <c r="Q17" i="19" a="1"/>
  <c r="D16" i="19" a="1"/>
  <c r="L16" i="19" a="1"/>
  <c r="AG19" i="19" a="1"/>
  <c r="D19" i="19" a="1"/>
  <c r="I18" i="19" a="1"/>
  <c r="AJ16" i="19" a="1"/>
  <c r="Q19" i="19" a="1"/>
  <c r="M16" i="19" a="1"/>
  <c r="N16" i="19" a="1"/>
  <c r="AN17" i="19" a="1"/>
  <c r="AG17" i="19" a="1"/>
  <c r="AI17" i="19" a="1"/>
  <c r="Q18" i="19" a="1"/>
  <c r="N18" i="19" a="1"/>
  <c r="AB16" i="19" a="1"/>
  <c r="S18" i="19" a="1"/>
  <c r="H18" i="19" a="1"/>
  <c r="AL19" i="19" a="1"/>
  <c r="W18" i="19" a="1"/>
  <c r="W17" i="19" a="1"/>
  <c r="X19" i="19" a="1"/>
  <c r="AN18" i="19" a="1"/>
  <c r="AA19" i="19" a="1"/>
  <c r="AQ18" i="19" a="1"/>
  <c r="AI18" i="19" a="1"/>
  <c r="Z16" i="19" a="1"/>
  <c r="AI19" i="19" a="1"/>
  <c r="T18" i="19" a="1"/>
  <c r="AS19" i="19" a="1"/>
  <c r="O18" i="19" a="1"/>
  <c r="AL18" i="19" a="1"/>
  <c r="L17" i="19" a="1"/>
  <c r="AB18" i="19" a="1"/>
  <c r="H17" i="19" a="1"/>
  <c r="AE19" i="19" a="1"/>
  <c r="V17" i="19" a="1"/>
  <c r="AP18" i="19" a="1"/>
  <c r="V16" i="19" a="1"/>
  <c r="AN16" i="19" a="1"/>
  <c r="AD16" i="19" a="1"/>
  <c r="AP16" i="19" a="1"/>
  <c r="Q16" i="19" a="1"/>
  <c r="U17" i="19" a="1"/>
  <c r="G19" i="19" a="1"/>
  <c r="AL17" i="19" a="1"/>
  <c r="AC18" i="19" a="1"/>
  <c r="M18" i="19" a="1"/>
  <c r="N19" i="19" a="1"/>
  <c r="W16" i="19" a="1"/>
  <c r="AQ19" i="19" a="1"/>
  <c r="AG18" i="19" a="1"/>
  <c r="X18" i="19" a="1"/>
  <c r="O16" i="19" a="1"/>
  <c r="H16" i="19" a="1"/>
  <c r="AT17" i="19" a="1"/>
  <c r="E17" i="19" a="1"/>
  <c r="Y19" i="19" a="1"/>
  <c r="J18" i="19" a="1"/>
  <c r="K18" i="19" a="1"/>
  <c r="AK16" i="19" a="1"/>
  <c r="F16" i="19" a="1"/>
  <c r="AQ17" i="19" a="1"/>
  <c r="L18" i="19" a="1"/>
  <c r="Z17" i="19" a="1"/>
  <c r="S16" i="19" a="1"/>
  <c r="AF19" i="19" a="1"/>
  <c r="AR17" i="19" l="1"/>
  <c r="AA7" i="19" s="1"/>
  <c r="AU16" i="19"/>
  <c r="AB16" i="19"/>
  <c r="AD19" i="19"/>
  <c r="AM19" i="19"/>
  <c r="AT16" i="19"/>
  <c r="H17" i="19"/>
  <c r="AO17" i="19"/>
  <c r="W13" i="19" s="1"/>
  <c r="AA17" i="19"/>
  <c r="V9" i="19" s="1"/>
  <c r="AA16" i="19"/>
  <c r="AI19" i="19"/>
  <c r="AC19" i="19"/>
  <c r="AN19" i="19"/>
  <c r="U17" i="19"/>
  <c r="S9" i="19" s="1"/>
  <c r="AQ16" i="19"/>
  <c r="AD17" i="19"/>
  <c r="Z13" i="19" s="1"/>
  <c r="AO16" i="19"/>
  <c r="V16" i="19"/>
  <c r="O16" i="19"/>
  <c r="Z17" i="19"/>
  <c r="V10" i="19" s="1"/>
  <c r="V17" i="19"/>
  <c r="T12" i="19" s="1"/>
  <c r="AA19" i="19"/>
  <c r="Y19" i="19"/>
  <c r="AJ19" i="19"/>
  <c r="P17" i="19"/>
  <c r="R7" i="19" s="1"/>
  <c r="AR16" i="19"/>
  <c r="E17" i="19"/>
  <c r="B3" i="19" s="1"/>
  <c r="U16" i="19"/>
  <c r="S16" i="19"/>
  <c r="S19" i="19"/>
  <c r="U19" i="19"/>
  <c r="AF19" i="19"/>
  <c r="AJ17" i="19"/>
  <c r="Z4" i="19" s="1"/>
  <c r="AM16" i="19"/>
  <c r="Y16" i="19"/>
  <c r="F19" i="19"/>
  <c r="AP19" i="19"/>
  <c r="AI17" i="19"/>
  <c r="AC4" i="19" s="1"/>
  <c r="X17" i="19"/>
  <c r="AF16" i="19"/>
  <c r="W17" i="19"/>
  <c r="AF12" i="19" s="1"/>
  <c r="AP17" i="19"/>
  <c r="AE9" i="19" s="1"/>
  <c r="G19" i="19"/>
  <c r="M19" i="19"/>
  <c r="X19" i="19"/>
  <c r="AQ17" i="19"/>
  <c r="AE10" i="19" s="1"/>
  <c r="S17" i="19"/>
  <c r="Q13" i="19" s="1"/>
  <c r="I16" i="19"/>
  <c r="X16" i="19"/>
  <c r="AC17" i="19"/>
  <c r="W3" i="19" s="1"/>
  <c r="Z16" i="19"/>
  <c r="AE17" i="19"/>
  <c r="Z12" i="19" s="1"/>
  <c r="R16" i="19"/>
  <c r="AT19" i="19"/>
  <c r="I19" i="19"/>
  <c r="T19" i="19"/>
  <c r="AK16" i="19"/>
  <c r="AH16" i="19"/>
  <c r="AS16" i="19"/>
  <c r="L17" i="19"/>
  <c r="K16" i="19"/>
  <c r="AL19" i="19"/>
  <c r="E19" i="19"/>
  <c r="P19" i="19"/>
  <c r="T16" i="19"/>
  <c r="AG16" i="19"/>
  <c r="AQ19" i="19"/>
  <c r="AG19" i="19"/>
  <c r="AR19" i="19"/>
  <c r="I17" i="19"/>
  <c r="AJ16" i="19"/>
  <c r="R17" i="19"/>
  <c r="T13" i="19" s="1"/>
  <c r="D17" i="19"/>
  <c r="Q16" i="19"/>
  <c r="V19" i="19"/>
  <c r="AE19" i="19"/>
  <c r="H19" i="19"/>
  <c r="AK17" i="19"/>
  <c r="Z3" i="19" s="1"/>
  <c r="E16" i="19"/>
  <c r="L16" i="19"/>
  <c r="AM17" i="19"/>
  <c r="J16" i="19"/>
  <c r="K17" i="19"/>
  <c r="G17" i="19"/>
  <c r="M17" i="19"/>
  <c r="R19" i="19"/>
  <c r="W19" i="19"/>
  <c r="AL17" i="19"/>
  <c r="AB10" i="19" s="1"/>
  <c r="J17" i="19"/>
  <c r="N17" i="19"/>
  <c r="AF17" i="19"/>
  <c r="X7" i="19" s="1"/>
  <c r="W16" i="19"/>
  <c r="Y17" i="19"/>
  <c r="U6" i="19" s="1"/>
  <c r="J19" i="19"/>
  <c r="O19" i="19"/>
  <c r="L19" i="19"/>
  <c r="G16" i="19"/>
  <c r="M16" i="19"/>
  <c r="AE16" i="19"/>
  <c r="K19" i="19"/>
  <c r="Q19" i="19"/>
  <c r="AB19" i="19"/>
  <c r="AC16" i="19"/>
  <c r="N16" i="19"/>
  <c r="D16" i="19"/>
  <c r="T17" i="19"/>
  <c r="AG17" i="19"/>
  <c r="AS19" i="19"/>
  <c r="AH19" i="19"/>
  <c r="D19" i="19"/>
  <c r="AL16" i="19"/>
  <c r="AB17" i="19"/>
  <c r="W4" i="19" s="1"/>
  <c r="AN16" i="19"/>
  <c r="F17" i="19"/>
  <c r="AD16" i="19"/>
  <c r="H16" i="19"/>
  <c r="AH17" i="19"/>
  <c r="O17" i="19"/>
  <c r="K13" i="19" s="1"/>
  <c r="AO19" i="19"/>
  <c r="Z19" i="19"/>
  <c r="AI16" i="19"/>
  <c r="AN17" i="19"/>
  <c r="F16" i="19"/>
  <c r="Q17" i="19"/>
  <c r="S10" i="19" s="1"/>
  <c r="P16" i="19"/>
  <c r="AU19" i="19"/>
  <c r="AK19" i="19"/>
  <c r="N19" i="19"/>
  <c r="AP16" i="19"/>
  <c r="AU18" i="19"/>
  <c r="AF7" i="19" s="1"/>
  <c r="AS18" i="19"/>
  <c r="AH13" i="19" s="1"/>
  <c r="AQ18" i="19"/>
  <c r="AG10" i="19" s="1"/>
  <c r="AO18" i="19"/>
  <c r="Y13" i="19" s="1"/>
  <c r="AM18" i="19"/>
  <c r="AK18" i="19"/>
  <c r="AB3" i="19" s="1"/>
  <c r="AI18" i="19"/>
  <c r="AE4" i="19" s="1"/>
  <c r="AG18" i="19"/>
  <c r="AE18" i="19"/>
  <c r="AB12" i="19" s="1"/>
  <c r="AC18" i="19"/>
  <c r="Y3" i="19" s="1"/>
  <c r="AA18" i="19"/>
  <c r="X9" i="19" s="1"/>
  <c r="Y18" i="19"/>
  <c r="W6" i="19" s="1"/>
  <c r="W18" i="19"/>
  <c r="AH12" i="19" s="1"/>
  <c r="U18" i="19"/>
  <c r="U9" i="19" s="1"/>
  <c r="S18" i="19"/>
  <c r="S13" i="19" s="1"/>
  <c r="Q18" i="19"/>
  <c r="U10" i="19" s="1"/>
  <c r="O18" i="19"/>
  <c r="M18" i="19"/>
  <c r="K18" i="19"/>
  <c r="I18" i="19"/>
  <c r="G18" i="19"/>
  <c r="E18" i="19"/>
  <c r="AT17" i="19"/>
  <c r="D9" i="19" s="1"/>
  <c r="AT18" i="19"/>
  <c r="F9" i="19" s="1"/>
  <c r="AR18" i="19"/>
  <c r="AC7" i="19" s="1"/>
  <c r="AP18" i="19"/>
  <c r="AG9" i="19" s="1"/>
  <c r="AN18" i="19"/>
  <c r="AL18" i="19"/>
  <c r="AD10" i="19" s="1"/>
  <c r="AJ18" i="19"/>
  <c r="AB4" i="19" s="1"/>
  <c r="AH18" i="19"/>
  <c r="AF18" i="19"/>
  <c r="Z7" i="19" s="1"/>
  <c r="AD18" i="19"/>
  <c r="AB13" i="19" s="1"/>
  <c r="AB18" i="19"/>
  <c r="Z18" i="19"/>
  <c r="X18" i="19"/>
  <c r="V18" i="19"/>
  <c r="V12" i="19" s="1"/>
  <c r="T18" i="19"/>
  <c r="R18" i="19"/>
  <c r="V13" i="19" s="1"/>
  <c r="P18" i="19"/>
  <c r="T7" i="19" s="1"/>
  <c r="N18" i="19"/>
  <c r="L18" i="19"/>
  <c r="J18" i="19"/>
  <c r="H18" i="19"/>
  <c r="F18" i="19"/>
  <c r="D18" i="19"/>
  <c r="AU17" i="19"/>
  <c r="AD7" i="19" s="1"/>
  <c r="AS17" i="19"/>
  <c r="AF13" i="19" s="1"/>
  <c r="U48" i="17"/>
  <c r="U43" i="17"/>
  <c r="U44" i="17"/>
  <c r="U45" i="17"/>
  <c r="U46" i="17"/>
  <c r="U47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5" i="17"/>
  <c r="S59" i="17"/>
  <c r="R59" i="17"/>
  <c r="S58" i="17"/>
  <c r="R58" i="17"/>
  <c r="S57" i="17"/>
  <c r="R57" i="17"/>
  <c r="S56" i="17"/>
  <c r="R56" i="17"/>
  <c r="S55" i="17"/>
  <c r="R55" i="17"/>
  <c r="S54" i="17"/>
  <c r="R54" i="17"/>
  <c r="S53" i="17"/>
  <c r="R53" i="17"/>
  <c r="S52" i="17"/>
  <c r="R52" i="17"/>
  <c r="S51" i="17"/>
  <c r="R51" i="17"/>
  <c r="O6" i="17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I6" i="17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AD9" i="19" l="1"/>
  <c r="AB9" i="19"/>
  <c r="AA10" i="19"/>
  <c r="Y10" i="19"/>
  <c r="Z6" i="19"/>
  <c r="X6" i="19"/>
  <c r="Y4" i="19"/>
  <c r="Y12" i="19"/>
  <c r="W12" i="19"/>
  <c r="X10" i="19"/>
  <c r="W7" i="19"/>
  <c r="U7" i="19"/>
  <c r="T6" i="19"/>
  <c r="R6" i="19"/>
  <c r="M21" i="19"/>
  <c r="E36" i="19"/>
  <c r="E35" i="19"/>
  <c r="E30" i="19"/>
  <c r="E29" i="19"/>
  <c r="E24" i="19"/>
  <c r="E23" i="19"/>
  <c r="M13" i="19"/>
  <c r="G10" i="19"/>
  <c r="J10" i="19"/>
  <c r="C7" i="19"/>
  <c r="B63" i="17"/>
  <c r="F7" i="19" l="1"/>
  <c r="D10" i="19"/>
  <c r="H13" i="19"/>
  <c r="I6" i="19"/>
  <c r="I7" i="19"/>
  <c r="E4" i="19"/>
  <c r="B4" i="19"/>
  <c r="D24" i="19" l="1"/>
  <c r="AN24" i="19"/>
  <c r="AN29" i="19"/>
  <c r="D29" i="19"/>
  <c r="AB14" i="17" l="1"/>
  <c r="AB15" i="17"/>
  <c r="AA15" i="17" s="1"/>
  <c r="AB6" i="17"/>
  <c r="AB11" i="17"/>
  <c r="AC2" i="17" l="1"/>
  <c r="AB7" i="17"/>
  <c r="AA7" i="17" s="1"/>
  <c r="AB10" i="17"/>
  <c r="AA10" i="17" s="1"/>
  <c r="AC1" i="17"/>
  <c r="AH1" i="17" s="1"/>
  <c r="AA6" i="17"/>
  <c r="AA14" i="17"/>
  <c r="AE13" i="17"/>
  <c r="AA11" i="17"/>
  <c r="D36" i="19"/>
  <c r="AE9" i="17" l="1"/>
  <c r="AE5" i="17"/>
  <c r="B31" i="19"/>
  <c r="D23" i="19" l="1"/>
  <c r="AP24" i="19"/>
  <c r="B25" i="19"/>
  <c r="AP29" i="19"/>
  <c r="D30" i="19"/>
  <c r="D35" i="19" l="1"/>
  <c r="B3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<sst xmlns="http://schemas.openxmlformats.org/spreadsheetml/2006/main" count="1332" uniqueCount="791">
  <si>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</si>
  <si>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</si>
  <si>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</si>
  <si>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</si>
  <si>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</si>
  <si>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</si>
  <si>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</si>
  <si>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</si>
  <si>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</si>
  <si>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</si>
  <si>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</si>
  <si>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</si>
  <si>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</si>
  <si>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</si>
  <si>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</si>
  <si>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</si>
  <si>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</si>
  <si>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</si>
  <si>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</si>
  <si>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</si>
  <si>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</si>
  <si>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</si>
  <si>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</si>
  <si>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</si>
  <si>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</si>
  <si>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</si>
  <si>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</si>
  <si>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</si>
  <si>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</si>
  <si>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</si>
  <si>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</si>
  <si>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</si>
  <si>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</si>
  <si>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</si>
  <si>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</si>
  <si>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</si>
  <si>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</si>
  <si>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</si>
  <si>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</si>
  <si>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</si>
  <si>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</si>
  <si>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</si>
  <si>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</si>
  <si>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</si>
  <si>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</si>
  <si>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</si>
  <si>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</si>
  <si>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</si>
  <si>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</si>
  <si>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</si>
  <si>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</si>
  <si>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</si>
  <si>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</si>
  <si>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</si>
  <si>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</si>
  <si>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</si>
  <si>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</si>
  <si>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</si>
  <si>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</si>
  <si>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</si>
  <si>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</si>
  <si>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</si>
  <si>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</si>
  <si>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</si>
  <si>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</si>
  <si>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</si>
  <si>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</si>
  <si>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</si>
  <si>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</si>
  <si>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</si>
  <si>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</si>
  <si>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</si>
  <si>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</si>
  <si>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</si>
  <si>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</si>
  <si>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</si>
  <si>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</si>
  <si>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</si>
  <si>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</si>
  <si>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</si>
  <si>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</si>
  <si>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</si>
  <si>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</si>
  <si>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</si>
  <si>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</si>
  <si>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</si>
  <si>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</si>
  <si>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</si>
  <si>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</si>
  <si>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</si>
  <si>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</si>
  <si>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</si>
  <si>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</si>
  <si>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</si>
  <si>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</si>
  <si>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</si>
  <si>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</si>
  <si>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</si>
  <si>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</si>
  <si>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</si>
  <si>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</si>
  <si>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</si>
  <si>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</si>
  <si>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</si>
  <si>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</si>
  <si>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</si>
  <si>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</si>
  <si>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</si>
  <si>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</si>
  <si>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</si>
  <si>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</si>
  <si>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</si>
  <si>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</si>
  <si>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</si>
  <si>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</si>
  <si>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</si>
  <si>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</si>
  <si>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>˙</t>
  </si>
  <si>
    <t>m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</si>
  <si>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</si>
  <si>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</si>
  <si>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</si>
  <si>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s</t>
    <phoneticPr fontId="3" type="noConversion"/>
  </si>
  <si>
    <t>a</t>
    <phoneticPr fontId="3" type="noConversion"/>
  </si>
  <si>
    <t>o</t>
    <phoneticPr fontId="3" type="noConversion"/>
  </si>
  <si>
    <t>e</t>
    <phoneticPr fontId="3" type="noConversion"/>
  </si>
  <si>
    <t>ai</t>
    <phoneticPr fontId="3" type="noConversion"/>
  </si>
  <si>
    <t>-ng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</si>
  <si>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</si>
  <si>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</si>
  <si>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</si>
  <si>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d</t>
  </si>
  <si>
    <t>q</t>
  </si>
  <si>
    <t>c</t>
  </si>
  <si>
    <t>按鍵字元</t>
  </si>
  <si>
    <t>w</t>
  </si>
  <si>
    <t>x</t>
  </si>
  <si>
    <t>r</t>
  </si>
  <si>
    <t>*</t>
  </si>
  <si>
    <t>(</t>
  </si>
  <si>
    <t>&lt;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</si>
  <si>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</si>
  <si>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</si>
  <si>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</si>
  <si>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</si>
  <si>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</si>
  <si>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</si>
  <si>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</si>
  <si>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</si>
  <si>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</si>
  <si>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</si>
  <si>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</si>
  <si>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</si>
  <si>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</si>
  <si>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</si>
  <si>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</si>
  <si>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</si>
  <si>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</si>
  <si>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</si>
  <si>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</si>
  <si>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</si>
  <si>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</si>
  <si>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</si>
  <si>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</si>
  <si>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</si>
  <si>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ㄝ</t>
  </si>
  <si>
    <t>C</t>
    <phoneticPr fontId="3" type="noConversion"/>
  </si>
  <si>
    <t>-n</t>
  </si>
  <si>
    <t>-n</t>
    <phoneticPr fontId="3" type="noConversion"/>
  </si>
  <si>
    <t>-m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</si>
  <si>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</si>
  <si>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</si>
  <si>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</si>
  <si>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w</t>
    <phoneticPr fontId="3" type="noConversion"/>
  </si>
  <si>
    <t>x</t>
    <phoneticPr fontId="3" type="noConversion"/>
  </si>
  <si>
    <t>v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</si>
  <si>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</si>
  <si>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</si>
  <si>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</si>
  <si>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</si>
  <si>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</si>
  <si>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</si>
  <si>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</si>
  <si>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t>[e]</t>
  </si>
  <si>
    <t>[ŋ̍]</t>
  </si>
  <si>
    <t>[ən]</t>
  </si>
  <si>
    <t>[m̩]</t>
  </si>
  <si>
    <t>[ə]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</si>
  <si>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</si>
  <si>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</si>
  <si>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</si>
  <si>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</si>
  <si>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</si>
  <si>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</si>
  <si>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</si>
  <si>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</si>
  <si>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46" type="noConversion"/>
  </si>
  <si>
    <t>N</t>
    <phoneticPr fontId="46" type="noConversion"/>
  </si>
  <si>
    <t>w</t>
    <phoneticPr fontId="46" type="noConversion"/>
  </si>
  <si>
    <t>W</t>
    <phoneticPr fontId="46" type="noConversion"/>
  </si>
  <si>
    <t>r</t>
    <phoneticPr fontId="46" type="noConversion"/>
  </si>
  <si>
    <t>No</t>
  </si>
  <si>
    <t>Ne</t>
  </si>
  <si>
    <t>Nu</t>
  </si>
  <si>
    <t>Ni</t>
  </si>
  <si>
    <t>Na</t>
  </si>
  <si>
    <t>按鍵編碼</t>
    <phoneticPr fontId="46" type="noConversion"/>
  </si>
  <si>
    <t>拼音字母</t>
    <phoneticPr fontId="46" type="noConversion"/>
  </si>
  <si>
    <t>ㄝ</t>
    <phoneticPr fontId="46" type="noConversion"/>
  </si>
  <si>
    <t>方音符號</t>
    <phoneticPr fontId="46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</si>
  <si>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</si>
  <si>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</si>
  <si>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</si>
  <si>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</si>
  <si>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</si>
  <si>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</si>
  <si>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</si>
  <si>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</si>
  <si>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</si>
  <si>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</si>
  <si>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</si>
  <si>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</si>
  <si>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</si>
  <si>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</si>
  <si>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</si>
  <si>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</si>
  <si>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</si>
  <si>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</si>
  <si>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46" type="noConversion"/>
  </si>
  <si>
    <t>l</t>
    <phoneticPr fontId="46" type="noConversion"/>
  </si>
  <si>
    <t>n</t>
    <phoneticPr fontId="46" type="noConversion"/>
  </si>
  <si>
    <t>m</t>
    <phoneticPr fontId="46" type="noConversion"/>
  </si>
  <si>
    <t>b</t>
    <phoneticPr fontId="46" type="noConversion"/>
  </si>
  <si>
    <t>聲母 (21)</t>
  </si>
  <si>
    <t>ㄎ</t>
    <phoneticPr fontId="3" type="noConversion"/>
  </si>
  <si>
    <t>ai</t>
  </si>
  <si>
    <t>au</t>
  </si>
  <si>
    <t>鍵盤按鍵</t>
    <phoneticPr fontId="3" type="noConversion"/>
  </si>
  <si>
    <t>am</t>
  </si>
  <si>
    <t>om</t>
  </si>
  <si>
    <t>an</t>
  </si>
  <si>
    <t>ang</t>
  </si>
  <si>
    <t>ong</t>
  </si>
  <si>
    <t>I</t>
    <phoneticPr fontId="3" type="noConversion"/>
  </si>
  <si>
    <t>U</t>
    <phoneticPr fontId="3" type="noConversion"/>
  </si>
  <si>
    <t>ci</t>
  </si>
  <si>
    <t>[t͡ɕ]</t>
  </si>
  <si>
    <t>[t͡ɕʰ]</t>
  </si>
  <si>
    <t>si</t>
  </si>
  <si>
    <t>[ɕ]</t>
  </si>
  <si>
    <t>g</t>
    <phoneticPr fontId="52" type="noConversion"/>
  </si>
  <si>
    <t>b</t>
    <phoneticPr fontId="52" type="noConversion"/>
  </si>
  <si>
    <t>[d͡ʑ]</t>
  </si>
  <si>
    <t>k</t>
    <phoneticPr fontId="52" type="noConversion"/>
  </si>
  <si>
    <t>[ai]</t>
  </si>
  <si>
    <t>[au]</t>
  </si>
  <si>
    <t>[ɔŋ]</t>
  </si>
  <si>
    <t>[an]</t>
  </si>
  <si>
    <t>[aŋ]</t>
  </si>
  <si>
    <t>[əŋ]</t>
  </si>
  <si>
    <t>[am]</t>
  </si>
  <si>
    <t>[ɔm]</t>
  </si>
  <si>
    <t>N</t>
    <phoneticPr fontId="3" type="noConversion"/>
  </si>
  <si>
    <t>W</t>
    <phoneticPr fontId="3" type="noConversion"/>
  </si>
  <si>
    <t>M</t>
    <phoneticPr fontId="3" type="noConversion"/>
  </si>
  <si>
    <t>L</t>
    <phoneticPr fontId="3" type="noConversion"/>
  </si>
  <si>
    <t>Q</t>
    <phoneticPr fontId="3" type="noConversion"/>
  </si>
  <si>
    <t>;</t>
    <phoneticPr fontId="3" type="noConversion"/>
  </si>
  <si>
    <t>!</t>
    <phoneticPr fontId="3" type="noConversion"/>
  </si>
  <si>
    <t>(</t>
    <phoneticPr fontId="3" type="noConversion"/>
  </si>
  <si>
    <t>J</t>
    <phoneticPr fontId="3" type="noConversion"/>
  </si>
  <si>
    <t>*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</si>
  <si>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</si>
  <si>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</si>
  <si>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</si>
  <si>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</si>
  <si>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</si>
  <si>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</si>
  <si>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H</t>
    <phoneticPr fontId="3" type="noConversion"/>
  </si>
  <si>
    <t>r</t>
    <phoneticPr fontId="3" type="noConversion"/>
  </si>
  <si>
    <t>f</t>
    <phoneticPr fontId="3" type="noConversion"/>
  </si>
  <si>
    <t>alphabet</t>
    <phoneticPr fontId="3" type="noConversion"/>
  </si>
  <si>
    <t>．</t>
    <phoneticPr fontId="3" type="noConversion"/>
  </si>
  <si>
    <t xml:space="preserve"> </t>
    <phoneticPr fontId="3" type="noConversion"/>
  </si>
  <si>
    <t>Z</t>
  </si>
  <si>
    <t>ch</t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</si>
  <si>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</si>
  <si>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</si>
  <si>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</si>
  <si>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</si>
  <si>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</si>
  <si>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</si>
  <si>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</si>
  <si>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</si>
  <si>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．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</si>
  <si>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</si>
  <si>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</si>
  <si>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</si>
  <si>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</si>
  <si>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</si>
  <si>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</si>
  <si>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</si>
  <si>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</si>
  <si>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</si>
  <si>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</si>
  <si>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</si>
  <si>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</si>
  <si>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</si>
  <si>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</si>
  <si>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</si>
  <si>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</si>
  <si>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</si>
  <si>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</si>
  <si>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</si>
  <si>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</si>
  <si>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</si>
  <si>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</si>
  <si>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</si>
  <si>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</si>
  <si>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</si>
  <si>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</si>
  <si>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</si>
  <si>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·</t>
  </si>
  <si>
    <t>入声</t>
  </si>
  <si>
    <t>, &lt;</t>
  </si>
  <si>
    <t>chi</t>
  </si>
  <si>
    <t>ˉ</t>
    <phoneticPr fontId="3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</si>
  <si>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</si>
  <si>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</si>
  <si>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</si>
  <si>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</si>
  <si>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</si>
  <si>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</si>
  <si>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</si>
  <si>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Ne</t>
    <phoneticPr fontId="3" type="noConversion"/>
  </si>
  <si>
    <t>Nai</t>
    <phoneticPr fontId="3" type="noConversion"/>
  </si>
  <si>
    <t>Nau</t>
    <phoneticPr fontId="3" type="noConversion"/>
  </si>
  <si>
    <t>ing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</si>
  <si>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</si>
  <si>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</si>
  <si>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</si>
  <si>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</si>
  <si>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</si>
  <si>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</si>
  <si>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ㆨ</t>
  </si>
  <si>
    <t>ir</t>
  </si>
  <si>
    <t>ㄆ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</si>
  <si>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</si>
  <si>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</si>
  <si>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</si>
  <si>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</si>
  <si>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</si>
  <si>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</si>
  <si>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</si>
  <si>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</si>
  <si>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</si>
  <si>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</si>
  <si>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</si>
  <si>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</si>
  <si>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</si>
  <si>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</si>
  <si>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</si>
  <si>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</si>
  <si>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</si>
  <si>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</si>
  <si>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</si>
  <si>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</si>
  <si>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</si>
  <si>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</si>
  <si>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</si>
  <si>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</si>
  <si>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</si>
  <si>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</si>
  <si>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</si>
  <si>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</si>
  <si>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</si>
  <si>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</si>
  <si>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</si>
  <si>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</si>
  <si>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</si>
  <si>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</si>
  <si>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</si>
  <si>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</si>
  <si>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</si>
  <si>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</si>
  <si>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</si>
  <si>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</si>
  <si>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</si>
  <si>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</si>
  <si>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</si>
  <si>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</si>
  <si>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</si>
  <si>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</si>
  <si>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</si>
  <si>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</si>
  <si>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</si>
  <si>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</si>
  <si>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</si>
  <si>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</si>
  <si>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</si>
  <si>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</si>
  <si>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</si>
  <si>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</si>
  <si>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</si>
  <si>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</si>
  <si>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</si>
  <si>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</si>
  <si>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</si>
  <si>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</si>
  <si>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</si>
  <si>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</si>
  <si>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</si>
  <si>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ㄅ</t>
    <phoneticPr fontId="3" type="noConversion"/>
  </si>
  <si>
    <t>ㄏ</t>
    <phoneticPr fontId="3" type="noConversion"/>
  </si>
  <si>
    <t>ㄅㄏ</t>
  </si>
  <si>
    <t>ㄅㄏ</t>
    <phoneticPr fontId="3" type="noConversion"/>
  </si>
  <si>
    <t>ㄗ</t>
    <phoneticPr fontId="3" type="noConversion"/>
  </si>
  <si>
    <t>ㄗㄏ</t>
    <phoneticPr fontId="3" type="noConversion"/>
  </si>
  <si>
    <t>ㄍ</t>
    <phoneticPr fontId="3" type="noConversion"/>
  </si>
  <si>
    <t>ㄍㄏ</t>
  </si>
  <si>
    <t>ㄍㄏ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</si>
  <si>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</si>
  <si>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</si>
  <si>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</si>
  <si>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</si>
  <si>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</si>
  <si>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</si>
  <si>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安、巴、藍</t>
  </si>
  <si>
    <t>an、待補、待補</t>
  </si>
  <si>
    <t>sann、phànn、thann</t>
  </si>
  <si>
    <t>三、冇、他</t>
  </si>
  <si>
    <t>sann、待補、待補</t>
  </si>
  <si>
    <t>ti、bí、tshit</t>
  </si>
  <si>
    <t>豬、米、七</t>
  </si>
  <si>
    <t>ti、待補、待補</t>
  </si>
  <si>
    <t>înn、tinn、thinn</t>
  </si>
  <si>
    <t>圓、甜、天</t>
  </si>
  <si>
    <t>înn、待補、待補</t>
  </si>
  <si>
    <t>khu、thut、gû</t>
  </si>
  <si>
    <t>區、禿、牛</t>
  </si>
  <si>
    <t>khu、待補、待補</t>
  </si>
  <si>
    <t>無</t>
  </si>
  <si>
    <t>gē、ké、té</t>
  </si>
  <si>
    <t>藝、粿、短</t>
  </si>
  <si>
    <t>gē、待補、待補</t>
  </si>
  <si>
    <t>senn、phênn、chhenn</t>
  </si>
  <si>
    <t>生、彭、星</t>
  </si>
  <si>
    <t>senn、待補、待補</t>
  </si>
  <si>
    <t>bô、to、thó</t>
  </si>
  <si>
    <t>無、多、討</t>
  </si>
  <si>
    <t>bô、待補、待補</t>
  </si>
  <si>
    <t>o͘o</t>
  </si>
  <si>
    <t>khóo、tsoo、thóo</t>
  </si>
  <si>
    <t>苦、租、土</t>
  </si>
  <si>
    <t>khóo、待補、待補</t>
  </si>
  <si>
    <t>ònn、hònn、onn</t>
  </si>
  <si>
    <t>惡、好、嗚</t>
  </si>
  <si>
    <t>ònn、待補、待補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</si>
  <si>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</si>
  <si>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</si>
  <si>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</si>
  <si>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</si>
  <si>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藹、牌、改</t>
  </si>
  <si>
    <t>待補</t>
  </si>
  <si>
    <t>aiⁿ</t>
  </si>
  <si>
    <t>phāinn、hainn、pháinn</t>
  </si>
  <si>
    <t>揹、哼、歹</t>
  </si>
  <si>
    <t>au、áu、āu</t>
  </si>
  <si>
    <t>歐、嘔、後</t>
  </si>
  <si>
    <t>ia</t>
  </si>
  <si>
    <t>tsia̍h、khiah、piah</t>
  </si>
  <si>
    <t>食、隙、壁</t>
  </si>
  <si>
    <t>iann</t>
  </si>
  <si>
    <t>piánn、tiánn、kiann</t>
  </si>
  <si>
    <t>餅、鼎、驚</t>
  </si>
  <si>
    <t>iu</t>
  </si>
  <si>
    <t>tiū、niû、tsiu</t>
  </si>
  <si>
    <t>宙、量、周</t>
  </si>
  <si>
    <t>iunn</t>
  </si>
  <si>
    <t>tiunn、kiunnn、khiunn</t>
  </si>
  <si>
    <t>張、薑、腔</t>
  </si>
  <si>
    <t>io</t>
  </si>
  <si>
    <t>biō、tiō、tsio</t>
  </si>
  <si>
    <t>廟、趙、招</t>
  </si>
  <si>
    <t>（ionn）（彰化腔）</t>
  </si>
  <si>
    <t>tionn、kionn、khionnn</t>
  </si>
  <si>
    <t>iau</t>
  </si>
  <si>
    <t>miāu、thiàu、niau</t>
  </si>
  <si>
    <t>妙、跳、貓</t>
  </si>
  <si>
    <t>iaunn</t>
  </si>
  <si>
    <t>ua</t>
  </si>
  <si>
    <t>phuà、muá、tuā</t>
  </si>
  <si>
    <t>破、滿、大</t>
  </si>
  <si>
    <t>uann</t>
  </si>
  <si>
    <t>puann、kuan、suann</t>
  </si>
  <si>
    <t>搬、官、山</t>
  </si>
  <si>
    <t>guā、tsuē、hue</t>
  </si>
  <si>
    <t>外、罪、花</t>
  </si>
  <si>
    <t>kuai、khuài、huâi</t>
  </si>
  <si>
    <t>乖、快、懷</t>
  </si>
  <si>
    <t>uainn</t>
  </si>
  <si>
    <t>kuainn、huâinn、suâinn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</si>
  <si>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</si>
  <si>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</si>
  <si>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</si>
  <si>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</si>
  <si>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</si>
  <si>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不、姆、媒</t>
  </si>
  <si>
    <t>m̄、ḿ、待補</t>
  </si>
  <si>
    <t>n̂g、kng、nńg</t>
  </si>
  <si>
    <t>黃、光、軟</t>
  </si>
  <si>
    <t>n̂g、kng、待補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</si>
  <si>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</si>
  <si>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</si>
  <si>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</si>
  <si>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</si>
  <si>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部位</t>
  </si>
  <si>
    <t>濁音</t>
  </si>
  <si>
    <t>清音</t>
  </si>
  <si>
    <t>不送氣</t>
  </si>
  <si>
    <t>送氣</t>
  </si>
  <si>
    <t>鼻音</t>
  </si>
  <si>
    <t>其他</t>
  </si>
  <si>
    <t>雙唇音</t>
  </si>
  <si>
    <t>bilabials</t>
  </si>
  <si>
    <t>bāng、bí、bú</t>
  </si>
  <si>
    <t>網、米、母</t>
  </si>
  <si>
    <t>bāng、待補、待補</t>
  </si>
  <si>
    <t>pîng、pue、pinn</t>
  </si>
  <si>
    <t>平、杯、邊</t>
  </si>
  <si>
    <t>pîng、待補、待補</t>
  </si>
  <si>
    <t>phuê、phue、phuì</t>
  </si>
  <si>
    <t>皮、批、屁</t>
  </si>
  <si>
    <t>phuê、待補、待補</t>
  </si>
  <si>
    <t>mn̂g、môo、muê</t>
  </si>
  <si>
    <t>門、毛、煤</t>
  </si>
  <si>
    <t>mn̂g、待補、待補</t>
  </si>
  <si>
    <t>齒齦音</t>
  </si>
  <si>
    <t>alveolars</t>
  </si>
  <si>
    <t>to̍k、ho̍k、bo̍k</t>
  </si>
  <si>
    <t>毒、服、目</t>
  </si>
  <si>
    <t>to̍k、待補、待補</t>
  </si>
  <si>
    <t>thiàu、thí、thê</t>
  </si>
  <si>
    <t>跳、恥、提</t>
  </si>
  <si>
    <t>thiàu、待補、待補</t>
  </si>
  <si>
    <t>nuā、ne、nôo</t>
  </si>
  <si>
    <t>爛、呢、挪</t>
  </si>
  <si>
    <t>nuā、待補、待補</t>
  </si>
  <si>
    <t>lâng、liông、lá</t>
  </si>
  <si>
    <t>人、龍、喇</t>
  </si>
  <si>
    <t>lâng、待補、待補</t>
  </si>
  <si>
    <t>軟顎音</t>
  </si>
  <si>
    <t>velars</t>
  </si>
  <si>
    <t>guá、gû、guán</t>
  </si>
  <si>
    <t>我、牛、阮</t>
  </si>
  <si>
    <t>góa、待補、待補</t>
  </si>
  <si>
    <t>kuài、ke、kong</t>
  </si>
  <si>
    <t>怪、雞、光</t>
  </si>
  <si>
    <t>kuài、待補、待補</t>
  </si>
  <si>
    <t>khui、kha、khí</t>
  </si>
  <si>
    <t>開、跤、起</t>
  </si>
  <si>
    <t>khui、待補、待補</t>
  </si>
  <si>
    <t>ngôo、ngá、ngī</t>
  </si>
  <si>
    <t>吳、雅、硬</t>
  </si>
  <si>
    <t>ngôo</t>
  </si>
  <si>
    <t>hîm、hue、hun</t>
  </si>
  <si>
    <t>熊、花、分</t>
  </si>
  <si>
    <t>hîm、待補、待補</t>
  </si>
  <si>
    <t>齒齦顎音</t>
  </si>
  <si>
    <t>alveo-palatals</t>
  </si>
  <si>
    <t>jī、ji̍t、jî</t>
  </si>
  <si>
    <t>字、日、而</t>
  </si>
  <si>
    <t>jī、待補、待補</t>
  </si>
  <si>
    <t>tsiam、tsu、tsoo</t>
  </si>
  <si>
    <t>尖、朱、租</t>
  </si>
  <si>
    <t>tsiam、待補、待補</t>
  </si>
  <si>
    <t>tshiú、tsha、tshî</t>
  </si>
  <si>
    <t>手、車、持</t>
  </si>
  <si>
    <t>tshiú、待補、待補</t>
  </si>
  <si>
    <t>siá、senn、sing</t>
  </si>
  <si>
    <t>寫、生、身</t>
  </si>
  <si>
    <t>siá、待補、待補</t>
  </si>
  <si>
    <t>DMS注音符號</t>
    <phoneticPr fontId="46" type="noConversion"/>
  </si>
  <si>
    <t>ㄧ</t>
    <phoneticPr fontId="3" type="noConversion"/>
  </si>
  <si>
    <t>ㄥㄧ</t>
    <phoneticPr fontId="3" type="noConversion"/>
  </si>
  <si>
    <t>ㄥㄚ</t>
  </si>
  <si>
    <t>ㄥㄨ</t>
  </si>
  <si>
    <t>ㄥㄝ</t>
  </si>
  <si>
    <t>ㄥㆦ</t>
  </si>
  <si>
    <t>[ɔ̃]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</si>
  <si>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</si>
  <si>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ㄞ</t>
    <phoneticPr fontId="3" type="noConversion"/>
  </si>
  <si>
    <t>ㄠ</t>
    <phoneticPr fontId="3" type="noConversion"/>
  </si>
  <si>
    <t>ㄧㄚ</t>
    <phoneticPr fontId="3" type="noConversion"/>
  </si>
  <si>
    <t>ue</t>
    <phoneticPr fontId="3" type="noConversion"/>
  </si>
  <si>
    <t>uai</t>
    <phoneticPr fontId="3" type="noConversion"/>
  </si>
  <si>
    <t>ㄇ</t>
    <phoneticPr fontId="3" type="noConversion"/>
  </si>
  <si>
    <t>台灣十五音</t>
    <phoneticPr fontId="46" type="noConversion"/>
  </si>
  <si>
    <t>加</t>
    <phoneticPr fontId="3" type="noConversion"/>
  </si>
  <si>
    <t>阿</t>
    <phoneticPr fontId="3" type="noConversion"/>
  </si>
  <si>
    <t>監</t>
    <phoneticPr fontId="3" type="noConversion"/>
  </si>
  <si>
    <t>餡</t>
    <phoneticPr fontId="3" type="noConversion"/>
  </si>
  <si>
    <t>ann</t>
    <phoneticPr fontId="3" type="noConversion"/>
  </si>
  <si>
    <t>十八音韻母</t>
    <phoneticPr fontId="3" type="noConversion"/>
  </si>
  <si>
    <t>漢字</t>
    <phoneticPr fontId="3" type="noConversion"/>
  </si>
  <si>
    <t>台語拼音字母</t>
    <phoneticPr fontId="3" type="noConversion"/>
  </si>
  <si>
    <t>DMS注音符號</t>
    <phoneticPr fontId="3" type="noConversion"/>
  </si>
  <si>
    <t>鼻音韻母</t>
    <phoneticPr fontId="3" type="noConversion"/>
  </si>
  <si>
    <t>韻母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</si>
  <si>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</si>
  <si>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</si>
  <si>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</si>
  <si>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</si>
  <si>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</si>
  <si>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</si>
  <si>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</si>
  <si>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</si>
  <si>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</si>
  <si>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</si>
  <si>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</si>
  <si>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</si>
  <si>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</si>
  <si>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</si>
  <si>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</si>
  <si>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</si>
  <si>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</si>
  <si>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</si>
  <si>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</si>
  <si>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</si>
  <si>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</si>
  <si>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</si>
  <si>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</si>
  <si>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</si>
  <si>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</si>
  <si>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</si>
  <si>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</si>
  <si>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</si>
  <si>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</si>
  <si>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</si>
  <si>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</si>
  <si>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</si>
  <si>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</si>
  <si>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</si>
  <si>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</si>
  <si>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</si>
  <si>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</si>
  <si>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</si>
  <si>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</si>
  <si>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</si>
  <si>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</si>
  <si>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</si>
  <si>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</si>
  <si>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</si>
  <si>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</si>
  <si>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</si>
  <si>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</si>
  <si>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im</t>
    <phoneticPr fontId="3" type="noConversion"/>
  </si>
  <si>
    <t>金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</si>
  <si>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</si>
  <si>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</si>
  <si>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</si>
  <si>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經</t>
    <phoneticPr fontId="3" type="noConversion"/>
  </si>
  <si>
    <t>英</t>
    <phoneticPr fontId="3" type="noConversion"/>
  </si>
  <si>
    <t>io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</si>
  <si>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</si>
  <si>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</si>
  <si>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</si>
  <si>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</si>
  <si>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iong</t>
    <phoneticPr fontId="3" type="noConversion"/>
  </si>
  <si>
    <t>恭</t>
    <phoneticPr fontId="3" type="noConversion"/>
  </si>
  <si>
    <t>iu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</si>
  <si>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</si>
  <si>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</si>
  <si>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</si>
  <si>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</si>
  <si>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</si>
  <si>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ng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</si>
  <si>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</si>
  <si>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</si>
  <si>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</si>
  <si>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</si>
  <si>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oo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</si>
  <si>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</si>
  <si>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</si>
  <si>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</si>
  <si>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</si>
  <si>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</si>
  <si>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ong</t>
    <phoneticPr fontId="3" type="noConversion"/>
  </si>
  <si>
    <t>掩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</si>
  <si>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</si>
  <si>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</si>
  <si>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</si>
  <si>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ua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</si>
  <si>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</si>
  <si>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</si>
  <si>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</si>
  <si>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</si>
  <si>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</si>
  <si>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</si>
  <si>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</si>
  <si>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</si>
  <si>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</si>
  <si>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</si>
  <si>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</si>
  <si>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</si>
  <si>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</si>
  <si>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</si>
  <si>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</si>
  <si>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</si>
  <si>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</si>
  <si>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</si>
  <si>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</si>
  <si>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</si>
  <si>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</si>
  <si>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</si>
  <si>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</si>
  <si>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</si>
  <si>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ㄨㄚ</t>
    <phoneticPr fontId="3" type="noConversion"/>
  </si>
  <si>
    <t>ㄨㄝ</t>
    <phoneticPr fontId="3" type="noConversion"/>
  </si>
  <si>
    <t>ㄨㄞ</t>
    <phoneticPr fontId="3" type="noConversion"/>
  </si>
  <si>
    <t>ng-</t>
    <phoneticPr fontId="3" type="noConversion"/>
  </si>
  <si>
    <t>Ni</t>
    <phoneticPr fontId="3" type="noConversion"/>
  </si>
  <si>
    <t>ㄛ</t>
    <phoneticPr fontId="3" type="noConversion"/>
  </si>
  <si>
    <t>ˇ</t>
  </si>
  <si>
    <t>ㄚㄇ</t>
  </si>
  <si>
    <t>ㄛㄇ</t>
  </si>
  <si>
    <t>ㄛㄥ</t>
  </si>
  <si>
    <t>m-</t>
    <phoneticPr fontId="3" type="noConversion"/>
  </si>
  <si>
    <t>ci-</t>
  </si>
  <si>
    <t>chi-</t>
  </si>
  <si>
    <t>si-</t>
  </si>
  <si>
    <t>ㄖ</t>
    <phoneticPr fontId="3" type="noConversion"/>
  </si>
  <si>
    <t>ˊ</t>
    <phoneticPr fontId="3" type="noConversion"/>
  </si>
  <si>
    <t>台羅調號</t>
    <phoneticPr fontId="3" type="noConversion"/>
  </si>
  <si>
    <t>DMS調名</t>
    <phoneticPr fontId="3" type="noConversion"/>
  </si>
  <si>
    <t>注音符號聲調號</t>
    <phoneticPr fontId="3" type="noConversion"/>
  </si>
  <si>
    <t>韻書四聲</t>
    <phoneticPr fontId="3" type="noConversion"/>
  </si>
  <si>
    <t>低升調</t>
    <phoneticPr fontId="3" type="noConversion"/>
  </si>
  <si>
    <t>低音調</t>
    <phoneticPr fontId="3" type="noConversion"/>
  </si>
  <si>
    <t>DMS聲調符號</t>
    <phoneticPr fontId="3" type="noConversion"/>
  </si>
  <si>
    <t>ㄚˋ</t>
    <phoneticPr fontId="3" type="noConversion"/>
  </si>
  <si>
    <t>ㄚˇ</t>
    <phoneticPr fontId="3" type="noConversion"/>
  </si>
  <si>
    <t>ㄚ_</t>
    <phoneticPr fontId="3" type="noConversion"/>
  </si>
  <si>
    <t>ㄚ+</t>
    <phoneticPr fontId="3" type="noConversion"/>
  </si>
  <si>
    <t>變調</t>
    <phoneticPr fontId="3" type="noConversion"/>
  </si>
  <si>
    <t>==》</t>
    <phoneticPr fontId="3" type="noConversion"/>
  </si>
  <si>
    <t>【高降】取【高】（高平調）</t>
    <phoneticPr fontId="3" type="noConversion"/>
  </si>
  <si>
    <t>【低升】取【升】（中音調）</t>
    <phoneticPr fontId="3" type="noConversion"/>
  </si>
  <si>
    <t>高變中</t>
    <phoneticPr fontId="3" type="noConversion"/>
  </si>
  <si>
    <t>中變低</t>
    <phoneticPr fontId="3" type="noConversion"/>
  </si>
  <si>
    <t>低變高再降</t>
    <phoneticPr fontId="3" type="noConversion"/>
  </si>
  <si>
    <t>好(ho1)膽</t>
    <phoneticPr fontId="3" type="noConversion"/>
  </si>
  <si>
    <t>好(ho2)</t>
    <phoneticPr fontId="3" type="noConversion"/>
  </si>
  <si>
    <t>來(lai5)</t>
    <phoneticPr fontId="3" type="noConversion"/>
  </si>
  <si>
    <t>來(lai7)坐</t>
    <phoneticPr fontId="3" type="noConversion"/>
  </si>
  <si>
    <t>天(tinn1)</t>
    <phoneticPr fontId="3" type="noConversion"/>
  </si>
  <si>
    <t>天(tinn7)公</t>
    <phoneticPr fontId="3" type="noConversion"/>
  </si>
  <si>
    <t>地(te7)</t>
    <phoneticPr fontId="3" type="noConversion"/>
  </si>
  <si>
    <t>地(te3)方</t>
    <phoneticPr fontId="3" type="noConversion"/>
  </si>
  <si>
    <t>聖(sinn3)</t>
    <phoneticPr fontId="3" type="noConversion"/>
  </si>
  <si>
    <t>聖(sinn2)人</t>
    <phoneticPr fontId="3" type="noConversion"/>
  </si>
  <si>
    <t>Do Mi So 簡譜</t>
    <phoneticPr fontId="3" type="noConversion"/>
  </si>
  <si>
    <t>1-</t>
    <phoneticPr fontId="3" type="noConversion"/>
  </si>
  <si>
    <t>3-</t>
    <phoneticPr fontId="3" type="noConversion"/>
  </si>
  <si>
    <t>四聲</t>
    <phoneticPr fontId="3" type="noConversion"/>
  </si>
  <si>
    <t>一聲</t>
    <phoneticPr fontId="3" type="noConversion"/>
  </si>
  <si>
    <t>三聲</t>
    <phoneticPr fontId="3" type="noConversion"/>
  </si>
  <si>
    <t>二聲</t>
    <phoneticPr fontId="3" type="noConversion"/>
  </si>
  <si>
    <t>短入</t>
    <phoneticPr fontId="3" type="noConversion"/>
  </si>
  <si>
    <t>長入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</si>
  <si>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</si>
  <si>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</si>
  <si>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</si>
  <si>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</si>
  <si>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</si>
  <si>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ㄚ'  ㄚ"  ㄚ-  Do  Mi  Sol  三個音階</t>
    <phoneticPr fontId="3" type="noConversion"/>
  </si>
  <si>
    <t>短入變長</t>
    <phoneticPr fontId="3" type="noConversion"/>
  </si>
  <si>
    <t>長入變短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</si>
  <si>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</si>
  <si>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</si>
  <si>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</si>
  <si>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</si>
  <si>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</si>
  <si>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陽上</t>
  </si>
  <si>
    <t>陽入</t>
  </si>
  <si>
    <t>ㄑㄧ</t>
  </si>
  <si>
    <t>ㄒㄧ</t>
  </si>
  <si>
    <t>ㄐㄧ</t>
    <phoneticPr fontId="3" type="noConversion"/>
  </si>
  <si>
    <t>ㄗㄧ</t>
    <phoneticPr fontId="3" type="noConversion"/>
  </si>
  <si>
    <t>ㄘㄧ</t>
    <phoneticPr fontId="3" type="noConversion"/>
  </si>
  <si>
    <t>ㄙㄧ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</si>
</sst>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5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  <font>
      <sz val="20"/>
      <color rgb="FF0070C0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</cellStyleXfs>
  <cellXfs count="330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16" fillId="0" borderId="0" xfId="5" quotePrefix="1" applyFont="1"/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83" fillId="6" borderId="10" xfId="5" applyFont="1" applyFill="1" applyBorder="1" applyAlignment="1">
      <alignment horizontal="center" vertical="center"/>
    </xf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107" fillId="2" borderId="22" xfId="5" applyFont="1" applyFill="1" applyBorder="1" applyAlignment="1">
      <alignment horizont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108" fillId="0" borderId="0" xfId="5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9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10" fillId="0" borderId="10" xfId="0" quotePrefix="1" applyFont="1" applyBorder="1" applyAlignment="1">
      <alignment horizontal="center" vertical="center"/>
    </xf>
    <xf numFmtId="0" fontId="110" fillId="0" borderId="10" xfId="0" applyFont="1" applyBorder="1" applyAlignment="1">
      <alignment horizontal="center" vertical="center"/>
    </xf>
    <xf numFmtId="0" fontId="111" fillId="0" borderId="0" xfId="0" applyFont="1" applyAlignment="1">
      <alignment horizontal="center"/>
    </xf>
    <xf numFmtId="0" fontId="111" fillId="0" borderId="0" xfId="0" quotePrefix="1" applyFont="1" applyAlignment="1">
      <alignment horizontal="center"/>
    </xf>
    <xf numFmtId="0" fontId="111" fillId="0" borderId="0" xfId="0" applyFont="1" applyAlignment="1">
      <alignment horizontal="left" indent="1"/>
    </xf>
    <xf numFmtId="0" fontId="112" fillId="0" borderId="0" xfId="0" applyFont="1" applyAlignment="1">
      <alignment horizontal="center"/>
    </xf>
    <xf numFmtId="0" fontId="113" fillId="0" borderId="10" xfId="0" applyFont="1" applyBorder="1"/>
    <xf numFmtId="0" fontId="113" fillId="0" borderId="10" xfId="0" applyFont="1" applyBorder="1" applyAlignment="1">
      <alignment horizontal="center" vertical="center"/>
    </xf>
    <xf numFmtId="0" fontId="114" fillId="0" borderId="10" xfId="0" applyFont="1" applyBorder="1"/>
    <xf numFmtId="0" fontId="114" fillId="0" borderId="10" xfId="0" applyFont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</cellXfs>
  <cellStyles count="7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133350</xdr:colOff>
      <xdr:row>59</xdr:row>
      <xdr:rowOff>0</xdr:rowOff>
    </xdr:from>
    <xdr:to>
      <xdr:col>28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60</xdr:row>
      <xdr:rowOff>400050</xdr:rowOff>
    </xdr:from>
    <xdr:to>
      <xdr:col>28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61</xdr:row>
      <xdr:rowOff>85725</xdr:rowOff>
    </xdr:from>
    <xdr:to>
      <xdr:col>28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BX63"/>
  <sheetViews>
    <sheetView tabSelected="1" zoomScale="70" zoomScaleNormal="70" workbookViewId="0">
      <selection activeCell="AQ12" sqref="AQ12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50" customWidth="1"/>
    <col min="66" max="67" width="12.5" style="75" customWidth="1"/>
    <col min="68" max="68" width="7.19921875" style="75"/>
    <col min="69" max="69" width="27.296875" style="76" customWidth="1"/>
    <col min="70" max="70" width="7.19921875" style="75"/>
    <col min="71" max="71" width="7.19921875" style="234"/>
    <col min="72" max="72" width="23.796875" style="262" bestFit="1" customWidth="1"/>
    <col min="77" max="16384" width="7.19921875" style="75"/>
  </cols>
  <sheetData>
    <row r="1" spans="1:72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2" s="79" customFormat="1" ht="31.5" customHeight="1">
      <c r="A2" s="77"/>
      <c r="B2" s="293" t="s">
        <v>316</v>
      </c>
      <c r="C2" s="294"/>
      <c r="D2" s="295"/>
      <c r="E2" s="293" t="s">
        <v>0</v>
      </c>
      <c r="F2" s="294"/>
      <c r="G2" s="295"/>
      <c r="H2" s="290" t="s">
        <v>1</v>
      </c>
      <c r="I2" s="291"/>
      <c r="J2" s="292"/>
      <c r="K2" s="290" t="s">
        <v>2</v>
      </c>
      <c r="L2" s="291"/>
      <c r="M2" s="292"/>
      <c r="N2" s="296">
        <v>0.05</v>
      </c>
      <c r="O2" s="297"/>
      <c r="P2" s="298"/>
      <c r="Q2" s="290" t="s">
        <v>3</v>
      </c>
      <c r="R2" s="291"/>
      <c r="S2" s="292"/>
      <c r="T2" s="290" t="s">
        <v>4</v>
      </c>
      <c r="U2" s="291"/>
      <c r="V2" s="292"/>
      <c r="W2" s="301" t="s">
        <v>317</v>
      </c>
      <c r="X2" s="302"/>
      <c r="Y2" s="303"/>
      <c r="Z2" s="301" t="s">
        <v>318</v>
      </c>
      <c r="AA2" s="302"/>
      <c r="AB2" s="303"/>
      <c r="AC2" s="301" t="s">
        <v>5</v>
      </c>
      <c r="AD2" s="302"/>
      <c r="AE2" s="303"/>
      <c r="AF2" s="304" t="s">
        <v>6</v>
      </c>
      <c r="AG2" s="305"/>
      <c r="AH2" s="306"/>
      <c r="AI2" s="304" t="s">
        <v>7</v>
      </c>
      <c r="AJ2" s="305"/>
      <c r="AK2" s="306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319</v>
      </c>
      <c r="BK2" s="33"/>
      <c r="BL2" s="249"/>
      <c r="BM2" s="249"/>
      <c r="BN2" s="33"/>
      <c r="BO2" s="75"/>
      <c r="BQ2" s="76"/>
      <c r="BS2" s="259"/>
      <c r="BT2" s="261"/>
    </row>
    <row r="3" spans="1:72" s="79" customFormat="1" ht="31.5" customHeight="1">
      <c r="A3" s="77"/>
      <c r="B3" s="184" t="str">
        <f ca="1">E17</f>
        <v>ㄅㄏ</v>
      </c>
      <c r="C3" s="81"/>
      <c r="D3" s="188" t="s">
        <v>251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5" t="str">
        <f ca="1">AC17</f>
        <v>ㄥㄚ</v>
      </c>
      <c r="X3" s="91"/>
      <c r="Y3" s="189" t="str">
        <f ca="1">AC18</f>
        <v>Na</v>
      </c>
      <c r="Z3" s="185" t="str">
        <f ca="1">AK17</f>
        <v>ㄥㄞ</v>
      </c>
      <c r="AA3" s="91"/>
      <c r="AB3" s="189" t="str">
        <f ca="1">AK18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46" t="s">
        <v>134</v>
      </c>
      <c r="BL3" s="43" t="s">
        <v>104</v>
      </c>
      <c r="BM3" s="43"/>
      <c r="BN3" s="44" t="s">
        <v>320</v>
      </c>
      <c r="BO3" s="45" t="s">
        <v>321</v>
      </c>
      <c r="BQ3" s="76"/>
      <c r="BS3" s="259"/>
      <c r="BT3" s="261"/>
    </row>
    <row r="4" spans="1:72" ht="31.5" customHeight="1" thickBot="1">
      <c r="A4" s="97"/>
      <c r="B4" s="186" t="str">
        <f ca="1">D17</f>
        <v>ㄅ</v>
      </c>
      <c r="C4" s="99"/>
      <c r="D4" s="190" t="s">
        <v>141</v>
      </c>
      <c r="E4" s="186" t="str">
        <f ca="1">H17</f>
        <v>ㄉ</v>
      </c>
      <c r="F4" s="99"/>
      <c r="G4" s="191" t="s">
        <v>11</v>
      </c>
      <c r="H4" s="307" t="s">
        <v>12</v>
      </c>
      <c r="I4" s="308"/>
      <c r="J4" s="101" t="s">
        <v>13</v>
      </c>
      <c r="K4" s="309" t="s">
        <v>14</v>
      </c>
      <c r="L4" s="310"/>
      <c r="M4" s="101" t="s">
        <v>15</v>
      </c>
      <c r="N4" s="307" t="s">
        <v>16</v>
      </c>
      <c r="O4" s="308"/>
      <c r="P4" s="101" t="s">
        <v>17</v>
      </c>
      <c r="Q4" s="309" t="s">
        <v>18</v>
      </c>
      <c r="R4" s="310"/>
      <c r="S4" s="101" t="s">
        <v>19</v>
      </c>
      <c r="T4" s="307" t="s">
        <v>322</v>
      </c>
      <c r="U4" s="308"/>
      <c r="V4" s="101" t="s">
        <v>323</v>
      </c>
      <c r="W4" s="187" t="str">
        <f ca="1">AB17</f>
        <v>ㄚ</v>
      </c>
      <c r="X4" s="102"/>
      <c r="Y4" s="193" t="str">
        <f ca="1">AB18</f>
        <v>a</v>
      </c>
      <c r="Z4" s="187" t="str">
        <f ca="1">AJ17</f>
        <v>ㄞ</v>
      </c>
      <c r="AA4" s="103"/>
      <c r="AB4" s="194" t="str">
        <f ca="1">AJ18</f>
        <v>ai</v>
      </c>
      <c r="AC4" s="187" t="str">
        <f ca="1">AI17</f>
        <v>ㄢ</v>
      </c>
      <c r="AD4" s="102"/>
      <c r="AE4" s="193" t="str">
        <f ca="1">AI18</f>
        <v>an</v>
      </c>
      <c r="AF4" s="104"/>
      <c r="AG4" s="103"/>
      <c r="AH4" s="105"/>
      <c r="AI4" s="299"/>
      <c r="AJ4" s="300"/>
      <c r="AK4" s="106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53">
        <f t="shared" ref="BJ4:BJ58" si="0" xml:space="preserve"> ROW() - 3</f>
        <v>1</v>
      </c>
      <c r="BK4" s="6">
        <f>注音符號字典編碼!C5</f>
        <v>1</v>
      </c>
      <c r="BL4" s="19" t="str">
        <f>注音符號字典編碼!D5</f>
        <v>ㄅ</v>
      </c>
      <c r="BM4" s="268" t="str">
        <f>注音符號字典編碼!E5</f>
        <v>ㄅ</v>
      </c>
      <c r="BN4" s="13" t="str">
        <f>注音符號字典編碼!F5</f>
        <v>p</v>
      </c>
      <c r="BO4" s="5" t="str">
        <f>注音符號字典編碼!G5</f>
        <v>p</v>
      </c>
      <c r="BQ4" s="107" t="str">
        <f xml:space="preserve"> """" &amp; BK4 &amp; """: { commit: """ &amp; BL4 &amp; """ }"</f>
        <v>"1": { commit: "ㄅ" }</v>
      </c>
      <c r="BS4" s="259">
        <v>2</v>
      </c>
      <c r="BT4" s="262" t="str">
        <f xml:space="preserve"> "- xform/" &amp; BL5 &amp; "/" &amp; BM5 &amp; "/"</f>
        <v>- xform/ㄅㄏ/ㆠ/</v>
      </c>
    </row>
    <row r="5" spans="1:72" s="79" customFormat="1" ht="31.5" customHeight="1">
      <c r="A5" s="77"/>
      <c r="B5" s="77"/>
      <c r="C5" s="293" t="s">
        <v>24</v>
      </c>
      <c r="D5" s="294"/>
      <c r="E5" s="295"/>
      <c r="F5" s="293" t="s">
        <v>25</v>
      </c>
      <c r="G5" s="294"/>
      <c r="H5" s="295"/>
      <c r="I5" s="293" t="s">
        <v>26</v>
      </c>
      <c r="J5" s="294"/>
      <c r="K5" s="295"/>
      <c r="L5" s="293" t="s">
        <v>27</v>
      </c>
      <c r="M5" s="294"/>
      <c r="N5" s="295"/>
      <c r="O5" s="293" t="s">
        <v>28</v>
      </c>
      <c r="P5" s="294"/>
      <c r="Q5" s="295"/>
      <c r="R5" s="293" t="s">
        <v>29</v>
      </c>
      <c r="S5" s="294"/>
      <c r="T5" s="295"/>
      <c r="U5" s="301" t="s">
        <v>30</v>
      </c>
      <c r="V5" s="302"/>
      <c r="W5" s="303"/>
      <c r="X5" s="301" t="s">
        <v>31</v>
      </c>
      <c r="Y5" s="302"/>
      <c r="Z5" s="303"/>
      <c r="AA5" s="301" t="s">
        <v>32</v>
      </c>
      <c r="AB5" s="302"/>
      <c r="AC5" s="303"/>
      <c r="AD5" s="301" t="s">
        <v>33</v>
      </c>
      <c r="AE5" s="302"/>
      <c r="AF5" s="303"/>
      <c r="AG5" s="301" t="s">
        <v>34</v>
      </c>
      <c r="AH5" s="302"/>
      <c r="AI5" s="303"/>
      <c r="AJ5" s="301" t="s">
        <v>35</v>
      </c>
      <c r="AK5" s="302"/>
      <c r="AL5" s="303"/>
      <c r="AM5" s="304" t="s">
        <v>36</v>
      </c>
      <c r="AN5" s="305"/>
      <c r="AO5" s="306"/>
      <c r="AP5" s="77"/>
      <c r="AQ5" s="77"/>
      <c r="AR5" s="78"/>
      <c r="AS5" s="78"/>
      <c r="AT5" s="77"/>
      <c r="AU5" s="77"/>
      <c r="AV5" s="77"/>
      <c r="BJ5" s="253">
        <f t="shared" si="0"/>
        <v>2</v>
      </c>
      <c r="BK5" s="6" t="str">
        <f>注音符號字典編碼!C6</f>
        <v>!</v>
      </c>
      <c r="BL5" s="19" t="str">
        <f>注音符號字典編碼!D6</f>
        <v>ㄅㄏ</v>
      </c>
      <c r="BM5" s="268" t="str">
        <f>注音符號字典編碼!E6</f>
        <v>ㆠ</v>
      </c>
      <c r="BN5" s="13" t="str">
        <f>注音符號字典編碼!F6</f>
        <v>b</v>
      </c>
      <c r="BO5" s="7" t="str">
        <f>注音符號字典編碼!G6</f>
        <v>b</v>
      </c>
      <c r="BQ5" s="107" t="str">
        <f t="shared" ref="BQ5:BQ53" si="1" xml:space="preserve"> """" &amp; BK5 &amp; """: { commit: """ &amp; BL5 &amp; """ }"</f>
        <v>"!": { commit: "ㄅㄏ" }</v>
      </c>
      <c r="BS5" s="259">
        <v>10</v>
      </c>
      <c r="BT5" s="262" t="str">
        <f xml:space="preserve"> "- xform/" &amp; BL13 &amp; "/" &amp; BM13 &amp; "/"</f>
        <v>- xform/ㄍㄏ/ㆣ/</v>
      </c>
    </row>
    <row r="6" spans="1:72" s="79" customFormat="1" ht="31.5" customHeight="1">
      <c r="A6" s="77"/>
      <c r="B6" s="77"/>
      <c r="C6" s="83"/>
      <c r="D6" s="81"/>
      <c r="E6" s="82"/>
      <c r="F6" s="83"/>
      <c r="G6" s="81"/>
      <c r="H6" s="82"/>
      <c r="I6" s="184" t="str">
        <f ca="1">M17</f>
        <v>ㄍㄏ</v>
      </c>
      <c r="J6" s="81"/>
      <c r="K6" s="82" t="s">
        <v>250</v>
      </c>
      <c r="L6" s="80"/>
      <c r="M6" s="81"/>
      <c r="N6" s="110"/>
      <c r="O6" s="83"/>
      <c r="P6" s="81"/>
      <c r="Q6" s="82"/>
      <c r="R6" s="80" t="str">
        <f ca="1">T17</f>
        <v>ㄐㄧ</v>
      </c>
      <c r="S6" s="81"/>
      <c r="T6" s="110" t="str">
        <f ca="1">T18</f>
        <v>ci-</v>
      </c>
      <c r="U6" s="185" t="str">
        <f ca="1">Y17</f>
        <v>ㄥㄧ</v>
      </c>
      <c r="V6" s="91"/>
      <c r="W6" s="189" t="str">
        <f ca="1">Y18</f>
        <v>Ni</v>
      </c>
      <c r="X6" s="185" t="str">
        <f ca="1">AG17</f>
        <v>ㄥㄛ</v>
      </c>
      <c r="Y6" s="91"/>
      <c r="Z6" s="189" t="str">
        <f ca="1">AG18</f>
        <v>Noo</v>
      </c>
      <c r="AA6" s="90"/>
      <c r="AB6" s="91"/>
      <c r="AC6" s="93"/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53">
        <f t="shared" si="0"/>
        <v>3</v>
      </c>
      <c r="BK6" s="6" t="str">
        <f>注音符號字典編碼!C7</f>
        <v>q</v>
      </c>
      <c r="BL6" s="19" t="str">
        <f>注音符號字典編碼!D7</f>
        <v>ㄆ</v>
      </c>
      <c r="BM6" s="268" t="str">
        <f>注音符號字典編碼!E7</f>
        <v>ㄆ</v>
      </c>
      <c r="BN6" s="13" t="str">
        <f>注音符號字典編碼!F7</f>
        <v>ph</v>
      </c>
      <c r="BO6" s="5" t="str">
        <f>注音符號字典編碼!G7</f>
        <v>P</v>
      </c>
      <c r="BQ6" s="107" t="str">
        <f t="shared" si="1"/>
        <v>"q": { commit: "ㄆ" }</v>
      </c>
      <c r="BS6" s="259"/>
      <c r="BT6" s="261"/>
    </row>
    <row r="7" spans="1:72" ht="31.5" customHeight="1" thickBot="1">
      <c r="A7" s="97"/>
      <c r="B7" s="97"/>
      <c r="C7" s="186" t="str">
        <f ca="1">F17</f>
        <v>ㄆ</v>
      </c>
      <c r="D7" s="99"/>
      <c r="E7" s="191" t="s">
        <v>38</v>
      </c>
      <c r="F7" s="186" t="str">
        <f ca="1">I17</f>
        <v>ㄊ</v>
      </c>
      <c r="G7" s="99"/>
      <c r="H7" s="191" t="s">
        <v>40</v>
      </c>
      <c r="I7" s="186" t="str">
        <f ca="1">L17</f>
        <v>ㄍ</v>
      </c>
      <c r="J7" s="99"/>
      <c r="K7" s="190" t="s">
        <v>253</v>
      </c>
      <c r="L7" s="98"/>
      <c r="M7" s="99"/>
      <c r="N7" s="111"/>
      <c r="O7" s="98"/>
      <c r="P7" s="99"/>
      <c r="Q7" s="100"/>
      <c r="R7" s="98" t="str">
        <f ca="1">P17</f>
        <v>ㄗ</v>
      </c>
      <c r="S7" s="99"/>
      <c r="T7" s="192" t="str">
        <f ca="1">P18</f>
        <v>c</v>
      </c>
      <c r="U7" s="187" t="str">
        <f ca="1">X17</f>
        <v>ㄧ</v>
      </c>
      <c r="V7" s="102"/>
      <c r="W7" s="194" t="str">
        <f ca="1">X18</f>
        <v>i</v>
      </c>
      <c r="X7" s="187" t="str">
        <f ca="1">AF17</f>
        <v>ㄛ</v>
      </c>
      <c r="Y7" s="102"/>
      <c r="Z7" s="194" t="str">
        <f ca="1">AF18</f>
        <v>oo</v>
      </c>
      <c r="AA7" s="187" t="str">
        <f ca="1">AR17</f>
        <v>ㆨ</v>
      </c>
      <c r="AB7" s="102"/>
      <c r="AC7" s="193" t="str">
        <f ca="1">AR18</f>
        <v>ir</v>
      </c>
      <c r="AD7" s="187" t="str">
        <f ca="1">AU17</f>
        <v>ㄣ</v>
      </c>
      <c r="AE7" s="103"/>
      <c r="AF7" s="194" t="str">
        <f ca="1">AU18</f>
        <v>-n</v>
      </c>
      <c r="AG7" s="299"/>
      <c r="AH7" s="300"/>
      <c r="AI7" s="106"/>
      <c r="AJ7" s="299"/>
      <c r="AK7" s="300"/>
      <c r="AL7" s="106"/>
      <c r="AM7" s="299"/>
      <c r="AN7" s="300"/>
      <c r="AO7" s="106"/>
      <c r="AP7" s="97"/>
      <c r="AQ7" s="97"/>
      <c r="AR7" s="74"/>
      <c r="AS7" s="74"/>
      <c r="AT7" s="97"/>
      <c r="AU7" s="97"/>
      <c r="AV7" s="97"/>
      <c r="BJ7" s="253">
        <f t="shared" si="0"/>
        <v>4</v>
      </c>
      <c r="BK7" s="6" t="str">
        <f>注音符號字典編碼!C8</f>
        <v>a</v>
      </c>
      <c r="BL7" s="19" t="str">
        <f>注音符號字典編碼!D8</f>
        <v>ㄇ</v>
      </c>
      <c r="BM7" s="268" t="str">
        <f>注音符號字典編碼!E8</f>
        <v>ㄇ</v>
      </c>
      <c r="BN7" s="16" t="str">
        <f>注音符號字典編碼!F8</f>
        <v>m-</v>
      </c>
      <c r="BO7" s="5" t="str">
        <f>注音符號字典編碼!G8</f>
        <v>m</v>
      </c>
      <c r="BQ7" s="107" t="str">
        <f t="shared" si="1"/>
        <v>"a": { commit: "ㄇ" }</v>
      </c>
    </row>
    <row r="8" spans="1:72" s="79" customFormat="1" ht="31.5" customHeight="1">
      <c r="A8" s="77"/>
      <c r="B8" s="77"/>
      <c r="C8" s="112"/>
      <c r="D8" s="293" t="s">
        <v>157</v>
      </c>
      <c r="E8" s="294"/>
      <c r="F8" s="295"/>
      <c r="G8" s="293" t="s">
        <v>56</v>
      </c>
      <c r="H8" s="294"/>
      <c r="I8" s="295"/>
      <c r="J8" s="293" t="s">
        <v>57</v>
      </c>
      <c r="K8" s="294"/>
      <c r="L8" s="295"/>
      <c r="M8" s="293" t="s">
        <v>58</v>
      </c>
      <c r="N8" s="294"/>
      <c r="O8" s="295"/>
      <c r="P8" s="293" t="s">
        <v>59</v>
      </c>
      <c r="Q8" s="294"/>
      <c r="R8" s="295"/>
      <c r="S8" s="293" t="s">
        <v>60</v>
      </c>
      <c r="T8" s="294"/>
      <c r="U8" s="295"/>
      <c r="V8" s="301" t="s">
        <v>61</v>
      </c>
      <c r="W8" s="302"/>
      <c r="X8" s="303"/>
      <c r="Y8" s="301" t="s">
        <v>62</v>
      </c>
      <c r="Z8" s="302"/>
      <c r="AA8" s="303"/>
      <c r="AB8" s="301" t="s">
        <v>63</v>
      </c>
      <c r="AC8" s="302"/>
      <c r="AD8" s="303"/>
      <c r="AE8" s="301" t="s">
        <v>64</v>
      </c>
      <c r="AF8" s="302"/>
      <c r="AG8" s="303"/>
      <c r="AH8" s="304" t="s">
        <v>65</v>
      </c>
      <c r="AI8" s="305"/>
      <c r="AJ8" s="306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53">
        <f t="shared" si="0"/>
        <v>5</v>
      </c>
      <c r="BK8" s="9">
        <f>注音符號字典編碼!C9</f>
        <v>2</v>
      </c>
      <c r="BL8" s="20" t="str">
        <f>注音符號字典編碼!D9</f>
        <v>ㄉ</v>
      </c>
      <c r="BM8" s="269">
        <f>注音符號字典編碼!E9</f>
        <v>0</v>
      </c>
      <c r="BN8" s="14" t="str">
        <f>注音符號字典編碼!F9</f>
        <v>t</v>
      </c>
      <c r="BO8" s="8" t="str">
        <f>注音符號字典編碼!G9</f>
        <v>t</v>
      </c>
      <c r="BQ8" s="107" t="str">
        <f t="shared" si="1"/>
        <v>"2": { commit: "ㄉ" }</v>
      </c>
      <c r="BS8" s="259"/>
      <c r="BT8" s="261"/>
    </row>
    <row r="9" spans="1:72" s="79" customFormat="1" ht="31.5" customHeight="1">
      <c r="A9" s="77"/>
      <c r="B9" s="77"/>
      <c r="C9" s="112"/>
      <c r="D9" s="258" t="str">
        <f ca="1">AT17</f>
        <v>ㄇ</v>
      </c>
      <c r="E9" s="81"/>
      <c r="F9" s="82" t="str">
        <f ca="1">AT18</f>
        <v>-m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U17</f>
        <v>ㄑㄧ</v>
      </c>
      <c r="T9" s="81"/>
      <c r="U9" s="110" t="str">
        <f ca="1">U18</f>
        <v>chi-</v>
      </c>
      <c r="V9" s="185" t="str">
        <f ca="1">AA17</f>
        <v>ㄥㄨ</v>
      </c>
      <c r="W9" s="91"/>
      <c r="X9" s="189" t="str">
        <f ca="1">AA18</f>
        <v>Nu</v>
      </c>
      <c r="Y9" s="92"/>
      <c r="Z9" s="91"/>
      <c r="AA9" s="93"/>
      <c r="AB9" s="185" t="str">
        <f ca="1">AM17</f>
        <v>ㄥㄠ</v>
      </c>
      <c r="AC9" s="91"/>
      <c r="AD9" s="189" t="str">
        <f ca="1">AM18</f>
        <v>Nau</v>
      </c>
      <c r="AE9" s="185" t="str">
        <f ca="1">AP17</f>
        <v>ㄛㄥ</v>
      </c>
      <c r="AF9" s="91"/>
      <c r="AG9" s="189" t="str">
        <f ca="1">AP18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53">
        <f t="shared" si="0"/>
        <v>6</v>
      </c>
      <c r="BK9" s="6" t="str">
        <f>注音符號字典編碼!C10</f>
        <v>w</v>
      </c>
      <c r="BL9" s="19" t="str">
        <f>注音符號字典編碼!D10</f>
        <v>ㄊ</v>
      </c>
      <c r="BM9" s="268">
        <f>注音符號字典編碼!E10</f>
        <v>0</v>
      </c>
      <c r="BN9" s="13" t="str">
        <f>注音符號字典編碼!F10</f>
        <v>th</v>
      </c>
      <c r="BO9" s="5" t="str">
        <f>注音符號字典編碼!G10</f>
        <v>T</v>
      </c>
      <c r="BQ9" s="107" t="str">
        <f t="shared" si="1"/>
        <v>"w": { commit: "ㄊ" }</v>
      </c>
      <c r="BS9" s="259"/>
      <c r="BT9" s="261"/>
    </row>
    <row r="10" spans="1:72" ht="31.5" customHeight="1" thickBot="1">
      <c r="A10" s="97"/>
      <c r="B10" s="97"/>
      <c r="C10" s="97"/>
      <c r="D10" s="186" t="str">
        <f ca="1">G17</f>
        <v>ㄇ</v>
      </c>
      <c r="E10" s="99"/>
      <c r="F10" s="191" t="s">
        <v>66</v>
      </c>
      <c r="G10" s="186" t="str">
        <f ca="1">J17</f>
        <v>ㄋ</v>
      </c>
      <c r="H10" s="99"/>
      <c r="I10" s="191" t="s">
        <v>68</v>
      </c>
      <c r="J10" s="186" t="str">
        <f ca="1">N17</f>
        <v>ㄎ</v>
      </c>
      <c r="K10" s="99"/>
      <c r="L10" s="191" t="s">
        <v>70</v>
      </c>
      <c r="M10" s="98"/>
      <c r="N10" s="99"/>
      <c r="O10" s="113"/>
      <c r="P10" s="252"/>
      <c r="Q10" s="99"/>
      <c r="R10" s="192"/>
      <c r="S10" s="98" t="str">
        <f ca="1">Q17</f>
        <v>ㄘ</v>
      </c>
      <c r="T10" s="99"/>
      <c r="U10" s="192" t="str">
        <f ca="1">Q18</f>
        <v>ch</v>
      </c>
      <c r="V10" s="187" t="str">
        <f ca="1">Z17</f>
        <v>ㄨ</v>
      </c>
      <c r="W10" s="102"/>
      <c r="X10" s="194" t="str">
        <f ca="1">Z18</f>
        <v>u</v>
      </c>
      <c r="Y10" s="187" t="str">
        <f ca="1">AH17</f>
        <v>ㄜ</v>
      </c>
      <c r="Z10" s="102"/>
      <c r="AA10" s="194" t="str">
        <f ca="1">AH18</f>
        <v>o</v>
      </c>
      <c r="AB10" s="187" t="str">
        <f ca="1">AL17</f>
        <v>ㄠ</v>
      </c>
      <c r="AC10" s="102"/>
      <c r="AD10" s="194" t="str">
        <f ca="1">AL18</f>
        <v>au</v>
      </c>
      <c r="AE10" s="187" t="str">
        <f ca="1">AQ17</f>
        <v>ㄤ</v>
      </c>
      <c r="AF10" s="103"/>
      <c r="AG10" s="194" t="str">
        <f ca="1">AQ18</f>
        <v>ang</v>
      </c>
      <c r="AH10" s="299"/>
      <c r="AI10" s="300"/>
      <c r="AJ10" s="106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53">
        <f t="shared" si="0"/>
        <v>7</v>
      </c>
      <c r="BK10" s="6" t="str">
        <f>注音符號字典編碼!C11</f>
        <v>s</v>
      </c>
      <c r="BL10" s="19" t="str">
        <f>注音符號字典編碼!D11</f>
        <v>ㄋ</v>
      </c>
      <c r="BM10" s="268">
        <f>注音符號字典編碼!E11</f>
        <v>0</v>
      </c>
      <c r="BN10" s="13" t="str">
        <f>注音符號字典編碼!F11</f>
        <v>n</v>
      </c>
      <c r="BO10" s="5" t="str">
        <f>注音符號字典編碼!G11</f>
        <v>n</v>
      </c>
      <c r="BQ10" s="107" t="str">
        <f t="shared" si="1"/>
        <v>"s": { commit: "ㄋ" }</v>
      </c>
    </row>
    <row r="11" spans="1:72" s="79" customFormat="1" ht="31.5" customHeight="1">
      <c r="A11" s="77"/>
      <c r="B11" s="77"/>
      <c r="C11" s="77"/>
      <c r="D11" s="77"/>
      <c r="E11" s="293" t="s">
        <v>284</v>
      </c>
      <c r="F11" s="294"/>
      <c r="G11" s="295"/>
      <c r="H11" s="293" t="s">
        <v>82</v>
      </c>
      <c r="I11" s="294"/>
      <c r="J11" s="295"/>
      <c r="K11" s="293" t="s">
        <v>83</v>
      </c>
      <c r="L11" s="294"/>
      <c r="M11" s="295"/>
      <c r="N11" s="293" t="s">
        <v>84</v>
      </c>
      <c r="O11" s="294"/>
      <c r="P11" s="295"/>
      <c r="Q11" s="293" t="s">
        <v>85</v>
      </c>
      <c r="R11" s="294"/>
      <c r="S11" s="295"/>
      <c r="T11" s="293" t="s">
        <v>86</v>
      </c>
      <c r="U11" s="294"/>
      <c r="V11" s="295"/>
      <c r="W11" s="301" t="s">
        <v>87</v>
      </c>
      <c r="X11" s="302"/>
      <c r="Y11" s="303"/>
      <c r="Z11" s="301" t="s">
        <v>324</v>
      </c>
      <c r="AA11" s="302"/>
      <c r="AB11" s="303"/>
      <c r="AC11" s="301" t="s">
        <v>88</v>
      </c>
      <c r="AD11" s="302"/>
      <c r="AE11" s="303"/>
      <c r="AF11" s="304" t="s">
        <v>89</v>
      </c>
      <c r="AG11" s="305"/>
      <c r="AH11" s="306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53">
        <f t="shared" si="0"/>
        <v>8</v>
      </c>
      <c r="BK11" s="6" t="str">
        <f>注音符號字典編碼!C12</f>
        <v>x</v>
      </c>
      <c r="BL11" s="19" t="str">
        <f>注音符號字典編碼!D12</f>
        <v>ㄌ</v>
      </c>
      <c r="BM11" s="268">
        <f>注音符號字典編碼!E12</f>
        <v>0</v>
      </c>
      <c r="BN11" s="13" t="str">
        <f>注音符號字典編碼!F12</f>
        <v>l</v>
      </c>
      <c r="BO11" s="5" t="str">
        <f>注音符號字典編碼!G12</f>
        <v>l</v>
      </c>
      <c r="BQ11" s="107" t="str">
        <f t="shared" si="1"/>
        <v>"x": { commit: "ㄌ" }</v>
      </c>
      <c r="BS11" s="259"/>
      <c r="BT11" s="261"/>
    </row>
    <row r="12" spans="1:72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10"/>
      <c r="T12" s="83" t="str">
        <f ca="1">V17</f>
        <v>ㄒㄧ</v>
      </c>
      <c r="U12" s="81"/>
      <c r="V12" s="82" t="str">
        <f ca="1">V18</f>
        <v>si-</v>
      </c>
      <c r="W12" s="185" t="str">
        <f ca="1">AN17</f>
        <v>ㄛㄇ</v>
      </c>
      <c r="X12" s="91"/>
      <c r="Y12" s="189" t="str">
        <f ca="1">AN18</f>
        <v>om</v>
      </c>
      <c r="Z12" s="185" t="str">
        <f ca="1">AE17</f>
        <v>ㄥㄝ</v>
      </c>
      <c r="AA12" s="91"/>
      <c r="AB12" s="189" t="str">
        <f ca="1">AE18</f>
        <v>Ne</v>
      </c>
      <c r="AC12" s="185"/>
      <c r="AD12" s="91"/>
      <c r="AE12" s="93"/>
      <c r="AF12" s="185" t="str">
        <f ca="1">W17</f>
        <v>ㄫ</v>
      </c>
      <c r="AG12" s="91"/>
      <c r="AH12" s="189" t="str">
        <f ca="1">W18</f>
        <v>ng-</v>
      </c>
      <c r="AI12" s="77"/>
      <c r="AJ12" s="77"/>
      <c r="AK12" s="77"/>
      <c r="AL12" s="77"/>
      <c r="AM12" s="77"/>
      <c r="AN12" s="77"/>
      <c r="AO12" s="77"/>
      <c r="AP12" s="77"/>
      <c r="AQ12" s="77" t="s">
        <v>283</v>
      </c>
      <c r="AR12" s="78"/>
      <c r="AS12" s="78"/>
      <c r="AT12" s="77"/>
      <c r="AU12" s="77"/>
      <c r="AV12" s="77"/>
      <c r="BJ12" s="253">
        <f t="shared" si="0"/>
        <v>9</v>
      </c>
      <c r="BK12" s="9" t="str">
        <f>注音符號字典編碼!C13</f>
        <v>e</v>
      </c>
      <c r="BL12" s="20" t="str">
        <f>注音符號字典編碼!D13</f>
        <v>ㄍ</v>
      </c>
      <c r="BM12" s="269" t="str">
        <f>注音符號字典編碼!E13</f>
        <v>ㄍ</v>
      </c>
      <c r="BN12" s="14" t="str">
        <f>注音符號字典編碼!F13</f>
        <v>k</v>
      </c>
      <c r="BO12" s="8" t="str">
        <f>注音符號字典編碼!G13</f>
        <v>k</v>
      </c>
      <c r="BQ12" s="107" t="str">
        <f t="shared" si="1"/>
        <v>"e": { commit: "ㄍ" }</v>
      </c>
      <c r="BS12" s="259"/>
      <c r="BT12" s="261"/>
    </row>
    <row r="13" spans="1:72" ht="31.5" customHeight="1" thickBot="1">
      <c r="A13" s="97"/>
      <c r="B13" s="97"/>
      <c r="C13" s="97"/>
      <c r="D13" s="97"/>
      <c r="E13" s="98"/>
      <c r="F13" s="99"/>
      <c r="G13" s="100"/>
      <c r="H13" s="186" t="str">
        <f ca="1">K17</f>
        <v>ㄌ</v>
      </c>
      <c r="I13" s="99"/>
      <c r="J13" s="191" t="s">
        <v>93</v>
      </c>
      <c r="K13" s="186" t="str">
        <f ca="1">O17</f>
        <v>ㄏ</v>
      </c>
      <c r="L13" s="99"/>
      <c r="M13" s="192" t="str">
        <f ca="1">P18</f>
        <v>c</v>
      </c>
      <c r="N13" s="98"/>
      <c r="O13" s="99"/>
      <c r="P13" s="114"/>
      <c r="Q13" s="98" t="str">
        <f ca="1">S17</f>
        <v>ㄖ</v>
      </c>
      <c r="R13" s="99"/>
      <c r="S13" s="192" t="str">
        <f ca="1">S18</f>
        <v>j</v>
      </c>
      <c r="T13" s="186" t="str">
        <f ca="1">R17</f>
        <v>ㄙ</v>
      </c>
      <c r="U13" s="99"/>
      <c r="V13" s="192" t="str">
        <f ca="1">R18</f>
        <v>s</v>
      </c>
      <c r="W13" s="187" t="str">
        <f ca="1">AO17</f>
        <v>ㄚㄇ</v>
      </c>
      <c r="X13" s="102"/>
      <c r="Y13" s="194" t="str">
        <f ca="1">AO18</f>
        <v>am</v>
      </c>
      <c r="Z13" s="187" t="str">
        <f ca="1">AD17</f>
        <v>ㄝ</v>
      </c>
      <c r="AA13" s="102"/>
      <c r="AB13" s="194" t="str">
        <f ca="1">AD18</f>
        <v>e</v>
      </c>
      <c r="AC13" s="187"/>
      <c r="AD13" s="102"/>
      <c r="AE13" s="195"/>
      <c r="AF13" s="187" t="str">
        <f ca="1">AS17</f>
        <v>ㄥ</v>
      </c>
      <c r="AG13" s="102"/>
      <c r="AH13" s="194" t="str">
        <f ca="1">AS18</f>
        <v>-ng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53">
        <f t="shared" si="0"/>
        <v>10</v>
      </c>
      <c r="BK13" s="6" t="str">
        <f>注音符號字典編碼!C14</f>
        <v>E</v>
      </c>
      <c r="BL13" s="19" t="str">
        <f>注音符號字典編碼!D14</f>
        <v>ㄍㄏ</v>
      </c>
      <c r="BM13" s="268" t="str">
        <f>注音符號字典編碼!E14</f>
        <v>ㆣ</v>
      </c>
      <c r="BN13" s="13" t="str">
        <f>注音符號字典編碼!F14</f>
        <v>g</v>
      </c>
      <c r="BO13" s="5" t="str">
        <f>注音符號字典編碼!G14</f>
        <v>g</v>
      </c>
      <c r="BQ13" s="107" t="str">
        <f t="shared" si="1"/>
        <v>"E": { commit: "ㄍㄏ" }</v>
      </c>
    </row>
    <row r="14" spans="1:72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53">
        <f t="shared" si="0"/>
        <v>11</v>
      </c>
      <c r="BK14" s="6" t="str">
        <f>注音符號字典編碼!C15</f>
        <v>d</v>
      </c>
      <c r="BL14" s="19" t="str">
        <f>注音符號字典編碼!D15</f>
        <v>ㄎ</v>
      </c>
      <c r="BM14" s="268" t="str">
        <f>注音符號字典編碼!E15</f>
        <v>ㄎ</v>
      </c>
      <c r="BN14" s="13" t="str">
        <f>注音符號字典編碼!F15</f>
        <v>kh</v>
      </c>
      <c r="BO14" s="5" t="str">
        <f>注音符號字典編碼!G15</f>
        <v>K</v>
      </c>
      <c r="BQ14" s="107" t="str">
        <f t="shared" si="1"/>
        <v>"d": { commit: "ㄎ" }</v>
      </c>
    </row>
    <row r="15" spans="1:72" s="120" customFormat="1" ht="31.5" customHeight="1">
      <c r="A15" s="115"/>
      <c r="B15" s="116" t="s">
        <v>103</v>
      </c>
      <c r="C15" s="117"/>
      <c r="D15" s="118" cm="1">
        <f t="array" ref="D15" xml:space="preserve"> COLUMN() - COLUMN($C:$C)</f>
        <v>1</v>
      </c>
      <c r="E15" s="118" cm="1">
        <f t="array" ref="E15" xml:space="preserve"> COLUMN() - COLUMN($C:$C)</f>
        <v>2</v>
      </c>
      <c r="F15" s="118" cm="1">
        <f t="array" ref="F15" xml:space="preserve"> COLUMN() - COLUMN($C:$C)</f>
        <v>3</v>
      </c>
      <c r="G15" s="118" cm="1">
        <f t="array" ref="G15" xml:space="preserve"> COLUMN() - COLUMN($C:$C)</f>
        <v>4</v>
      </c>
      <c r="H15" s="118" cm="1">
        <f t="array" ref="H15" xml:space="preserve"> COLUMN() - COLUMN($C:$C)</f>
        <v>5</v>
      </c>
      <c r="I15" s="118" cm="1">
        <f t="array" ref="I15" xml:space="preserve"> COLUMN() - COLUMN($C:$C)</f>
        <v>6</v>
      </c>
      <c r="J15" s="118" cm="1">
        <f t="array" ref="J15" xml:space="preserve"> COLUMN() - COLUMN($C:$C)</f>
        <v>7</v>
      </c>
      <c r="K15" s="118" cm="1">
        <f t="array" ref="K15" xml:space="preserve"> COLUMN() - COLUMN($C:$C)</f>
        <v>8</v>
      </c>
      <c r="L15" s="118" cm="1">
        <f t="array" ref="L15" xml:space="preserve"> COLUMN() - COLUMN($C:$C)</f>
        <v>9</v>
      </c>
      <c r="M15" s="118" cm="1">
        <f t="array" ref="M15" xml:space="preserve"> COLUMN() - COLUMN($C:$C)</f>
        <v>10</v>
      </c>
      <c r="N15" s="118" cm="1">
        <f t="array" ref="N15" xml:space="preserve"> COLUMN() - COLUMN($C:$C)</f>
        <v>11</v>
      </c>
      <c r="O15" s="118" cm="1">
        <f t="array" ref="O15" xml:space="preserve"> COLUMN() - COLUMN($C:$C)</f>
        <v>12</v>
      </c>
      <c r="P15" s="118" cm="1">
        <f t="array" ref="P15" xml:space="preserve"> COLUMN() - COLUMN($C:$C)</f>
        <v>13</v>
      </c>
      <c r="Q15" s="118" cm="1">
        <f t="array" ref="Q15" xml:space="preserve"> COLUMN() - COLUMN($C:$C)</f>
        <v>14</v>
      </c>
      <c r="R15" s="118" cm="1">
        <f t="array" ref="R15" xml:space="preserve"> COLUMN() - COLUMN($C:$C)</f>
        <v>15</v>
      </c>
      <c r="S15" s="118" cm="1">
        <f t="array" ref="S15" xml:space="preserve"> COLUMN() - COLUMN($C:$C)</f>
        <v>16</v>
      </c>
      <c r="T15" s="118" cm="1">
        <f t="array" ref="T15" xml:space="preserve"> COLUMN() - COLUMN($C:$C)</f>
        <v>17</v>
      </c>
      <c r="U15" s="119" cm="1">
        <f t="array" ref="U15" xml:space="preserve"> COLUMN() - COLUMN($C:$C)</f>
        <v>18</v>
      </c>
      <c r="V15" s="119" cm="1">
        <f t="array" ref="V15" xml:space="preserve"> COLUMN() - COLUMN($C:$C)</f>
        <v>19</v>
      </c>
      <c r="W15" s="119" cm="1">
        <f t="array" ref="W15" xml:space="preserve"> COLUMN() - COLUMN($C:$C)</f>
        <v>20</v>
      </c>
      <c r="X15" s="119" cm="1">
        <f t="array" ref="X15" xml:space="preserve"> COLUMN() - COLUMN($C:$C)</f>
        <v>21</v>
      </c>
      <c r="Y15" s="119" cm="1">
        <f t="array" ref="Y15" xml:space="preserve"> COLUMN() - COLUMN($C:$C)</f>
        <v>22</v>
      </c>
      <c r="Z15" s="119" cm="1">
        <f t="array" ref="Z15" xml:space="preserve"> COLUMN() - COLUMN($C:$C)</f>
        <v>23</v>
      </c>
      <c r="AA15" s="119" cm="1">
        <f t="array" ref="AA15" xml:space="preserve"> COLUMN() - COLUMN($C:$C)</f>
        <v>24</v>
      </c>
      <c r="AB15" s="119" cm="1">
        <f t="array" ref="AB15" xml:space="preserve"> COLUMN() - COLUMN($C:$C)</f>
        <v>25</v>
      </c>
      <c r="AC15" s="119" cm="1">
        <f t="array" ref="AC15" xml:space="preserve"> COLUMN() - COLUMN($C:$C)</f>
        <v>26</v>
      </c>
      <c r="AD15" s="119" cm="1">
        <f t="array" ref="AD15" xml:space="preserve"> COLUMN() - COLUMN($C:$C)</f>
        <v>27</v>
      </c>
      <c r="AE15" s="119" cm="1">
        <f t="array" ref="AE15" xml:space="preserve"> COLUMN() - COLUMN($C:$C)</f>
        <v>28</v>
      </c>
      <c r="AF15" s="119" cm="1">
        <f t="array" ref="AF15" xml:space="preserve"> COLUMN() - COLUMN($C:$C)</f>
        <v>29</v>
      </c>
      <c r="AG15" s="119" cm="1">
        <f t="array" ref="AG15" xml:space="preserve"> COLUMN() - COLUMN($C:$C)</f>
        <v>30</v>
      </c>
      <c r="AH15" s="119" cm="1">
        <f t="array" ref="AH15" xml:space="preserve"> COLUMN() - COLUMN($C:$C)</f>
        <v>31</v>
      </c>
      <c r="AI15" s="119" cm="1">
        <f t="array" ref="AI15" xml:space="preserve"> COLUMN() - COLUMN($C:$C)</f>
        <v>32</v>
      </c>
      <c r="AJ15" s="119" cm="1">
        <f t="array" ref="AJ15" xml:space="preserve"> COLUMN() - COLUMN($C:$C)</f>
        <v>33</v>
      </c>
      <c r="AK15" s="119" cm="1">
        <f t="array" ref="AK15" xml:space="preserve"> COLUMN() - COLUMN($C:$C)</f>
        <v>34</v>
      </c>
      <c r="AL15" s="119" cm="1">
        <f t="array" ref="AL15" xml:space="preserve"> COLUMN() - COLUMN($C:$C)</f>
        <v>35</v>
      </c>
      <c r="AM15" s="119" cm="1">
        <f t="array" ref="AM15" xml:space="preserve"> COLUMN() - COLUMN($C:$C)</f>
        <v>36</v>
      </c>
      <c r="AN15" s="119" cm="1">
        <f t="array" ref="AN15" xml:space="preserve"> COLUMN() - COLUMN($C:$C)</f>
        <v>37</v>
      </c>
      <c r="AO15" s="119" cm="1">
        <f t="array" ref="AO15" xml:space="preserve"> COLUMN() - COLUMN($C:$C)</f>
        <v>38</v>
      </c>
      <c r="AP15" s="119" cm="1">
        <f t="array" ref="AP15" xml:space="preserve"> COLUMN() - COLUMN($C:$C)</f>
        <v>39</v>
      </c>
      <c r="AQ15" s="119" cm="1">
        <f t="array" ref="AQ15" xml:space="preserve"> COLUMN() - COLUMN($C:$C)</f>
        <v>40</v>
      </c>
      <c r="AR15" s="119" cm="1">
        <f t="array" ref="AR15" xml:space="preserve"> COLUMN() - COLUMN($C:$C)</f>
        <v>41</v>
      </c>
      <c r="AS15" s="119" cm="1">
        <f t="array" ref="AS15" xml:space="preserve"> COLUMN() - COLUMN($C:$C)</f>
        <v>42</v>
      </c>
      <c r="AT15" s="119" cm="1">
        <f t="array" ref="AT15" xml:space="preserve"> COLUMN() - COLUMN($C:$C)</f>
        <v>43</v>
      </c>
      <c r="AU15" s="119" cm="1">
        <f t="array" ref="AU15" xml:space="preserve"> COLUMN() - COLUMN($C:$C)</f>
        <v>44</v>
      </c>
      <c r="AV15" s="119" cm="1">
        <f t="array" ref="AV15" xml:space="preserve"> COLUMN() - COLUMN($C:$C)</f>
        <v>45</v>
      </c>
      <c r="AW15" s="267" cm="1">
        <f t="array" ref="AW15" xml:space="preserve"> COLUMN() - COLUMN($C:$C)</f>
        <v>46</v>
      </c>
      <c r="AX15" s="267" cm="1">
        <f t="array" ref="AX15" xml:space="preserve"> COLUMN() - COLUMN($C:$C)</f>
        <v>47</v>
      </c>
      <c r="AY15" s="267" cm="1">
        <f t="array" ref="AY15" xml:space="preserve"> COLUMN() - COLUMN($C:$C)</f>
        <v>48</v>
      </c>
      <c r="AZ15" s="267" cm="1">
        <f t="array" ref="AZ15" xml:space="preserve"> COLUMN() - COLUMN($C:$C)</f>
        <v>49</v>
      </c>
      <c r="BA15" s="267" cm="1">
        <f t="array" ref="BA15" xml:space="preserve"> COLUMN() - COLUMN($C:$C)</f>
        <v>50</v>
      </c>
      <c r="BB15" s="267" cm="1">
        <f t="array" ref="BB15" xml:space="preserve"> COLUMN() - COLUMN($C:$C)</f>
        <v>51</v>
      </c>
      <c r="BC15" s="254" cm="1">
        <f t="array" ref="BC15" xml:space="preserve"> COLUMN() - COLUMN($C:$C)</f>
        <v>52</v>
      </c>
      <c r="BD15" s="254" cm="1">
        <f t="array" ref="BD15" xml:space="preserve"> COLUMN() - COLUMN($C:$C)</f>
        <v>53</v>
      </c>
      <c r="BE15" s="254" cm="1">
        <f t="array" ref="BE15" xml:space="preserve"> COLUMN() - COLUMN($C:$C)</f>
        <v>54</v>
      </c>
      <c r="BF15" s="254" cm="1">
        <f t="array" ref="BF15" xml:space="preserve"> COLUMN() - COLUMN($C:$C)</f>
        <v>55</v>
      </c>
      <c r="BG15" s="79"/>
      <c r="BJ15" s="253">
        <f t="shared" si="0"/>
        <v>12</v>
      </c>
      <c r="BK15" s="11" t="str">
        <f>注音符號字典編碼!C16</f>
        <v>c</v>
      </c>
      <c r="BL15" s="21" t="str">
        <f>注音符號字典編碼!D16</f>
        <v>ㄏ</v>
      </c>
      <c r="BM15" s="270" t="str">
        <f>注音符號字典編碼!E16</f>
        <v>ㄏ</v>
      </c>
      <c r="BN15" s="15" t="str">
        <f>注音符號字典編碼!F16</f>
        <v>h</v>
      </c>
      <c r="BO15" s="10" t="str">
        <f>注音符號字典編碼!G16</f>
        <v>h</v>
      </c>
      <c r="BQ15" s="107" t="str">
        <f t="shared" si="1"/>
        <v>"c": { commit: "ㄏ" }</v>
      </c>
      <c r="BS15" s="260"/>
      <c r="BT15" s="263"/>
    </row>
    <row r="16" spans="1:72" s="124" customFormat="1" ht="31.5" customHeight="1">
      <c r="A16" s="121"/>
      <c r="B16" s="122" t="s">
        <v>134</v>
      </c>
      <c r="C16" s="123"/>
      <c r="D16" s="251" cm="1">
        <f t="array" aca="1" ref="D16" ca="1">INDIRECT(ADDRESS(ROW($BK$4)+D$15-1, COLUMN($BK$4)))</f>
        <v>1</v>
      </c>
      <c r="E16" s="251" t="str" cm="1">
        <f t="array" aca="1" ref="E16" ca="1">INDIRECT(ADDRESS(ROW($BK$4)+E$15-1, COLUMN($BK$4)))</f>
        <v>!</v>
      </c>
      <c r="F16" s="251" t="str" cm="1">
        <f t="array" aca="1" ref="F16" ca="1">INDIRECT(ADDRESS(ROW($BK$4)+F$15-1, COLUMN($BK$4)))</f>
        <v>q</v>
      </c>
      <c r="G16" s="251" t="str" cm="1">
        <f t="array" aca="1" ref="G16" ca="1">INDIRECT(ADDRESS(ROW($BK$4)+G$15-1, COLUMN($BK$4)))</f>
        <v>a</v>
      </c>
      <c r="H16" s="251" cm="1">
        <f t="array" aca="1" ref="H16" ca="1">INDIRECT(ADDRESS(ROW($BK$4)+H$15-1, COLUMN($BK$4)))</f>
        <v>2</v>
      </c>
      <c r="I16" s="251" t="str" cm="1">
        <f t="array" aca="1" ref="I16" ca="1">INDIRECT(ADDRESS(ROW($BK$4)+I$15-1, COLUMN($BK$4)))</f>
        <v>w</v>
      </c>
      <c r="J16" s="251" t="str" cm="1">
        <f t="array" aca="1" ref="J16" ca="1">INDIRECT(ADDRESS(ROW($BK$4)+J$15-1, COLUMN($BK$4)))</f>
        <v>s</v>
      </c>
      <c r="K16" s="251" t="str" cm="1">
        <f t="array" aca="1" ref="K16" ca="1">INDIRECT(ADDRESS(ROW($BK$4)+K$15-1, COLUMN($BK$4)))</f>
        <v>x</v>
      </c>
      <c r="L16" s="251" t="str" cm="1">
        <f t="array" aca="1" ref="L16" ca="1">INDIRECT(ADDRESS(ROW($BK$4)+L$15-1, COLUMN($BK$4)))</f>
        <v>e</v>
      </c>
      <c r="M16" s="251" t="str" cm="1">
        <f t="array" aca="1" ref="M16" ca="1">INDIRECT(ADDRESS(ROW($BK$4)+M$15-1, COLUMN($BK$4)))</f>
        <v>E</v>
      </c>
      <c r="N16" s="251" t="str" cm="1">
        <f t="array" aca="1" ref="N16" ca="1">INDIRECT(ADDRESS(ROW($BK$4)+N$15-1, COLUMN($BK$4)))</f>
        <v>d</v>
      </c>
      <c r="O16" s="251" t="str" cm="1">
        <f t="array" aca="1" ref="O16" ca="1">INDIRECT(ADDRESS(ROW($BK$4)+O$15-1, COLUMN($BK$4)))</f>
        <v>c</v>
      </c>
      <c r="P16" s="251" t="str" cm="1">
        <f t="array" aca="1" ref="P16" ca="1">INDIRECT(ADDRESS(ROW($BK$4)+P$15-1, COLUMN($BK$4)))</f>
        <v>y</v>
      </c>
      <c r="Q16" s="251" t="str" cm="1">
        <f t="array" aca="1" ref="Q16" ca="1">INDIRECT(ADDRESS(ROW($BK$4)+Q$15-1, COLUMN($BK$4)))</f>
        <v>h</v>
      </c>
      <c r="R16" s="251" t="str" cm="1">
        <f t="array" aca="1" ref="R16" ca="1">INDIRECT(ADDRESS(ROW($BK$4)+R$15-1, COLUMN($BK$4)))</f>
        <v>n</v>
      </c>
      <c r="S16" s="251" t="str" cm="1">
        <f t="array" aca="1" ref="S16" ca="1">INDIRECT(ADDRESS(ROW($BK$4)+S$15-1, COLUMN($BK$4)))</f>
        <v>b</v>
      </c>
      <c r="T16" s="251" t="str" cm="1">
        <f t="array" aca="1" ref="T16" ca="1">INDIRECT(ADDRESS(ROW($BK$4)+T$15-1, COLUMN($BK$4)))</f>
        <v>Y</v>
      </c>
      <c r="U16" s="251" t="str" cm="1">
        <f t="array" aca="1" ref="U16" ca="1">INDIRECT(ADDRESS(ROW($BK$4)+U$15-1, COLUMN($BK$4)))</f>
        <v>H</v>
      </c>
      <c r="V16" s="251" t="str" cm="1">
        <f t="array" aca="1" ref="V16" ca="1">INDIRECT(ADDRESS(ROW($BK$4)+V$15-1, COLUMN($BK$4)))</f>
        <v>N</v>
      </c>
      <c r="W16" s="251" t="str" cm="1">
        <f t="array" aca="1" ref="W16" ca="1">INDIRECT(ADDRESS(ROW($BK$4)+W$15-1, COLUMN($BK$4)))</f>
        <v>?</v>
      </c>
      <c r="X16" s="251" t="str" cm="1">
        <f t="array" aca="1" ref="X16" ca="1">INDIRECT(ADDRESS(ROW($BK$4)+X$15-1, COLUMN($BK$4)))</f>
        <v>u</v>
      </c>
      <c r="Y16" s="251" t="str" cm="1">
        <f t="array" aca="1" ref="Y16" ca="1">INDIRECT(ADDRESS(ROW($BK$4)+Y$15-1, COLUMN($BK$4)))</f>
        <v>U</v>
      </c>
      <c r="Z16" s="251" t="str" cm="1">
        <f t="array" aca="1" ref="Z16" ca="1">INDIRECT(ADDRESS(ROW($BK$4)+Z$15-1, COLUMN($BK$4)))</f>
        <v>j</v>
      </c>
      <c r="AA16" s="251" t="str" cm="1">
        <f t="array" aca="1" ref="AA16" ca="1">INDIRECT(ADDRESS(ROW($BK$4)+AA$15-1, COLUMN($BK$4)))</f>
        <v>J</v>
      </c>
      <c r="AB16" s="251" cm="1">
        <f t="array" aca="1" ref="AB16" ca="1">INDIRECT(ADDRESS(ROW($BK$4)+AB$15-1, COLUMN($BK$4)))</f>
        <v>8</v>
      </c>
      <c r="AC16" s="251" t="str" cm="1">
        <f t="array" aca="1" ref="AC16" ca="1">INDIRECT(ADDRESS(ROW($BK$4)+AC$15-1, COLUMN($BK$4)))</f>
        <v>*</v>
      </c>
      <c r="AD16" s="251" t="str" cm="1">
        <f t="array" aca="1" ref="AD16" ca="1">INDIRECT(ADDRESS(ROW($BK$4)+AD$15-1, COLUMN($BK$4)))</f>
        <v>,</v>
      </c>
      <c r="AE16" s="251" t="str" cm="1">
        <f t="array" aca="1" ref="AE16" ca="1">INDIRECT(ADDRESS(ROW($BK$4)+AE$15-1, COLUMN($BK$4)))</f>
        <v>&lt;</v>
      </c>
      <c r="AF16" s="251" t="str" cm="1">
        <f t="array" aca="1" ref="AF16" ca="1">INDIRECT(ADDRESS(ROW($BK$4)+AF$15-1, COLUMN($BK$4)))</f>
        <v>i</v>
      </c>
      <c r="AG16" s="251" t="str" cm="1">
        <f t="array" aca="1" ref="AG16" ca="1">INDIRECT(ADDRESS(ROW($BK$4)+AG$15-1, COLUMN($BK$4)))</f>
        <v>I</v>
      </c>
      <c r="AH16" s="251" t="str" cm="1">
        <f t="array" aca="1" ref="AH16" ca="1">INDIRECT(ADDRESS(ROW($BK$4)+AH$15-1, COLUMN($BK$4)))</f>
        <v>k</v>
      </c>
      <c r="AI16" s="251" cm="1">
        <f t="array" aca="1" ref="AI16" ca="1">INDIRECT(ADDRESS(ROW($BK$4)+AI$15-1, COLUMN($BK$4)))</f>
        <v>0</v>
      </c>
      <c r="AJ16" s="251" cm="1">
        <f t="array" aca="1" ref="AJ16" ca="1">INDIRECT(ADDRESS(ROW($BK$4)+AJ$15-1, COLUMN($BK$4)))</f>
        <v>9</v>
      </c>
      <c r="AK16" s="251" t="str" cm="1">
        <f t="array" aca="1" ref="AK16" ca="1">INDIRECT(ADDRESS(ROW($BK$4)+AK$15-1, COLUMN($BK$4)))</f>
        <v>(</v>
      </c>
      <c r="AL16" s="251" t="str" cm="1">
        <f t="array" aca="1" ref="AL16" ca="1">INDIRECT(ADDRESS(ROW($BK$4)+AL$15-1, COLUMN($BK$4)))</f>
        <v>l</v>
      </c>
      <c r="AM16" s="251" t="str" cm="1">
        <f t="array" aca="1" ref="AM16" ca="1">INDIRECT(ADDRESS(ROW($BK$4)+AM$15-1, COLUMN($BK$4)))</f>
        <v>L</v>
      </c>
      <c r="AN16" s="251" t="str" cm="1">
        <f t="array" aca="1" ref="AN16" ca="1">INDIRECT(ADDRESS(ROW($BK$4)+AN$15-1, COLUMN($BK$4)))</f>
        <v>M</v>
      </c>
      <c r="AO16" s="251" t="str" cm="1">
        <f t="array" aca="1" ref="AO16" ca="1">INDIRECT(ADDRESS(ROW($BK$4)+AO$15-1, COLUMN($BK$4)))</f>
        <v>m</v>
      </c>
      <c r="AP16" s="251" t="str" cm="1">
        <f t="array" aca="1" ref="AP16" ca="1">INDIRECT(ADDRESS(ROW($BK$4)+AP$15-1, COLUMN($BK$4)))</f>
        <v>:</v>
      </c>
      <c r="AQ16" s="251" t="str" cm="1">
        <f t="array" aca="1" ref="AQ16" ca="1">INDIRECT(ADDRESS(ROW($BK$4)+AQ$15-1, COLUMN($BK$4)))</f>
        <v>;</v>
      </c>
      <c r="AR16" s="251" t="str" cm="1">
        <f t="array" aca="1" ref="AR16" ca="1">INDIRECT(ADDRESS(ROW($BK$4)+AR$15-1, COLUMN($BK$4)))</f>
        <v>o</v>
      </c>
      <c r="AS16" s="251" t="str" cm="1">
        <f t="array" aca="1" ref="AS16" ca="1">INDIRECT(ADDRESS(ROW($BK$4)+AS$15-1, COLUMN($BK$4)))</f>
        <v>/</v>
      </c>
      <c r="AT16" s="251" t="str" cm="1">
        <f t="array" aca="1" ref="AT16" ca="1">INDIRECT(ADDRESS(ROW($BK$4)+AT$15-1, COLUMN($BK$4)))</f>
        <v>A</v>
      </c>
      <c r="AU16" s="251" t="str" cm="1">
        <f t="array" aca="1" ref="AU16" ca="1">INDIRECT(ADDRESS(ROW($BK$4)+AU$15-1, COLUMN($BK$4)))</f>
        <v>p</v>
      </c>
      <c r="AV16" s="251" t="str" cm="1">
        <f t="array" aca="1" ref="AV16" ca="1">INDIRECT(ADDRESS(ROW($BK$4)+AV$15-1, COLUMN($BK$4)))</f>
        <v xml:space="preserve"> </v>
      </c>
      <c r="AW16" s="251" cm="1">
        <f t="array" aca="1" ref="AW16" ca="1">INDIRECT(ADDRESS(ROW($BK$4)+AW$15-1, COLUMN($BK$4)))</f>
        <v>4</v>
      </c>
      <c r="AX16" s="251" cm="1">
        <f t="array" aca="1" ref="AX16" ca="1">INDIRECT(ADDRESS(ROW($BK$4)+AX$15-1, COLUMN($BK$4)))</f>
        <v>3</v>
      </c>
      <c r="AY16" s="251" cm="1">
        <f t="array" aca="1" ref="AY16" ca="1">INDIRECT(ADDRESS(ROW($BK$4)+AY$15-1, COLUMN($BK$4)))</f>
        <v>6</v>
      </c>
      <c r="AZ16" s="251" cm="1">
        <f t="array" aca="1" ref="AZ16" ca="1">INDIRECT(ADDRESS(ROW($BK$4)+AZ$15-1, COLUMN($BK$4)))</f>
        <v>5</v>
      </c>
      <c r="BA16" s="251" cm="1">
        <f t="array" aca="1" ref="BA16" ca="1">INDIRECT(ADDRESS(ROW($BK$4)+BA$15-1, COLUMN($BK$4)))</f>
        <v>7</v>
      </c>
      <c r="BB16" s="251" cm="1">
        <f t="array" aca="1" ref="BB16" ca="1">INDIRECT(ADDRESS(ROW($BK$4)+BB$15-1, COLUMN($BK$4)))</f>
        <v>0</v>
      </c>
      <c r="BC16" s="251"/>
      <c r="BD16" s="251"/>
      <c r="BE16" s="251"/>
      <c r="BF16" s="251"/>
      <c r="BG16" s="79"/>
      <c r="BJ16" s="253">
        <f t="shared" si="0"/>
        <v>13</v>
      </c>
      <c r="BK16" s="9" t="str">
        <f>注音符號字典編碼!C17</f>
        <v>y</v>
      </c>
      <c r="BL16" s="20" t="str">
        <f>注音符號字典編碼!D17</f>
        <v>ㄗ</v>
      </c>
      <c r="BM16" s="269">
        <f>注音符號字典編碼!E17</f>
        <v>0</v>
      </c>
      <c r="BN16" s="14" t="str">
        <f>注音符號字典編碼!F17</f>
        <v>c</v>
      </c>
      <c r="BO16" s="8" t="str">
        <f>注音符號字典編碼!G17</f>
        <v>z</v>
      </c>
      <c r="BQ16" s="107" t="str">
        <f t="shared" si="1"/>
        <v>"y": { commit: "ㄗ" }</v>
      </c>
      <c r="BS16" s="131"/>
      <c r="BT16" s="261"/>
    </row>
    <row r="17" spans="1:72" s="124" customFormat="1" ht="31.5" customHeight="1">
      <c r="A17" s="121"/>
      <c r="B17" s="125" t="s">
        <v>104</v>
      </c>
      <c r="C17" s="126"/>
      <c r="D17" s="255" t="str" cm="1">
        <f t="array" aca="1" ref="D17" ca="1">INDIRECT(ADDRESS(ROW($BL$4)+D$15-1, COLUMN($BL$4)))</f>
        <v>ㄅ</v>
      </c>
      <c r="E17" s="255" t="str" cm="1">
        <f t="array" aca="1" ref="E17" ca="1">INDIRECT(ADDRESS(ROW($BL$4)+E$15-1, COLUMN($BL$4)))</f>
        <v>ㄅㄏ</v>
      </c>
      <c r="F17" s="255" t="str" cm="1">
        <f t="array" aca="1" ref="F17" ca="1">INDIRECT(ADDRESS(ROW($BL$4)+F$15-1, COLUMN($BL$4)))</f>
        <v>ㄆ</v>
      </c>
      <c r="G17" s="255" t="str" cm="1">
        <f t="array" aca="1" ref="G17" ca="1">INDIRECT(ADDRESS(ROW($BL$4)+G$15-1, COLUMN($BL$4)))</f>
        <v>ㄇ</v>
      </c>
      <c r="H17" s="255" t="str" cm="1">
        <f t="array" aca="1" ref="H17" ca="1">INDIRECT(ADDRESS(ROW($BL$4)+H$15-1, COLUMN($BL$4)))</f>
        <v>ㄉ</v>
      </c>
      <c r="I17" s="255" t="str" cm="1">
        <f t="array" aca="1" ref="I17" ca="1">INDIRECT(ADDRESS(ROW($BL$4)+I$15-1, COLUMN($BL$4)))</f>
        <v>ㄊ</v>
      </c>
      <c r="J17" s="255" t="str" cm="1">
        <f t="array" aca="1" ref="J17" ca="1">INDIRECT(ADDRESS(ROW($BL$4)+J$15-1, COLUMN($BL$4)))</f>
        <v>ㄋ</v>
      </c>
      <c r="K17" s="255" t="str" cm="1">
        <f t="array" aca="1" ref="K17" ca="1">INDIRECT(ADDRESS(ROW($BL$4)+K$15-1, COLUMN($BL$4)))</f>
        <v>ㄌ</v>
      </c>
      <c r="L17" s="255" t="str" cm="1">
        <f t="array" aca="1" ref="L17" ca="1">INDIRECT(ADDRESS(ROW($BL$4)+L$15-1, COLUMN($BL$4)))</f>
        <v>ㄍ</v>
      </c>
      <c r="M17" s="255" t="str" cm="1">
        <f t="array" aca="1" ref="M17" ca="1">INDIRECT(ADDRESS(ROW($BL$4)+M$15-1, COLUMN($BL$4)))</f>
        <v>ㄍㄏ</v>
      </c>
      <c r="N17" s="255" t="str" cm="1">
        <f t="array" aca="1" ref="N17" ca="1">INDIRECT(ADDRESS(ROW($BL$4)+N$15-1, COLUMN($BL$4)))</f>
        <v>ㄎ</v>
      </c>
      <c r="O17" s="255" t="str" cm="1">
        <f t="array" aca="1" ref="O17" ca="1">INDIRECT(ADDRESS(ROW($BL$4)+O$15-1, COLUMN($BL$4)))</f>
        <v>ㄏ</v>
      </c>
      <c r="P17" s="255" t="str" cm="1">
        <f t="array" aca="1" ref="P17" ca="1">INDIRECT(ADDRESS(ROW($BL$4)+P$15-1, COLUMN($BL$4)))</f>
        <v>ㄗ</v>
      </c>
      <c r="Q17" s="255" t="str" cm="1">
        <f t="array" aca="1" ref="Q17" ca="1">INDIRECT(ADDRESS(ROW($BL$4)+Q$15-1, COLUMN($BL$4)))</f>
        <v>ㄘ</v>
      </c>
      <c r="R17" s="255" t="str" cm="1">
        <f t="array" aca="1" ref="R17" ca="1">INDIRECT(ADDRESS(ROW($BL$4)+R$15-1, COLUMN($BL$4)))</f>
        <v>ㄙ</v>
      </c>
      <c r="S17" s="255" t="str" cm="1">
        <f t="array" aca="1" ref="S17" ca="1">INDIRECT(ADDRESS(ROW($BL$4)+S$15-1, COLUMN($BL$4)))</f>
        <v>ㄖ</v>
      </c>
      <c r="T17" s="255" t="str" cm="1">
        <f t="array" aca="1" ref="T17" ca="1">INDIRECT(ADDRESS(ROW($BL$4)+T$15-1, COLUMN($BL$4)))</f>
        <v>ㄐㄧ</v>
      </c>
      <c r="U17" s="255" t="str" cm="1">
        <f t="array" aca="1" ref="U17" ca="1">INDIRECT(ADDRESS(ROW($BL$4)+U$15-1, COLUMN($BL$4)))</f>
        <v>ㄑㄧ</v>
      </c>
      <c r="V17" s="255" t="str" cm="1">
        <f t="array" aca="1" ref="V17" ca="1">INDIRECT(ADDRESS(ROW($BL$4)+V$15-1, COLUMN($BL$4)))</f>
        <v>ㄒㄧ</v>
      </c>
      <c r="W17" s="255" t="str" cm="1">
        <f t="array" aca="1" ref="W17" ca="1">INDIRECT(ADDRESS(ROW($BL$4)+W$15-1, COLUMN($BL$4)))</f>
        <v>ㄫ</v>
      </c>
      <c r="X17" s="255" t="str" cm="1">
        <f t="array" aca="1" ref="X17" ca="1">INDIRECT(ADDRESS(ROW($BL$4)+X$15-1, COLUMN($BL$4)))</f>
        <v>ㄧ</v>
      </c>
      <c r="Y17" s="255" t="str" cm="1">
        <f t="array" aca="1" ref="Y17" ca="1">INDIRECT(ADDRESS(ROW($BL$4)+Y$15-1, COLUMN($BL$4)))</f>
        <v>ㄥㄧ</v>
      </c>
      <c r="Z17" s="255" t="str" cm="1">
        <f t="array" aca="1" ref="Z17" ca="1">INDIRECT(ADDRESS(ROW($BL$4)+Z$15-1, COLUMN($BL$4)))</f>
        <v>ㄨ</v>
      </c>
      <c r="AA17" s="255" t="str" cm="1">
        <f t="array" aca="1" ref="AA17" ca="1">INDIRECT(ADDRESS(ROW($BL$4)+AA$15-1, COLUMN($BL$4)))</f>
        <v>ㄥㄨ</v>
      </c>
      <c r="AB17" s="255" t="str" cm="1">
        <f t="array" aca="1" ref="AB17" ca="1">INDIRECT(ADDRESS(ROW($BL$4)+AB$15-1, COLUMN($BL$4)))</f>
        <v>ㄚ</v>
      </c>
      <c r="AC17" s="255" t="str" cm="1">
        <f t="array" aca="1" ref="AC17" ca="1">INDIRECT(ADDRESS(ROW($BL$4)+AC$15-1, COLUMN($BL$4)))</f>
        <v>ㄥㄚ</v>
      </c>
      <c r="AD17" s="255" t="str" cm="1">
        <f t="array" aca="1" ref="AD17" ca="1">INDIRECT(ADDRESS(ROW($BL$4)+AD$15-1, COLUMN($BL$4)))</f>
        <v>ㄝ</v>
      </c>
      <c r="AE17" s="255" t="str" cm="1">
        <f t="array" aca="1" ref="AE17" ca="1">INDIRECT(ADDRESS(ROW($BL$4)+AE$15-1, COLUMN($BL$4)))</f>
        <v>ㄥㄝ</v>
      </c>
      <c r="AF17" s="255" t="str" cm="1">
        <f t="array" aca="1" ref="AF17" ca="1">INDIRECT(ADDRESS(ROW($BL$4)+AF$15-1, COLUMN($BL$4)))</f>
        <v>ㄛ</v>
      </c>
      <c r="AG17" s="255" t="str" cm="1">
        <f t="array" aca="1" ref="AG17" ca="1">INDIRECT(ADDRESS(ROW($BL$4)+AG$15-1, COLUMN($BL$4)))</f>
        <v>ㄥㄛ</v>
      </c>
      <c r="AH17" s="255" t="str" cm="1">
        <f t="array" aca="1" ref="AH17" ca="1">INDIRECT(ADDRESS(ROW($BL$4)+AH$15-1, COLUMN($BL$4)))</f>
        <v>ㄜ</v>
      </c>
      <c r="AI17" s="255" t="str" cm="1">
        <f t="array" aca="1" ref="AI17" ca="1">INDIRECT(ADDRESS(ROW($BL$4)+AI$15-1, COLUMN($BL$4)))</f>
        <v>ㄢ</v>
      </c>
      <c r="AJ17" s="255" t="str" cm="1">
        <f t="array" aca="1" ref="AJ17" ca="1">INDIRECT(ADDRESS(ROW($BL$4)+AJ$15-1, COLUMN($BL$4)))</f>
        <v>ㄞ</v>
      </c>
      <c r="AK17" s="255" t="str" cm="1">
        <f t="array" aca="1" ref="AK17" ca="1">INDIRECT(ADDRESS(ROW($BL$4)+AK$15-1, COLUMN($BL$4)))</f>
        <v>ㄥㄞ</v>
      </c>
      <c r="AL17" s="255" t="str" cm="1">
        <f t="array" aca="1" ref="AL17" ca="1">INDIRECT(ADDRESS(ROW($BL$4)+AL$15-1, COLUMN($BL$4)))</f>
        <v>ㄠ</v>
      </c>
      <c r="AM17" s="255" t="str" cm="1">
        <f t="array" aca="1" ref="AM17" ca="1">INDIRECT(ADDRESS(ROW($BL$4)+AM$15-1, COLUMN($BL$4)))</f>
        <v>ㄥㄠ</v>
      </c>
      <c r="AN17" s="255" t="str" cm="1">
        <f t="array" aca="1" ref="AN17" ca="1">INDIRECT(ADDRESS(ROW($BL$4)+AN$15-1, COLUMN($BL$4)))</f>
        <v>ㄛㄇ</v>
      </c>
      <c r="AO17" s="255" t="str" cm="1">
        <f t="array" aca="1" ref="AO17" ca="1">INDIRECT(ADDRESS(ROW($BL$4)+AO$15-1, COLUMN($BL$4)))</f>
        <v>ㄚㄇ</v>
      </c>
      <c r="AP17" s="255" t="str" cm="1">
        <f t="array" aca="1" ref="AP17" ca="1">INDIRECT(ADDRESS(ROW($BL$4)+AP$15-1, COLUMN($BL$4)))</f>
        <v>ㄛㄥ</v>
      </c>
      <c r="AQ17" s="255" t="str" cm="1">
        <f t="array" aca="1" ref="AQ17" ca="1">INDIRECT(ADDRESS(ROW($BL$4)+AQ$15-1, COLUMN($BL$4)))</f>
        <v>ㄤ</v>
      </c>
      <c r="AR17" s="255" t="str" cm="1">
        <f t="array" aca="1" ref="AR17" ca="1">INDIRECT(ADDRESS(ROW($BL$4)+AR$15-1, COLUMN($BL$4)))</f>
        <v>ㆨ</v>
      </c>
      <c r="AS17" s="255" t="str" cm="1">
        <f t="array" aca="1" ref="AS17" ca="1">INDIRECT(ADDRESS(ROW($BL$4)+AS$15-1, COLUMN($BL$4)))</f>
        <v>ㄥ</v>
      </c>
      <c r="AT17" s="255" t="str" cm="1">
        <f t="array" aca="1" ref="AT17" ca="1">INDIRECT(ADDRESS(ROW($BL$4)+AT$15-1, COLUMN($BL$4)))</f>
        <v>ㄇ</v>
      </c>
      <c r="AU17" s="255" t="str" cm="1">
        <f t="array" aca="1" ref="AU17" ca="1">INDIRECT(ADDRESS(ROW($BL$4)+AU$15-1, COLUMN($BL$4)))</f>
        <v>ㄣ</v>
      </c>
      <c r="AV17" s="255" t="str" cm="1">
        <f t="array" aca="1" ref="AV17" ca="1">INDIRECT(ADDRESS(ROW($BL$4)+AV$15-1, COLUMN($BL$4)))</f>
        <v>ˉ</v>
      </c>
      <c r="AW17" s="255" t="str" cm="1">
        <f t="array" aca="1" ref="AW17" ca="1">INDIRECT(ADDRESS(ROW($BL$4)+AW$15-1, COLUMN($BL$4)))</f>
        <v>ˋ</v>
      </c>
      <c r="AX17" s="255" t="str" cm="1">
        <f t="array" aca="1" ref="AX17" ca="1">INDIRECT(ADDRESS(ROW($BL$4)+AX$15-1, COLUMN($BL$4)))</f>
        <v>_</v>
      </c>
      <c r="AY17" s="255" t="str" cm="1">
        <f t="array" aca="1" ref="AY17" ca="1">INDIRECT(ADDRESS(ROW($BL$4)+AY$15-1, COLUMN($BL$4)))</f>
        <v>ˇ</v>
      </c>
      <c r="AZ17" s="255" t="str" cm="1">
        <f t="array" aca="1" ref="AZ17" ca="1">INDIRECT(ADDRESS(ROW($BL$4)+AZ$15-1, COLUMN($BL$4)))</f>
        <v>+</v>
      </c>
      <c r="BA17" s="255" t="str" cm="1">
        <f t="array" aca="1" ref="BA17" ca="1">INDIRECT(ADDRESS(ROW($BL$4)+BA$15-1, COLUMN($BL$4)))</f>
        <v>ˊ</v>
      </c>
      <c r="BB17" s="255" cm="1">
        <f t="array" aca="1" ref="BB17" ca="1">INDIRECT(ADDRESS(ROW($BL$4)+BB$15-1, COLUMN($BL$4)))</f>
        <v>0</v>
      </c>
      <c r="BC17" s="255"/>
      <c r="BD17" s="255"/>
      <c r="BE17" s="255"/>
      <c r="BF17" s="255"/>
      <c r="BG17" s="79"/>
      <c r="BJ17" s="253">
        <f t="shared" si="0"/>
        <v>14</v>
      </c>
      <c r="BK17" s="6" t="str">
        <f>注音符號字典編碼!C18</f>
        <v>h</v>
      </c>
      <c r="BL17" s="19" t="str">
        <f>注音符號字典編碼!D18</f>
        <v>ㄘ</v>
      </c>
      <c r="BM17" s="268">
        <f>注音符號字典編碼!E18</f>
        <v>0</v>
      </c>
      <c r="BN17" s="13" t="str">
        <f>注音符號字典編碼!F18</f>
        <v>ch</v>
      </c>
      <c r="BO17" s="5" t="str">
        <f>注音符號字典編碼!G18</f>
        <v>c</v>
      </c>
      <c r="BQ17" s="107" t="str">
        <f t="shared" si="1"/>
        <v>"h": { commit: "ㄘ" }</v>
      </c>
      <c r="BS17" s="131"/>
      <c r="BT17" s="261"/>
    </row>
    <row r="18" spans="1:72" s="124" customFormat="1" ht="31.5" customHeight="1">
      <c r="A18" s="121"/>
      <c r="B18" s="127" t="s">
        <v>320</v>
      </c>
      <c r="C18" s="128"/>
      <c r="D18" s="256" t="str" cm="1">
        <f t="array" aca="1" ref="D18" ca="1">INDIRECT(ADDRESS(ROW($BN$4)+D$15-1, COLUMN($BN$4)))</f>
        <v>p</v>
      </c>
      <c r="E18" s="256" t="str" cm="1">
        <f t="array" aca="1" ref="E18" ca="1">INDIRECT(ADDRESS(ROW($BN$4)+E$15-1, COLUMN($BN$4)))</f>
        <v>b</v>
      </c>
      <c r="F18" s="256" t="str" cm="1">
        <f t="array" aca="1" ref="F18" ca="1">INDIRECT(ADDRESS(ROW($BN$4)+F$15-1, COLUMN($BN$4)))</f>
        <v>ph</v>
      </c>
      <c r="G18" s="256" t="str" cm="1">
        <f t="array" aca="1" ref="G18" ca="1">INDIRECT(ADDRESS(ROW($BN$4)+G$15-1, COLUMN($BN$4)))</f>
        <v>m-</v>
      </c>
      <c r="H18" s="256" t="str" cm="1">
        <f t="array" aca="1" ref="H18" ca="1">INDIRECT(ADDRESS(ROW($BN$4)+H$15-1, COLUMN($BN$4)))</f>
        <v>t</v>
      </c>
      <c r="I18" s="256" t="str" cm="1">
        <f t="array" aca="1" ref="I18" ca="1">INDIRECT(ADDRESS(ROW($BN$4)+I$15-1, COLUMN($BN$4)))</f>
        <v>th</v>
      </c>
      <c r="J18" s="256" t="str" cm="1">
        <f t="array" aca="1" ref="J18" ca="1">INDIRECT(ADDRESS(ROW($BN$4)+J$15-1, COLUMN($BN$4)))</f>
        <v>n</v>
      </c>
      <c r="K18" s="256" t="str" cm="1">
        <f t="array" aca="1" ref="K18" ca="1">INDIRECT(ADDRESS(ROW($BN$4)+K$15-1, COLUMN($BN$4)))</f>
        <v>l</v>
      </c>
      <c r="L18" s="256" t="str" cm="1">
        <f t="array" aca="1" ref="L18" ca="1">INDIRECT(ADDRESS(ROW($BN$4)+L$15-1, COLUMN($BN$4)))</f>
        <v>k</v>
      </c>
      <c r="M18" s="256" t="str" cm="1">
        <f t="array" aca="1" ref="M18" ca="1">INDIRECT(ADDRESS(ROW($BN$4)+M$15-1, COLUMN($BN$4)))</f>
        <v>g</v>
      </c>
      <c r="N18" s="256" t="str" cm="1">
        <f t="array" aca="1" ref="N18" ca="1">INDIRECT(ADDRESS(ROW($BN$4)+N$15-1, COLUMN($BN$4)))</f>
        <v>kh</v>
      </c>
      <c r="O18" s="256" t="str" cm="1">
        <f t="array" aca="1" ref="O18" ca="1">INDIRECT(ADDRESS(ROW($BN$4)+O$15-1, COLUMN($BN$4)))</f>
        <v>h</v>
      </c>
      <c r="P18" s="256" t="str" cm="1">
        <f t="array" aca="1" ref="P18" ca="1">INDIRECT(ADDRESS(ROW($BN$4)+P$15-1, COLUMN($BN$4)))</f>
        <v>c</v>
      </c>
      <c r="Q18" s="256" t="str" cm="1">
        <f t="array" aca="1" ref="Q18" ca="1">INDIRECT(ADDRESS(ROW($BN$4)+Q$15-1, COLUMN($BN$4)))</f>
        <v>ch</v>
      </c>
      <c r="R18" s="256" t="str" cm="1">
        <f t="array" aca="1" ref="R18" ca="1">INDIRECT(ADDRESS(ROW($BN$4)+R$15-1, COLUMN($BN$4)))</f>
        <v>s</v>
      </c>
      <c r="S18" s="256" t="str" cm="1">
        <f t="array" aca="1" ref="S18" ca="1">INDIRECT(ADDRESS(ROW($BN$4)+S$15-1, COLUMN($BN$4)))</f>
        <v>j</v>
      </c>
      <c r="T18" s="256" t="str" cm="1">
        <f t="array" aca="1" ref="T18" ca="1">INDIRECT(ADDRESS(ROW($BN$4)+T$15-1, COLUMN($BN$4)))</f>
        <v>ci-</v>
      </c>
      <c r="U18" s="256" t="str" cm="1">
        <f t="array" aca="1" ref="U18" ca="1">INDIRECT(ADDRESS(ROW($BN$4)+U$15-1, COLUMN($BN$4)))</f>
        <v>chi-</v>
      </c>
      <c r="V18" s="256" t="str" cm="1">
        <f t="array" aca="1" ref="V18" ca="1">INDIRECT(ADDRESS(ROW($BN$4)+V$15-1, COLUMN($BN$4)))</f>
        <v>si-</v>
      </c>
      <c r="W18" s="256" t="str" cm="1">
        <f t="array" aca="1" ref="W18" ca="1">INDIRECT(ADDRESS(ROW($BN$4)+W$15-1, COLUMN($BN$4)))</f>
        <v>ng-</v>
      </c>
      <c r="X18" s="256" t="str" cm="1">
        <f t="array" aca="1" ref="X18" ca="1">INDIRECT(ADDRESS(ROW($BN$4)+X$15-1, COLUMN($BN$4)))</f>
        <v>i</v>
      </c>
      <c r="Y18" s="256" t="str" cm="1">
        <f t="array" aca="1" ref="Y18" ca="1">INDIRECT(ADDRESS(ROW($BN$4)+Y$15-1, COLUMN($BN$4)))</f>
        <v>Ni</v>
      </c>
      <c r="Z18" s="256" t="str" cm="1">
        <f t="array" aca="1" ref="Z18" ca="1">INDIRECT(ADDRESS(ROW($BN$4)+Z$15-1, COLUMN($BN$4)))</f>
        <v>u</v>
      </c>
      <c r="AA18" s="256" t="str" cm="1">
        <f t="array" aca="1" ref="AA18" ca="1">INDIRECT(ADDRESS(ROW($BN$4)+AA$15-1, COLUMN($BN$4)))</f>
        <v>Nu</v>
      </c>
      <c r="AB18" s="256" t="str" cm="1">
        <f t="array" aca="1" ref="AB18" ca="1">INDIRECT(ADDRESS(ROW($BN$4)+AB$15-1, COLUMN($BN$4)))</f>
        <v>a</v>
      </c>
      <c r="AC18" s="256" t="str" cm="1">
        <f t="array" aca="1" ref="AC18" ca="1">INDIRECT(ADDRESS(ROW($BN$4)+AC$15-1, COLUMN($BN$4)))</f>
        <v>Na</v>
      </c>
      <c r="AD18" s="256" t="str" cm="1">
        <f t="array" aca="1" ref="AD18" ca="1">INDIRECT(ADDRESS(ROW($BN$4)+AD$15-1, COLUMN($BN$4)))</f>
        <v>e</v>
      </c>
      <c r="AE18" s="256" t="str" cm="1">
        <f t="array" aca="1" ref="AE18" ca="1">INDIRECT(ADDRESS(ROW($BN$4)+AE$15-1, COLUMN($BN$4)))</f>
        <v>Ne</v>
      </c>
      <c r="AF18" s="256" t="str" cm="1">
        <f t="array" aca="1" ref="AF18" ca="1">INDIRECT(ADDRESS(ROW($BN$4)+AF$15-1, COLUMN($BN$4)))</f>
        <v>oo</v>
      </c>
      <c r="AG18" s="256" t="str" cm="1">
        <f t="array" aca="1" ref="AG18" ca="1">INDIRECT(ADDRESS(ROW($BN$4)+AG$15-1, COLUMN($BN$4)))</f>
        <v>Noo</v>
      </c>
      <c r="AH18" s="256" t="str" cm="1">
        <f t="array" aca="1" ref="AH18" ca="1">INDIRECT(ADDRESS(ROW($BN$4)+AH$15-1, COLUMN($BN$4)))</f>
        <v>o</v>
      </c>
      <c r="AI18" s="256" t="str" cm="1">
        <f t="array" aca="1" ref="AI18" ca="1">INDIRECT(ADDRESS(ROW($BN$4)+AI$15-1, COLUMN($BN$4)))</f>
        <v>an</v>
      </c>
      <c r="AJ18" s="256" t="str" cm="1">
        <f t="array" aca="1" ref="AJ18" ca="1">INDIRECT(ADDRESS(ROW($BN$4)+AJ$15-1, COLUMN($BN$4)))</f>
        <v>ai</v>
      </c>
      <c r="AK18" s="256" t="str" cm="1">
        <f t="array" aca="1" ref="AK18" ca="1">INDIRECT(ADDRESS(ROW($BN$4)+AK$15-1, COLUMN($BN$4)))</f>
        <v>Nai</v>
      </c>
      <c r="AL18" s="256" t="str" cm="1">
        <f t="array" aca="1" ref="AL18" ca="1">INDIRECT(ADDRESS(ROW($BN$4)+AL$15-1, COLUMN($BN$4)))</f>
        <v>au</v>
      </c>
      <c r="AM18" s="256" t="str" cm="1">
        <f t="array" aca="1" ref="AM18" ca="1">INDIRECT(ADDRESS(ROW($BN$4)+AM$15-1, COLUMN($BN$4)))</f>
        <v>Nau</v>
      </c>
      <c r="AN18" s="256" t="str" cm="1">
        <f t="array" aca="1" ref="AN18" ca="1">INDIRECT(ADDRESS(ROW($BN$4)+AN$15-1, COLUMN($BN$4)))</f>
        <v>om</v>
      </c>
      <c r="AO18" s="256" t="str" cm="1">
        <f t="array" aca="1" ref="AO18" ca="1">INDIRECT(ADDRESS(ROW($BN$4)+AO$15-1, COLUMN($BN$4)))</f>
        <v>am</v>
      </c>
      <c r="AP18" s="256" t="str" cm="1">
        <f t="array" aca="1" ref="AP18" ca="1">INDIRECT(ADDRESS(ROW($BN$4)+AP$15-1, COLUMN($BN$4)))</f>
        <v>ong</v>
      </c>
      <c r="AQ18" s="256" t="str" cm="1">
        <f t="array" aca="1" ref="AQ18" ca="1">INDIRECT(ADDRESS(ROW($BN$4)+AQ$15-1, COLUMN($BN$4)))</f>
        <v>ang</v>
      </c>
      <c r="AR18" s="256" t="str" cm="1">
        <f t="array" aca="1" ref="AR18" ca="1">INDIRECT(ADDRESS(ROW($BN$4)+AR$15-1, COLUMN($BN$4)))</f>
        <v>ir</v>
      </c>
      <c r="AS18" s="256" t="str" cm="1">
        <f t="array" aca="1" ref="AS18" ca="1">INDIRECT(ADDRESS(ROW($BN$4)+AS$15-1, COLUMN($BN$4)))</f>
        <v>-ng</v>
      </c>
      <c r="AT18" s="256" t="str" cm="1">
        <f t="array" aca="1" ref="AT18" ca="1">INDIRECT(ADDRESS(ROW($BN$4)+AT$15-1, COLUMN($BN$4)))</f>
        <v>-m</v>
      </c>
      <c r="AU18" s="256" t="str" cm="1">
        <f t="array" aca="1" ref="AU18" ca="1">INDIRECT(ADDRESS(ROW($BN$4)+AU$15-1, COLUMN($BN$4)))</f>
        <v>-n</v>
      </c>
      <c r="AV18" s="256" cm="1">
        <f t="array" aca="1" ref="AV18" ca="1">INDIRECT(ADDRESS(ROW($BN$4)+AV$15-1, COLUMN($BN$4)))</f>
        <v>1</v>
      </c>
      <c r="AW18" s="256" cm="1">
        <f t="array" aca="1" ref="AW18" ca="1">INDIRECT(ADDRESS(ROW($BN$4)+AW$15-1, COLUMN($BN$4)))</f>
        <v>2</v>
      </c>
      <c r="AX18" s="256" cm="1">
        <f t="array" aca="1" ref="AX18" ca="1">INDIRECT(ADDRESS(ROW($BN$4)+AX$15-1, COLUMN($BN$4)))</f>
        <v>3</v>
      </c>
      <c r="AY18" s="256" cm="1">
        <f t="array" aca="1" ref="AY18" ca="1">INDIRECT(ADDRESS(ROW($BN$4)+AY$15-1, COLUMN($BN$4)))</f>
        <v>5</v>
      </c>
      <c r="AZ18" s="256" cm="1">
        <f t="array" aca="1" ref="AZ18" ca="1">INDIRECT(ADDRESS(ROW($BN$4)+AZ$15-1, COLUMN($BN$4)))</f>
        <v>7</v>
      </c>
      <c r="BA18" s="256" cm="1">
        <f t="array" aca="1" ref="BA18" ca="1">INDIRECT(ADDRESS(ROW($BN$4)+BA$15-1, COLUMN($BN$4)))</f>
        <v>8</v>
      </c>
      <c r="BB18" s="256" cm="1">
        <f t="array" aca="1" ref="BB18" ca="1">INDIRECT(ADDRESS(ROW($BN$4)+BB$15-1, COLUMN($BN$4)))</f>
        <v>0</v>
      </c>
      <c r="BC18" s="256"/>
      <c r="BD18" s="256"/>
      <c r="BE18" s="256"/>
      <c r="BF18" s="256"/>
      <c r="BG18" s="79"/>
      <c r="BJ18" s="253">
        <f t="shared" si="0"/>
        <v>15</v>
      </c>
      <c r="BK18" s="6" t="str">
        <f>注音符號字典編碼!C19</f>
        <v>n</v>
      </c>
      <c r="BL18" s="19" t="str">
        <f>注音符號字典編碼!D19</f>
        <v>ㄙ</v>
      </c>
      <c r="BM18" s="268">
        <f>注音符號字典編碼!E19</f>
        <v>0</v>
      </c>
      <c r="BN18" s="13" t="str">
        <f>注音符號字典編碼!F19</f>
        <v>s</v>
      </c>
      <c r="BO18" s="5" t="str">
        <f>注音符號字典編碼!G19</f>
        <v>s</v>
      </c>
      <c r="BQ18" s="107" t="str">
        <f t="shared" si="1"/>
        <v>"n": { commit: "ㄙ" }</v>
      </c>
      <c r="BS18" s="131"/>
      <c r="BT18" s="261"/>
    </row>
    <row r="19" spans="1:72" s="124" customFormat="1" ht="31.5" customHeight="1">
      <c r="A19" s="121"/>
      <c r="B19" s="129" t="s">
        <v>321</v>
      </c>
      <c r="C19" s="130"/>
      <c r="D19" s="257" t="str" cm="1">
        <f t="array" aca="1" ref="D19" ca="1">INDIRECT(ADDRESS(ROW($BN$4)+D$15-1, COLUMN($BO$4)))</f>
        <v>p</v>
      </c>
      <c r="E19" s="257" t="str" cm="1">
        <f t="array" aca="1" ref="E19" ca="1">INDIRECT(ADDRESS(ROW($BN$4)+E$15-1, COLUMN($BO$4)))</f>
        <v>b</v>
      </c>
      <c r="F19" s="257" t="str" cm="1">
        <f t="array" aca="1" ref="F19" ca="1">INDIRECT(ADDRESS(ROW($BN$4)+F$15-1, COLUMN($BO$4)))</f>
        <v>P</v>
      </c>
      <c r="G19" s="257" t="str" cm="1">
        <f t="array" aca="1" ref="G19" ca="1">INDIRECT(ADDRESS(ROW($BN$4)+G$15-1, COLUMN($BO$4)))</f>
        <v>m</v>
      </c>
      <c r="H19" s="257" t="str" cm="1">
        <f t="array" aca="1" ref="H19" ca="1">INDIRECT(ADDRESS(ROW($BN$4)+H$15-1, COLUMN($BO$4)))</f>
        <v>t</v>
      </c>
      <c r="I19" s="257" t="str" cm="1">
        <f t="array" aca="1" ref="I19" ca="1">INDIRECT(ADDRESS(ROW($BN$4)+I$15-1, COLUMN($BO$4)))</f>
        <v>T</v>
      </c>
      <c r="J19" s="257" t="str" cm="1">
        <f t="array" aca="1" ref="J19" ca="1">INDIRECT(ADDRESS(ROW($BN$4)+J$15-1, COLUMN($BO$4)))</f>
        <v>n</v>
      </c>
      <c r="K19" s="257" t="str" cm="1">
        <f t="array" aca="1" ref="K19" ca="1">INDIRECT(ADDRESS(ROW($BN$4)+K$15-1, COLUMN($BO$4)))</f>
        <v>l</v>
      </c>
      <c r="L19" s="257" t="str" cm="1">
        <f t="array" aca="1" ref="L19" ca="1">INDIRECT(ADDRESS(ROW($BN$4)+L$15-1, COLUMN($BO$4)))</f>
        <v>k</v>
      </c>
      <c r="M19" s="257" t="str" cm="1">
        <f t="array" aca="1" ref="M19" ca="1">INDIRECT(ADDRESS(ROW($BN$4)+M$15-1, COLUMN($BO$4)))</f>
        <v>g</v>
      </c>
      <c r="N19" s="257" t="str" cm="1">
        <f t="array" aca="1" ref="N19" ca="1">INDIRECT(ADDRESS(ROW($BN$4)+N$15-1, COLUMN($BO$4)))</f>
        <v>K</v>
      </c>
      <c r="O19" s="257" t="str" cm="1">
        <f t="array" aca="1" ref="O19" ca="1">INDIRECT(ADDRESS(ROW($BN$4)+O$15-1, COLUMN($BO$4)))</f>
        <v>h</v>
      </c>
      <c r="P19" s="257" t="str" cm="1">
        <f t="array" aca="1" ref="P19" ca="1">INDIRECT(ADDRESS(ROW($BN$4)+P$15-1, COLUMN($BO$4)))</f>
        <v>z</v>
      </c>
      <c r="Q19" s="257" t="str" cm="1">
        <f t="array" aca="1" ref="Q19" ca="1">INDIRECT(ADDRESS(ROW($BN$4)+Q$15-1, COLUMN($BO$4)))</f>
        <v>c</v>
      </c>
      <c r="R19" s="257" t="str" cm="1">
        <f t="array" aca="1" ref="R19" ca="1">INDIRECT(ADDRESS(ROW($BN$4)+R$15-1, COLUMN($BO$4)))</f>
        <v>s</v>
      </c>
      <c r="S19" s="257" t="str" cm="1">
        <f t="array" aca="1" ref="S19" ca="1">INDIRECT(ADDRESS(ROW($BN$4)+S$15-1, COLUMN($BO$4)))</f>
        <v>j</v>
      </c>
      <c r="T19" s="257" t="str" cm="1">
        <f t="array" aca="1" ref="T19" ca="1">INDIRECT(ADDRESS(ROW($BN$4)+T$15-1, COLUMN($BO$4)))</f>
        <v>Z</v>
      </c>
      <c r="U19" s="257" t="str" cm="1">
        <f t="array" aca="1" ref="U19" ca="1">INDIRECT(ADDRESS(ROW($BN$4)+U$15-1, COLUMN($BO$4)))</f>
        <v>C</v>
      </c>
      <c r="V19" s="257" t="str" cm="1">
        <f t="array" aca="1" ref="V19" ca="1">INDIRECT(ADDRESS(ROW($BN$4)+V$15-1, COLUMN($BO$4)))</f>
        <v>S</v>
      </c>
      <c r="W19" s="257" t="str" cm="1">
        <f t="array" aca="1" ref="W19" ca="1">INDIRECT(ADDRESS(ROW($BN$4)+W$15-1, COLUMN($BO$4)))</f>
        <v>w</v>
      </c>
      <c r="X19" s="257" t="str" cm="1">
        <f t="array" aca="1" ref="X19" ca="1">INDIRECT(ADDRESS(ROW($BN$4)+X$15-1, COLUMN($BO$4)))</f>
        <v>i</v>
      </c>
      <c r="Y19" s="257" t="str" cm="1">
        <f t="array" aca="1" ref="Y19" ca="1">INDIRECT(ADDRESS(ROW($BN$4)+Y$15-1, COLUMN($BO$4)))</f>
        <v>I</v>
      </c>
      <c r="Z19" s="257" t="str" cm="1">
        <f t="array" aca="1" ref="Z19" ca="1">INDIRECT(ADDRESS(ROW($BN$4)+Z$15-1, COLUMN($BO$4)))</f>
        <v>u</v>
      </c>
      <c r="AA19" s="257" t="str" cm="1">
        <f t="array" aca="1" ref="AA19" ca="1">INDIRECT(ADDRESS(ROW($BN$4)+AA$15-1, COLUMN($BO$4)))</f>
        <v>U</v>
      </c>
      <c r="AB19" s="257" t="str" cm="1">
        <f t="array" aca="1" ref="AB19" ca="1">INDIRECT(ADDRESS(ROW($BN$4)+AB$15-1, COLUMN($BO$4)))</f>
        <v>a</v>
      </c>
      <c r="AC19" s="257" t="str" cm="1">
        <f t="array" aca="1" ref="AC19" ca="1">INDIRECT(ADDRESS(ROW($BN$4)+AC$15-1, COLUMN($BO$4)))</f>
        <v>A</v>
      </c>
      <c r="AD19" s="257" t="str" cm="1">
        <f t="array" aca="1" ref="AD19" ca="1">INDIRECT(ADDRESS(ROW($BN$4)+AD$15-1, COLUMN($BO$4)))</f>
        <v>e</v>
      </c>
      <c r="AE19" s="257" t="str" cm="1">
        <f t="array" aca="1" ref="AE19" ca="1">INDIRECT(ADDRESS(ROW($BN$4)+AE$15-1, COLUMN($BO$4)))</f>
        <v>E</v>
      </c>
      <c r="AF19" s="257" t="str" cm="1">
        <f t="array" aca="1" ref="AF19" ca="1">INDIRECT(ADDRESS(ROW($BN$4)+AF$15-1, COLUMN($BO$4)))</f>
        <v>O</v>
      </c>
      <c r="AG19" s="257" t="str" cm="1">
        <f t="array" aca="1" ref="AG19" ca="1">INDIRECT(ADDRESS(ROW($BN$4)+AG$15-1, COLUMN($BO$4)))</f>
        <v>Q</v>
      </c>
      <c r="AH19" s="257" t="str" cm="1">
        <f t="array" aca="1" ref="AH19" ca="1">INDIRECT(ADDRESS(ROW($BN$4)+AH$15-1, COLUMN($BO$4)))</f>
        <v>o</v>
      </c>
      <c r="AI19" s="257" t="str" cm="1">
        <f t="array" aca="1" ref="AI19" ca="1">INDIRECT(ADDRESS(ROW($BN$4)+AI$15-1, COLUMN($BO$4)))</f>
        <v>@</v>
      </c>
      <c r="AJ19" s="257" t="str" cm="1">
        <f t="array" aca="1" ref="AJ19" ca="1">INDIRECT(ADDRESS(ROW($BN$4)+AJ$15-1, COLUMN($BO$4)))</f>
        <v>y</v>
      </c>
      <c r="AK19" s="257" t="str" cm="1">
        <f t="array" aca="1" ref="AK19" ca="1">INDIRECT(ADDRESS(ROW($BN$4)+AK$15-1, COLUMN($BO$4)))</f>
        <v>Y</v>
      </c>
      <c r="AL19" s="257" t="str" cm="1">
        <f t="array" aca="1" ref="AL19" ca="1">INDIRECT(ADDRESS(ROW($BN$4)+AL$15-1, COLUMN($BO$4)))</f>
        <v>x</v>
      </c>
      <c r="AM19" s="257" t="str" cm="1">
        <f t="array" aca="1" ref="AM19" ca="1">INDIRECT(ADDRESS(ROW($BN$4)+AM$15-1, COLUMN($BO$4)))</f>
        <v>X</v>
      </c>
      <c r="AN19" s="257" t="str" cm="1">
        <f t="array" aca="1" ref="AN19" ca="1">INDIRECT(ADDRESS(ROW($BN$4)+AN$15-1, COLUMN($BO$4)))</f>
        <v>}</v>
      </c>
      <c r="AO19" s="257" t="str" cm="1">
        <f t="array" aca="1" ref="AO19" ca="1">INDIRECT(ADDRESS(ROW($BN$4)+AO$15-1, COLUMN($BO$4)))</f>
        <v>{</v>
      </c>
      <c r="AP19" s="257" t="str" cm="1">
        <f t="array" aca="1" ref="AP19" ca="1">INDIRECT(ADDRESS(ROW($BN$4)+AP$15-1, COLUMN($BO$4)))</f>
        <v>]</v>
      </c>
      <c r="AQ19" s="257" t="str" cm="1">
        <f t="array" aca="1" ref="AQ19" ca="1">INDIRECT(ADDRESS(ROW($BN$4)+AQ$15-1, COLUMN($BO$4)))</f>
        <v>[</v>
      </c>
      <c r="AR19" s="257" t="str" cm="1">
        <f t="array" aca="1" ref="AR19" ca="1">INDIRECT(ADDRESS(ROW($BN$4)+AR$15-1, COLUMN($BO$4)))</f>
        <v>X</v>
      </c>
      <c r="AS19" s="257" t="str" cm="1">
        <f t="array" aca="1" ref="AS19" ca="1">INDIRECT(ADDRESS(ROW($BN$4)+AS$15-1, COLUMN($BO$4)))</f>
        <v>W</v>
      </c>
      <c r="AT19" s="257" t="str" cm="1">
        <f t="array" aca="1" ref="AT19" ca="1">INDIRECT(ADDRESS(ROW($BN$4)+AT$15-1, COLUMN($BO$4)))</f>
        <v>M</v>
      </c>
      <c r="AU19" s="257" t="str" cm="1">
        <f t="array" aca="1" ref="AU19" ca="1">INDIRECT(ADDRESS(ROW($BN$4)+AU$15-1, COLUMN($BO$4)))</f>
        <v>N</v>
      </c>
      <c r="AV19" s="257" cm="1">
        <f t="array" aca="1" ref="AV19" ca="1">INDIRECT(ADDRESS(ROW($BN$4)+AV$15-1, COLUMN($BO$4)))</f>
        <v>1</v>
      </c>
      <c r="AW19" s="257" cm="1">
        <f t="array" aca="1" ref="AW19" ca="1">INDIRECT(ADDRESS(ROW($BN$4)+AW$15-1, COLUMN($BO$4)))</f>
        <v>2</v>
      </c>
      <c r="AX19" s="257" cm="1">
        <f t="array" aca="1" ref="AX19" ca="1">INDIRECT(ADDRESS(ROW($BN$4)+AX$15-1, COLUMN($BO$4)))</f>
        <v>3</v>
      </c>
      <c r="AY19" s="257" cm="1">
        <f t="array" aca="1" ref="AY19" ca="1">INDIRECT(ADDRESS(ROW($BN$4)+AY$15-1, COLUMN($BO$4)))</f>
        <v>5</v>
      </c>
      <c r="AZ19" s="257" cm="1">
        <f t="array" aca="1" ref="AZ19" ca="1">INDIRECT(ADDRESS(ROW($BN$4)+AZ$15-1, COLUMN($BO$4)))</f>
        <v>7</v>
      </c>
      <c r="BA19" s="257" cm="1">
        <f t="array" aca="1" ref="BA19" ca="1">INDIRECT(ADDRESS(ROW($BN$4)+BA$15-1, COLUMN($BO$4)))</f>
        <v>0</v>
      </c>
      <c r="BB19" s="257" cm="1">
        <f t="array" aca="1" ref="BB19" ca="1">INDIRECT(ADDRESS(ROW($BN$4)+BB$15-1, COLUMN($BO$4)))</f>
        <v>0</v>
      </c>
      <c r="BC19" s="257"/>
      <c r="BD19" s="257"/>
      <c r="BE19" s="257"/>
      <c r="BF19" s="257"/>
      <c r="BG19" s="79"/>
      <c r="BJ19" s="253">
        <f t="shared" si="0"/>
        <v>16</v>
      </c>
      <c r="BK19" s="11" t="str">
        <f>注音符號字典編碼!C20</f>
        <v>b</v>
      </c>
      <c r="BL19" s="21" t="str">
        <f>注音符號字典編碼!D20</f>
        <v>ㄖ</v>
      </c>
      <c r="BM19" s="268">
        <f>注音符號字典編碼!E20</f>
        <v>0</v>
      </c>
      <c r="BN19" s="15" t="str">
        <f>注音符號字典編碼!F20</f>
        <v>j</v>
      </c>
      <c r="BO19" s="10" t="str">
        <f>注音符號字典編碼!G20</f>
        <v>j</v>
      </c>
      <c r="BQ19" s="107" t="str">
        <f t="shared" si="1"/>
        <v>"b": { commit: "ㄖ" }</v>
      </c>
      <c r="BS19" s="131"/>
      <c r="BT19" s="261"/>
    </row>
    <row r="20" spans="1:72" ht="31.5" customHeight="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74"/>
      <c r="AS20" s="74"/>
      <c r="AT20" s="97"/>
      <c r="AU20" s="97"/>
      <c r="AV20" s="97"/>
      <c r="BJ20" s="253">
        <f t="shared" si="0"/>
        <v>17</v>
      </c>
      <c r="BK20" s="9" t="str">
        <f>注音符號字典編碼!C21</f>
        <v>Y</v>
      </c>
      <c r="BL20" s="20" t="str">
        <f>注音符號字典編碼!D21</f>
        <v>ㄐㄧ</v>
      </c>
      <c r="BM20" s="269" t="str">
        <f>注音符號字典編碼!E21</f>
        <v>ㄗㄧ</v>
      </c>
      <c r="BN20" s="14" t="str">
        <f>注音符號字典編碼!F21</f>
        <v>ci-</v>
      </c>
      <c r="BO20" s="8" t="str">
        <f>注音符號字典編碼!G21</f>
        <v>Z</v>
      </c>
      <c r="BQ20" s="107" t="str">
        <f t="shared" si="1"/>
        <v>"Y": { commit: "ㄐㄧ" }</v>
      </c>
    </row>
    <row r="21" spans="1:72" s="131" customFormat="1" ht="31.5" customHeight="1">
      <c r="B21" s="132" t="s">
        <v>181</v>
      </c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276" t="str">
        <f ca="1" xml:space="preserve"> _xlfn.CONCAT(D19:X19)</f>
        <v>pbPmtTnlkgKhzcsjZCSwi</v>
      </c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BJ21" s="253">
        <f t="shared" si="0"/>
        <v>18</v>
      </c>
      <c r="BK21" s="6" t="str">
        <f>注音符號字典編碼!C22</f>
        <v>H</v>
      </c>
      <c r="BL21" s="19" t="str">
        <f>注音符號字典編碼!D22</f>
        <v>ㄑㄧ</v>
      </c>
      <c r="BM21" s="268" t="str">
        <f>注音符號字典編碼!E22</f>
        <v>ㄘㄧ</v>
      </c>
      <c r="BN21" s="13" t="str">
        <f>注音符號字典編碼!F22</f>
        <v>chi-</v>
      </c>
      <c r="BO21" s="5" t="str">
        <f>注音符號字典編碼!G22</f>
        <v>C</v>
      </c>
      <c r="BQ21" s="107" t="str">
        <f t="shared" si="1"/>
        <v>"H": { commit: "ㄑㄧ" }</v>
      </c>
      <c r="BT21" s="261"/>
    </row>
    <row r="22" spans="1:72" s="131" customFormat="1" ht="31.5" customHeight="1">
      <c r="B22" s="134" t="s">
        <v>179</v>
      </c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5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J22" s="253">
        <f t="shared" si="0"/>
        <v>19</v>
      </c>
      <c r="BK22" s="6" t="str">
        <f>注音符號字典編碼!C23</f>
        <v>N</v>
      </c>
      <c r="BL22" s="19" t="str">
        <f>注音符號字典編碼!D23</f>
        <v>ㄒㄧ</v>
      </c>
      <c r="BM22" s="268" t="str">
        <f>注音符號字典編碼!E23</f>
        <v>ㄙㄧ</v>
      </c>
      <c r="BN22" s="13" t="str">
        <f>注音符號字典編碼!F23</f>
        <v>si-</v>
      </c>
      <c r="BO22" s="5" t="str">
        <f>注音符號字典編碼!G23</f>
        <v>S</v>
      </c>
      <c r="BQ22" s="107" t="str">
        <f t="shared" si="1"/>
        <v>"N": { commit: "ㄒㄧ" }</v>
      </c>
      <c r="BT22" s="261"/>
    </row>
    <row r="23" spans="1:72" s="131" customFormat="1" ht="31.5" customHeight="1">
      <c r="B23" s="137" t="s">
        <v>321</v>
      </c>
      <c r="C23" s="138"/>
      <c r="D23" s="139">
        <f ca="1" xml:space="preserve"> LEN(E23)</f>
        <v>51</v>
      </c>
      <c r="E23" s="139" t="str">
        <f ca="1" xml:space="preserve"> _xlfn.CONCAT(D19:BB19)</f>
        <v>pbPmtTnlkgKhzcsjZCSwiIuUaAeEOQo@yYxX}{][XWMN1235700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M23" s="140"/>
      <c r="AN23" s="136"/>
      <c r="AO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J23" s="253">
        <f t="shared" si="0"/>
        <v>20</v>
      </c>
      <c r="BK23" s="6" t="str">
        <f>注音符號字典編碼!C24</f>
        <v>?</v>
      </c>
      <c r="BL23" s="210" t="str">
        <f>注音符號字典編碼!D24</f>
        <v>ㄫ</v>
      </c>
      <c r="BM23" s="271" t="str">
        <f>注音符號字典編碼!E24</f>
        <v>ㄥ</v>
      </c>
      <c r="BN23" s="16" t="str">
        <f>注音符號字典編碼!F24</f>
        <v>ng-</v>
      </c>
      <c r="BO23" s="7" t="str">
        <f>注音符號字典編碼!G24</f>
        <v>w</v>
      </c>
      <c r="BQ23" s="107" t="str">
        <f t="shared" si="1"/>
        <v>"?": { commit: "ㄫ" }</v>
      </c>
      <c r="BT23" s="261"/>
    </row>
    <row r="24" spans="1:72" s="131" customFormat="1" ht="31.5" customHeight="1">
      <c r="B24" s="141" t="s">
        <v>286</v>
      </c>
      <c r="C24" s="142"/>
      <c r="D24" s="143">
        <f ca="1" xml:space="preserve"> LEN(E24)</f>
        <v>51</v>
      </c>
      <c r="E24" s="143" t="str">
        <f ca="1" xml:space="preserve"> _xlfn.CONCAT(D16:BB16)</f>
        <v>1!qa2wsxeEdcyhnbYHN?uUjJ8*,&lt;iIk09(lLMm:;o/Ap 436570</v>
      </c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M24" s="140" t="s">
        <v>124</v>
      </c>
      <c r="AN24" s="136">
        <f ca="1" xml:space="preserve"> FIND(AM24,  E24)</f>
        <v>41</v>
      </c>
      <c r="AO24" s="198" t="s">
        <v>328</v>
      </c>
      <c r="AP24" s="136" t="str">
        <f ca="1" xml:space="preserve"> MID(E23,AN24,1)</f>
        <v>X</v>
      </c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J24" s="253">
        <f t="shared" si="0"/>
        <v>21</v>
      </c>
      <c r="BK24" s="9" t="str">
        <f>注音符號字典編碼!C25</f>
        <v>u</v>
      </c>
      <c r="BL24" s="20" t="str">
        <f>注音符號字典編碼!D25</f>
        <v>ㄧ</v>
      </c>
      <c r="BM24" s="269" t="str">
        <f>注音符號字典編碼!E25</f>
        <v>ㄧ</v>
      </c>
      <c r="BN24" s="14" t="str">
        <f>注音符號字典編碼!F25</f>
        <v>i</v>
      </c>
      <c r="BO24" s="8" t="str">
        <f>注音符號字典編碼!G25</f>
        <v>i</v>
      </c>
      <c r="BQ24" s="107" t="str">
        <f t="shared" si="1"/>
        <v>"u": { commit: "ㄧ" }</v>
      </c>
      <c r="BT24" s="261"/>
    </row>
    <row r="25" spans="1:72" s="131" customFormat="1" ht="31.5" customHeight="1">
      <c r="B25" s="144" t="str">
        <f ca="1" xml:space="preserve"> "- xlit|" &amp; E23 &amp; "|" &amp; E24 &amp; "|"</f>
        <v>- xlit|pbPmtTnlkgKhzcsjZCSwiIuUaAeEOQo@yYxX}{][XWMN1235700|1!qa2wsxeEdcyhnbYHN?uUjJ8*,&lt;iIk09(lLMm:;o/Ap 436570|</v>
      </c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J25" s="253">
        <f t="shared" si="0"/>
        <v>22</v>
      </c>
      <c r="BK25" s="6" t="str">
        <f>注音符號字典編碼!C26</f>
        <v>U</v>
      </c>
      <c r="BL25" s="19" t="str">
        <f>注音符號字典編碼!D26</f>
        <v>ㄥㄧ</v>
      </c>
      <c r="BM25" s="268" t="str">
        <f>注音符號字典編碼!E26</f>
        <v>ㆪ</v>
      </c>
      <c r="BN25" s="13" t="str">
        <f>注音符號字典編碼!F26</f>
        <v>Ni</v>
      </c>
      <c r="BO25" s="5" t="str">
        <f>注音符號字典編碼!G26</f>
        <v>I</v>
      </c>
      <c r="BQ25" s="107" t="str">
        <f t="shared" si="1"/>
        <v>"U": { commit: "ㄥㄧ" }</v>
      </c>
      <c r="BT25" s="261"/>
    </row>
    <row r="26" spans="1:72" s="131" customFormat="1" ht="31.5" customHeight="1"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>
        <v>0</v>
      </c>
      <c r="BH26" s="136"/>
      <c r="BJ26" s="253">
        <f t="shared" si="0"/>
        <v>23</v>
      </c>
      <c r="BK26" s="6" t="str">
        <f>注音符號字典編碼!C27</f>
        <v>j</v>
      </c>
      <c r="BL26" s="19" t="str">
        <f>注音符號字典編碼!D27</f>
        <v>ㄨ</v>
      </c>
      <c r="BM26" s="268" t="str">
        <f>注音符號字典編碼!E27</f>
        <v>ㄨ</v>
      </c>
      <c r="BN26" s="13" t="str">
        <f>注音符號字典編碼!F27</f>
        <v>u</v>
      </c>
      <c r="BO26" s="5" t="str">
        <f>注音符號字典編碼!G27</f>
        <v>u</v>
      </c>
      <c r="BQ26" s="107" t="str">
        <f t="shared" si="1"/>
        <v>"j": { commit: "ㄨ" }</v>
      </c>
      <c r="BT26" s="261"/>
    </row>
    <row r="27" spans="1:72" s="131" customFormat="1" ht="31.5" customHeight="1">
      <c r="B27" s="146" t="s">
        <v>182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  <c r="BF27" s="136"/>
      <c r="BG27" s="136"/>
      <c r="BH27" s="136"/>
      <c r="BJ27" s="253">
        <f t="shared" si="0"/>
        <v>24</v>
      </c>
      <c r="BK27" s="6" t="str">
        <f>注音符號字典編碼!C28</f>
        <v>J</v>
      </c>
      <c r="BL27" s="19" t="str">
        <f>注音符號字典編碼!D28</f>
        <v>ㄥㄨ</v>
      </c>
      <c r="BM27" s="268" t="str">
        <f>注音符號字典編碼!E28</f>
        <v>ㆫ</v>
      </c>
      <c r="BN27" s="13" t="str">
        <f>注音符號字典編碼!F28</f>
        <v>Nu</v>
      </c>
      <c r="BO27" s="5" t="str">
        <f>注音符號字典編碼!G28</f>
        <v>U</v>
      </c>
      <c r="BQ27" s="107" t="str">
        <f t="shared" si="1"/>
        <v>"J": { commit: "ㄥㄨ" }</v>
      </c>
      <c r="BT27" s="261"/>
    </row>
    <row r="28" spans="1:72" s="131" customFormat="1" ht="31.5" customHeight="1">
      <c r="B28" s="134" t="s">
        <v>180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5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J28" s="253">
        <f t="shared" si="0"/>
        <v>25</v>
      </c>
      <c r="BK28" s="9">
        <f>注音符號字典編碼!C29</f>
        <v>8</v>
      </c>
      <c r="BL28" s="20" t="str">
        <f>注音符號字典編碼!D29</f>
        <v>ㄚ</v>
      </c>
      <c r="BM28" s="269" t="str">
        <f>注音符號字典編碼!E29</f>
        <v>ㄚ</v>
      </c>
      <c r="BN28" s="14" t="str">
        <f>注音符號字典編碼!F29</f>
        <v>a</v>
      </c>
      <c r="BO28" s="8" t="str">
        <f>注音符號字典編碼!G29</f>
        <v>a</v>
      </c>
      <c r="BQ28" s="107" t="str">
        <f t="shared" si="1"/>
        <v>"8": { commit: "ㄚ" }</v>
      </c>
      <c r="BT28" s="261"/>
    </row>
    <row r="29" spans="1:72" s="131" customFormat="1" ht="31.5" customHeight="1">
      <c r="B29" s="147" t="s">
        <v>134</v>
      </c>
      <c r="C29" s="148"/>
      <c r="D29" s="148">
        <f ca="1" xml:space="preserve"> LEN(E29)</f>
        <v>51</v>
      </c>
      <c r="E29" s="149" t="str">
        <f ca="1" xml:space="preserve"> _xlfn.CONCAT(D16:BB16)</f>
        <v>1!qa2wsxeEdcyhnbYHN?uUjJ8*,&lt;iIk09(lLMm:;o/Ap 436570</v>
      </c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36"/>
      <c r="AL29" s="136"/>
      <c r="AM29" s="150" t="s">
        <v>175</v>
      </c>
      <c r="AN29" s="136" t="e">
        <f ca="1" xml:space="preserve"> FIND(AM29, E29, 1)</f>
        <v>#VALUE!</v>
      </c>
      <c r="AO29" s="151" t="s">
        <v>328</v>
      </c>
      <c r="AP29" s="136" t="e">
        <f ca="1" xml:space="preserve"> MID(E30, AN29, 1)</f>
        <v>#VALUE!</v>
      </c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J29" s="253">
        <f t="shared" si="0"/>
        <v>26</v>
      </c>
      <c r="BK29" s="6" t="str">
        <f>注音符號字典編碼!C30</f>
        <v>*</v>
      </c>
      <c r="BL29" s="19" t="str">
        <f>注音符號字典編碼!D30</f>
        <v>ㄥㄚ</v>
      </c>
      <c r="BM29" s="268" t="str">
        <f>注音符號字典編碼!E30</f>
        <v>ㆩ</v>
      </c>
      <c r="BN29" s="13" t="str">
        <f>注音符號字典編碼!F30</f>
        <v>Na</v>
      </c>
      <c r="BO29" s="5" t="str">
        <f>注音符號字典編碼!G30</f>
        <v>A</v>
      </c>
      <c r="BQ29" s="107" t="str">
        <f t="shared" si="1"/>
        <v>"*": { commit: "ㄥㄚ" }</v>
      </c>
      <c r="BT29" s="261"/>
    </row>
    <row r="30" spans="1:72" s="131" customFormat="1" ht="31.5" customHeight="1">
      <c r="B30" s="152" t="s">
        <v>104</v>
      </c>
      <c r="C30" s="153"/>
      <c r="D30" s="153">
        <f ca="1">LEN(E30)</f>
        <v>66</v>
      </c>
      <c r="E30" s="152" t="str">
        <f ca="1" xml:space="preserve"> _xlfn.CONCAT(D17:BB17)</f>
        <v>ㄅㄅㄏㄆㄇㄉㄊㄋㄌㄍㄍㄏㄎㄏㄗㄘㄙㄖㄐㄧㄑㄧㄒㄧㄫㄧㄥㄧㄨㄥㄨㄚㄥㄚㄝㄥㄝㄛㄥㄛㄜㄢㄞㄥㄞㄠㄥㄠㄛㄇㄚㄇㄛㄥㄤㆨㄥㄇㄣˉˋ_ˇ+ˊ0</v>
      </c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J30" s="253">
        <f t="shared" si="0"/>
        <v>27</v>
      </c>
      <c r="BK30" s="40" t="str">
        <f>注音符號字典編碼!C31</f>
        <v>,</v>
      </c>
      <c r="BL30" s="19" t="str">
        <f>注音符號字典編碼!D31</f>
        <v>ㄝ</v>
      </c>
      <c r="BM30" s="268" t="str">
        <f>注音符號字典編碼!E31</f>
        <v>ㄝ</v>
      </c>
      <c r="BN30" s="13" t="str">
        <f>注音符號字典編碼!F31</f>
        <v>e</v>
      </c>
      <c r="BO30" s="5" t="str">
        <f>注音符號字典編碼!G31</f>
        <v>e</v>
      </c>
      <c r="BQ30" s="107" t="str">
        <f t="shared" si="1"/>
        <v>",": { commit: "ㄝ" }</v>
      </c>
      <c r="BT30" s="261"/>
    </row>
    <row r="31" spans="1:72" s="131" customFormat="1" ht="31.5" customHeight="1">
      <c r="B31" s="144" t="str">
        <f ca="1" xml:space="preserve"> "- xlit|" &amp; E29 &amp; "|" &amp; E30 &amp; "|"</f>
        <v>- xlit|1!qa2wsxeEdcyhnbYHN?uUjJ8*,&lt;iIk09(lLMm:;o/Ap 436570|ㄅㄅㄏㄆㄇㄉㄊㄋㄌㄍㄍㄏㄎㄏㄗㄘㄙㄖㄐㄧㄑㄧㄒㄧㄫㄧㄥㄧㄨㄥㄨㄚㄥㄚㄝㄥㄝㄛㄥㄛㄜㄢㄞㄥㄞㄠㄥㄠㄛㄇㄚㄇㄛㄥㄤㆨㄥㄇㄣˉˋ_ˇ+ˊ0|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45"/>
      <c r="AH31" s="145"/>
      <c r="AI31" s="145"/>
      <c r="AJ31" s="145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J31" s="253">
        <f t="shared" si="0"/>
        <v>28</v>
      </c>
      <c r="BK31" s="40" t="str">
        <f>注音符號字典編碼!C32</f>
        <v>&lt;</v>
      </c>
      <c r="BL31" s="19" t="str">
        <f>注音符號字典編碼!D32</f>
        <v>ㄥㄝ</v>
      </c>
      <c r="BM31" s="268" t="str">
        <f>注音符號字典編碼!E32</f>
        <v>ㆥ</v>
      </c>
      <c r="BN31" s="13" t="str">
        <f>注音符號字典編碼!F32</f>
        <v>Ne</v>
      </c>
      <c r="BO31" s="5" t="str">
        <f>注音符號字典編碼!G32</f>
        <v>E</v>
      </c>
      <c r="BQ31" s="107" t="str">
        <f t="shared" si="1"/>
        <v>"&lt;": { commit: "ㄥㄝ" }</v>
      </c>
      <c r="BT31" s="261"/>
    </row>
    <row r="32" spans="1:72" s="131" customFormat="1" ht="31.5" customHeight="1"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J32" s="253">
        <f t="shared" si="0"/>
        <v>29</v>
      </c>
      <c r="BK32" s="6" t="str">
        <f>注音符號字典編碼!C33</f>
        <v>i</v>
      </c>
      <c r="BL32" s="19" t="str">
        <f>注音符號字典編碼!D33</f>
        <v>ㄛ</v>
      </c>
      <c r="BM32" s="268" t="str">
        <f>注音符號字典編碼!E33</f>
        <v>ㄛ</v>
      </c>
      <c r="BN32" s="13" t="str">
        <f>注音符號字典編碼!F33</f>
        <v>oo</v>
      </c>
      <c r="BO32" s="5" t="str">
        <f>注音符號字典編碼!G33</f>
        <v>O</v>
      </c>
      <c r="BQ32" s="107" t="str">
        <f t="shared" si="1"/>
        <v>"i": { commit: "ㄛ" }</v>
      </c>
      <c r="BT32" s="261"/>
    </row>
    <row r="33" spans="2:72" s="131" customFormat="1" ht="31.5" customHeight="1">
      <c r="B33" s="146" t="s">
        <v>331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J33" s="253">
        <f t="shared" si="0"/>
        <v>30</v>
      </c>
      <c r="BK33" s="6" t="str">
        <f>注音符號字典編碼!C34</f>
        <v>I</v>
      </c>
      <c r="BL33" s="19" t="str">
        <f>注音符號字典編碼!D34</f>
        <v>ㄥㄛ</v>
      </c>
      <c r="BM33" s="268" t="str">
        <f>注音符號字典編碼!E34</f>
        <v>ㆧ</v>
      </c>
      <c r="BN33" s="13" t="str">
        <f>注音符號字典編碼!F34</f>
        <v>Noo</v>
      </c>
      <c r="BO33" s="5" t="str">
        <f>注音符號字典編碼!G34</f>
        <v>Q</v>
      </c>
      <c r="BQ33" s="107" t="str">
        <f t="shared" si="1"/>
        <v>"I": { commit: "ㄥㄛ" }</v>
      </c>
      <c r="BT33" s="261"/>
    </row>
    <row r="34" spans="2:72" s="131" customFormat="1" ht="31.5" customHeight="1">
      <c r="B34" s="134" t="s">
        <v>332</v>
      </c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5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J34" s="253">
        <f t="shared" si="0"/>
        <v>31</v>
      </c>
      <c r="BK34" s="6" t="str">
        <f>注音符號字典編碼!C35</f>
        <v>k</v>
      </c>
      <c r="BL34" s="19" t="str">
        <f>注音符號字典編碼!D35</f>
        <v>ㄜ</v>
      </c>
      <c r="BM34" s="268" t="str">
        <f>注音符號字典編碼!E35</f>
        <v>ㄜ</v>
      </c>
      <c r="BN34" s="13" t="str">
        <f>注音符號字典編碼!F35</f>
        <v>o</v>
      </c>
      <c r="BO34" s="5" t="str">
        <f>注音符號字典編碼!G35</f>
        <v>o</v>
      </c>
      <c r="BQ34" s="107" t="str">
        <f t="shared" si="1"/>
        <v>"k": { commit: "ㄜ" }</v>
      </c>
      <c r="BT34" s="261"/>
    </row>
    <row r="35" spans="2:72" s="131" customFormat="1" ht="31.5" customHeight="1">
      <c r="B35" s="147" t="s">
        <v>333</v>
      </c>
      <c r="C35" s="148"/>
      <c r="D35" s="148">
        <f ca="1" xml:space="preserve"> LEN(E35)</f>
        <v>51</v>
      </c>
      <c r="E35" s="149" t="str">
        <f ca="1" xml:space="preserve"> _xlfn.CONCAT(D19:BB19)</f>
        <v>pbPmtTnlkgKhzcsjZCSwiIuUaAeEOQo@yYxX}{][XWMN1235700</v>
      </c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36"/>
      <c r="BE35" s="136"/>
      <c r="BF35" s="136"/>
      <c r="BG35" s="136"/>
      <c r="BH35" s="136"/>
      <c r="BJ35" s="253">
        <f t="shared" si="0"/>
        <v>32</v>
      </c>
      <c r="BK35" s="9">
        <f>注音符號字典編碼!C36</f>
        <v>0</v>
      </c>
      <c r="BL35" s="20" t="str">
        <f>注音符號字典編碼!D36</f>
        <v>ㄢ</v>
      </c>
      <c r="BM35" s="269" t="str">
        <f>注音符號字典編碼!E36</f>
        <v>ㄢ</v>
      </c>
      <c r="BN35" s="14" t="str">
        <f>注音符號字典編碼!F36</f>
        <v>an</v>
      </c>
      <c r="BO35" s="8" t="str">
        <f>注音符號字典編碼!G36</f>
        <v>@</v>
      </c>
      <c r="BQ35" s="107" t="str">
        <f t="shared" si="1"/>
        <v>"0": { commit: "ㄢ" }</v>
      </c>
      <c r="BT35" s="261"/>
    </row>
    <row r="36" spans="2:72" s="131" customFormat="1" ht="31.5" customHeight="1">
      <c r="B36" s="152" t="s">
        <v>104</v>
      </c>
      <c r="C36" s="153"/>
      <c r="D36" s="153">
        <f ca="1">LEN(E36)</f>
        <v>66</v>
      </c>
      <c r="E36" s="152" t="str">
        <f ca="1" xml:space="preserve"> _xlfn.CONCAT(D17:BB17)</f>
        <v>ㄅㄅㄏㄆㄇㄉㄊㄋㄌㄍㄍㄏㄎㄏㄗㄘㄙㄖㄐㄧㄑㄧㄒㄧㄫㄧㄥㄧㄨㄥㄨㄚㄥㄚㄝㄥㄝㄛㄥㄛㄜㄢㄞㄥㄞㄠㄥㄠㄛㄇㄚㄇㄛㄥㄤㆨㄥㄇㄣˉˋ_ˇ+ˊ0</v>
      </c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36"/>
      <c r="BE36" s="136"/>
      <c r="BF36" s="136"/>
      <c r="BG36" s="136"/>
      <c r="BH36" s="136"/>
      <c r="BJ36" s="253">
        <f t="shared" si="0"/>
        <v>33</v>
      </c>
      <c r="BK36" s="6">
        <f>注音符號字典編碼!C37</f>
        <v>9</v>
      </c>
      <c r="BL36" s="19" t="str">
        <f>注音符號字典編碼!D37</f>
        <v>ㄞ</v>
      </c>
      <c r="BM36" s="268" t="str">
        <f>注音符號字典編碼!E37</f>
        <v>ㄞ</v>
      </c>
      <c r="BN36" s="13" t="str">
        <f>注音符號字典編碼!F37</f>
        <v>ai</v>
      </c>
      <c r="BO36" s="5" t="str">
        <f>注音符號字典編碼!G37</f>
        <v>y</v>
      </c>
      <c r="BQ36" s="107" t="str">
        <f t="shared" si="1"/>
        <v>"9": { commit: "ㄞ" }</v>
      </c>
      <c r="BT36" s="261"/>
    </row>
    <row r="37" spans="2:72" s="131" customFormat="1" ht="31.5" customHeight="1">
      <c r="B37" s="144" t="str">
        <f ca="1" xml:space="preserve"> "- xlit|" &amp; E35 &amp; "|" &amp; E36 &amp; "|"</f>
        <v>- xlit|pbPmtTnlkgKhzcsjZCSwiIuUaAeEOQo@yYxX}{][XWMN1235700|ㄅㄅㄏㄆㄇㄉㄊㄋㄌㄍㄍㄏㄎㄏㄗㄘㄙㄖㄐㄧㄑㄧㄒㄧㄫㄧㄥㄧㄨㄥㄨㄚㄥㄚㄝㄥㄝㄛㄥㄛㄜㄢㄞㄥㄞㄠㄥㄠㄛㄇㄚㄇㄛㄥㄤㆨㄥㄇㄣˉˋ_ˇ+ˊ0|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45"/>
      <c r="AH37" s="145"/>
      <c r="AI37" s="145"/>
      <c r="AJ37" s="14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36"/>
      <c r="BE37" s="136"/>
      <c r="BF37" s="136"/>
      <c r="BG37" s="136"/>
      <c r="BH37" s="136"/>
      <c r="BJ37" s="253">
        <f t="shared" si="0"/>
        <v>34</v>
      </c>
      <c r="BK37" s="6" t="str">
        <f>注音符號字典編碼!C38</f>
        <v>(</v>
      </c>
      <c r="BL37" s="19" t="str">
        <f>注音符號字典編碼!D38</f>
        <v>ㄥㄞ</v>
      </c>
      <c r="BM37" s="268" t="str">
        <f>注音符號字典編碼!E38</f>
        <v>ㆮ</v>
      </c>
      <c r="BN37" s="13" t="str">
        <f>注音符號字典編碼!F38</f>
        <v>Nai</v>
      </c>
      <c r="BO37" s="5" t="str">
        <f>注音符號字典編碼!G38</f>
        <v>Y</v>
      </c>
      <c r="BQ37" s="107" t="str">
        <f t="shared" si="1"/>
        <v>"(": { commit: "ㄥㄞ" }</v>
      </c>
      <c r="BT37" s="261"/>
    </row>
    <row r="38" spans="2:72" s="131" customFormat="1" ht="31.5" customHeight="1"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36"/>
      <c r="BE38" s="136"/>
      <c r="BF38" s="136"/>
      <c r="BG38" s="136"/>
      <c r="BH38" s="136"/>
      <c r="BJ38" s="253">
        <f t="shared" si="0"/>
        <v>35</v>
      </c>
      <c r="BK38" s="6" t="str">
        <f>注音符號字典編碼!C39</f>
        <v>l</v>
      </c>
      <c r="BL38" s="19" t="str">
        <f>注音符號字典編碼!D39</f>
        <v>ㄠ</v>
      </c>
      <c r="BM38" s="268" t="str">
        <f>注音符號字典編碼!E39</f>
        <v>ㄠ</v>
      </c>
      <c r="BN38" s="13" t="str">
        <f>注音符號字典編碼!F39</f>
        <v>au</v>
      </c>
      <c r="BO38" s="5" t="str">
        <f>注音符號字典編碼!G39</f>
        <v>x</v>
      </c>
      <c r="BQ38" s="107" t="str">
        <f t="shared" si="1"/>
        <v>"l": { commit: "ㄠ" }</v>
      </c>
      <c r="BT38" s="261"/>
    </row>
    <row r="39" spans="2:72" ht="31.5" customHeight="1"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J39" s="253">
        <f t="shared" si="0"/>
        <v>36</v>
      </c>
      <c r="BK39" s="6" t="str">
        <f>注音符號字典編碼!C40</f>
        <v>L</v>
      </c>
      <c r="BL39" s="19" t="str">
        <f>注音符號字典編碼!D40</f>
        <v>ㄥㄠ</v>
      </c>
      <c r="BM39" s="268" t="str">
        <f>注音符號字典編碼!E40</f>
        <v>ㆯ</v>
      </c>
      <c r="BN39" s="13" t="str">
        <f>注音符號字典編碼!F40</f>
        <v>Nau</v>
      </c>
      <c r="BO39" s="5" t="str">
        <f>注音符號字典編碼!G40</f>
        <v>X</v>
      </c>
      <c r="BQ39" s="107" t="str">
        <f t="shared" si="1"/>
        <v>"L": { commit: "ㄥㄠ" }</v>
      </c>
    </row>
    <row r="40" spans="2:72" ht="31.5" customHeight="1">
      <c r="B40" s="155"/>
      <c r="C40" s="155"/>
      <c r="D40" s="155"/>
      <c r="BG40" s="155"/>
      <c r="BH40" s="155"/>
      <c r="BJ40" s="253">
        <f t="shared" si="0"/>
        <v>37</v>
      </c>
      <c r="BK40" s="40" t="str">
        <f>注音符號字典編碼!C41</f>
        <v>M</v>
      </c>
      <c r="BL40" s="248" t="str">
        <f>注音符號字典編碼!D41</f>
        <v>ㄛㄇ</v>
      </c>
      <c r="BM40" s="272" t="str">
        <f>注音符號字典編碼!E41</f>
        <v>ㆱ</v>
      </c>
      <c r="BN40" s="13" t="str">
        <f>注音符號字典編碼!F41</f>
        <v>om</v>
      </c>
      <c r="BO40" s="5" t="str">
        <f>注音符號字典編碼!G41</f>
        <v>}</v>
      </c>
      <c r="BQ40" s="107" t="str">
        <f t="shared" si="1"/>
        <v>"M": { commit: "ㄛㄇ" }</v>
      </c>
    </row>
    <row r="41" spans="2:72" ht="31.5" customHeight="1">
      <c r="BG41" s="155"/>
      <c r="BH41" s="155"/>
      <c r="BJ41" s="253">
        <f t="shared" si="0"/>
        <v>38</v>
      </c>
      <c r="BK41" s="40" t="str">
        <f>注音符號字典編碼!C42</f>
        <v>m</v>
      </c>
      <c r="BL41" s="248" t="str">
        <f>注音符號字典編碼!D42</f>
        <v>ㄚㄇ</v>
      </c>
      <c r="BM41" s="272" t="str">
        <f>注音符號字典編碼!E42</f>
        <v>ㆰ</v>
      </c>
      <c r="BN41" s="13" t="str">
        <f>注音符號字典編碼!F42</f>
        <v>am</v>
      </c>
      <c r="BO41" s="5" t="str">
        <f>注音符號字典編碼!G42</f>
        <v>{</v>
      </c>
      <c r="BQ41" s="107" t="str">
        <f t="shared" si="1"/>
        <v>"m": { commit: "ㄚㄇ" }</v>
      </c>
    </row>
    <row r="42" spans="2:72" ht="31.5" customHeight="1">
      <c r="BG42" s="155"/>
      <c r="BH42" s="155"/>
      <c r="BJ42" s="253">
        <f t="shared" si="0"/>
        <v>39</v>
      </c>
      <c r="BK42" s="40" t="str">
        <f>注音符號字典編碼!C43</f>
        <v>:</v>
      </c>
      <c r="BL42" s="248" t="str">
        <f>注音符號字典編碼!D43</f>
        <v>ㄛㄥ</v>
      </c>
      <c r="BM42" s="272" t="str">
        <f>注音符號字典編碼!E43</f>
        <v>ㆲ</v>
      </c>
      <c r="BN42" s="13" t="str">
        <f>注音符號字典編碼!F43</f>
        <v>ong</v>
      </c>
      <c r="BO42" s="5" t="str">
        <f>注音符號字典編碼!G43</f>
        <v>]</v>
      </c>
      <c r="BQ42" s="107" t="str">
        <f t="shared" si="1"/>
        <v>":": { commit: "ㄛㄥ" }</v>
      </c>
    </row>
    <row r="43" spans="2:72" ht="31.5" customHeight="1">
      <c r="BG43" s="155"/>
      <c r="BH43" s="155"/>
      <c r="BJ43" s="253">
        <f t="shared" si="0"/>
        <v>40</v>
      </c>
      <c r="BK43" s="38" t="str">
        <f>注音符號字典編碼!C44</f>
        <v>;</v>
      </c>
      <c r="BL43" s="21" t="str">
        <f>注音符號字典編碼!D44</f>
        <v>ㄤ</v>
      </c>
      <c r="BM43" s="270" t="str">
        <f>注音符號字典編碼!E44</f>
        <v>ㄤ</v>
      </c>
      <c r="BN43" s="15" t="str">
        <f>注音符號字典編碼!F44</f>
        <v>ang</v>
      </c>
      <c r="BO43" s="10" t="str">
        <f>注音符號字典編碼!G44</f>
        <v>[</v>
      </c>
      <c r="BQ43" s="107" t="str">
        <f t="shared" si="1"/>
        <v>";": { commit: "ㄤ" }</v>
      </c>
    </row>
    <row r="44" spans="2:72" ht="31.5" customHeight="1">
      <c r="BG44" s="155"/>
      <c r="BH44" s="155"/>
      <c r="BJ44" s="253">
        <f t="shared" si="0"/>
        <v>41</v>
      </c>
      <c r="BK44" s="40" t="str">
        <f>注音符號字典編碼!C45</f>
        <v>o</v>
      </c>
      <c r="BL44" s="19" t="str">
        <f>注音符號字典編碼!D45</f>
        <v>ㆨ</v>
      </c>
      <c r="BM44" s="268">
        <f>注音符號字典編碼!E45</f>
        <v>0</v>
      </c>
      <c r="BN44" s="13" t="str">
        <f>注音符號字典編碼!F45</f>
        <v>ir</v>
      </c>
      <c r="BO44" s="5" t="str">
        <f>注音符號字典編碼!G45</f>
        <v>X</v>
      </c>
      <c r="BQ44" s="107" t="str">
        <f t="shared" si="1"/>
        <v>"o": { commit: "ㆨ" }</v>
      </c>
    </row>
    <row r="45" spans="2:72" ht="31.5" customHeight="1"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J45" s="253">
        <f t="shared" si="0"/>
        <v>42</v>
      </c>
      <c r="BK45" s="39" t="str">
        <f>注音符號字典編碼!C46</f>
        <v>/</v>
      </c>
      <c r="BL45" s="246" t="str">
        <f>注音符號字典編碼!D46</f>
        <v>ㄥ</v>
      </c>
      <c r="BM45" s="273" t="str">
        <f>注音符號字典編碼!E46</f>
        <v>ㆭ</v>
      </c>
      <c r="BN45" s="196" t="str">
        <f>注音符號字典編碼!F46</f>
        <v>-ng</v>
      </c>
      <c r="BO45" s="266" t="str">
        <f>注音符號字典編碼!G46</f>
        <v>W</v>
      </c>
      <c r="BQ45" s="107" t="str">
        <f t="shared" si="1"/>
        <v>"/": { commit: "ㄥ" }</v>
      </c>
    </row>
    <row r="46" spans="2:72" ht="31.5" customHeight="1"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J46" s="253">
        <f t="shared" si="0"/>
        <v>43</v>
      </c>
      <c r="BK46" s="6" t="str">
        <f>注音符號字典編碼!C47</f>
        <v>A</v>
      </c>
      <c r="BL46" s="265" t="str">
        <f>注音符號字典編碼!D47</f>
        <v>ㄇ</v>
      </c>
      <c r="BM46" s="274" t="str">
        <f>注音符號字典編碼!E47</f>
        <v>ㆬ</v>
      </c>
      <c r="BN46" s="16" t="str">
        <f>注音符號字典編碼!F47</f>
        <v>-m</v>
      </c>
      <c r="BO46" s="5" t="str">
        <f>注音符號字典編碼!G47</f>
        <v>M</v>
      </c>
      <c r="BQ46" s="107" t="str">
        <f t="shared" si="1"/>
        <v>"A": { commit: "ㄇ" }</v>
      </c>
    </row>
    <row r="47" spans="2:72" ht="31.5" customHeight="1"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J47" s="253">
        <f t="shared" si="0"/>
        <v>44</v>
      </c>
      <c r="BK47" s="11" t="str">
        <f>注音符號字典編碼!C48</f>
        <v>p</v>
      </c>
      <c r="BL47" s="247" t="str">
        <f>注音符號字典編碼!D48</f>
        <v>ㄣ</v>
      </c>
      <c r="BM47" s="275" t="str">
        <f>注音符號字典編碼!E48</f>
        <v>ㄣ</v>
      </c>
      <c r="BN47" s="199" t="str">
        <f>注音符號字典編碼!F48</f>
        <v>-n</v>
      </c>
      <c r="BO47" s="10" t="str">
        <f>注音符號字典編碼!G48</f>
        <v>N</v>
      </c>
      <c r="BQ47" s="107" t="str">
        <f t="shared" si="1"/>
        <v>"p": { commit: "ㄣ" }</v>
      </c>
    </row>
    <row r="48" spans="2:72" ht="31.5" customHeight="1"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J48" s="253">
        <f t="shared" si="0"/>
        <v>45</v>
      </c>
      <c r="BK48" s="6" t="str">
        <f>注音符號字典編碼!C49</f>
        <v xml:space="preserve"> </v>
      </c>
      <c r="BL48" s="19" t="str">
        <f>注音符號字典編碼!D49</f>
        <v>ˉ</v>
      </c>
      <c r="BM48" s="268">
        <f>注音符號字典編碼!E49</f>
        <v>0</v>
      </c>
      <c r="BN48" s="13">
        <f>注音符號字典編碼!F49</f>
        <v>1</v>
      </c>
      <c r="BO48" s="5">
        <f>注音符號字典編碼!G49</f>
        <v>1</v>
      </c>
      <c r="BQ48" s="107" t="str">
        <f t="shared" si="1"/>
        <v>" ": { commit: "ˉ" }</v>
      </c>
    </row>
    <row r="49" spans="2:69" ht="31.5" customHeight="1"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J49" s="253">
        <f t="shared" si="0"/>
        <v>46</v>
      </c>
      <c r="BK49" s="6">
        <f>注音符號字典編碼!C50</f>
        <v>4</v>
      </c>
      <c r="BL49" s="19" t="str">
        <f>注音符號字典編碼!D50</f>
        <v>ˋ</v>
      </c>
      <c r="BM49" s="268">
        <f>注音符號字典編碼!E50</f>
        <v>0</v>
      </c>
      <c r="BN49" s="13">
        <f>注音符號字典編碼!F50</f>
        <v>2</v>
      </c>
      <c r="BO49" s="5">
        <f>注音符號字典編碼!G50</f>
        <v>2</v>
      </c>
      <c r="BQ49" s="107" t="str">
        <f t="shared" si="1"/>
        <v>"4": { commit: "ˋ" }</v>
      </c>
    </row>
    <row r="50" spans="2:69" ht="31.5" customHeight="1"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J50" s="253">
        <f t="shared" si="0"/>
        <v>47</v>
      </c>
      <c r="BK50" s="6">
        <f>注音符號字典編碼!C51</f>
        <v>3</v>
      </c>
      <c r="BL50" s="19" t="str">
        <f>注音符號字典編碼!D51</f>
        <v>_</v>
      </c>
      <c r="BM50" s="268">
        <f>注音符號字典編碼!E51</f>
        <v>0</v>
      </c>
      <c r="BN50" s="13">
        <f>注音符號字典編碼!F51</f>
        <v>3</v>
      </c>
      <c r="BO50" s="5">
        <f>注音符號字典編碼!G51</f>
        <v>3</v>
      </c>
      <c r="BQ50" s="107" t="str">
        <f t="shared" si="1"/>
        <v>"3": { commit: "_" }</v>
      </c>
    </row>
    <row r="51" spans="2:69" ht="31.5" customHeight="1"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J51" s="253">
        <f t="shared" si="0"/>
        <v>48</v>
      </c>
      <c r="BK51" s="6">
        <f>注音符號字典編碼!C52</f>
        <v>6</v>
      </c>
      <c r="BL51" s="19" t="str">
        <f>注音符號字典編碼!D52</f>
        <v>ˇ</v>
      </c>
      <c r="BM51" s="268" t="str">
        <f>注音符號字典編碼!E52</f>
        <v>ˊ</v>
      </c>
      <c r="BN51" s="13">
        <f>注音符號字典編碼!F52</f>
        <v>5</v>
      </c>
      <c r="BO51" s="5">
        <f>注音符號字典編碼!G52</f>
        <v>5</v>
      </c>
      <c r="BQ51" s="107" t="str">
        <f t="shared" si="1"/>
        <v>"6": { commit: "ˇ" }</v>
      </c>
    </row>
    <row r="52" spans="2:69" ht="31.5" customHeight="1"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J52" s="253">
        <f t="shared" si="0"/>
        <v>49</v>
      </c>
      <c r="BK52" s="6">
        <f>注音符號字典編碼!C53</f>
        <v>5</v>
      </c>
      <c r="BL52" s="264" t="str">
        <f>注音符號字典編碼!D53</f>
        <v>+</v>
      </c>
      <c r="BM52" s="268">
        <f>注音符號字典編碼!E53</f>
        <v>0</v>
      </c>
      <c r="BN52" s="13">
        <f>注音符號字典編碼!F53</f>
        <v>7</v>
      </c>
      <c r="BO52" s="5">
        <f>注音符號字典編碼!G53</f>
        <v>7</v>
      </c>
      <c r="BQ52" s="107" t="str">
        <f t="shared" si="1"/>
        <v>"5": { commit: "+" }</v>
      </c>
    </row>
    <row r="53" spans="2:69" ht="31.5" customHeight="1"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J53" s="253">
        <f t="shared" si="0"/>
        <v>50</v>
      </c>
      <c r="BK53" s="11">
        <f>注音符號字典編碼!C54</f>
        <v>7</v>
      </c>
      <c r="BL53" s="21" t="str">
        <f>注音符號字典編碼!D54</f>
        <v>ˊ</v>
      </c>
      <c r="BM53" s="270">
        <f>注音符號字典編碼!E54</f>
        <v>0</v>
      </c>
      <c r="BN53" s="15">
        <f>注音符號字典編碼!F54</f>
        <v>8</v>
      </c>
      <c r="BO53" s="10">
        <f>注音符號字典編碼!G54</f>
        <v>0</v>
      </c>
      <c r="BQ53" s="107" t="str">
        <f t="shared" si="1"/>
        <v>"7": { commit: "ˊ" }</v>
      </c>
    </row>
    <row r="54" spans="2:69" ht="31.5" customHeight="1"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J54" s="253">
        <f t="shared" si="0"/>
        <v>51</v>
      </c>
    </row>
    <row r="55" spans="2:69" ht="38.1" customHeight="1"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J55" s="253">
        <f t="shared" si="0"/>
        <v>52</v>
      </c>
    </row>
    <row r="56" spans="2:69" ht="38.1" customHeight="1"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J56" s="253">
        <f t="shared" si="0"/>
        <v>53</v>
      </c>
    </row>
    <row r="57" spans="2:69" ht="38.1" customHeight="1"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J57" s="253">
        <f t="shared" si="0"/>
        <v>54</v>
      </c>
    </row>
    <row r="58" spans="2:69" ht="38.1" customHeight="1"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J58" s="253">
        <f t="shared" si="0"/>
        <v>55</v>
      </c>
    </row>
    <row r="59" spans="2:69" ht="38.1" customHeight="1"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</row>
    <row r="60" spans="2:69" ht="38.1" customHeight="1">
      <c r="BD60" s="155"/>
      <c r="BE60" s="155"/>
      <c r="BF60" s="155"/>
      <c r="BG60" s="155"/>
      <c r="BH60" s="155"/>
    </row>
    <row r="61" spans="2:69">
      <c r="BD61" s="155"/>
      <c r="BE61" s="155"/>
      <c r="BF61" s="155"/>
      <c r="BG61" s="155"/>
      <c r="BH61" s="155"/>
    </row>
    <row r="62" spans="2:69">
      <c r="BD62" s="155"/>
      <c r="BE62" s="155"/>
      <c r="BF62" s="155"/>
      <c r="BG62" s="155"/>
      <c r="BH62" s="155"/>
    </row>
    <row r="63" spans="2:69">
      <c r="BD63" s="155"/>
      <c r="BE63" s="155"/>
      <c r="BF63" s="155"/>
      <c r="BG63" s="155"/>
      <c r="BH63" s="155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O64"/>
  <sheetViews>
    <sheetView workbookViewId="0">
      <selection activeCell="C5" sqref="C5:G54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7" customWidth="1"/>
    <col min="7" max="7" width="11.19921875" style="12" customWidth="1"/>
    <col min="8" max="8" width="11.19921875" style="2" customWidth="1"/>
    <col min="9" max="9" width="5.59765625" style="2" customWidth="1"/>
    <col min="10" max="10" width="10.59765625" style="12" customWidth="1"/>
    <col min="11" max="11" width="10.59765625" style="18" customWidth="1"/>
    <col min="12" max="12" width="10.59765625" style="17" customWidth="1"/>
    <col min="13" max="13" width="10.59765625" style="12" customWidth="1"/>
    <col min="14" max="14" width="4.0976562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5" width="10.8984375" style="2"/>
    <col min="26" max="27" width="5.69921875" style="2" customWidth="1"/>
    <col min="28" max="28" width="5.69921875" style="60" customWidth="1"/>
    <col min="29" max="31" width="5.69921875" style="2" customWidth="1"/>
    <col min="32" max="35" width="10.8984375" style="2"/>
    <col min="36" max="40" width="7.19921875" style="75" outlineLevel="1"/>
    <col min="41" max="41" width="10.8984375" style="75"/>
    <col min="42" max="16384" width="10.8984375" style="2"/>
  </cols>
  <sheetData>
    <row r="1" spans="2:41">
      <c r="AB1" s="62" t="s">
        <v>281</v>
      </c>
      <c r="AC1" s="70" t="str">
        <f xml:space="preserve"> _xlfn.CONCAT("'", V5:V48, "'")</f>
        <v>' 34567'</v>
      </c>
      <c r="AD1" s="68"/>
      <c r="AE1" s="68"/>
      <c r="AF1" s="68"/>
      <c r="AG1" s="68"/>
      <c r="AH1" s="2">
        <f xml:space="preserve"> LEN(AC1)-2</f>
        <v>6</v>
      </c>
    </row>
    <row r="2" spans="2:41">
      <c r="B2" s="51" t="s">
        <v>296</v>
      </c>
      <c r="I2" s="51" t="s">
        <v>237</v>
      </c>
      <c r="O2" s="51" t="s">
        <v>311</v>
      </c>
      <c r="U2" s="51" t="s">
        <v>295</v>
      </c>
      <c r="AB2" s="62" t="s">
        <v>315</v>
      </c>
      <c r="AC2" s="70" t="str">
        <f xml:space="preserve"> _xlfn.CONCAT("'", V5:V42, "'")</f>
        <v>''</v>
      </c>
      <c r="AD2" s="68"/>
      <c r="AE2" s="68"/>
      <c r="AF2" s="68"/>
      <c r="AG2" s="68"/>
      <c r="AJ2" s="79"/>
      <c r="AK2" s="79"/>
      <c r="AL2" s="79"/>
      <c r="AM2" s="79"/>
      <c r="AN2" s="79"/>
      <c r="AO2" s="79"/>
    </row>
    <row r="3" spans="2:41">
      <c r="AJ3" s="79"/>
      <c r="AK3" s="79"/>
      <c r="AL3" s="25" t="s">
        <v>209</v>
      </c>
      <c r="AM3" s="25" t="s">
        <v>207</v>
      </c>
      <c r="AN3" s="26" t="s">
        <v>196</v>
      </c>
      <c r="AO3" s="79"/>
    </row>
    <row r="4" spans="2:41" s="4" customFormat="1" ht="29.25" thickBot="1">
      <c r="B4" s="41" t="s">
        <v>103</v>
      </c>
      <c r="C4" s="46" t="s">
        <v>134</v>
      </c>
      <c r="D4" s="43" t="s">
        <v>104</v>
      </c>
      <c r="E4" s="43"/>
      <c r="F4" s="44" t="s">
        <v>320</v>
      </c>
      <c r="G4" s="45" t="s">
        <v>321</v>
      </c>
      <c r="I4" s="41" t="s">
        <v>103</v>
      </c>
      <c r="J4" s="42" t="s">
        <v>134</v>
      </c>
      <c r="K4" s="43" t="s">
        <v>104</v>
      </c>
      <c r="L4" s="44" t="s">
        <v>320</v>
      </c>
      <c r="M4" s="45" t="s">
        <v>321</v>
      </c>
      <c r="O4" s="41" t="s">
        <v>103</v>
      </c>
      <c r="P4" s="42" t="s">
        <v>134</v>
      </c>
      <c r="Q4" s="43" t="s">
        <v>104</v>
      </c>
      <c r="R4" s="44" t="s">
        <v>320</v>
      </c>
      <c r="S4" s="45" t="s">
        <v>321</v>
      </c>
      <c r="U4" s="57" t="s">
        <v>103</v>
      </c>
      <c r="V4" s="58" t="s">
        <v>134</v>
      </c>
      <c r="W4" s="59" t="s">
        <v>104</v>
      </c>
      <c r="X4" s="44" t="s">
        <v>320</v>
      </c>
      <c r="Y4" s="45" t="s">
        <v>321</v>
      </c>
      <c r="AB4" s="61"/>
      <c r="AJ4" s="75"/>
      <c r="AK4" s="108">
        <f t="shared" ref="AK4:AK45" si="0" xml:space="preserve"> ROW() - 3</f>
        <v>1</v>
      </c>
      <c r="AL4" s="109" t="s">
        <v>8</v>
      </c>
      <c r="AM4" s="27" t="s">
        <v>9</v>
      </c>
      <c r="AN4" s="28" t="s">
        <v>227</v>
      </c>
      <c r="AO4" s="75"/>
    </row>
    <row r="5" spans="2:41" ht="33" thickTop="1">
      <c r="B5" s="47">
        <f t="shared" ref="B5:B48" si="1" xml:space="preserve"> ROW() - 4</f>
        <v>1</v>
      </c>
      <c r="C5" s="6">
        <v>1</v>
      </c>
      <c r="D5" s="268" t="str">
        <f>E5</f>
        <v>ㄅ</v>
      </c>
      <c r="E5" s="19" t="s">
        <v>8</v>
      </c>
      <c r="F5" s="13" t="s">
        <v>9</v>
      </c>
      <c r="G5" s="5" t="s">
        <v>9</v>
      </c>
      <c r="I5" s="30">
        <v>1</v>
      </c>
      <c r="J5" s="9">
        <v>1</v>
      </c>
      <c r="K5" s="20" t="str" cm="1">
        <f t="array" ref="K5" xml:space="preserve"> IFERROR( INDEX($D$5:$D$63, MATCH(TRUE, EXACT($J5, $C$5:$C$63),0)), "")</f>
        <v>ㄅ</v>
      </c>
      <c r="L5" s="14" t="str" cm="1">
        <f t="array" ref="L5" xml:space="preserve"> IFERROR( INDEX($F$9:$F$63, MATCH(TRUE, EXACT($J5, $C$5:$C$63),0)), "")</f>
        <v>t</v>
      </c>
      <c r="M5" s="34" t="str" cm="1">
        <f t="array" ref="M5" xml:space="preserve"> IFERROR( INDEX($G$5:$G$63, MATCH(TRUE, EXACT($J5, $C$5:$C$63),0)), "")</f>
        <v>p</v>
      </c>
      <c r="O5" s="30">
        <v>1</v>
      </c>
      <c r="P5" s="69" t="s">
        <v>268</v>
      </c>
      <c r="Q5" s="20" t="str" cm="1">
        <f t="array" ref="Q5" xml:space="preserve"> IFERROR( INDEX($D$5:$D$63, MATCH(TRUE, EXACT($P5, $C$5:$C$63),0)), "")</f>
        <v>ㄅㄏ</v>
      </c>
      <c r="R5" s="14" t="str" cm="1">
        <f t="array" ref="R5" xml:space="preserve"> IFERROR( INDEX($F$9:$F$63, MATCH(TRUE, EXACT($P5, $C$5:$C$63),0)), "")</f>
        <v>th</v>
      </c>
      <c r="S5" s="34" t="str" cm="1">
        <f t="array" ref="S5" xml:space="preserve"> IFERROR( INDEX($G$5:$G$63, MATCH(TRUE, EXACT($P5, $C$5:$C$63),0)), "")</f>
        <v>b</v>
      </c>
      <c r="U5" s="3">
        <f xml:space="preserve"> ROW() - 4</f>
        <v>1</v>
      </c>
      <c r="V5" s="6"/>
      <c r="W5" s="19"/>
      <c r="X5" s="13"/>
      <c r="Y5" s="5"/>
      <c r="AB5" s="62" t="s">
        <v>312</v>
      </c>
      <c r="AE5" s="63" t="str">
        <f xml:space="preserve"> "- 'xlit|" &amp; AB6 &amp; "|" &amp; AB7 &amp; "|'"</f>
        <v>- 'xlit|132750| 34567|'</v>
      </c>
      <c r="AJ5" s="79"/>
      <c r="AK5" s="108">
        <f t="shared" si="0"/>
        <v>2</v>
      </c>
      <c r="AL5" s="109" t="s">
        <v>90</v>
      </c>
      <c r="AM5" s="27" t="s">
        <v>38</v>
      </c>
      <c r="AN5" s="28" t="s">
        <v>226</v>
      </c>
      <c r="AO5" s="79"/>
    </row>
    <row r="6" spans="2:41">
      <c r="B6" s="47">
        <f t="shared" si="1"/>
        <v>2</v>
      </c>
      <c r="C6" s="6" t="s">
        <v>293</v>
      </c>
      <c r="D6" s="268" t="s">
        <v>414</v>
      </c>
      <c r="E6" s="19" t="s">
        <v>90</v>
      </c>
      <c r="F6" s="13" t="s">
        <v>91</v>
      </c>
      <c r="G6" s="7" t="s">
        <v>91</v>
      </c>
      <c r="I6" s="31">
        <f>I5+1</f>
        <v>2</v>
      </c>
      <c r="J6" s="6" t="s">
        <v>150</v>
      </c>
      <c r="K6" s="19" t="str" cm="1">
        <f t="array" ref="K6" xml:space="preserve"> IFERROR( INDEX($D$5:$D$63, MATCH(TRUE, EXACT($J6, $C$5:$C$63),0)), "")</f>
        <v>ㄆ</v>
      </c>
      <c r="L6" s="13" t="str" cm="1">
        <f t="array" ref="L6" xml:space="preserve"> IFERROR( INDEX($F$9:$F$63, MATCH(TRUE, EXACT($J6, $C$5:$C$63),0)), "")</f>
        <v>n</v>
      </c>
      <c r="M6" s="35" t="str" cm="1">
        <f t="array" ref="M6" xml:space="preserve"> IFERROR( INDEX($G$5:$G$63, MATCH(TRUE, EXACT($J6, $C$5:$C$63),0)), "")</f>
        <v>P</v>
      </c>
      <c r="O6" s="31">
        <f>O5+1</f>
        <v>2</v>
      </c>
      <c r="P6" s="6" t="s">
        <v>266</v>
      </c>
      <c r="Q6" s="19" t="str" cm="1">
        <f t="array" ref="Q6" xml:space="preserve"> IFERROR( INDEX($D$5:$D$63, MATCH(TRUE, EXACT($P6, $C$5:$C$63),0)), "")</f>
        <v/>
      </c>
      <c r="R6" s="13" t="str" cm="1">
        <f t="array" ref="R6" xml:space="preserve"> IFERROR( INDEX($F$9:$F$63, MATCH(TRUE, EXACT($P6, $C$5:$C$63),0)), "")</f>
        <v/>
      </c>
      <c r="S6" s="35" t="str" cm="1">
        <f t="array" ref="S6" xml:space="preserve"> IFERROR( INDEX($G$5:$G$63, MATCH(TRUE, EXACT($P6, $C$5:$C$63),0)), "")</f>
        <v/>
      </c>
      <c r="U6" s="3">
        <f t="shared" ref="U6:U48" si="2" xml:space="preserve"> ROW() - 4</f>
        <v>2</v>
      </c>
      <c r="V6" s="6"/>
      <c r="W6" s="19"/>
      <c r="X6" s="13"/>
      <c r="Y6" s="5"/>
      <c r="AA6" s="72">
        <f xml:space="preserve"> LEN(AB6)</f>
        <v>6</v>
      </c>
      <c r="AB6" s="60" t="str">
        <f xml:space="preserve"> _xlfn.CONCAT($Y$5:$Y$48)</f>
        <v>132750</v>
      </c>
      <c r="AJ6" s="79"/>
      <c r="AK6" s="108">
        <f t="shared" si="0"/>
        <v>3</v>
      </c>
      <c r="AL6" s="109" t="s">
        <v>37</v>
      </c>
      <c r="AM6" s="27" t="s">
        <v>66</v>
      </c>
      <c r="AN6" s="28" t="s">
        <v>224</v>
      </c>
      <c r="AO6" s="79"/>
    </row>
    <row r="7" spans="2:41">
      <c r="B7" s="47">
        <f t="shared" si="1"/>
        <v>3</v>
      </c>
      <c r="C7" s="6" t="s">
        <v>132</v>
      </c>
      <c r="D7" s="268" t="str">
        <f>E7</f>
        <v>ㄆ</v>
      </c>
      <c r="E7" s="19" t="s">
        <v>346</v>
      </c>
      <c r="F7" s="13" t="s">
        <v>38</v>
      </c>
      <c r="G7" s="5" t="s">
        <v>33</v>
      </c>
      <c r="I7" s="31">
        <f t="shared" ref="I7:I59" si="3">I6+1</f>
        <v>3</v>
      </c>
      <c r="J7" s="6" t="s">
        <v>123</v>
      </c>
      <c r="K7" s="19" t="str" cm="1">
        <f t="array" ref="K7" xml:space="preserve"> IFERROR( INDEX($D$5:$D$63, MATCH(TRUE, EXACT($J7, $C$5:$C$63),0)), "")</f>
        <v>ㄇ</v>
      </c>
      <c r="L7" s="13" t="str" cm="1">
        <f t="array" ref="L7" xml:space="preserve"> IFERROR( INDEX($F$9:$F$63, MATCH(TRUE, EXACT($J7, $C$5:$C$63),0)), "")</f>
        <v>l</v>
      </c>
      <c r="M7" s="36" t="str" cm="1">
        <f t="array" ref="M7" xml:space="preserve"> IFERROR( INDEX($G$5:$G$63, MATCH(TRUE, EXACT($J7, $C$5:$C$63),0)), "")</f>
        <v>m</v>
      </c>
      <c r="O7" s="31">
        <f t="shared" ref="O7:O59" si="4">O6+1</f>
        <v>3</v>
      </c>
      <c r="P7" s="6" t="s">
        <v>157</v>
      </c>
      <c r="Q7" s="19" t="str" cm="1">
        <f t="array" ref="Q7" xml:space="preserve"> IFERROR( INDEX($D$5:$D$63, MATCH(TRUE, EXACT($P7, $C$5:$C$63),0)), "")</f>
        <v>ㄇ</v>
      </c>
      <c r="R7" s="13" cm="1">
        <f t="array" ref="R7" xml:space="preserve"> IFERROR( INDEX($F$9:$F$63, MATCH(TRUE, EXACT($P7, $C$5:$C$63),0)), "")</f>
        <v>3</v>
      </c>
      <c r="S7" s="36" t="str" cm="1">
        <f t="array" ref="S7" xml:space="preserve"> IFERROR( INDEX($G$5:$G$63, MATCH(TRUE, EXACT($P7, $C$5:$C$63),0)), "")</f>
        <v>M</v>
      </c>
      <c r="U7" s="3">
        <f t="shared" si="2"/>
        <v>3</v>
      </c>
      <c r="V7" s="6"/>
      <c r="W7" s="19"/>
      <c r="X7" s="13"/>
      <c r="Y7" s="7"/>
      <c r="AA7" s="72">
        <f xml:space="preserve"> LEN(AB7)</f>
        <v>6</v>
      </c>
      <c r="AB7" s="60" t="str">
        <f xml:space="preserve"> _xlfn.CONCAT($V$5:$V$48)</f>
        <v xml:space="preserve"> 34567</v>
      </c>
      <c r="AK7" s="108">
        <f t="shared" si="0"/>
        <v>4</v>
      </c>
      <c r="AL7" s="109" t="s">
        <v>55</v>
      </c>
      <c r="AM7" s="27" t="s">
        <v>91</v>
      </c>
      <c r="AN7" s="28" t="s">
        <v>225</v>
      </c>
    </row>
    <row r="8" spans="2:41">
      <c r="B8" s="47">
        <f t="shared" si="1"/>
        <v>4</v>
      </c>
      <c r="C8" s="6" t="s">
        <v>21</v>
      </c>
      <c r="D8" s="268" t="str">
        <f>E8</f>
        <v>ㄇ</v>
      </c>
      <c r="E8" s="19" t="s">
        <v>55</v>
      </c>
      <c r="F8" s="16" t="s">
        <v>727</v>
      </c>
      <c r="G8" s="5" t="s">
        <v>66</v>
      </c>
      <c r="I8" s="32">
        <f t="shared" si="3"/>
        <v>4</v>
      </c>
      <c r="J8" s="11" t="s">
        <v>151</v>
      </c>
      <c r="K8" s="21" t="str" cm="1">
        <f t="array" ref="K8" xml:space="preserve"> IFERROR( INDEX($D$5:$D$63, MATCH(TRUE, EXACT($J8, $C$5:$C$63),0)), "")</f>
        <v/>
      </c>
      <c r="L8" s="15" t="str" cm="1">
        <f t="array" ref="L8" xml:space="preserve"> IFERROR( INDEX($F$9:$F$63, MATCH(TRUE, EXACT($J8, $C$5:$C$63),0)), "")</f>
        <v/>
      </c>
      <c r="M8" s="37" t="str" cm="1">
        <f t="array" ref="M8" xml:space="preserve"> IFERROR( INDEX($G$5:$G$63, MATCH(TRUE, EXACT($J8, $C$5:$C$63),0)), "")</f>
        <v/>
      </c>
      <c r="O8" s="32">
        <f t="shared" si="4"/>
        <v>4</v>
      </c>
      <c r="P8" s="11" t="s">
        <v>153</v>
      </c>
      <c r="Q8" s="21" t="str" cm="1">
        <f t="array" ref="Q8" xml:space="preserve"> IFERROR( INDEX($D$5:$D$63, MATCH(TRUE, EXACT($P8, $C$5:$C$63),0)), "")</f>
        <v/>
      </c>
      <c r="R8" s="15" t="str" cm="1">
        <f t="array" ref="R8" xml:space="preserve"> IFERROR( INDEX($F$9:$F$63, MATCH(TRUE, EXACT($P8, $C$5:$C$63),0)), "")</f>
        <v/>
      </c>
      <c r="S8" s="37" t="str" cm="1">
        <f t="array" ref="S8" xml:space="preserve"> IFERROR( INDEX($G$5:$G$63, MATCH(TRUE, EXACT($P8, $C$5:$C$63),0)), "")</f>
        <v/>
      </c>
      <c r="U8" s="3">
        <f t="shared" si="2"/>
        <v>4</v>
      </c>
      <c r="V8" s="6"/>
      <c r="W8" s="19"/>
      <c r="X8" s="13"/>
      <c r="Y8" s="5"/>
      <c r="AJ8" s="79"/>
      <c r="AK8" s="108">
        <f t="shared" si="0"/>
        <v>5</v>
      </c>
      <c r="AL8" s="109" t="s">
        <v>10</v>
      </c>
      <c r="AM8" s="27" t="s">
        <v>11</v>
      </c>
      <c r="AN8" s="28" t="s">
        <v>223</v>
      </c>
      <c r="AO8" s="79"/>
    </row>
    <row r="9" spans="2:41">
      <c r="B9" s="48">
        <f t="shared" si="1"/>
        <v>5</v>
      </c>
      <c r="C9" s="9">
        <v>2</v>
      </c>
      <c r="D9" s="20" t="s">
        <v>10</v>
      </c>
      <c r="E9" s="269"/>
      <c r="F9" s="14" t="s">
        <v>11</v>
      </c>
      <c r="G9" s="8" t="s">
        <v>11</v>
      </c>
      <c r="I9" s="30">
        <f>I8+1</f>
        <v>5</v>
      </c>
      <c r="J9" s="9">
        <v>2</v>
      </c>
      <c r="K9" s="20" t="str" cm="1">
        <f t="array" ref="K9" xml:space="preserve"> IFERROR( INDEX($D$5:$D$63, MATCH(TRUE, EXACT($J9, $C$5:$C$63),0)), "")</f>
        <v>ㄉ</v>
      </c>
      <c r="L9" s="14" t="str" cm="1">
        <f t="array" ref="L9" xml:space="preserve"> IFERROR( INDEX($F$9:$F$63, MATCH(TRUE, EXACT($J9, $C$5:$C$63),0)), "")</f>
        <v>k</v>
      </c>
      <c r="M9" s="34" t="str" cm="1">
        <f t="array" ref="M9" xml:space="preserve"> IFERROR( INDEX($G$5:$G$63, MATCH(TRUE, EXACT($J9, $C$5:$C$63),0)), "")</f>
        <v>t</v>
      </c>
      <c r="O9" s="30">
        <f>O8+1</f>
        <v>5</v>
      </c>
      <c r="P9" s="39" t="s">
        <v>297</v>
      </c>
      <c r="Q9" s="20" t="str" cm="1">
        <f t="array" ref="Q9" xml:space="preserve"> IFERROR( INDEX($D$5:$D$63, MATCH(TRUE, EXACT($P9, $C$5:$C$63),0)), "")</f>
        <v/>
      </c>
      <c r="R9" s="14" t="str" cm="1">
        <f t="array" ref="R9" xml:space="preserve"> IFERROR( INDEX($F$9:$F$63, MATCH(TRUE, EXACT($P9, $C$5:$C$63),0)), "")</f>
        <v/>
      </c>
      <c r="S9" s="34" t="str" cm="1">
        <f t="array" ref="S9" xml:space="preserve"> IFERROR( INDEX($G$5:$G$63, MATCH(TRUE, EXACT($P9, $C$5:$C$63),0)), "")</f>
        <v/>
      </c>
      <c r="U9" s="3">
        <f t="shared" si="2"/>
        <v>5</v>
      </c>
      <c r="V9" s="6"/>
      <c r="W9" s="19"/>
      <c r="X9" s="13"/>
      <c r="Y9" s="5"/>
      <c r="AB9" s="62" t="s">
        <v>313</v>
      </c>
      <c r="AE9" s="63" t="str">
        <f xml:space="preserve"> "- 'xlit|" &amp; AB10 &amp; "|" &amp; AB11 &amp; "|'"</f>
        <v>- 'xlit|34567|˪ˋ˫ˊ．|'</v>
      </c>
      <c r="AJ9" s="79"/>
      <c r="AK9" s="108">
        <f t="shared" si="0"/>
        <v>6</v>
      </c>
      <c r="AL9" s="109" t="s">
        <v>39</v>
      </c>
      <c r="AM9" s="27" t="s">
        <v>40</v>
      </c>
      <c r="AN9" s="28" t="s">
        <v>222</v>
      </c>
      <c r="AO9" s="79"/>
    </row>
    <row r="10" spans="2:41">
      <c r="B10" s="47">
        <f t="shared" si="1"/>
        <v>6</v>
      </c>
      <c r="C10" s="6" t="s">
        <v>135</v>
      </c>
      <c r="D10" s="19" t="s">
        <v>347</v>
      </c>
      <c r="E10" s="268"/>
      <c r="F10" s="13" t="s">
        <v>40</v>
      </c>
      <c r="G10" s="5" t="s">
        <v>28</v>
      </c>
      <c r="I10" s="31">
        <f t="shared" si="3"/>
        <v>6</v>
      </c>
      <c r="J10" s="6" t="s">
        <v>173</v>
      </c>
      <c r="K10" s="19" t="str" cm="1">
        <f t="array" ref="K10" xml:space="preserve"> IFERROR( INDEX($D$5:$D$63, MATCH(TRUE, EXACT($J10, $C$5:$C$63),0)), "")</f>
        <v>ㄊ</v>
      </c>
      <c r="L10" s="13" t="str" cm="1">
        <f t="array" ref="L10" xml:space="preserve"> IFERROR( INDEX($F$9:$F$63, MATCH(TRUE, EXACT($J10, $C$5:$C$63),0)), "")</f>
        <v>g</v>
      </c>
      <c r="M10" s="35" t="str" cm="1">
        <f t="array" ref="M10" xml:space="preserve"> IFERROR( INDEX($G$5:$G$63, MATCH(TRUE, EXACT($J10, $C$5:$C$63),0)), "")</f>
        <v>T</v>
      </c>
      <c r="O10" s="31">
        <f t="shared" si="4"/>
        <v>6</v>
      </c>
      <c r="P10" s="6" t="s">
        <v>263</v>
      </c>
      <c r="Q10" s="19" t="str" cm="1">
        <f t="array" ref="Q10" xml:space="preserve"> IFERROR( INDEX($D$5:$D$63, MATCH(TRUE, EXACT($P10, $C$5:$C$63),0)), "")</f>
        <v/>
      </c>
      <c r="R10" s="13" t="str" cm="1">
        <f t="array" ref="R10" xml:space="preserve"> IFERROR( INDEX($F$9:$F$63, MATCH(TRUE, EXACT($P10, $C$5:$C$63),0)), "")</f>
        <v/>
      </c>
      <c r="S10" s="35" t="str" cm="1">
        <f t="array" ref="S10" xml:space="preserve"> IFERROR( INDEX($G$5:$G$63, MATCH(TRUE, EXACT($P10, $C$5:$C$63),0)), "")</f>
        <v/>
      </c>
      <c r="U10" s="3">
        <f t="shared" si="2"/>
        <v>6</v>
      </c>
      <c r="V10" s="6"/>
      <c r="W10" s="19"/>
      <c r="X10" s="13"/>
      <c r="Y10" s="5"/>
      <c r="AA10" s="72">
        <f xml:space="preserve"> LEN(AB10)</f>
        <v>5</v>
      </c>
      <c r="AB10" s="60" t="str">
        <f xml:space="preserve"> _xlfn.CONCAT($V$5:$V$42, V44:V48)</f>
        <v>34567</v>
      </c>
      <c r="AK10" s="108">
        <f t="shared" si="0"/>
        <v>7</v>
      </c>
      <c r="AL10" s="109" t="s">
        <v>67</v>
      </c>
      <c r="AM10" s="27" t="s">
        <v>68</v>
      </c>
      <c r="AN10" s="28" t="s">
        <v>221</v>
      </c>
    </row>
    <row r="11" spans="2:41">
      <c r="B11" s="47">
        <f t="shared" si="1"/>
        <v>7</v>
      </c>
      <c r="C11" s="6" t="s">
        <v>99</v>
      </c>
      <c r="D11" s="19" t="s">
        <v>67</v>
      </c>
      <c r="E11" s="268"/>
      <c r="F11" s="13" t="s">
        <v>68</v>
      </c>
      <c r="G11" s="5" t="s">
        <v>68</v>
      </c>
      <c r="I11" s="31">
        <f t="shared" si="3"/>
        <v>7</v>
      </c>
      <c r="J11" s="6" t="s">
        <v>122</v>
      </c>
      <c r="K11" s="19" t="str" cm="1">
        <f t="array" ref="K11" xml:space="preserve"> IFERROR( INDEX($D$5:$D$63, MATCH(TRUE, EXACT($J11, $C$5:$C$63),0)), "")</f>
        <v>ㄋ</v>
      </c>
      <c r="L11" s="13" t="str" cm="1">
        <f t="array" ref="L11" xml:space="preserve"> IFERROR( INDEX($F$9:$F$63, MATCH(TRUE, EXACT($J11, $C$5:$C$63),0)), "")</f>
        <v>kh</v>
      </c>
      <c r="M11" s="36" t="str" cm="1">
        <f t="array" ref="M11" xml:space="preserve"> IFERROR( INDEX($G$5:$G$63, MATCH(TRUE, EXACT($J11, $C$5:$C$63),0)), "")</f>
        <v>n</v>
      </c>
      <c r="O11" s="31">
        <f t="shared" si="4"/>
        <v>7</v>
      </c>
      <c r="P11" s="6" t="s">
        <v>276</v>
      </c>
      <c r="Q11" s="19" t="str" cm="1">
        <f t="array" ref="Q11" xml:space="preserve"> IFERROR( INDEX($D$5:$D$63, MATCH(TRUE, EXACT($P11, $C$5:$C$63),0)), "")</f>
        <v/>
      </c>
      <c r="R11" s="13" t="str" cm="1">
        <f t="array" ref="R11" xml:space="preserve"> IFERROR( INDEX($F$9:$F$63, MATCH(TRUE, EXACT($P11, $C$5:$C$63),0)), "")</f>
        <v/>
      </c>
      <c r="S11" s="36" t="str" cm="1">
        <f t="array" ref="S11" xml:space="preserve"> IFERROR( INDEX($G$5:$G$63, MATCH(TRUE, EXACT($P11, $C$5:$C$63),0)), "")</f>
        <v/>
      </c>
      <c r="U11" s="3">
        <f t="shared" si="2"/>
        <v>7</v>
      </c>
      <c r="V11" s="6"/>
      <c r="W11" s="19"/>
      <c r="X11" s="13"/>
      <c r="Y11" s="7"/>
      <c r="AA11" s="72">
        <f xml:space="preserve"> LEN(AB11)</f>
        <v>5</v>
      </c>
      <c r="AB11" s="71" t="str">
        <f xml:space="preserve"> _xlfn.CONCAT($W$5:$W$42, W44:W48)</f>
        <v>˪ˋ˫ˊ．</v>
      </c>
      <c r="AJ11" s="79"/>
      <c r="AK11" s="108">
        <f t="shared" si="0"/>
        <v>8</v>
      </c>
      <c r="AL11" s="109" t="s">
        <v>92</v>
      </c>
      <c r="AM11" s="27" t="s">
        <v>93</v>
      </c>
      <c r="AN11" s="28" t="s">
        <v>220</v>
      </c>
      <c r="AO11" s="79"/>
    </row>
    <row r="12" spans="2:41">
      <c r="B12" s="47">
        <f t="shared" si="1"/>
        <v>8</v>
      </c>
      <c r="C12" s="6" t="s">
        <v>136</v>
      </c>
      <c r="D12" s="19" t="s">
        <v>92</v>
      </c>
      <c r="E12" s="268"/>
      <c r="F12" s="13" t="s">
        <v>93</v>
      </c>
      <c r="G12" s="5" t="s">
        <v>93</v>
      </c>
      <c r="I12" s="32">
        <f t="shared" si="3"/>
        <v>8</v>
      </c>
      <c r="J12" s="11" t="s">
        <v>174</v>
      </c>
      <c r="K12" s="21" t="str" cm="1">
        <f t="array" ref="K12" xml:space="preserve"> IFERROR( INDEX($D$5:$D$63, MATCH(TRUE, EXACT($J12, $C$5:$C$63),0)), "")</f>
        <v>ㄌ</v>
      </c>
      <c r="L12" s="15" t="str" cm="1">
        <f t="array" ref="L12" xml:space="preserve"> IFERROR( INDEX($F$9:$F$63, MATCH(TRUE, EXACT($J12, $C$5:$C$63),0)), "")</f>
        <v>h</v>
      </c>
      <c r="M12" s="37" t="str" cm="1">
        <f t="array" ref="M12" xml:space="preserve"> IFERROR( INDEX($G$5:$G$63, MATCH(TRUE, EXACT($J12, $C$5:$C$63),0)), "")</f>
        <v>l</v>
      </c>
      <c r="O12" s="32">
        <f t="shared" si="4"/>
        <v>8</v>
      </c>
      <c r="P12" s="11" t="s">
        <v>273</v>
      </c>
      <c r="Q12" s="21" t="str" cm="1">
        <f t="array" ref="Q12" xml:space="preserve"> IFERROR( INDEX($D$5:$D$63, MATCH(TRUE, EXACT($P12, $C$5:$C$63),0)), "")</f>
        <v/>
      </c>
      <c r="R12" s="15" t="str" cm="1">
        <f t="array" ref="R12" xml:space="preserve"> IFERROR( INDEX($F$9:$F$63, MATCH(TRUE, EXACT($P12, $C$5:$C$63),0)), "")</f>
        <v/>
      </c>
      <c r="S12" s="37" t="str" cm="1">
        <f t="array" ref="S12" xml:space="preserve"> IFERROR( INDEX($G$5:$G$63, MATCH(TRUE, EXACT($P12, $C$5:$C$63),0)), "")</f>
        <v/>
      </c>
      <c r="U12" s="3">
        <f t="shared" si="2"/>
        <v>8</v>
      </c>
      <c r="V12" s="6"/>
      <c r="W12" s="19"/>
      <c r="X12" s="13"/>
      <c r="Y12" s="5"/>
      <c r="AJ12" s="79"/>
      <c r="AK12" s="108">
        <f t="shared" si="0"/>
        <v>9</v>
      </c>
      <c r="AL12" s="109" t="s">
        <v>41</v>
      </c>
      <c r="AM12" s="27" t="s">
        <v>42</v>
      </c>
      <c r="AN12" s="28" t="s">
        <v>219</v>
      </c>
      <c r="AO12" s="79"/>
    </row>
    <row r="13" spans="2:41">
      <c r="B13" s="48">
        <f t="shared" si="1"/>
        <v>9</v>
      </c>
      <c r="C13" s="9" t="s">
        <v>53</v>
      </c>
      <c r="D13" s="269" t="str">
        <f>E13</f>
        <v>ㄍ</v>
      </c>
      <c r="E13" s="20" t="s">
        <v>41</v>
      </c>
      <c r="F13" s="14" t="s">
        <v>42</v>
      </c>
      <c r="G13" s="8" t="s">
        <v>42</v>
      </c>
      <c r="I13" s="30">
        <f>I12+1</f>
        <v>9</v>
      </c>
      <c r="J13" s="9">
        <v>3</v>
      </c>
      <c r="K13" s="20" t="str" cm="1">
        <f t="array" ref="K13" xml:space="preserve"> IFERROR( INDEX($D$5:$D$63, MATCH(TRUE, EXACT($J13, $C$5:$C$63),0)), "")</f>
        <v>_</v>
      </c>
      <c r="L13" s="14" cm="1">
        <f t="array" ref="L13" xml:space="preserve"> IFERROR( INDEX($F$9:$F$63, MATCH(TRUE, EXACT($J13, $C$5:$C$63),0)), "")</f>
        <v>0</v>
      </c>
      <c r="M13" s="34" cm="1">
        <f t="array" ref="M13" xml:space="preserve"> IFERROR( INDEX($G$5:$G$63, MATCH(TRUE, EXACT($J13, $C$5:$C$63),0)), "")</f>
        <v>3</v>
      </c>
      <c r="O13" s="30">
        <f>O12+1</f>
        <v>9</v>
      </c>
      <c r="P13" s="39" t="s">
        <v>298</v>
      </c>
      <c r="Q13" s="20" t="str" cm="1">
        <f t="array" ref="Q13" xml:space="preserve"> IFERROR( INDEX($D$5:$D$63, MATCH(TRUE, EXACT($P13, $C$5:$C$63),0)), "")</f>
        <v/>
      </c>
      <c r="R13" s="14" t="str" cm="1">
        <f t="array" ref="R13" xml:space="preserve"> IFERROR( INDEX($F$9:$F$63, MATCH(TRUE, EXACT($P13, $C$5:$C$63),0)), "")</f>
        <v/>
      </c>
      <c r="S13" s="34" t="str" cm="1">
        <f t="array" ref="S13" xml:space="preserve"> IFERROR( INDEX($G$5:$G$63, MATCH(TRUE, EXACT($P13, $C$5:$C$63),0)), "")</f>
        <v/>
      </c>
      <c r="U13" s="3">
        <f t="shared" si="2"/>
        <v>9</v>
      </c>
      <c r="V13" s="6"/>
      <c r="W13" s="19"/>
      <c r="X13" s="13"/>
      <c r="Y13" s="5"/>
      <c r="AB13" s="62" t="s">
        <v>314</v>
      </c>
      <c r="AE13" s="63" t="str">
        <f xml:space="preserve"> "- 'xlit|" &amp; AB14 &amp; "|" &amp; AB15 &amp; "|'"</f>
        <v>- 'xlit|132750| ˪ˋ˫ˊ．|'</v>
      </c>
      <c r="AK13" s="108">
        <f t="shared" si="0"/>
        <v>10</v>
      </c>
      <c r="AL13" s="109" t="s">
        <v>41</v>
      </c>
      <c r="AM13" s="27" t="s">
        <v>70</v>
      </c>
      <c r="AN13" s="28" t="s">
        <v>218</v>
      </c>
    </row>
    <row r="14" spans="2:41">
      <c r="B14" s="47">
        <f t="shared" si="1"/>
        <v>10</v>
      </c>
      <c r="C14" s="6" t="s">
        <v>26</v>
      </c>
      <c r="D14" s="268" t="s">
        <v>419</v>
      </c>
      <c r="E14" s="19" t="s">
        <v>44</v>
      </c>
      <c r="F14" s="13" t="s">
        <v>45</v>
      </c>
      <c r="G14" s="5" t="s">
        <v>45</v>
      </c>
      <c r="H14" s="2" t="s">
        <v>283</v>
      </c>
      <c r="I14" s="31">
        <f t="shared" si="3"/>
        <v>10</v>
      </c>
      <c r="J14" s="6" t="s">
        <v>125</v>
      </c>
      <c r="K14" s="19" t="str" cm="1">
        <f t="array" ref="K14" xml:space="preserve"> IFERROR( INDEX($D$5:$D$63, MATCH(TRUE, EXACT($J14, $C$5:$C$63),0)), "")</f>
        <v>ㄍ</v>
      </c>
      <c r="L14" s="13" t="str" cm="1">
        <f t="array" ref="L14" xml:space="preserve"> IFERROR( INDEX($F$9:$F$63, MATCH(TRUE, EXACT($J14, $C$5:$C$63),0)), "")</f>
        <v>c</v>
      </c>
      <c r="M14" s="35" t="str" cm="1">
        <f t="array" ref="M14" xml:space="preserve"> IFERROR( INDEX($G$5:$G$63, MATCH(TRUE, EXACT($J14, $C$5:$C$63),0)), "")</f>
        <v>k</v>
      </c>
      <c r="O14" s="31">
        <f t="shared" si="4"/>
        <v>10</v>
      </c>
      <c r="P14" s="6" t="s">
        <v>272</v>
      </c>
      <c r="Q14" s="19" t="str" cm="1">
        <f t="array" ref="Q14" xml:space="preserve"> IFERROR( INDEX($D$5:$D$63, MATCH(TRUE, EXACT($P14, $C$5:$C$63),0)), "")</f>
        <v>ㄍㄏ</v>
      </c>
      <c r="R14" s="13" t="str" cm="1">
        <f t="array" ref="R14" xml:space="preserve"> IFERROR( INDEX($F$9:$F$63, MATCH(TRUE, EXACT($P14, $C$5:$C$63),0)), "")</f>
        <v>ch</v>
      </c>
      <c r="S14" s="35" t="str" cm="1">
        <f t="array" ref="S14" xml:space="preserve"> IFERROR( INDEX($G$5:$G$63, MATCH(TRUE, EXACT($P14, $C$5:$C$63),0)), "")</f>
        <v>g</v>
      </c>
      <c r="U14" s="3">
        <f t="shared" si="2"/>
        <v>10</v>
      </c>
      <c r="V14" s="6"/>
      <c r="W14" s="19"/>
      <c r="X14" s="13"/>
      <c r="Y14" s="5"/>
      <c r="AA14" s="72">
        <f xml:space="preserve"> LEN(AB14)</f>
        <v>6</v>
      </c>
      <c r="AB14" s="60" t="str">
        <f xml:space="preserve"> _xlfn.CONCAT($Y$5:$Y$48)</f>
        <v>132750</v>
      </c>
      <c r="AK14" s="108">
        <f t="shared" si="0"/>
        <v>11</v>
      </c>
      <c r="AL14" s="109" t="s">
        <v>69</v>
      </c>
      <c r="AM14" s="27" t="s">
        <v>95</v>
      </c>
      <c r="AN14" s="28" t="s">
        <v>215</v>
      </c>
    </row>
    <row r="15" spans="2:41">
      <c r="B15" s="47">
        <f t="shared" si="1"/>
        <v>11</v>
      </c>
      <c r="C15" s="6" t="s">
        <v>131</v>
      </c>
      <c r="D15" s="268" t="str">
        <f>E15</f>
        <v>ㄎ</v>
      </c>
      <c r="E15" s="19" t="s">
        <v>234</v>
      </c>
      <c r="F15" s="13" t="s">
        <v>70</v>
      </c>
      <c r="G15" s="5" t="s">
        <v>62</v>
      </c>
      <c r="I15" s="31">
        <f t="shared" si="3"/>
        <v>11</v>
      </c>
      <c r="J15" s="6" t="s">
        <v>148</v>
      </c>
      <c r="K15" s="19" t="str" cm="1">
        <f t="array" ref="K15" xml:space="preserve"> IFERROR( INDEX($D$5:$D$63, MATCH(TRUE, EXACT($J15, $C$5:$C$63),0)), "")</f>
        <v>ㄎ</v>
      </c>
      <c r="L15" s="13" t="str" cm="1">
        <f t="array" ref="L15" xml:space="preserve"> IFERROR( INDEX($F$9:$F$63, MATCH(TRUE, EXACT($J15, $C$5:$C$63),0)), "")</f>
        <v>s</v>
      </c>
      <c r="M15" s="36" t="str" cm="1">
        <f t="array" ref="M15" xml:space="preserve"> IFERROR( INDEX($G$5:$G$63, MATCH(TRUE, EXACT($J15, $C$5:$C$63),0)), "")</f>
        <v>K</v>
      </c>
      <c r="O15" s="31">
        <f t="shared" si="4"/>
        <v>11</v>
      </c>
      <c r="P15" s="6" t="s">
        <v>178</v>
      </c>
      <c r="Q15" s="19" t="str" cm="1">
        <f t="array" ref="Q15" xml:space="preserve"> IFERROR( INDEX($D$5:$D$63, MATCH(TRUE, EXACT($P15, $C$5:$C$63),0)), "")</f>
        <v/>
      </c>
      <c r="R15" s="13" t="str" cm="1">
        <f t="array" ref="R15" xml:space="preserve"> IFERROR( INDEX($F$9:$F$63, MATCH(TRUE, EXACT($P15, $C$5:$C$63),0)), "")</f>
        <v/>
      </c>
      <c r="S15" s="36" t="str" cm="1">
        <f t="array" ref="S15" xml:space="preserve"> IFERROR( INDEX($G$5:$G$63, MATCH(TRUE, EXACT($P15, $C$5:$C$63),0)), "")</f>
        <v/>
      </c>
      <c r="U15" s="3">
        <f t="shared" si="2"/>
        <v>11</v>
      </c>
      <c r="V15" s="6"/>
      <c r="W15" s="19"/>
      <c r="X15" s="13"/>
      <c r="Y15" s="7"/>
      <c r="AA15" s="72">
        <f xml:space="preserve"> LEN(AB15)</f>
        <v>6</v>
      </c>
      <c r="AB15" s="60" t="str">
        <f xml:space="preserve"> _xlfn.CONCAT($W$5:$W$48)</f>
        <v xml:space="preserve"> ˪ˋ˫ˊ．</v>
      </c>
      <c r="AJ15" s="120"/>
      <c r="AK15" s="108">
        <f t="shared" si="0"/>
        <v>12</v>
      </c>
      <c r="AL15" s="109" t="s">
        <v>69</v>
      </c>
      <c r="AM15" s="27" t="s">
        <v>245</v>
      </c>
      <c r="AN15" s="28" t="s">
        <v>246</v>
      </c>
      <c r="AO15" s="120"/>
    </row>
    <row r="16" spans="2:41">
      <c r="B16" s="49">
        <f t="shared" si="1"/>
        <v>12</v>
      </c>
      <c r="C16" s="11" t="s">
        <v>133</v>
      </c>
      <c r="D16" s="270" t="str">
        <f>E16</f>
        <v>ㄏ</v>
      </c>
      <c r="E16" s="21" t="s">
        <v>94</v>
      </c>
      <c r="F16" s="15" t="s">
        <v>95</v>
      </c>
      <c r="G16" s="10" t="s">
        <v>95</v>
      </c>
      <c r="I16" s="32">
        <f t="shared" si="3"/>
        <v>12</v>
      </c>
      <c r="J16" s="11" t="s">
        <v>152</v>
      </c>
      <c r="K16" s="21" t="str" cm="1">
        <f t="array" ref="K16" xml:space="preserve"> IFERROR( INDEX($D$5:$D$63, MATCH(TRUE, EXACT($J16, $C$5:$C$63),0)), "")</f>
        <v>ㄏ</v>
      </c>
      <c r="L16" s="15" t="str" cm="1">
        <f t="array" ref="L16" xml:space="preserve"> IFERROR( INDEX($F$9:$F$63, MATCH(TRUE, EXACT($J16, $C$5:$C$63),0)), "")</f>
        <v>j</v>
      </c>
      <c r="M16" s="37" t="str" cm="1">
        <f t="array" ref="M16" xml:space="preserve"> IFERROR( INDEX($G$5:$G$63, MATCH(TRUE, EXACT($J16, $C$5:$C$63),0)), "")</f>
        <v>h</v>
      </c>
      <c r="O16" s="32">
        <f t="shared" si="4"/>
        <v>12</v>
      </c>
      <c r="P16" s="11" t="s">
        <v>166</v>
      </c>
      <c r="Q16" s="21" t="str" cm="1">
        <f t="array" ref="Q16" xml:space="preserve"> IFERROR( INDEX($D$5:$D$63, MATCH(TRUE, EXACT($P16, $C$5:$C$63),0)), "")</f>
        <v/>
      </c>
      <c r="R16" s="15" t="str" cm="1">
        <f t="array" ref="R16" xml:space="preserve"> IFERROR( INDEX($F$9:$F$63, MATCH(TRUE, EXACT($P16, $C$5:$C$63),0)), "")</f>
        <v/>
      </c>
      <c r="S16" s="37" t="str" cm="1">
        <f t="array" ref="S16" xml:space="preserve"> IFERROR( INDEX($G$5:$G$63, MATCH(TRUE, EXACT($P16, $C$5:$C$63),0)), "")</f>
        <v/>
      </c>
      <c r="U16" s="3">
        <f t="shared" si="2"/>
        <v>12</v>
      </c>
      <c r="V16" s="6"/>
      <c r="W16" s="19"/>
      <c r="X16" s="13"/>
      <c r="Y16" s="5"/>
      <c r="AJ16" s="124"/>
      <c r="AK16" s="108">
        <f t="shared" si="0"/>
        <v>13</v>
      </c>
      <c r="AL16" s="109" t="s">
        <v>94</v>
      </c>
      <c r="AM16" s="27" t="s">
        <v>325</v>
      </c>
      <c r="AN16" s="28" t="s">
        <v>247</v>
      </c>
      <c r="AO16" s="124"/>
    </row>
    <row r="17" spans="2:41">
      <c r="B17" s="48">
        <f t="shared" si="1"/>
        <v>13</v>
      </c>
      <c r="C17" s="9" t="s">
        <v>155</v>
      </c>
      <c r="D17" s="20" t="s">
        <v>46</v>
      </c>
      <c r="E17" s="269"/>
      <c r="F17" s="14" t="s">
        <v>133</v>
      </c>
      <c r="G17" s="8" t="s">
        <v>151</v>
      </c>
      <c r="I17" s="30">
        <f>I16+1</f>
        <v>13</v>
      </c>
      <c r="J17" s="9">
        <v>4</v>
      </c>
      <c r="K17" s="20" t="str" cm="1">
        <f t="array" ref="K17" xml:space="preserve"> IFERROR( INDEX($D$5:$D$63, MATCH(TRUE, EXACT($J17, $C$5:$C$63),0)), "")</f>
        <v>ˋ</v>
      </c>
      <c r="L17" s="14" cm="1">
        <f t="array" ref="L17" xml:space="preserve"> IFERROR( INDEX($F$9:$F$63, MATCH(TRUE, EXACT($J17, $C$5:$C$63),0)), "")</f>
        <v>8</v>
      </c>
      <c r="M17" s="34" cm="1">
        <f t="array" ref="M17" xml:space="preserve"> IFERROR( INDEX($G$5:$G$63, MATCH(TRUE, EXACT($J17, $C$5:$C$63),0)), "")</f>
        <v>2</v>
      </c>
      <c r="O17" s="30">
        <f>O16+1</f>
        <v>13</v>
      </c>
      <c r="P17" s="39" t="s">
        <v>299</v>
      </c>
      <c r="Q17" s="20" t="str" cm="1">
        <f t="array" ref="Q17" xml:space="preserve"> IFERROR( INDEX($D$5:$D$63, MATCH(TRUE, EXACT($P17, $C$5:$C$63),0)), "")</f>
        <v/>
      </c>
      <c r="R17" s="14" t="str" cm="1">
        <f t="array" ref="R17" xml:space="preserve"> IFERROR( INDEX($F$9:$F$63, MATCH(TRUE, EXACT($P17, $C$5:$C$63),0)), "")</f>
        <v/>
      </c>
      <c r="S17" s="34" t="str" cm="1">
        <f t="array" ref="S17" xml:space="preserve"> IFERROR( INDEX($G$5:$G$63, MATCH(TRUE, EXACT($P17, $C$5:$C$63),0)), "")</f>
        <v/>
      </c>
      <c r="U17" s="3">
        <f t="shared" si="2"/>
        <v>13</v>
      </c>
      <c r="V17" s="6"/>
      <c r="W17" s="19"/>
      <c r="X17" s="13"/>
      <c r="Y17" s="5"/>
      <c r="AJ17" s="124"/>
      <c r="AK17" s="108">
        <f t="shared" si="0"/>
        <v>14</v>
      </c>
      <c r="AL17" s="109" t="s">
        <v>43</v>
      </c>
      <c r="AM17" s="27" t="s">
        <v>248</v>
      </c>
      <c r="AN17" s="28" t="s">
        <v>249</v>
      </c>
      <c r="AO17" s="124"/>
    </row>
    <row r="18" spans="2:41">
      <c r="B18" s="47">
        <f t="shared" si="1"/>
        <v>14</v>
      </c>
      <c r="C18" s="6" t="s">
        <v>120</v>
      </c>
      <c r="D18" s="19" t="s">
        <v>74</v>
      </c>
      <c r="E18" s="268"/>
      <c r="F18" s="13" t="s">
        <v>285</v>
      </c>
      <c r="G18" s="5" t="s">
        <v>152</v>
      </c>
      <c r="I18" s="31">
        <f t="shared" si="3"/>
        <v>14</v>
      </c>
      <c r="J18" s="6" t="s">
        <v>279</v>
      </c>
      <c r="K18" s="19" t="str" cm="1">
        <f t="array" ref="K18" xml:space="preserve"> IFERROR( INDEX($D$5:$D$63, MATCH(TRUE, EXACT($J18, $C$5:$C$63),0)), "")</f>
        <v/>
      </c>
      <c r="L18" s="13" t="str" cm="1">
        <f t="array" ref="L18" xml:space="preserve"> IFERROR( INDEX($F$9:$F$63, MATCH(TRUE, EXACT($J18, $C$5:$C$63),0)), "")</f>
        <v/>
      </c>
      <c r="M18" s="35" t="str" cm="1">
        <f t="array" ref="M18" xml:space="preserve"> IFERROR( INDEX($G$5:$G$63, MATCH(TRUE, EXACT($J18, $C$5:$C$63),0)), "")</f>
        <v/>
      </c>
      <c r="O18" s="31">
        <f t="shared" si="4"/>
        <v>14</v>
      </c>
      <c r="P18" s="6" t="s">
        <v>274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INDEX($F$9:$F$63, MATCH(TRUE, EXACT($P18, $C$5:$C$63),0)), "")</f>
        <v/>
      </c>
      <c r="S18" s="35" t="str" cm="1">
        <f t="array" ref="S18" xml:space="preserve"> IFERROR( INDEX($G$5:$G$63, MATCH(TRUE, EXACT($P18, $C$5:$C$63),0)), "")</f>
        <v/>
      </c>
      <c r="U18" s="3">
        <f t="shared" si="2"/>
        <v>14</v>
      </c>
      <c r="V18" s="6"/>
      <c r="W18" s="19"/>
      <c r="X18" s="13"/>
      <c r="Y18" s="5"/>
      <c r="AJ18" s="124"/>
      <c r="AK18" s="108">
        <f t="shared" si="0"/>
        <v>15</v>
      </c>
      <c r="AL18" s="109" t="s">
        <v>43</v>
      </c>
      <c r="AM18" s="27" t="s">
        <v>45</v>
      </c>
      <c r="AN18" s="28" t="s">
        <v>217</v>
      </c>
      <c r="AO18" s="124"/>
    </row>
    <row r="19" spans="2:41">
      <c r="B19" s="47">
        <f t="shared" si="1"/>
        <v>15</v>
      </c>
      <c r="C19" s="6" t="s">
        <v>68</v>
      </c>
      <c r="D19" s="19" t="s">
        <v>98</v>
      </c>
      <c r="E19" s="268"/>
      <c r="F19" s="13" t="s">
        <v>99</v>
      </c>
      <c r="G19" s="5" t="s">
        <v>99</v>
      </c>
      <c r="I19" s="31">
        <f t="shared" si="3"/>
        <v>15</v>
      </c>
      <c r="J19" s="6" t="s">
        <v>280</v>
      </c>
      <c r="K19" s="19" t="str" cm="1">
        <f t="array" ref="K19" xml:space="preserve"> IFERROR( INDEX($D$5:$D$63, MATCH(TRUE, EXACT($J19, $C$5:$C$63),0)), "")</f>
        <v/>
      </c>
      <c r="L19" s="13" t="str" cm="1">
        <f t="array" ref="L19" xml:space="preserve"> IFERROR( INDEX($F$9:$F$63, MATCH(TRUE, EXACT($J19, $C$5:$C$63),0)), "")</f>
        <v/>
      </c>
      <c r="M19" s="36" t="str" cm="1">
        <f t="array" ref="M19" xml:space="preserve"> IFERROR( INDEX($G$5:$G$63, MATCH(TRUE, EXACT($J19, $C$5:$C$63),0)), "")</f>
        <v/>
      </c>
      <c r="O19" s="31">
        <f t="shared" si="4"/>
        <v>15</v>
      </c>
      <c r="P19" s="6" t="s">
        <v>277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INDEX($F$9:$F$63, MATCH(TRUE, EXACT($P19, $C$5:$C$63),0)), "")</f>
        <v/>
      </c>
      <c r="S19" s="36" t="str" cm="1">
        <f t="array" ref="S19" xml:space="preserve"> IFERROR( INDEX($G$5:$G$63, MATCH(TRUE, EXACT($P19, $C$5:$C$63),0)), "")</f>
        <v/>
      </c>
      <c r="U19" s="3">
        <f t="shared" si="2"/>
        <v>15</v>
      </c>
      <c r="V19" s="6"/>
      <c r="W19" s="19"/>
      <c r="X19" s="13"/>
      <c r="Y19" s="7"/>
      <c r="AJ19" s="124"/>
      <c r="AK19" s="108">
        <f t="shared" si="0"/>
        <v>16</v>
      </c>
      <c r="AL19" s="109" t="s">
        <v>71</v>
      </c>
      <c r="AM19" s="27" t="s">
        <v>73</v>
      </c>
      <c r="AN19" s="28" t="s">
        <v>216</v>
      </c>
      <c r="AO19" s="124"/>
    </row>
    <row r="20" spans="2:41">
      <c r="B20" s="47">
        <f t="shared" si="1"/>
        <v>16</v>
      </c>
      <c r="C20" s="6" t="s">
        <v>130</v>
      </c>
      <c r="D20" s="19" t="s">
        <v>731</v>
      </c>
      <c r="E20" s="270"/>
      <c r="F20" s="13" t="s">
        <v>97</v>
      </c>
      <c r="G20" s="5" t="s">
        <v>121</v>
      </c>
      <c r="I20" s="32">
        <f t="shared" si="3"/>
        <v>16</v>
      </c>
      <c r="J20" s="11" t="s">
        <v>175</v>
      </c>
      <c r="K20" s="21" t="str" cm="1">
        <f t="array" ref="K20" xml:space="preserve"> IFERROR( INDEX($D$5:$D$63, MATCH(TRUE, EXACT($J20, $C$5:$C$63),0)), "")</f>
        <v/>
      </c>
      <c r="L20" s="15" t="str" cm="1">
        <f t="array" ref="L20" xml:space="preserve"> IFERROR( INDEX($F$9:$F$63, MATCH(TRUE, EXACT($J20, $C$5:$C$63),0)), "")</f>
        <v/>
      </c>
      <c r="M20" s="37" t="str" cm="1">
        <f t="array" ref="M20" xml:space="preserve"> IFERROR( INDEX($G$5:$G$63, MATCH(TRUE, EXACT($J20, $C$5:$C$63),0)), "")</f>
        <v/>
      </c>
      <c r="O20" s="32">
        <f t="shared" si="4"/>
        <v>16</v>
      </c>
      <c r="P20" s="11" t="s">
        <v>275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INDEX($F$9:$F$63, MATCH(TRUE, EXACT($P20, $C$5:$C$63),0)), "")</f>
        <v/>
      </c>
      <c r="S20" s="37" t="str" cm="1">
        <f t="array" ref="S20" xml:space="preserve"> IFERROR( INDEX($G$5:$G$63, MATCH(TRUE, EXACT($P20, $C$5:$C$63),0)), "")</f>
        <v/>
      </c>
      <c r="U20" s="3">
        <f t="shared" si="2"/>
        <v>16</v>
      </c>
      <c r="V20" s="6"/>
      <c r="W20" s="19"/>
      <c r="X20" s="13"/>
      <c r="Y20" s="5"/>
      <c r="AK20" s="108">
        <f t="shared" si="0"/>
        <v>17</v>
      </c>
      <c r="AL20" s="109" t="s">
        <v>96</v>
      </c>
      <c r="AM20" s="27" t="s">
        <v>158</v>
      </c>
      <c r="AN20" s="28" t="s">
        <v>252</v>
      </c>
    </row>
    <row r="21" spans="2:41">
      <c r="B21" s="48">
        <f t="shared" si="1"/>
        <v>17</v>
      </c>
      <c r="C21" s="9" t="s">
        <v>29</v>
      </c>
      <c r="D21" s="269" t="s">
        <v>787</v>
      </c>
      <c r="E21" s="20" t="s">
        <v>788</v>
      </c>
      <c r="F21" s="14" t="s">
        <v>728</v>
      </c>
      <c r="G21" s="8" t="s">
        <v>284</v>
      </c>
      <c r="I21" s="30">
        <f>I20+1</f>
        <v>17</v>
      </c>
      <c r="J21" s="9">
        <v>5</v>
      </c>
      <c r="K21" s="20" t="str" cm="1">
        <f t="array" ref="K21" xml:space="preserve"> IFERROR( INDEX($D$5:$D$63, MATCH(TRUE, EXACT($J21, $C$5:$C$63),0)), "")</f>
        <v>+</v>
      </c>
      <c r="L21" s="14" cm="1">
        <f t="array" ref="L21" xml:space="preserve"> IFERROR( INDEX($F$9:$F$63, MATCH(TRUE, EXACT($J21, $C$5:$C$63),0)), "")</f>
        <v>0</v>
      </c>
      <c r="M21" s="34" cm="1">
        <f t="array" ref="M21" xml:space="preserve"> IFERROR( INDEX($G$5:$G$63, MATCH(TRUE, EXACT($J21, $C$5:$C$63),0)), "")</f>
        <v>7</v>
      </c>
      <c r="O21" s="30">
        <f>O20+1</f>
        <v>17</v>
      </c>
      <c r="P21" s="39" t="s">
        <v>300</v>
      </c>
      <c r="Q21" s="20" t="str" cm="1">
        <f t="array" ref="Q21" xml:space="preserve"> IFERROR( INDEX($D$5:$D$63, MATCH(TRUE, EXACT($P21, $C$5:$C$63),0)), "")</f>
        <v/>
      </c>
      <c r="R21" s="14" t="str" cm="1">
        <f t="array" ref="R21" xml:space="preserve"> IFERROR( INDEX($F$9:$F$63, MATCH(TRUE, EXACT($P21, $C$5:$C$63),0)), "")</f>
        <v/>
      </c>
      <c r="S21" s="34" t="str" cm="1">
        <f t="array" ref="S21" xml:space="preserve"> IFERROR( INDEX($G$5:$G$63, MATCH(TRUE, EXACT($P21, $C$5:$C$63),0)), "")</f>
        <v/>
      </c>
      <c r="U21" s="3">
        <f t="shared" si="2"/>
        <v>17</v>
      </c>
      <c r="V21" s="6"/>
      <c r="W21" s="19"/>
      <c r="X21" s="13"/>
      <c r="Y21" s="5"/>
      <c r="AJ21" s="131"/>
      <c r="AK21" s="108">
        <f t="shared" si="0"/>
        <v>18</v>
      </c>
      <c r="AL21" s="109" t="s">
        <v>46</v>
      </c>
      <c r="AM21" s="27" t="s">
        <v>158</v>
      </c>
      <c r="AN21" s="28" t="s">
        <v>212</v>
      </c>
      <c r="AO21" s="131"/>
    </row>
    <row r="22" spans="2:41">
      <c r="B22" s="47">
        <f t="shared" si="1"/>
        <v>18</v>
      </c>
      <c r="C22" s="6" t="s">
        <v>60</v>
      </c>
      <c r="D22" s="268" t="s">
        <v>785</v>
      </c>
      <c r="E22" s="19" t="s">
        <v>789</v>
      </c>
      <c r="F22" s="13" t="s">
        <v>729</v>
      </c>
      <c r="G22" s="5" t="s">
        <v>83</v>
      </c>
      <c r="I22" s="31">
        <f t="shared" si="3"/>
        <v>18</v>
      </c>
      <c r="J22" s="6" t="s">
        <v>142</v>
      </c>
      <c r="K22" s="19" t="str" cm="1">
        <f t="array" ref="K22" xml:space="preserve"> IFERROR( INDEX($D$5:$D$63, MATCH(TRUE, EXACT($J22, $C$5:$C$63),0)), "")</f>
        <v/>
      </c>
      <c r="L22" s="13" t="str" cm="1">
        <f t="array" ref="L22" xml:space="preserve"> IFERROR( INDEX($F$9:$F$63, MATCH(TRUE, EXACT($J22, $C$5:$C$63),0)), "")</f>
        <v/>
      </c>
      <c r="M22" s="35" t="str" cm="1">
        <f t="array" ref="M22" xml:space="preserve"> IFERROR( INDEX($G$5:$G$63, MATCH(TRUE, EXACT($J22, $C$5:$C$63),0)), "")</f>
        <v/>
      </c>
      <c r="O22" s="31">
        <f t="shared" si="4"/>
        <v>18</v>
      </c>
      <c r="P22" s="6" t="s">
        <v>171</v>
      </c>
      <c r="Q22" s="19" t="str" cm="1">
        <f t="array" ref="Q22" xml:space="preserve"> IFERROR( INDEX($D$5:$D$63, MATCH(TRUE, EXACT($P22, $C$5:$C$63),0)), "")</f>
        <v/>
      </c>
      <c r="R22" s="13" t="str" cm="1">
        <f t="array" ref="R22" xml:space="preserve"> IFERROR( INDEX($F$9:$F$63, MATCH(TRUE, EXACT($P22, $C$5:$C$63),0)), "")</f>
        <v/>
      </c>
      <c r="S22" s="35" t="str" cm="1">
        <f t="array" ref="S22" xml:space="preserve"> IFERROR( INDEX($G$5:$G$63, MATCH(TRUE, EXACT($P22, $C$5:$C$63),0)), "")</f>
        <v/>
      </c>
      <c r="U22" s="3">
        <f t="shared" si="2"/>
        <v>18</v>
      </c>
      <c r="V22" s="6"/>
      <c r="W22" s="19"/>
      <c r="X22" s="13"/>
      <c r="Y22" s="5"/>
      <c r="AJ22" s="131"/>
      <c r="AK22" s="108">
        <f t="shared" si="0"/>
        <v>19</v>
      </c>
      <c r="AL22" s="109" t="s">
        <v>46</v>
      </c>
      <c r="AM22" s="27" t="s">
        <v>133</v>
      </c>
      <c r="AN22" s="28" t="s">
        <v>214</v>
      </c>
      <c r="AO22" s="131"/>
    </row>
    <row r="23" spans="2:41">
      <c r="B23" s="49">
        <f t="shared" si="1"/>
        <v>19</v>
      </c>
      <c r="C23" s="11" t="s">
        <v>262</v>
      </c>
      <c r="D23" s="270" t="s">
        <v>786</v>
      </c>
      <c r="E23" s="21" t="s">
        <v>790</v>
      </c>
      <c r="F23" s="15" t="s">
        <v>730</v>
      </c>
      <c r="G23" s="10" t="s">
        <v>56</v>
      </c>
      <c r="I23" s="31">
        <f t="shared" si="3"/>
        <v>19</v>
      </c>
      <c r="J23" s="6" t="s">
        <v>119</v>
      </c>
      <c r="K23" s="19" t="str" cm="1">
        <f t="array" ref="K23" xml:space="preserve"> IFERROR( INDEX($D$5:$D$63, MATCH(TRUE, EXACT($J23, $C$5:$C$63),0)), "")</f>
        <v/>
      </c>
      <c r="L23" s="13" t="str" cm="1">
        <f t="array" ref="L23" xml:space="preserve"> IFERROR( INDEX($F$9:$F$63, MATCH(TRUE, EXACT($J23, $C$5:$C$63),0)), "")</f>
        <v/>
      </c>
      <c r="M23" s="36" t="str" cm="1">
        <f t="array" ref="M23" xml:space="preserve"> IFERROR( INDEX($G$5:$G$63, MATCH(TRUE, EXACT($J23, $C$5:$C$63),0)), "")</f>
        <v/>
      </c>
      <c r="O23" s="31">
        <f t="shared" si="4"/>
        <v>19</v>
      </c>
      <c r="P23" s="6" t="s">
        <v>149</v>
      </c>
      <c r="Q23" s="19" t="str" cm="1">
        <f t="array" ref="Q23" xml:space="preserve"> IFERROR( INDEX($D$5:$D$63, MATCH(TRUE, EXACT($P23, $C$5:$C$63),0)), "")</f>
        <v/>
      </c>
      <c r="R23" s="13" t="str" cm="1">
        <f t="array" ref="R23" xml:space="preserve"> IFERROR( INDEX($F$9:$F$63, MATCH(TRUE, EXACT($P23, $C$5:$C$63),0)), "")</f>
        <v/>
      </c>
      <c r="S23" s="36" t="str" cm="1">
        <f t="array" ref="S23" xml:space="preserve"> IFERROR( INDEX($G$5:$G$63, MATCH(TRUE, EXACT($P23, $C$5:$C$63),0)), "")</f>
        <v/>
      </c>
      <c r="U23" s="3">
        <f t="shared" si="2"/>
        <v>19</v>
      </c>
      <c r="V23" s="6"/>
      <c r="W23" s="19"/>
      <c r="X23" s="13"/>
      <c r="Y23" s="7"/>
      <c r="AJ23" s="131"/>
      <c r="AK23" s="108">
        <f t="shared" si="0"/>
        <v>20</v>
      </c>
      <c r="AL23" s="109" t="s">
        <v>74</v>
      </c>
      <c r="AM23" s="27" t="s">
        <v>285</v>
      </c>
      <c r="AN23" s="28" t="s">
        <v>213</v>
      </c>
      <c r="AO23" s="131"/>
    </row>
    <row r="24" spans="2:41">
      <c r="B24" s="47">
        <f t="shared" si="1"/>
        <v>20</v>
      </c>
      <c r="C24" s="6" t="s">
        <v>146</v>
      </c>
      <c r="D24" s="210" t="s">
        <v>72</v>
      </c>
      <c r="E24" s="271" t="s">
        <v>114</v>
      </c>
      <c r="F24" s="16" t="s">
        <v>720</v>
      </c>
      <c r="G24" s="7" t="s">
        <v>135</v>
      </c>
      <c r="I24" s="32">
        <f>I23+1</f>
        <v>20</v>
      </c>
      <c r="J24" s="11" t="s">
        <v>130</v>
      </c>
      <c r="K24" s="21" t="str" cm="1">
        <f t="array" ref="K24" xml:space="preserve"> IFERROR( INDEX($D$5:$D$63, MATCH(TRUE, EXACT($J24, $C$5:$C$63),0)), "")</f>
        <v>ㄖ</v>
      </c>
      <c r="L24" s="15" t="str" cm="1">
        <f t="array" ref="L24" xml:space="preserve"> IFERROR( INDEX($F$9:$F$63, MATCH(TRUE, EXACT($J24, $C$5:$C$63),0)), "")</f>
        <v>ng-</v>
      </c>
      <c r="M24" s="37" t="str" cm="1">
        <f t="array" ref="M24" xml:space="preserve"> IFERROR( INDEX($G$5:$G$63, MATCH(TRUE, EXACT($J24, $C$5:$C$63),0)), "")</f>
        <v>j</v>
      </c>
      <c r="O24" s="32">
        <f>O23+1</f>
        <v>20</v>
      </c>
      <c r="P24" s="11" t="s">
        <v>147</v>
      </c>
      <c r="Q24" s="21" t="str" cm="1">
        <f t="array" ref="Q24" xml:space="preserve"> IFERROR( INDEX($D$5:$D$63, MATCH(TRUE, EXACT($P24, $C$5:$C$63),0)), "")</f>
        <v/>
      </c>
      <c r="R24" s="15" t="str" cm="1">
        <f t="array" ref="R24" xml:space="preserve"> IFERROR( INDEX($F$9:$F$63, MATCH(TRUE, EXACT($P24, $C$5:$C$63),0)), "")</f>
        <v/>
      </c>
      <c r="S24" s="37" t="str" cm="1">
        <f t="array" ref="S24" xml:space="preserve"> IFERROR( INDEX($G$5:$G$63, MATCH(TRUE, EXACT($P24, $C$5:$C$63),0)), "")</f>
        <v/>
      </c>
      <c r="U24" s="3">
        <f t="shared" si="2"/>
        <v>20</v>
      </c>
      <c r="V24" s="6"/>
      <c r="W24" s="19"/>
      <c r="X24" s="13"/>
      <c r="Y24" s="5"/>
      <c r="AJ24" s="131"/>
      <c r="AK24" s="108">
        <f t="shared" si="0"/>
        <v>21</v>
      </c>
      <c r="AL24" s="109" t="s">
        <v>98</v>
      </c>
      <c r="AM24" s="27" t="s">
        <v>99</v>
      </c>
      <c r="AN24" s="28" t="s">
        <v>211</v>
      </c>
      <c r="AO24" s="131"/>
    </row>
    <row r="25" spans="2:41">
      <c r="B25" s="50">
        <f t="shared" si="1"/>
        <v>21</v>
      </c>
      <c r="C25" s="9" t="s">
        <v>77</v>
      </c>
      <c r="D25" s="269" t="str">
        <f>E25</f>
        <v>ㄧ</v>
      </c>
      <c r="E25" s="20" t="s">
        <v>48</v>
      </c>
      <c r="F25" s="14" t="s">
        <v>49</v>
      </c>
      <c r="G25" s="8" t="s">
        <v>49</v>
      </c>
      <c r="I25" s="30">
        <f>I24+1</f>
        <v>21</v>
      </c>
      <c r="J25" s="9">
        <v>6</v>
      </c>
      <c r="K25" s="20" t="str" cm="1">
        <f t="array" ref="K25" xml:space="preserve"> IFERROR( INDEX($D$5:$D$63, MATCH(TRUE, EXACT($J25, $C$5:$C$63),0)), "")</f>
        <v>ˇ</v>
      </c>
      <c r="L25" s="14" cm="1">
        <f t="array" ref="L25" xml:space="preserve"> IFERROR( INDEX($F$9:$F$63, MATCH(TRUE, EXACT($J25, $C$5:$C$63),0)), "")</f>
        <v>0</v>
      </c>
      <c r="M25" s="34" cm="1">
        <f t="array" ref="M25" xml:space="preserve"> IFERROR( INDEX($G$5:$G$63, MATCH(TRUE, EXACT($J25, $C$5:$C$63),0)), "")</f>
        <v>5</v>
      </c>
      <c r="O25" s="30">
        <f>O24+1</f>
        <v>21</v>
      </c>
      <c r="P25" s="39" t="s">
        <v>301</v>
      </c>
      <c r="Q25" s="20" t="str" cm="1">
        <f t="array" ref="Q25" xml:space="preserve"> IFERROR( INDEX($D$5:$D$63, MATCH(TRUE, EXACT($P25, $C$5:$C$63),0)), "")</f>
        <v/>
      </c>
      <c r="R25" s="14" t="str" cm="1">
        <f t="array" ref="R25" xml:space="preserve"> IFERROR( INDEX($F$9:$F$63, MATCH(TRUE, EXACT($P25, $C$5:$C$63),0)), "")</f>
        <v/>
      </c>
      <c r="S25" s="34" t="str" cm="1">
        <f t="array" ref="S25" xml:space="preserve"> IFERROR( INDEX($G$5:$G$63, MATCH(TRUE, EXACT($P25, $C$5:$C$63),0)), "")</f>
        <v/>
      </c>
      <c r="U25" s="3">
        <f t="shared" si="2"/>
        <v>21</v>
      </c>
      <c r="V25" s="6"/>
      <c r="W25" s="19"/>
      <c r="X25" s="13"/>
      <c r="Y25" s="5"/>
      <c r="AJ25" s="131"/>
      <c r="AK25" s="108">
        <f t="shared" si="0"/>
        <v>22</v>
      </c>
      <c r="AL25" s="109" t="s">
        <v>20</v>
      </c>
      <c r="AM25" s="29" t="s">
        <v>49</v>
      </c>
      <c r="AN25" s="28" t="s">
        <v>193</v>
      </c>
      <c r="AO25" s="131"/>
    </row>
    <row r="26" spans="2:41">
      <c r="B26" s="22">
        <f t="shared" si="1"/>
        <v>22</v>
      </c>
      <c r="C26" s="6" t="s">
        <v>30</v>
      </c>
      <c r="D26" s="268" t="str">
        <f xml:space="preserve"> "ㄥ" &amp; E25</f>
        <v>ㄥㄧ</v>
      </c>
      <c r="E26" s="19" t="s">
        <v>115</v>
      </c>
      <c r="F26" s="13" t="s">
        <v>721</v>
      </c>
      <c r="G26" s="5" t="s">
        <v>243</v>
      </c>
      <c r="I26" s="31">
        <f t="shared" si="3"/>
        <v>22</v>
      </c>
      <c r="J26" s="6" t="s">
        <v>155</v>
      </c>
      <c r="K26" s="19" t="str" cm="1">
        <f t="array" ref="K26" xml:space="preserve"> IFERROR( INDEX($D$5:$D$63, MATCH(TRUE, EXACT($J26, $C$5:$C$63),0)), "")</f>
        <v>ㄗ</v>
      </c>
      <c r="L26" s="13" t="str" cm="1">
        <f t="array" ref="L26" xml:space="preserve"> IFERROR( INDEX($F$9:$F$63, MATCH(TRUE, EXACT($J26, $C$5:$C$63),0)), "")</f>
        <v>ci-</v>
      </c>
      <c r="M26" s="35" t="str" cm="1">
        <f t="array" ref="M26" xml:space="preserve"> IFERROR( INDEX($G$5:$G$63, MATCH(TRUE, EXACT($J26, $C$5:$C$63),0)), "")</f>
        <v>z</v>
      </c>
      <c r="O26" s="31">
        <f t="shared" si="4"/>
        <v>22</v>
      </c>
      <c r="P26" s="6" t="s">
        <v>156</v>
      </c>
      <c r="Q26" s="19" t="str" cm="1">
        <f t="array" ref="Q26" xml:space="preserve"> IFERROR( INDEX($D$5:$D$63, MATCH(TRUE, EXACT($P26, $C$5:$C$63),0)), "")</f>
        <v>ㄐㄧ</v>
      </c>
      <c r="R26" s="13" t="str" cm="1">
        <f t="array" ref="R26" xml:space="preserve"> IFERROR( INDEX($F$9:$F$63, MATCH(TRUE, EXACT($P26, $C$5:$C$63),0)), "")</f>
        <v>i</v>
      </c>
      <c r="S26" s="35" t="str" cm="1">
        <f t="array" ref="S26" xml:space="preserve"> IFERROR( INDEX($G$5:$G$63, MATCH(TRUE, EXACT($P26, $C$5:$C$63),0)), "")</f>
        <v>Z</v>
      </c>
      <c r="U26" s="3">
        <f t="shared" si="2"/>
        <v>22</v>
      </c>
      <c r="V26" s="6"/>
      <c r="W26" s="19"/>
      <c r="X26" s="13"/>
      <c r="Y26" s="5"/>
      <c r="AJ26" s="131"/>
      <c r="AK26" s="108">
        <f t="shared" si="0"/>
        <v>23</v>
      </c>
      <c r="AL26" s="109" t="s">
        <v>8</v>
      </c>
      <c r="AM26" s="29" t="s">
        <v>77</v>
      </c>
      <c r="AN26" s="28" t="s">
        <v>191</v>
      </c>
      <c r="AO26" s="131"/>
    </row>
    <row r="27" spans="2:41">
      <c r="B27" s="22">
        <f t="shared" si="1"/>
        <v>23</v>
      </c>
      <c r="C27" s="6" t="s">
        <v>97</v>
      </c>
      <c r="D27" s="268" t="str">
        <f>E27</f>
        <v>ㄨ</v>
      </c>
      <c r="E27" s="19" t="s">
        <v>76</v>
      </c>
      <c r="F27" s="13" t="s">
        <v>77</v>
      </c>
      <c r="G27" s="5" t="s">
        <v>77</v>
      </c>
      <c r="I27" s="31">
        <f t="shared" si="3"/>
        <v>23</v>
      </c>
      <c r="J27" s="6" t="s">
        <v>120</v>
      </c>
      <c r="K27" s="19" t="str" cm="1">
        <f t="array" ref="K27" xml:space="preserve"> IFERROR( INDEX($D$5:$D$63, MATCH(TRUE, EXACT($J27, $C$5:$C$63),0)), "")</f>
        <v>ㄘ</v>
      </c>
      <c r="L27" s="13" t="str" cm="1">
        <f t="array" ref="L27" xml:space="preserve"> IFERROR( INDEX($F$9:$F$63, MATCH(TRUE, EXACT($J27, $C$5:$C$63),0)), "")</f>
        <v>chi-</v>
      </c>
      <c r="M27" s="36" t="str" cm="1">
        <f t="array" ref="M27" xml:space="preserve"> IFERROR( INDEX($G$5:$G$63, MATCH(TRUE, EXACT($J27, $C$5:$C$63),0)), "")</f>
        <v>c</v>
      </c>
      <c r="O27" s="31">
        <f t="shared" si="4"/>
        <v>23</v>
      </c>
      <c r="P27" s="6" t="s">
        <v>278</v>
      </c>
      <c r="Q27" s="19" t="str" cm="1">
        <f t="array" ref="Q27" xml:space="preserve"> IFERROR( INDEX($D$5:$D$63, MATCH(TRUE, EXACT($P27, $C$5:$C$63),0)), "")</f>
        <v>ㄑㄧ</v>
      </c>
      <c r="R27" s="13" t="str" cm="1">
        <f t="array" ref="R27" xml:space="preserve"> IFERROR( INDEX($F$9:$F$63, MATCH(TRUE, EXACT($P27, $C$5:$C$63),0)), "")</f>
        <v>Ni</v>
      </c>
      <c r="S27" s="36" t="str" cm="1">
        <f t="array" ref="S27" xml:space="preserve"> IFERROR( INDEX($G$5:$G$63, MATCH(TRUE, EXACT($P27, $C$5:$C$63),0)), "")</f>
        <v>C</v>
      </c>
      <c r="U27" s="3">
        <f t="shared" si="2"/>
        <v>23</v>
      </c>
      <c r="V27" s="6"/>
      <c r="W27" s="19"/>
      <c r="X27" s="13"/>
      <c r="Y27" s="7"/>
      <c r="AJ27" s="131"/>
      <c r="AK27" s="108">
        <f t="shared" si="0"/>
        <v>24</v>
      </c>
      <c r="AL27" s="109" t="s">
        <v>50</v>
      </c>
      <c r="AM27" s="29" t="s">
        <v>66</v>
      </c>
      <c r="AN27" s="28" t="s">
        <v>186</v>
      </c>
      <c r="AO27" s="131"/>
    </row>
    <row r="28" spans="2:41">
      <c r="B28" s="22">
        <f t="shared" si="1"/>
        <v>24</v>
      </c>
      <c r="C28" s="6" t="s">
        <v>61</v>
      </c>
      <c r="D28" s="268" t="str">
        <f xml:space="preserve"> "ㄥ" &amp; E27</f>
        <v>ㄥㄨ</v>
      </c>
      <c r="E28" s="19" t="s">
        <v>116</v>
      </c>
      <c r="F28" s="13" t="s">
        <v>327</v>
      </c>
      <c r="G28" s="5" t="s">
        <v>244</v>
      </c>
      <c r="I28" s="32">
        <f t="shared" si="3"/>
        <v>24</v>
      </c>
      <c r="J28" s="11" t="s">
        <v>143</v>
      </c>
      <c r="K28" s="21" t="str" cm="1">
        <f t="array" ref="K28" xml:space="preserve"> IFERROR( INDEX($D$5:$D$63, MATCH(TRUE, EXACT($J28, $C$5:$C$63),0)), "")</f>
        <v>ㄙ</v>
      </c>
      <c r="L28" s="15" t="str" cm="1">
        <f t="array" ref="L28" xml:space="preserve"> IFERROR( INDEX($F$9:$F$63, MATCH(TRUE, EXACT($J28, $C$5:$C$63),0)), "")</f>
        <v>si-</v>
      </c>
      <c r="M28" s="37" t="str" cm="1">
        <f t="array" ref="M28" xml:space="preserve"> IFERROR( INDEX($G$5:$G$63, MATCH(TRUE, EXACT($J28, $C$5:$C$63),0)), "")</f>
        <v>s</v>
      </c>
      <c r="O28" s="32">
        <f t="shared" si="4"/>
        <v>24</v>
      </c>
      <c r="P28" s="11" t="s">
        <v>262</v>
      </c>
      <c r="Q28" s="21" t="str" cm="1">
        <f t="array" ref="Q28" xml:space="preserve"> IFERROR( INDEX($D$5:$D$63, MATCH(TRUE, EXACT($P28, $C$5:$C$63),0)), "")</f>
        <v>ㄒㄧ</v>
      </c>
      <c r="R28" s="15" t="str" cm="1">
        <f t="array" ref="R28" xml:space="preserve"> IFERROR( INDEX($F$9:$F$63, MATCH(TRUE, EXACT($P28, $C$5:$C$63),0)), "")</f>
        <v>u</v>
      </c>
      <c r="S28" s="37" t="str" cm="1">
        <f t="array" ref="S28" xml:space="preserve"> IFERROR( INDEX($G$5:$G$63, MATCH(TRUE, EXACT($P28, $C$5:$C$63),0)), "")</f>
        <v>S</v>
      </c>
      <c r="U28" s="3">
        <f t="shared" si="2"/>
        <v>24</v>
      </c>
      <c r="V28" s="6"/>
      <c r="W28" s="19"/>
      <c r="X28" s="13"/>
      <c r="Y28" s="5"/>
      <c r="AJ28" s="131"/>
      <c r="AK28" s="108">
        <f t="shared" si="0"/>
        <v>25</v>
      </c>
      <c r="AL28" s="109" t="s">
        <v>50</v>
      </c>
      <c r="AM28" s="29" t="s">
        <v>21</v>
      </c>
      <c r="AN28" s="28" t="s">
        <v>195</v>
      </c>
      <c r="AO28" s="131"/>
    </row>
    <row r="29" spans="2:41">
      <c r="B29" s="50">
        <f t="shared" si="1"/>
        <v>25</v>
      </c>
      <c r="C29" s="9">
        <v>8</v>
      </c>
      <c r="D29" s="269" t="str">
        <f>E29</f>
        <v>ㄚ</v>
      </c>
      <c r="E29" s="20" t="s">
        <v>20</v>
      </c>
      <c r="F29" s="14" t="s">
        <v>21</v>
      </c>
      <c r="G29" s="8" t="s">
        <v>21</v>
      </c>
      <c r="I29" s="30">
        <f>I28+1</f>
        <v>25</v>
      </c>
      <c r="J29" s="9">
        <v>7</v>
      </c>
      <c r="K29" s="20" t="str" cm="1">
        <f t="array" ref="K29" xml:space="preserve"> IFERROR( INDEX($D$5:$D$63, MATCH(TRUE, EXACT($J29, $C$5:$C$63),0)), "")</f>
        <v>ˊ</v>
      </c>
      <c r="L29" s="14" cm="1">
        <f t="array" ref="L29" xml:space="preserve"> IFERROR( INDEX($F$9:$F$63, MATCH(TRUE, EXACT($J29, $C$5:$C$63),0)), "")</f>
        <v>0</v>
      </c>
      <c r="M29" s="34" cm="1">
        <f t="array" ref="M29" xml:space="preserve"> IFERROR( INDEX($G$5:$G$63, MATCH(TRUE, EXACT($J29, $C$5:$C$63),0)), "")</f>
        <v>0</v>
      </c>
      <c r="O29" s="30">
        <f>O28+1</f>
        <v>25</v>
      </c>
      <c r="P29" s="39" t="s">
        <v>302</v>
      </c>
      <c r="Q29" s="20" t="str" cm="1">
        <f t="array" ref="Q29" xml:space="preserve"> IFERROR( INDEX($D$5:$D$63, MATCH(TRUE, EXACT($P29, $C$5:$C$63),0)), "")</f>
        <v/>
      </c>
      <c r="R29" s="14" t="str" cm="1">
        <f t="array" ref="R29" xml:space="preserve"> IFERROR( INDEX($F$9:$F$63, MATCH(TRUE, EXACT($P29, $C$5:$C$63),0)), "")</f>
        <v/>
      </c>
      <c r="S29" s="34" t="str" cm="1">
        <f t="array" ref="S29" xml:space="preserve"> IFERROR( INDEX($G$5:$G$63, MATCH(TRUE, EXACT($P29, $C$5:$C$63),0)), "")</f>
        <v/>
      </c>
      <c r="U29" s="3">
        <f t="shared" si="2"/>
        <v>25</v>
      </c>
      <c r="V29" s="6"/>
      <c r="W29" s="19"/>
      <c r="X29" s="13"/>
      <c r="Y29" s="5"/>
      <c r="AJ29" s="131"/>
      <c r="AK29" s="108">
        <f t="shared" si="0"/>
        <v>26</v>
      </c>
      <c r="AL29" s="109" t="s">
        <v>78</v>
      </c>
      <c r="AM29" s="29" t="s">
        <v>51</v>
      </c>
      <c r="AN29" s="28" t="s">
        <v>188</v>
      </c>
      <c r="AO29" s="131"/>
    </row>
    <row r="30" spans="2:41">
      <c r="B30" s="22">
        <f t="shared" si="1"/>
        <v>26</v>
      </c>
      <c r="C30" s="6" t="s">
        <v>138</v>
      </c>
      <c r="D30" s="268" t="str">
        <f xml:space="preserve"> "ㄥ" &amp; E29</f>
        <v>ㄥㄚ</v>
      </c>
      <c r="E30" s="19" t="s">
        <v>106</v>
      </c>
      <c r="F30" s="13" t="s">
        <v>329</v>
      </c>
      <c r="G30" s="5" t="s">
        <v>157</v>
      </c>
      <c r="I30" s="31">
        <f t="shared" si="3"/>
        <v>26</v>
      </c>
      <c r="J30" s="6" t="s">
        <v>129</v>
      </c>
      <c r="K30" s="19" t="str" cm="1">
        <f t="array" ref="K30" xml:space="preserve"> IFERROR( INDEX($D$5:$D$63, MATCH(TRUE, EXACT($J30, $C$5:$C$63),0)), "")</f>
        <v>ㄧ</v>
      </c>
      <c r="L30" s="13" t="str" cm="1">
        <f t="array" ref="L30" xml:space="preserve"> IFERROR( INDEX($F$9:$F$63, MATCH(TRUE, EXACT($J30, $C$5:$C$63),0)), "")</f>
        <v>a</v>
      </c>
      <c r="M30" s="35" t="str" cm="1">
        <f t="array" ref="M30" xml:space="preserve"> IFERROR( INDEX($G$5:$G$63, MATCH(TRUE, EXACT($J30, $C$5:$C$63),0)), "")</f>
        <v>i</v>
      </c>
      <c r="O30" s="31">
        <f t="shared" si="4"/>
        <v>26</v>
      </c>
      <c r="P30" s="6" t="s">
        <v>244</v>
      </c>
      <c r="Q30" s="19" t="str" cm="1">
        <f t="array" ref="Q30" xml:space="preserve"> IFERROR( INDEX($D$5:$D$63, MATCH(TRUE, EXACT($P30, $C$5:$C$63),0)), "")</f>
        <v>ㄥㄧ</v>
      </c>
      <c r="R30" s="13" t="str" cm="1">
        <f t="array" ref="R30" xml:space="preserve"> IFERROR( INDEX($F$9:$F$63, MATCH(TRUE, EXACT($P30, $C$5:$C$63),0)), "")</f>
        <v>Na</v>
      </c>
      <c r="S30" s="35" t="str" cm="1">
        <f t="array" ref="S30" xml:space="preserve"> IFERROR( INDEX($G$5:$G$63, MATCH(TRUE, EXACT($P30, $C$5:$C$63),0)), "")</f>
        <v>I</v>
      </c>
      <c r="U30" s="3">
        <f t="shared" si="2"/>
        <v>26</v>
      </c>
      <c r="V30" s="6"/>
      <c r="W30" s="19"/>
      <c r="X30" s="13"/>
      <c r="Y30" s="5"/>
      <c r="AJ30" s="131"/>
      <c r="AK30" s="108">
        <f t="shared" si="0"/>
        <v>27</v>
      </c>
      <c r="AL30" s="109" t="s">
        <v>52</v>
      </c>
      <c r="AM30" s="29" t="s">
        <v>79</v>
      </c>
      <c r="AN30" s="28" t="s">
        <v>187</v>
      </c>
      <c r="AO30" s="131"/>
    </row>
    <row r="31" spans="2:41">
      <c r="B31" s="22">
        <f t="shared" si="1"/>
        <v>27</v>
      </c>
      <c r="C31" s="40" t="s">
        <v>176</v>
      </c>
      <c r="D31" s="268" t="str">
        <f>E31</f>
        <v>ㄝ</v>
      </c>
      <c r="E31" s="19" t="s">
        <v>165</v>
      </c>
      <c r="F31" s="13" t="s">
        <v>53</v>
      </c>
      <c r="G31" s="5" t="s">
        <v>53</v>
      </c>
      <c r="I31" s="31">
        <f t="shared" si="3"/>
        <v>27</v>
      </c>
      <c r="J31" s="6" t="s">
        <v>121</v>
      </c>
      <c r="K31" s="19" t="str" cm="1">
        <f t="array" ref="K31" xml:space="preserve"> IFERROR( INDEX($D$5:$D$63, MATCH(TRUE, EXACT($J31, $C$5:$C$63),0)), "")</f>
        <v>ㄨ</v>
      </c>
      <c r="L31" s="13" t="str" cm="1">
        <f t="array" ref="L31" xml:space="preserve"> IFERROR( INDEX($F$9:$F$63, MATCH(TRUE, EXACT($J31, $C$5:$C$63),0)), "")</f>
        <v>e</v>
      </c>
      <c r="M31" s="36" t="str" cm="1">
        <f t="array" ref="M31" xml:space="preserve"> IFERROR( INDEX($G$5:$G$63, MATCH(TRUE, EXACT($J31, $C$5:$C$63),0)), "")</f>
        <v>u</v>
      </c>
      <c r="O31" s="31">
        <f t="shared" si="4"/>
        <v>27</v>
      </c>
      <c r="P31" s="6" t="s">
        <v>270</v>
      </c>
      <c r="Q31" s="19" t="str" cm="1">
        <f t="array" ref="Q31" xml:space="preserve"> IFERROR( INDEX($D$5:$D$63, MATCH(TRUE, EXACT($P31, $C$5:$C$63),0)), "")</f>
        <v>ㄥㄨ</v>
      </c>
      <c r="R31" s="13" t="str" cm="1">
        <f t="array" ref="R31" xml:space="preserve"> IFERROR( INDEX($F$9:$F$63, MATCH(TRUE, EXACT($P31, $C$5:$C$63),0)), "")</f>
        <v>Ne</v>
      </c>
      <c r="S31" s="36" t="str" cm="1">
        <f t="array" ref="S31" xml:space="preserve"> IFERROR( INDEX($G$5:$G$63, MATCH(TRUE, EXACT($P31, $C$5:$C$63),0)), "")</f>
        <v>U</v>
      </c>
      <c r="U31" s="3">
        <f t="shared" si="2"/>
        <v>27</v>
      </c>
      <c r="V31" s="6"/>
      <c r="W31" s="19"/>
      <c r="X31" s="13"/>
      <c r="Y31" s="7"/>
      <c r="AJ31" s="131"/>
      <c r="AK31" s="108">
        <f t="shared" si="0"/>
        <v>28</v>
      </c>
      <c r="AL31" s="109" t="s">
        <v>52</v>
      </c>
      <c r="AM31" s="29" t="s">
        <v>235</v>
      </c>
      <c r="AN31" s="28" t="s">
        <v>254</v>
      </c>
      <c r="AO31" s="131"/>
    </row>
    <row r="32" spans="2:41">
      <c r="B32" s="22">
        <f t="shared" si="1"/>
        <v>28</v>
      </c>
      <c r="C32" s="40" t="s">
        <v>140</v>
      </c>
      <c r="D32" s="268" t="str">
        <f xml:space="preserve"> "ㄥ" &amp; E31</f>
        <v>ㄥㄝ</v>
      </c>
      <c r="E32" s="19" t="s">
        <v>109</v>
      </c>
      <c r="F32" s="13" t="s">
        <v>334</v>
      </c>
      <c r="G32" s="5" t="s">
        <v>26</v>
      </c>
      <c r="I32" s="32">
        <f t="shared" si="3"/>
        <v>28</v>
      </c>
      <c r="J32" s="11" t="s">
        <v>118</v>
      </c>
      <c r="K32" s="21" t="str" cm="1">
        <f t="array" ref="K32" xml:space="preserve"> IFERROR( INDEX($D$5:$D$63, MATCH(TRUE, EXACT($J32, $C$5:$C$63),0)), "")</f>
        <v>ㄚㄇ</v>
      </c>
      <c r="L32" s="15" t="str" cm="1">
        <f t="array" ref="L32" xml:space="preserve"> IFERROR( INDEX($F$9:$F$63, MATCH(TRUE, EXACT($J32, $C$5:$C$63),0)), "")</f>
        <v>-ng</v>
      </c>
      <c r="M32" s="37" t="str" cm="1">
        <f t="array" ref="M32" xml:space="preserve"> IFERROR( INDEX($G$5:$G$63, MATCH(TRUE, EXACT($J32, $C$5:$C$63),0)), "")</f>
        <v>{</v>
      </c>
      <c r="O32" s="32">
        <f t="shared" si="4"/>
        <v>28</v>
      </c>
      <c r="P32" s="11" t="s">
        <v>264</v>
      </c>
      <c r="Q32" s="21" t="str" cm="1">
        <f t="array" ref="Q32" xml:space="preserve"> IFERROR( INDEX($D$5:$D$63, MATCH(TRUE, EXACT($P32, $C$5:$C$63),0)), "")</f>
        <v>ㄛㄇ</v>
      </c>
      <c r="R32" s="15" t="str" cm="1">
        <f t="array" ref="R32" xml:space="preserve"> IFERROR( INDEX($F$9:$F$63, MATCH(TRUE, EXACT($P32, $C$5:$C$63),0)), "")</f>
        <v>ir</v>
      </c>
      <c r="S32" s="37" t="str" cm="1">
        <f t="array" ref="S32" xml:space="preserve"> IFERROR( INDEX($G$5:$G$63, MATCH(TRUE, EXACT($P32, $C$5:$C$63),0)), "")</f>
        <v>}</v>
      </c>
      <c r="U32" s="3">
        <f t="shared" si="2"/>
        <v>28</v>
      </c>
      <c r="V32" s="6"/>
      <c r="W32" s="19"/>
      <c r="X32" s="13"/>
      <c r="Y32" s="5"/>
      <c r="AJ32" s="131"/>
      <c r="AK32" s="108">
        <f t="shared" si="0"/>
        <v>29</v>
      </c>
      <c r="AL32" s="109" t="s">
        <v>22</v>
      </c>
      <c r="AM32" s="29" t="s">
        <v>53</v>
      </c>
      <c r="AN32" s="28" t="s">
        <v>183</v>
      </c>
      <c r="AO32" s="131"/>
    </row>
    <row r="33" spans="2:41">
      <c r="B33" s="22">
        <f t="shared" si="1"/>
        <v>29</v>
      </c>
      <c r="C33" s="6" t="s">
        <v>49</v>
      </c>
      <c r="D33" s="268" t="str">
        <f>E33</f>
        <v>ㄛ</v>
      </c>
      <c r="E33" s="19" t="s">
        <v>722</v>
      </c>
      <c r="F33" s="13" t="s">
        <v>51</v>
      </c>
      <c r="G33" s="5" t="s">
        <v>32</v>
      </c>
      <c r="I33" s="30">
        <f t="shared" si="3"/>
        <v>29</v>
      </c>
      <c r="J33" s="9">
        <v>8</v>
      </c>
      <c r="K33" s="20" t="str" cm="1">
        <f t="array" ref="K33" xml:space="preserve"> IFERROR( INDEX($D$5:$D$63, MATCH(TRUE, EXACT($J33, $C$5:$C$63),0)), "")</f>
        <v>ㄚ</v>
      </c>
      <c r="L33" s="14" t="str" cm="1">
        <f t="array" ref="L33" xml:space="preserve"> IFERROR( INDEX($F$9:$F$63, MATCH(TRUE, EXACT($J33, $C$5:$C$63),0)), "")</f>
        <v>oo</v>
      </c>
      <c r="M33" s="34" t="str" cm="1">
        <f t="array" ref="M33" xml:space="preserve"> IFERROR( INDEX($G$5:$G$63, MATCH(TRUE, EXACT($J33, $C$5:$C$63),0)), "")</f>
        <v>a</v>
      </c>
      <c r="O33" s="30">
        <f t="shared" si="4"/>
        <v>29</v>
      </c>
      <c r="P33" s="39" t="s">
        <v>271</v>
      </c>
      <c r="Q33" s="20" t="str" cm="1">
        <f t="array" ref="Q33" xml:space="preserve"> IFERROR( INDEX($D$5:$D$63, MATCH(TRUE, EXACT($P33, $C$5:$C$63),0)), "")</f>
        <v>ㄥㄚ</v>
      </c>
      <c r="R33" s="14" t="str" cm="1">
        <f t="array" ref="R33" xml:space="preserve"> IFERROR( INDEX($F$9:$F$63, MATCH(TRUE, EXACT($P33, $C$5:$C$63),0)), "")</f>
        <v>Noo</v>
      </c>
      <c r="S33" s="34" t="str" cm="1">
        <f t="array" ref="S33" xml:space="preserve"> IFERROR( INDEX($G$5:$G$63, MATCH(TRUE, EXACT($P33, $C$5:$C$63),0)), "")</f>
        <v>A</v>
      </c>
      <c r="U33" s="3">
        <f t="shared" si="2"/>
        <v>29</v>
      </c>
      <c r="V33" s="55"/>
      <c r="W33" s="53"/>
      <c r="X33" s="54"/>
      <c r="Y33" s="56"/>
      <c r="AJ33" s="131"/>
      <c r="AK33" s="108">
        <f t="shared" si="0"/>
        <v>30</v>
      </c>
      <c r="AL33" s="109" t="s">
        <v>110</v>
      </c>
      <c r="AM33" s="29" t="s">
        <v>236</v>
      </c>
      <c r="AN33" s="28" t="s">
        <v>255</v>
      </c>
      <c r="AO33" s="131"/>
    </row>
    <row r="34" spans="2:41">
      <c r="B34" s="22">
        <f t="shared" si="1"/>
        <v>30</v>
      </c>
      <c r="C34" s="6" t="s">
        <v>31</v>
      </c>
      <c r="D34" s="268" t="str">
        <f xml:space="preserve"> "ㄥ" &amp; E33</f>
        <v>ㄥㄛ</v>
      </c>
      <c r="E34" s="19" t="s">
        <v>107</v>
      </c>
      <c r="F34" s="13" t="s">
        <v>330</v>
      </c>
      <c r="G34" s="5" t="s">
        <v>266</v>
      </c>
      <c r="I34" s="31">
        <f t="shared" si="3"/>
        <v>30</v>
      </c>
      <c r="J34" s="6" t="s">
        <v>128</v>
      </c>
      <c r="K34" s="19" t="str" cm="1">
        <f t="array" ref="K34" xml:space="preserve"> IFERROR( INDEX($D$5:$D$63, MATCH(TRUE, EXACT($J34, $C$5:$C$63),0)), "")</f>
        <v>ㄛ</v>
      </c>
      <c r="L34" s="13" t="str" cm="1">
        <f t="array" ref="L34" xml:space="preserve"> IFERROR( INDEX($F$9:$F$63, MATCH(TRUE, EXACT($J34, $C$5:$C$63),0)), "")</f>
        <v>ai</v>
      </c>
      <c r="M34" s="35" t="str" cm="1">
        <f t="array" ref="M34" xml:space="preserve"> IFERROR( INDEX($G$5:$G$63, MATCH(TRUE, EXACT($J34, $C$5:$C$63),0)), "")</f>
        <v>O</v>
      </c>
      <c r="O34" s="31">
        <f t="shared" si="4"/>
        <v>30</v>
      </c>
      <c r="P34" s="6" t="s">
        <v>243</v>
      </c>
      <c r="Q34" s="19" t="str" cm="1">
        <f t="array" ref="Q34" xml:space="preserve"> IFERROR( INDEX($D$5:$D$63, MATCH(TRUE, EXACT($P34, $C$5:$C$63),0)), "")</f>
        <v>ㄥㄛ</v>
      </c>
      <c r="R34" s="13" t="str" cm="1">
        <f t="array" ref="R34" xml:space="preserve"> IFERROR( INDEX($F$9:$F$63, MATCH(TRUE, EXACT($P34, $C$5:$C$63),0)), "")</f>
        <v>Nai</v>
      </c>
      <c r="S34" s="35" t="str" cm="1">
        <f t="array" ref="S34" xml:space="preserve"> IFERROR( INDEX($G$5:$G$63, MATCH(TRUE, EXACT($P34, $C$5:$C$63),0)), "")</f>
        <v>Q</v>
      </c>
      <c r="U34" s="3">
        <f t="shared" si="2"/>
        <v>30</v>
      </c>
      <c r="V34" s="52"/>
      <c r="W34" s="53"/>
      <c r="X34" s="54"/>
      <c r="Y34" s="56"/>
      <c r="AJ34" s="131"/>
      <c r="AK34" s="108">
        <f t="shared" si="0"/>
        <v>31</v>
      </c>
      <c r="AL34" s="109" t="s">
        <v>80</v>
      </c>
      <c r="AM34" s="29" t="s">
        <v>242</v>
      </c>
      <c r="AN34" s="28" t="s">
        <v>256</v>
      </c>
      <c r="AO34" s="131"/>
    </row>
    <row r="35" spans="2:41">
      <c r="B35" s="22">
        <f t="shared" si="1"/>
        <v>31</v>
      </c>
      <c r="C35" s="6" t="s">
        <v>42</v>
      </c>
      <c r="D35" s="268" t="str">
        <f>E35</f>
        <v>ㄜ</v>
      </c>
      <c r="E35" s="19" t="s">
        <v>108</v>
      </c>
      <c r="F35" s="13" t="s">
        <v>79</v>
      </c>
      <c r="G35" s="5" t="s">
        <v>79</v>
      </c>
      <c r="I35" s="31">
        <f t="shared" si="3"/>
        <v>31</v>
      </c>
      <c r="J35" s="6" t="s">
        <v>145</v>
      </c>
      <c r="K35" s="19" t="str" cm="1">
        <f t="array" ref="K35" xml:space="preserve"> IFERROR( INDEX($D$5:$D$63, MATCH(TRUE, EXACT($J35, $C$5:$C$63),0)), "")</f>
        <v>ㄜ</v>
      </c>
      <c r="L35" s="13" t="str" cm="1">
        <f t="array" ref="L35" xml:space="preserve"> IFERROR( INDEX($F$9:$F$63, MATCH(TRUE, EXACT($J35, $C$5:$C$63),0)), "")</f>
        <v>au</v>
      </c>
      <c r="M35" s="36" t="str" cm="1">
        <f t="array" ref="M35" xml:space="preserve"> IFERROR( INDEX($G$5:$G$63, MATCH(TRUE, EXACT($J35, $C$5:$C$63),0)), "")</f>
        <v>o</v>
      </c>
      <c r="O35" s="31">
        <f t="shared" si="4"/>
        <v>31</v>
      </c>
      <c r="P35" s="6" t="s">
        <v>172</v>
      </c>
      <c r="Q35" s="19" t="str" cm="1">
        <f t="array" ref="Q35" xml:space="preserve"> IFERROR( INDEX($D$5:$D$63, MATCH(TRUE, EXACT($P35, $C$5:$C$63),0)), "")</f>
        <v/>
      </c>
      <c r="R35" s="13" t="str" cm="1">
        <f t="array" ref="R35" xml:space="preserve"> IFERROR( INDEX($F$9:$F$63, MATCH(TRUE, EXACT($P35, $C$5:$C$63),0)), "")</f>
        <v/>
      </c>
      <c r="S35" s="36" t="str" cm="1">
        <f t="array" ref="S35" xml:space="preserve"> IFERROR( INDEX($G$5:$G$63, MATCH(TRUE, EXACT($P35, $C$5:$C$63),0)), "")</f>
        <v/>
      </c>
      <c r="U35" s="3">
        <f t="shared" si="2"/>
        <v>31</v>
      </c>
      <c r="V35" s="55"/>
      <c r="W35" s="53"/>
      <c r="X35" s="54"/>
      <c r="Y35" s="56"/>
      <c r="AJ35" s="131"/>
      <c r="AK35" s="108">
        <f t="shared" si="0"/>
        <v>32</v>
      </c>
      <c r="AL35" s="109" t="s">
        <v>80</v>
      </c>
      <c r="AM35" s="29" t="s">
        <v>240</v>
      </c>
      <c r="AN35" s="28" t="s">
        <v>257</v>
      </c>
      <c r="AO35" s="131"/>
    </row>
    <row r="36" spans="2:41">
      <c r="B36" s="50">
        <f xml:space="preserve"> ROW() -4</f>
        <v>32</v>
      </c>
      <c r="C36" s="9">
        <v>0</v>
      </c>
      <c r="D36" s="269" t="str">
        <f>E36</f>
        <v>ㄢ</v>
      </c>
      <c r="E36" s="20" t="s">
        <v>23</v>
      </c>
      <c r="F36" s="14" t="s">
        <v>240</v>
      </c>
      <c r="G36" s="8" t="s">
        <v>297</v>
      </c>
      <c r="I36" s="32">
        <f>I35+1</f>
        <v>32</v>
      </c>
      <c r="J36" s="11" t="s">
        <v>176</v>
      </c>
      <c r="K36" s="21" t="str" cm="1">
        <f t="array" ref="K36" xml:space="preserve"> IFERROR( INDEX($D$5:$D$63, MATCH(TRUE, EXACT($J36, $C$5:$C$63),0)), "")</f>
        <v>ㄝ</v>
      </c>
      <c r="L36" s="15" t="str" cm="1">
        <f t="array" ref="L36" xml:space="preserve"> IFERROR( INDEX($F$9:$F$63, MATCH(TRUE, EXACT($J36, $C$5:$C$63),0)), "")</f>
        <v>o</v>
      </c>
      <c r="M36" s="37" t="str" cm="1">
        <f t="array" ref="M36" xml:space="preserve"> IFERROR( INDEX($G$5:$G$63, MATCH(TRUE, EXACT($J36, $C$5:$C$63),0)), "")</f>
        <v>e</v>
      </c>
      <c r="O36" s="32">
        <f>O35+1</f>
        <v>32</v>
      </c>
      <c r="P36" s="11" t="s">
        <v>176</v>
      </c>
      <c r="Q36" s="21" t="str" cm="1">
        <f t="array" ref="Q36" xml:space="preserve"> IFERROR( INDEX($D$5:$D$63, MATCH(TRUE, EXACT($P36, $C$5:$C$63),0)), "")</f>
        <v>ㄝ</v>
      </c>
      <c r="R36" s="15" t="str" cm="1">
        <f t="array" ref="R36" xml:space="preserve"> IFERROR( INDEX($F$9:$F$63, MATCH(TRUE, EXACT($P36, $C$5:$C$63),0)), "")</f>
        <v>o</v>
      </c>
      <c r="S36" s="37" t="str" cm="1">
        <f t="array" ref="S36" xml:space="preserve"> IFERROR( INDEX($G$5:$G$63, MATCH(TRUE, EXACT($P36, $C$5:$C$63),0)), "")</f>
        <v>e</v>
      </c>
      <c r="U36" s="3">
        <f t="shared" si="2"/>
        <v>32</v>
      </c>
      <c r="V36" s="55"/>
      <c r="W36" s="53"/>
      <c r="X36" s="54"/>
      <c r="Y36" s="56"/>
      <c r="AJ36" s="131"/>
      <c r="AK36" s="108">
        <f t="shared" si="0"/>
        <v>33</v>
      </c>
      <c r="AL36" s="109" t="s">
        <v>112</v>
      </c>
      <c r="AM36" s="29" t="s">
        <v>167</v>
      </c>
      <c r="AN36" s="28" t="s">
        <v>185</v>
      </c>
      <c r="AO36" s="131"/>
    </row>
    <row r="37" spans="2:41">
      <c r="B37" s="22">
        <f t="shared" ref="B37:B50" si="5" xml:space="preserve"> ROW() -4</f>
        <v>33</v>
      </c>
      <c r="C37" s="6">
        <v>9</v>
      </c>
      <c r="D37" s="268" t="str">
        <f>E37</f>
        <v>ㄞ</v>
      </c>
      <c r="E37" s="19" t="s">
        <v>22</v>
      </c>
      <c r="F37" s="13" t="s">
        <v>126</v>
      </c>
      <c r="G37" s="5" t="s">
        <v>155</v>
      </c>
      <c r="I37" s="30">
        <f t="shared" si="3"/>
        <v>33</v>
      </c>
      <c r="J37" s="9">
        <v>9</v>
      </c>
      <c r="K37" s="20" t="str" cm="1">
        <f t="array" ref="K37" xml:space="preserve"> IFERROR( INDEX($D$5:$D$63, MATCH(TRUE, EXACT($J37, $C$5:$C$63),0)), "")</f>
        <v>ㄞ</v>
      </c>
      <c r="L37" s="14" t="str" cm="1">
        <f t="array" ref="L37" xml:space="preserve"> IFERROR( INDEX($F$9:$F$63, MATCH(TRUE, EXACT($J37, $C$5:$C$63),0)), "")</f>
        <v>om</v>
      </c>
      <c r="M37" s="34" t="str" cm="1">
        <f t="array" ref="M37" xml:space="preserve"> IFERROR( INDEX($G$5:$G$63, MATCH(TRUE, EXACT($J37, $C$5:$C$63),0)), "")</f>
        <v>y</v>
      </c>
      <c r="O37" s="30">
        <f t="shared" si="4"/>
        <v>33</v>
      </c>
      <c r="P37" s="39" t="s">
        <v>269</v>
      </c>
      <c r="Q37" s="20" t="str" cm="1">
        <f t="array" ref="Q37" xml:space="preserve"> IFERROR( INDEX($D$5:$D$63, MATCH(TRUE, EXACT($P37, $C$5:$C$63),0)), "")</f>
        <v>ㄥㄞ</v>
      </c>
      <c r="R37" s="14" t="str" cm="1">
        <f t="array" ref="R37" xml:space="preserve"> IFERROR( INDEX($F$9:$F$63, MATCH(TRUE, EXACT($P37, $C$5:$C$63),0)), "")</f>
        <v>am</v>
      </c>
      <c r="S37" s="34" t="str" cm="1">
        <f t="array" ref="S37" xml:space="preserve"> IFERROR( INDEX($G$5:$G$63, MATCH(TRUE, EXACT($P37, $C$5:$C$63),0)), "")</f>
        <v>Y</v>
      </c>
      <c r="U37" s="3">
        <f t="shared" si="2"/>
        <v>33</v>
      </c>
      <c r="V37" s="55"/>
      <c r="W37" s="53"/>
      <c r="X37" s="54"/>
      <c r="Y37" s="56"/>
      <c r="AJ37" s="131"/>
      <c r="AK37" s="108">
        <f t="shared" si="0"/>
        <v>34</v>
      </c>
      <c r="AL37" s="109" t="s">
        <v>113</v>
      </c>
      <c r="AM37" s="29" t="s">
        <v>241</v>
      </c>
      <c r="AN37" s="28" t="s">
        <v>258</v>
      </c>
      <c r="AO37" s="131"/>
    </row>
    <row r="38" spans="2:41">
      <c r="B38" s="22">
        <f t="shared" si="5"/>
        <v>34</v>
      </c>
      <c r="C38" s="6" t="s">
        <v>139</v>
      </c>
      <c r="D38" s="268" t="str">
        <f xml:space="preserve"> "ㄥ" &amp; E37</f>
        <v>ㄥㄞ</v>
      </c>
      <c r="E38" s="19" t="s">
        <v>110</v>
      </c>
      <c r="F38" s="13" t="s">
        <v>335</v>
      </c>
      <c r="G38" s="5" t="s">
        <v>156</v>
      </c>
      <c r="I38" s="31">
        <f t="shared" si="3"/>
        <v>34</v>
      </c>
      <c r="J38" s="6" t="s">
        <v>124</v>
      </c>
      <c r="K38" s="19" t="str" cm="1">
        <f t="array" ref="K38" xml:space="preserve"> IFERROR( INDEX($D$5:$D$63, MATCH(TRUE, EXACT($J38, $C$5:$C$63),0)), "")</f>
        <v>ㆨ</v>
      </c>
      <c r="L38" s="13" cm="1">
        <f t="array" ref="L38" xml:space="preserve"> IFERROR( INDEX($F$9:$F$63, MATCH(TRUE, EXACT($J38, $C$5:$C$63),0)), "")</f>
        <v>1</v>
      </c>
      <c r="M38" s="35" t="str" cm="1">
        <f t="array" ref="M38" xml:space="preserve"> IFERROR( INDEX($G$5:$G$63, MATCH(TRUE, EXACT($J38, $C$5:$C$63),0)), "")</f>
        <v>X</v>
      </c>
      <c r="O38" s="31">
        <f t="shared" si="4"/>
        <v>34</v>
      </c>
      <c r="P38" s="6" t="s">
        <v>154</v>
      </c>
      <c r="Q38" s="19" t="str" cm="1">
        <f t="array" ref="Q38" xml:space="preserve"> IFERROR( INDEX($D$5:$D$63, MATCH(TRUE, EXACT($P38, $C$5:$C$63),0)), "")</f>
        <v/>
      </c>
      <c r="R38" s="13" t="str" cm="1">
        <f t="array" ref="R38" xml:space="preserve"> IFERROR( INDEX($F$9:$F$63, MATCH(TRUE, EXACT($P38, $C$5:$C$63),0)), "")</f>
        <v/>
      </c>
      <c r="S38" s="35" t="str" cm="1">
        <f t="array" ref="S38" xml:space="preserve"> IFERROR( INDEX($G$5:$G$63, MATCH(TRUE, EXACT($P38, $C$5:$C$63),0)), "")</f>
        <v/>
      </c>
      <c r="U38" s="3">
        <f t="shared" si="2"/>
        <v>34</v>
      </c>
      <c r="V38" s="55"/>
      <c r="W38" s="53"/>
      <c r="X38" s="54"/>
      <c r="Y38" s="56"/>
      <c r="AJ38" s="131"/>
      <c r="AK38" s="108">
        <f t="shared" si="0"/>
        <v>35</v>
      </c>
      <c r="AL38" s="109" t="s">
        <v>100</v>
      </c>
      <c r="AM38" s="29" t="s">
        <v>164</v>
      </c>
      <c r="AN38" s="28" t="s">
        <v>259</v>
      </c>
      <c r="AO38" s="131"/>
    </row>
    <row r="39" spans="2:41">
      <c r="B39" s="22">
        <f t="shared" si="5"/>
        <v>35</v>
      </c>
      <c r="C39" s="6" t="s">
        <v>93</v>
      </c>
      <c r="D39" s="268" t="str">
        <f>E39</f>
        <v>ㄠ</v>
      </c>
      <c r="E39" s="19" t="s">
        <v>80</v>
      </c>
      <c r="F39" s="13" t="s">
        <v>236</v>
      </c>
      <c r="G39" s="5" t="s">
        <v>174</v>
      </c>
      <c r="I39" s="31">
        <f t="shared" si="3"/>
        <v>35</v>
      </c>
      <c r="J39" s="6" t="s">
        <v>144</v>
      </c>
      <c r="K39" s="19" t="str" cm="1">
        <f t="array" ref="K39" xml:space="preserve"> IFERROR( INDEX($D$5:$D$63, MATCH(TRUE, EXACT($J39, $C$5:$C$63),0)), "")</f>
        <v>ㄠ</v>
      </c>
      <c r="L39" s="13" t="str" cm="1">
        <f t="array" ref="L39" xml:space="preserve"> IFERROR( INDEX($F$9:$F$63, MATCH(TRUE, EXACT($J39, $C$5:$C$63),0)), "")</f>
        <v>ong</v>
      </c>
      <c r="M39" s="36" t="str" cm="1">
        <f t="array" ref="M39" xml:space="preserve"> IFERROR( INDEX($G$5:$G$63, MATCH(TRUE, EXACT($J39, $C$5:$C$63),0)), "")</f>
        <v>x</v>
      </c>
      <c r="O39" s="31">
        <f t="shared" si="4"/>
        <v>35</v>
      </c>
      <c r="P39" s="6" t="s">
        <v>265</v>
      </c>
      <c r="Q39" s="19" t="str" cm="1">
        <f t="array" ref="Q39" xml:space="preserve"> IFERROR( INDEX($D$5:$D$63, MATCH(TRUE, EXACT($P39, $C$5:$C$63),0)), "")</f>
        <v>ㄥㄠ</v>
      </c>
      <c r="R39" s="13" t="str" cm="1">
        <f t="array" ref="R39" xml:space="preserve"> IFERROR( INDEX($F$9:$F$63, MATCH(TRUE, EXACT($P39, $C$5:$C$63),0)), "")</f>
        <v>ang</v>
      </c>
      <c r="S39" s="36" t="str" cm="1">
        <f t="array" ref="S39" xml:space="preserve"> IFERROR( INDEX($G$5:$G$63, MATCH(TRUE, EXACT($P39, $C$5:$C$63),0)), "")</f>
        <v>X</v>
      </c>
      <c r="U39" s="3">
        <f t="shared" si="2"/>
        <v>35</v>
      </c>
      <c r="V39" s="55"/>
      <c r="W39" s="53"/>
      <c r="X39" s="54"/>
      <c r="Y39" s="56"/>
      <c r="AK39" s="108">
        <f t="shared" si="0"/>
        <v>36</v>
      </c>
      <c r="AL39" s="109" t="s">
        <v>23</v>
      </c>
      <c r="AM39" s="29" t="s">
        <v>73</v>
      </c>
      <c r="AN39" s="28" t="s">
        <v>184</v>
      </c>
    </row>
    <row r="40" spans="2:41">
      <c r="B40" s="22">
        <f t="shared" si="5"/>
        <v>36</v>
      </c>
      <c r="C40" s="6" t="s">
        <v>63</v>
      </c>
      <c r="D40" s="268" t="str">
        <f xml:space="preserve"> "ㄥ" &amp; E39</f>
        <v>ㄥㄠ</v>
      </c>
      <c r="E40" s="19" t="s">
        <v>111</v>
      </c>
      <c r="F40" s="13" t="s">
        <v>336</v>
      </c>
      <c r="G40" s="5" t="s">
        <v>273</v>
      </c>
      <c r="I40" s="32">
        <f t="shared" si="3"/>
        <v>36</v>
      </c>
      <c r="J40" s="11" t="s">
        <v>287</v>
      </c>
      <c r="K40" s="21" t="str" cm="1">
        <f t="array" ref="K40" xml:space="preserve"> IFERROR( INDEX($D$5:$D$63, MATCH(TRUE, EXACT($J40, $C$5:$C$63),0)), "")</f>
        <v/>
      </c>
      <c r="L40" s="15" t="str" cm="1">
        <f t="array" ref="L40" xml:space="preserve"> IFERROR( INDEX($F$9:$F$63, MATCH(TRUE, EXACT($J40, $C$5:$C$63),0)), "")</f>
        <v/>
      </c>
      <c r="M40" s="37" t="str" cm="1">
        <f t="array" ref="M40" xml:space="preserve"> IFERROR( INDEX($G$5:$G$63, MATCH(TRUE, EXACT($J40, $C$5:$C$63),0)), "")</f>
        <v/>
      </c>
      <c r="O40" s="32">
        <f t="shared" si="4"/>
        <v>36</v>
      </c>
      <c r="P40" s="11" t="s">
        <v>287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INDEX($F$9:$F$63, MATCH(TRUE, EXACT($P40, $C$5:$C$63),0)), "")</f>
        <v/>
      </c>
      <c r="S40" s="37" t="str" cm="1">
        <f t="array" ref="S40" xml:space="preserve"> IFERROR( INDEX($G$5:$G$63, MATCH(TRUE, EXACT($P40, $C$5:$C$63),0)), "")</f>
        <v/>
      </c>
      <c r="U40" s="3">
        <f t="shared" si="2"/>
        <v>36</v>
      </c>
      <c r="V40" s="55"/>
      <c r="W40" s="53"/>
      <c r="X40" s="54"/>
      <c r="Y40" s="56"/>
      <c r="AK40" s="108">
        <f t="shared" si="0"/>
        <v>37</v>
      </c>
      <c r="AL40" s="109" t="s">
        <v>54</v>
      </c>
      <c r="AM40" s="29" t="s">
        <v>238</v>
      </c>
      <c r="AN40" s="28" t="s">
        <v>260</v>
      </c>
    </row>
    <row r="41" spans="2:41">
      <c r="B41" s="22">
        <f t="shared" si="5"/>
        <v>37</v>
      </c>
      <c r="C41" s="40" t="s">
        <v>264</v>
      </c>
      <c r="D41" s="272" t="s">
        <v>725</v>
      </c>
      <c r="E41" s="248" t="s">
        <v>113</v>
      </c>
      <c r="F41" s="13" t="s">
        <v>239</v>
      </c>
      <c r="G41" s="5" t="s">
        <v>307</v>
      </c>
      <c r="I41" s="30">
        <f t="shared" si="3"/>
        <v>37</v>
      </c>
      <c r="J41" s="9">
        <v>0</v>
      </c>
      <c r="K41" s="20" t="str" cm="1">
        <f t="array" ref="K41" xml:space="preserve"> IFERROR( INDEX($D$5:$D$63, MATCH(TRUE, EXACT($J41, $C$5:$C$63),0)), "")</f>
        <v>ㄢ</v>
      </c>
      <c r="L41" s="14" t="str" cm="1">
        <f t="array" ref="L41" xml:space="preserve"> IFERROR( INDEX($F$9:$F$63, MATCH(TRUE, EXACT($J41, $C$5:$C$63),0)), "")</f>
        <v>Nau</v>
      </c>
      <c r="M41" s="34" t="str" cm="1">
        <f t="array" ref="M41" xml:space="preserve"> IFERROR( INDEX($G$5:$G$63, MATCH(TRUE, EXACT($J41, $C$5:$C$63),0)), "")</f>
        <v>@</v>
      </c>
      <c r="O41" s="30">
        <f t="shared" si="4"/>
        <v>37</v>
      </c>
      <c r="P41" s="39" t="s">
        <v>303</v>
      </c>
      <c r="Q41" s="20" t="str" cm="1">
        <f t="array" ref="Q41" xml:space="preserve"> IFERROR( INDEX($D$5:$D$63, MATCH(TRUE, EXACT($P41, $C$5:$C$63),0)), "")</f>
        <v/>
      </c>
      <c r="R41" s="14" t="str" cm="1">
        <f t="array" ref="R41" xml:space="preserve"> IFERROR( INDEX($F$9:$F$63, MATCH(TRUE, EXACT($P41, $C$5:$C$63),0)), "")</f>
        <v/>
      </c>
      <c r="S41" s="34" t="str" cm="1">
        <f t="array" ref="S41" xml:space="preserve"> IFERROR( INDEX($G$5:$G$63, MATCH(TRUE, EXACT($P41, $C$5:$C$63),0)), "")</f>
        <v/>
      </c>
      <c r="U41" s="3">
        <f t="shared" si="2"/>
        <v>37</v>
      </c>
      <c r="V41" s="55"/>
      <c r="W41" s="53"/>
      <c r="X41" s="54"/>
      <c r="Y41" s="56"/>
      <c r="AK41" s="108">
        <f t="shared" si="0"/>
        <v>38</v>
      </c>
      <c r="AL41" s="109" t="s">
        <v>81</v>
      </c>
      <c r="AM41" s="29" t="s">
        <v>239</v>
      </c>
      <c r="AN41" s="28" t="s">
        <v>261</v>
      </c>
    </row>
    <row r="42" spans="2:41">
      <c r="B42" s="22">
        <f t="shared" ref="B42:B54" si="6" xml:space="preserve"> ROW() - 4</f>
        <v>38</v>
      </c>
      <c r="C42" s="40" t="s">
        <v>118</v>
      </c>
      <c r="D42" s="272" t="s">
        <v>724</v>
      </c>
      <c r="E42" s="248" t="s">
        <v>112</v>
      </c>
      <c r="F42" s="13" t="s">
        <v>238</v>
      </c>
      <c r="G42" s="5" t="s">
        <v>306</v>
      </c>
      <c r="I42" s="31">
        <f t="shared" si="3"/>
        <v>38</v>
      </c>
      <c r="J42" s="6" t="s">
        <v>141</v>
      </c>
      <c r="K42" s="19" t="str" cm="1">
        <f t="array" ref="K42" xml:space="preserve"> IFERROR( INDEX($D$5:$D$63, MATCH(TRUE, EXACT($J42, $C$5:$C$63),0)), "")</f>
        <v>ㄣ</v>
      </c>
      <c r="L42" s="13" cm="1">
        <f t="array" ref="L42" xml:space="preserve"> IFERROR( INDEX($F$9:$F$63, MATCH(TRUE, EXACT($J42, $C$5:$C$63),0)), "")</f>
        <v>5</v>
      </c>
      <c r="M42" s="35" t="str" cm="1">
        <f t="array" ref="M42" xml:space="preserve"> IFERROR( INDEX($G$5:$G$63, MATCH(TRUE, EXACT($J42, $C$5:$C$63),0)), "")</f>
        <v>N</v>
      </c>
      <c r="O42" s="31">
        <f t="shared" si="4"/>
        <v>38</v>
      </c>
      <c r="P42" s="6" t="s">
        <v>170</v>
      </c>
      <c r="Q42" s="19" t="str" cm="1">
        <f t="array" ref="Q42" xml:space="preserve"> IFERROR( INDEX($D$5:$D$63, MATCH(TRUE, EXACT($P42, $C$5:$C$63),0)), "")</f>
        <v/>
      </c>
      <c r="R42" s="13" t="str" cm="1">
        <f t="array" ref="R42" xml:space="preserve"> IFERROR( INDEX($F$9:$F$63, MATCH(TRUE, EXACT($P42, $C$5:$C$63),0)), "")</f>
        <v/>
      </c>
      <c r="S42" s="35" t="str" cm="1">
        <f t="array" ref="S42" xml:space="preserve"> IFERROR( INDEX($G$5:$G$63, MATCH(TRUE, EXACT($P42, $C$5:$C$63),0)), "")</f>
        <v/>
      </c>
      <c r="U42" s="3">
        <f t="shared" si="2"/>
        <v>38</v>
      </c>
      <c r="V42" s="55"/>
      <c r="W42" s="53"/>
      <c r="X42" s="54"/>
      <c r="Y42" s="56"/>
      <c r="AK42" s="108">
        <f t="shared" si="0"/>
        <v>39</v>
      </c>
      <c r="AL42" s="109" t="s">
        <v>101</v>
      </c>
      <c r="AM42" s="29" t="s">
        <v>159</v>
      </c>
      <c r="AN42" s="28" t="s">
        <v>194</v>
      </c>
    </row>
    <row r="43" spans="2:41">
      <c r="B43" s="22">
        <f t="shared" si="6"/>
        <v>39</v>
      </c>
      <c r="C43" s="40" t="s">
        <v>308</v>
      </c>
      <c r="D43" s="272" t="s">
        <v>726</v>
      </c>
      <c r="E43" s="248" t="s">
        <v>101</v>
      </c>
      <c r="F43" s="13" t="s">
        <v>242</v>
      </c>
      <c r="G43" s="5" t="s">
        <v>291</v>
      </c>
      <c r="I43" s="31">
        <f t="shared" si="3"/>
        <v>39</v>
      </c>
      <c r="J43" s="6" t="s">
        <v>267</v>
      </c>
      <c r="K43" s="19" t="str" cm="1">
        <f t="array" ref="K43" xml:space="preserve"> IFERROR( INDEX($D$5:$D$63, MATCH(TRUE, EXACT($J43, $C$5:$C$63),0)), "")</f>
        <v>ㄤ</v>
      </c>
      <c r="L43" s="13" t="str" cm="1">
        <f t="array" ref="L43" xml:space="preserve"> IFERROR( INDEX($F$9:$F$63, MATCH(TRUE, EXACT($J43, $C$5:$C$63),0)), "")</f>
        <v>-n</v>
      </c>
      <c r="M43" s="36" t="str" cm="1">
        <f t="array" ref="M43" xml:space="preserve"> IFERROR( INDEX($G$5:$G$63, MATCH(TRUE, EXACT($J43, $C$5:$C$63),0)), "")</f>
        <v>[</v>
      </c>
      <c r="O43" s="31">
        <f t="shared" si="4"/>
        <v>39</v>
      </c>
      <c r="P43" s="40" t="s">
        <v>308</v>
      </c>
      <c r="Q43" s="19" t="str" cm="1">
        <f t="array" ref="Q43" xml:space="preserve"> IFERROR( INDEX($D$5:$D$63, MATCH(TRUE, EXACT($P43, $C$5:$C$63),0)), "")</f>
        <v>ㄛㄥ</v>
      </c>
      <c r="R43" s="13" t="str" cm="1">
        <f t="array" ref="R43" xml:space="preserve"> IFERROR( INDEX($F$9:$F$63, MATCH(TRUE, EXACT($P43, $C$5:$C$63),0)), "")</f>
        <v>-m</v>
      </c>
      <c r="S43" s="36" t="str" cm="1">
        <f t="array" ref="S43" xml:space="preserve"> IFERROR( INDEX($G$5:$G$63, MATCH(TRUE, EXACT($P43, $C$5:$C$63),0)), "")</f>
        <v>]</v>
      </c>
      <c r="U43" s="3">
        <f t="shared" si="2"/>
        <v>39</v>
      </c>
      <c r="V43" s="64" t="s">
        <v>283</v>
      </c>
      <c r="W43" s="65" t="s">
        <v>283</v>
      </c>
      <c r="X43" s="66">
        <v>1</v>
      </c>
      <c r="Y43" s="67">
        <v>1</v>
      </c>
      <c r="AK43" s="108">
        <f t="shared" si="0"/>
        <v>40</v>
      </c>
      <c r="AL43" s="109" t="s">
        <v>114</v>
      </c>
      <c r="AM43" s="29" t="s">
        <v>162</v>
      </c>
      <c r="AN43" s="28" t="s">
        <v>192</v>
      </c>
    </row>
    <row r="44" spans="2:41">
      <c r="B44" s="197">
        <f t="shared" si="6"/>
        <v>40</v>
      </c>
      <c r="C44" s="38" t="s">
        <v>267</v>
      </c>
      <c r="D44" s="270" t="str">
        <f>E44</f>
        <v>ㄤ</v>
      </c>
      <c r="E44" s="21" t="s">
        <v>81</v>
      </c>
      <c r="F44" s="15" t="s">
        <v>241</v>
      </c>
      <c r="G44" s="10" t="s">
        <v>288</v>
      </c>
      <c r="I44" s="32">
        <f t="shared" si="3"/>
        <v>40</v>
      </c>
      <c r="J44" s="38" t="s">
        <v>177</v>
      </c>
      <c r="K44" s="21" t="str" cm="1">
        <f t="array" ref="K44" xml:space="preserve"> IFERROR( INDEX($D$5:$D$63, MATCH(TRUE, EXACT($J44, $C$5:$C$63),0)), "")</f>
        <v>ㄥ</v>
      </c>
      <c r="L44" s="15" cm="1">
        <f t="array" ref="L44" xml:space="preserve"> IFERROR( INDEX($F$9:$F$63, MATCH(TRUE, EXACT($J44, $C$5:$C$63),0)), "")</f>
        <v>2</v>
      </c>
      <c r="M44" s="37" t="str" cm="1">
        <f t="array" ref="M44" xml:space="preserve"> IFERROR( INDEX($G$5:$G$63, MATCH(TRUE, EXACT($J44, $C$5:$C$63),0)), "")</f>
        <v>W</v>
      </c>
      <c r="O44" s="32">
        <f t="shared" si="4"/>
        <v>40</v>
      </c>
      <c r="P44" s="38" t="s">
        <v>146</v>
      </c>
      <c r="Q44" s="21" t="str" cm="1">
        <f t="array" ref="Q44" xml:space="preserve"> IFERROR( INDEX($D$5:$D$63, MATCH(TRUE, EXACT($P44, $C$5:$C$63),0)), "")</f>
        <v>ㄫ</v>
      </c>
      <c r="R44" s="15" t="str" cm="1">
        <f t="array" ref="R44" xml:space="preserve"> IFERROR( INDEX($F$9:$F$63, MATCH(TRUE, EXACT($P44, $C$5:$C$63),0)), "")</f>
        <v>Nu</v>
      </c>
      <c r="S44" s="37" t="str" cm="1">
        <f t="array" ref="S44" xml:space="preserve"> IFERROR( INDEX($G$5:$G$63, MATCH(TRUE, EXACT($P44, $C$5:$C$63),0)), "")</f>
        <v>w</v>
      </c>
      <c r="U44" s="3">
        <f t="shared" si="2"/>
        <v>40</v>
      </c>
      <c r="V44" s="64">
        <v>3</v>
      </c>
      <c r="W44" s="65" t="s">
        <v>12</v>
      </c>
      <c r="X44" s="66">
        <v>3</v>
      </c>
      <c r="Y44" s="67">
        <v>3</v>
      </c>
      <c r="AK44" s="108">
        <f t="shared" si="0"/>
        <v>41</v>
      </c>
      <c r="AL44" s="109" t="s">
        <v>102</v>
      </c>
      <c r="AM44" s="29" t="s">
        <v>163</v>
      </c>
      <c r="AN44" s="28" t="s">
        <v>190</v>
      </c>
    </row>
    <row r="45" spans="2:41">
      <c r="B45" s="22">
        <f t="shared" si="1"/>
        <v>41</v>
      </c>
      <c r="C45" s="40" t="s">
        <v>79</v>
      </c>
      <c r="D45" s="19" t="s">
        <v>344</v>
      </c>
      <c r="E45" s="268"/>
      <c r="F45" s="13" t="s">
        <v>345</v>
      </c>
      <c r="G45" s="5" t="s">
        <v>273</v>
      </c>
      <c r="I45" s="31">
        <f>I44+1</f>
        <v>41</v>
      </c>
      <c r="J45" s="40" t="s">
        <v>151</v>
      </c>
      <c r="K45" s="19" t="str" cm="1">
        <f t="array" ref="K45" xml:space="preserve"> IFERROR( INDEX($D$5:$D$63, MATCH(TRUE, EXACT($J45, $C$5:$C$63),0)), "")</f>
        <v/>
      </c>
      <c r="L45" s="13" t="str" cm="1">
        <f t="array" ref="L45" xml:space="preserve"> IFERROR( INDEX($F$9:$F$63, MATCH(TRUE, EXACT($J45, $C$5:$C$63),0)), "")</f>
        <v/>
      </c>
      <c r="M45" s="35" t="str" cm="1">
        <f t="array" ref="M45" xml:space="preserve"> IFERROR( INDEX($G$5:$G$63, MATCH(TRUE, EXACT($J45, $C$5:$C$63),0)), "")</f>
        <v/>
      </c>
      <c r="O45" s="31">
        <f>O44+1</f>
        <v>41</v>
      </c>
      <c r="P45" s="40" t="s">
        <v>304</v>
      </c>
      <c r="Q45" s="19" t="str" cm="1">
        <f t="array" ref="Q45" xml:space="preserve"> IFERROR( INDEX($D$5:$D$63, MATCH(TRUE, EXACT($P45, $C$5:$C$63),0)), "")</f>
        <v/>
      </c>
      <c r="R45" s="13" t="str" cm="1">
        <f t="array" ref="R45" xml:space="preserve"> IFERROR( INDEX($F$9:$F$63, MATCH(TRUE, EXACT($P45, $C$5:$C$63),0)), "")</f>
        <v/>
      </c>
      <c r="S45" s="35" t="str" cm="1">
        <f t="array" ref="S45" xml:space="preserve"> IFERROR( INDEX($G$5:$G$63, MATCH(TRUE, EXACT($P45, $C$5:$C$63),0)), "")</f>
        <v/>
      </c>
      <c r="U45" s="3">
        <f t="shared" si="2"/>
        <v>41</v>
      </c>
      <c r="V45" s="64">
        <v>4</v>
      </c>
      <c r="W45" s="65" t="s">
        <v>14</v>
      </c>
      <c r="X45" s="66">
        <v>2</v>
      </c>
      <c r="Y45" s="67">
        <v>2</v>
      </c>
      <c r="AK45" s="108">
        <f t="shared" si="0"/>
        <v>42</v>
      </c>
      <c r="AL45" s="109" t="s">
        <v>48</v>
      </c>
      <c r="AM45" s="29" t="s">
        <v>161</v>
      </c>
      <c r="AN45" s="28" t="s">
        <v>189</v>
      </c>
    </row>
    <row r="46" spans="2:41">
      <c r="B46" s="50">
        <f t="shared" si="1"/>
        <v>42</v>
      </c>
      <c r="C46" s="39" t="s">
        <v>177</v>
      </c>
      <c r="D46" s="273" t="s">
        <v>114</v>
      </c>
      <c r="E46" s="246" t="s">
        <v>102</v>
      </c>
      <c r="F46" s="196" t="s">
        <v>127</v>
      </c>
      <c r="G46" s="266" t="s">
        <v>263</v>
      </c>
      <c r="I46" s="31">
        <f>I45+1</f>
        <v>42</v>
      </c>
      <c r="J46" s="6" t="s">
        <v>288</v>
      </c>
      <c r="K46" s="19" t="str" cm="1">
        <f t="array" ref="K46" xml:space="preserve"> IFERROR( INDEX($D$5:$D$63, MATCH(TRUE, EXACT($J46, $C$5:$C$63),0)), "")</f>
        <v/>
      </c>
      <c r="L46" s="13" t="str" cm="1">
        <f t="array" ref="L46" xml:space="preserve"> IFERROR( INDEX($F$9:$F$63, MATCH(TRUE, EXACT($J46, $C$5:$C$63),0)), "")</f>
        <v/>
      </c>
      <c r="M46" s="35" t="str" cm="1">
        <f t="array" ref="M46" xml:space="preserve"> IFERROR( INDEX($G$5:$G$63, MATCH(TRUE, EXACT($J46, $C$5:$C$63),0)), "")</f>
        <v/>
      </c>
      <c r="O46" s="31">
        <f>O45+1</f>
        <v>42</v>
      </c>
      <c r="P46" s="40" t="s">
        <v>306</v>
      </c>
      <c r="Q46" s="19" t="str" cm="1">
        <f t="array" ref="Q46" xml:space="preserve"> IFERROR( INDEX($D$5:$D$63, MATCH(TRUE, EXACT($P46, $C$5:$C$63),0)), "")</f>
        <v/>
      </c>
      <c r="R46" s="13" t="str" cm="1">
        <f t="array" ref="R46" xml:space="preserve"> IFERROR( INDEX($F$9:$F$63, MATCH(TRUE, EXACT($P46, $C$5:$C$63),0)), "")</f>
        <v/>
      </c>
      <c r="S46" s="35" t="str" cm="1">
        <f t="array" ref="S46" xml:space="preserve"> IFERROR( INDEX($G$5:$G$63, MATCH(TRUE, EXACT($P46, $C$5:$C$63),0)), "")</f>
        <v/>
      </c>
      <c r="U46" s="3">
        <f t="shared" si="2"/>
        <v>42</v>
      </c>
      <c r="V46" s="64">
        <v>5</v>
      </c>
      <c r="W46" s="65" t="s">
        <v>16</v>
      </c>
      <c r="X46" s="66">
        <v>7</v>
      </c>
      <c r="Y46" s="67">
        <v>7</v>
      </c>
    </row>
    <row r="47" spans="2:41">
      <c r="B47" s="22">
        <f t="shared" si="1"/>
        <v>43</v>
      </c>
      <c r="C47" s="6" t="s">
        <v>157</v>
      </c>
      <c r="D47" s="274" t="s">
        <v>55</v>
      </c>
      <c r="E47" s="265" t="s">
        <v>100</v>
      </c>
      <c r="F47" s="16" t="s">
        <v>169</v>
      </c>
      <c r="G47" s="5" t="s">
        <v>87</v>
      </c>
      <c r="I47" s="31">
        <f t="shared" si="3"/>
        <v>43</v>
      </c>
      <c r="J47" s="40" t="s">
        <v>289</v>
      </c>
      <c r="K47" s="19" t="str" cm="1">
        <f t="array" ref="K47" xml:space="preserve"> IFERROR( INDEX($D$5:$D$63, MATCH(TRUE, EXACT($J47, $C$5:$C$63),0)), "")</f>
        <v/>
      </c>
      <c r="L47" s="13" t="str" cm="1">
        <f t="array" ref="L47" xml:space="preserve"> IFERROR( INDEX($F$9:$F$63, MATCH(TRUE, EXACT($J47, $C$5:$C$63),0)), "")</f>
        <v/>
      </c>
      <c r="M47" s="36" t="str" cm="1">
        <f t="array" ref="M47" xml:space="preserve"> IFERROR( INDEX($G$5:$G$63, MATCH(TRUE, EXACT($J47, $C$5:$C$63),0)), "")</f>
        <v/>
      </c>
      <c r="O47" s="31">
        <f t="shared" si="4"/>
        <v>43</v>
      </c>
      <c r="P47" s="40" t="s">
        <v>309</v>
      </c>
      <c r="Q47" s="19" t="str" cm="1">
        <f t="array" ref="Q47" xml:space="preserve"> IFERROR( INDEX($D$5:$D$63, MATCH(TRUE, EXACT($P47, $C$5:$C$63),0)), "")</f>
        <v/>
      </c>
      <c r="R47" s="13" t="str" cm="1">
        <f t="array" ref="R47" xml:space="preserve"> IFERROR( INDEX($F$9:$F$63, MATCH(TRUE, EXACT($P47, $C$5:$C$63),0)), "")</f>
        <v/>
      </c>
      <c r="S47" s="36" t="str" cm="1">
        <f t="array" ref="S47" xml:space="preserve"> IFERROR( INDEX($G$5:$G$63, MATCH(TRUE, EXACT($P47, $C$5:$C$63),0)), "")</f>
        <v/>
      </c>
      <c r="U47" s="3">
        <f t="shared" si="2"/>
        <v>43</v>
      </c>
      <c r="V47" s="64">
        <v>6</v>
      </c>
      <c r="W47" s="65" t="s">
        <v>18</v>
      </c>
      <c r="X47" s="66">
        <v>5</v>
      </c>
      <c r="Y47" s="67">
        <v>5</v>
      </c>
    </row>
    <row r="48" spans="2:41">
      <c r="B48" s="197">
        <f t="shared" si="1"/>
        <v>44</v>
      </c>
      <c r="C48" s="11" t="s">
        <v>9</v>
      </c>
      <c r="D48" s="275" t="str">
        <f>E48</f>
        <v>ㄣ</v>
      </c>
      <c r="E48" s="247" t="s">
        <v>54</v>
      </c>
      <c r="F48" s="199" t="s">
        <v>168</v>
      </c>
      <c r="G48" s="10" t="s">
        <v>262</v>
      </c>
      <c r="I48" s="31">
        <f t="shared" si="3"/>
        <v>44</v>
      </c>
      <c r="J48" s="40" t="s">
        <v>290</v>
      </c>
      <c r="K48" s="19" t="str" cm="1">
        <f t="array" ref="K48" xml:space="preserve"> IFERROR( INDEX($D$5:$D$63, MATCH(TRUE, EXACT($J48, $C$5:$C$63),0)), "")</f>
        <v/>
      </c>
      <c r="L48" s="13" t="str" cm="1">
        <f t="array" ref="L48" xml:space="preserve"> IFERROR( INDEX($F$9:$F$63, MATCH(TRUE, EXACT($J48, $C$5:$C$63),0)), "")</f>
        <v/>
      </c>
      <c r="M48" s="35" t="str" cm="1">
        <f t="array" ref="M48" xml:space="preserve"> IFERROR( INDEX($G$5:$G$63, MATCH(TRUE, EXACT($J48, $C$5:$C$63),0)), "")</f>
        <v/>
      </c>
      <c r="O48" s="31">
        <f t="shared" si="4"/>
        <v>44</v>
      </c>
      <c r="P48" s="40" t="s">
        <v>305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INDEX($F$9:$F$63, MATCH(TRUE, EXACT($P48, $C$5:$C$63),0)), "")</f>
        <v/>
      </c>
      <c r="S48" s="35" t="str" cm="1">
        <f t="array" ref="S48" xml:space="preserve"> IFERROR( INDEX($G$5:$G$63, MATCH(TRUE, EXACT($P48, $C$5:$C$63),0)), "")</f>
        <v/>
      </c>
      <c r="U48" s="3">
        <f t="shared" si="2"/>
        <v>44</v>
      </c>
      <c r="V48" s="64">
        <v>7</v>
      </c>
      <c r="W48" s="65" t="s">
        <v>294</v>
      </c>
      <c r="X48" s="66">
        <v>8</v>
      </c>
      <c r="Y48" s="67">
        <v>0</v>
      </c>
    </row>
    <row r="49" spans="2:32">
      <c r="B49" s="22">
        <f t="shared" si="5"/>
        <v>45</v>
      </c>
      <c r="C49" s="6" t="str">
        <f xml:space="preserve"> CHAR(32)</f>
        <v xml:space="preserve"> </v>
      </c>
      <c r="D49" s="19" t="s">
        <v>326</v>
      </c>
      <c r="E49" s="268"/>
      <c r="F49" s="13">
        <v>1</v>
      </c>
      <c r="G49" s="5">
        <v>1</v>
      </c>
      <c r="I49" s="31">
        <f>I48+1</f>
        <v>45</v>
      </c>
      <c r="J49" s="40" t="s">
        <v>291</v>
      </c>
      <c r="K49" s="19" t="str" cm="1">
        <f t="array" ref="K49" xml:space="preserve"> IFERROR( INDEX($D$5:$D$63, MATCH(TRUE, EXACT($J49, $C$5:$C$63),0)), "")</f>
        <v/>
      </c>
      <c r="L49" s="13" t="str" cm="1">
        <f t="array" ref="L49" xml:space="preserve"> IFERROR( INDEX($F$9:$F$63, MATCH(TRUE, EXACT($J49, $C$5:$C$63),0)), "")</f>
        <v/>
      </c>
      <c r="M49" s="35" t="str" cm="1">
        <f t="array" ref="M49" xml:space="preserve"> IFERROR( INDEX($G$5:$G$63, MATCH(TRUE, EXACT($J49, $C$5:$C$63),0)), "")</f>
        <v/>
      </c>
      <c r="O49" s="31">
        <f>O48+1</f>
        <v>45</v>
      </c>
      <c r="P49" s="40" t="s">
        <v>307</v>
      </c>
      <c r="Q49" s="19" t="str" cm="1">
        <f t="array" ref="Q49" xml:space="preserve"> IFERROR( INDEX($D$5:$D$63, MATCH(TRUE, EXACT($P49, $C$5:$C$63),0)), "")</f>
        <v/>
      </c>
      <c r="R49" s="13" t="str" cm="1">
        <f t="array" ref="R49" xml:space="preserve"> IFERROR( INDEX($F$9:$F$63, MATCH(TRUE, EXACT($P49, $C$5:$C$63),0)), "")</f>
        <v/>
      </c>
      <c r="S49" s="35" t="str" cm="1">
        <f t="array" ref="S49" xml:space="preserve"> IFERROR( INDEX($G$5:$G$63, MATCH(TRUE, EXACT($P49, $C$5:$C$63),0)), "")</f>
        <v/>
      </c>
    </row>
    <row r="50" spans="2:32">
      <c r="B50" s="22">
        <f t="shared" si="5"/>
        <v>46</v>
      </c>
      <c r="C50" s="6">
        <v>4</v>
      </c>
      <c r="D50" s="19" t="s">
        <v>14</v>
      </c>
      <c r="E50" s="268"/>
      <c r="F50" s="13">
        <v>2</v>
      </c>
      <c r="G50" s="5">
        <v>2</v>
      </c>
      <c r="I50" s="32">
        <f t="shared" si="3"/>
        <v>46</v>
      </c>
      <c r="J50" s="38" t="s">
        <v>292</v>
      </c>
      <c r="K50" s="21" t="str" cm="1">
        <f t="array" ref="K50" xml:space="preserve"> IFERROR( INDEX($D$5:$D$63, MATCH(TRUE, EXACT($J50, $C$5:$C$63),0)), "")</f>
        <v/>
      </c>
      <c r="L50" s="15" t="str" cm="1">
        <f t="array" ref="L50" xml:space="preserve"> IFERROR( INDEX($F$9:$F$63, MATCH(TRUE, EXACT($J50, $C$5:$C$63),0)), "")</f>
        <v/>
      </c>
      <c r="M50" s="37" t="str" cm="1">
        <f t="array" ref="M50" xml:space="preserve"> IFERROR( INDEX($G$5:$G$63, MATCH(TRUE, EXACT($J50, $C$5:$C$63),0)), "")</f>
        <v/>
      </c>
      <c r="O50" s="32">
        <f t="shared" si="4"/>
        <v>46</v>
      </c>
      <c r="P50" s="38" t="s">
        <v>310</v>
      </c>
      <c r="Q50" s="21" t="str" cm="1">
        <f t="array" ref="Q50" xml:space="preserve"> IFERROR( INDEX($D$5:$D$63, MATCH(TRUE, EXACT($P50, $C$5:$C$63),0)), "")</f>
        <v/>
      </c>
      <c r="R50" s="15" t="str" cm="1">
        <f t="array" ref="R50" xml:space="preserve"> IFERROR( INDEX($F$9:$F$63, MATCH(TRUE, EXACT($P50, $C$5:$C$63),0)), "")</f>
        <v/>
      </c>
      <c r="S50" s="37" t="str" cm="1">
        <f t="array" ref="S50" xml:space="preserve"> IFERROR( INDEX($G$5:$G$63, MATCH(TRUE, EXACT($P50, $C$5:$C$63),0)), "")</f>
        <v/>
      </c>
    </row>
    <row r="51" spans="2:32">
      <c r="B51" s="22">
        <f xml:space="preserve"> ROW() - 4</f>
        <v>47</v>
      </c>
      <c r="C51" s="6">
        <v>3</v>
      </c>
      <c r="D51" s="19" t="s">
        <v>304</v>
      </c>
      <c r="E51" s="268"/>
      <c r="F51" s="13">
        <v>3</v>
      </c>
      <c r="G51" s="5">
        <v>3</v>
      </c>
      <c r="I51" s="3">
        <f t="shared" si="3"/>
        <v>47</v>
      </c>
      <c r="J51" s="6"/>
      <c r="K51" s="19"/>
      <c r="L51" s="13"/>
      <c r="M51" s="7"/>
      <c r="O51" s="3">
        <f t="shared" si="4"/>
        <v>47</v>
      </c>
      <c r="P51" s="6"/>
      <c r="Q51" s="19"/>
      <c r="R51" s="13" t="str">
        <f t="shared" ref="R51:R59" si="7" xml:space="preserve"> IFERROR( INDEX($F$9:$F$63, MATCH($Q51, $D$5:$D$63,0)), "")</f>
        <v/>
      </c>
      <c r="S51" s="7" t="str">
        <f t="shared" ref="S51:S59" si="8" xml:space="preserve"> IFERROR( INDEX($G$5:$G$63, MATCH($Q51, $D$5:$D$63,0)), "")</f>
        <v/>
      </c>
    </row>
    <row r="52" spans="2:32">
      <c r="B52" s="22">
        <f t="shared" si="6"/>
        <v>48</v>
      </c>
      <c r="C52" s="6">
        <v>6</v>
      </c>
      <c r="D52" s="19" t="s">
        <v>723</v>
      </c>
      <c r="E52" s="268" t="s">
        <v>732</v>
      </c>
      <c r="F52" s="13">
        <v>5</v>
      </c>
      <c r="G52" s="5">
        <v>5</v>
      </c>
      <c r="I52" s="3">
        <f t="shared" si="3"/>
        <v>48</v>
      </c>
      <c r="J52" s="6"/>
      <c r="K52" s="19"/>
      <c r="L52" s="13"/>
      <c r="M52" s="5"/>
      <c r="O52" s="3">
        <f t="shared" si="4"/>
        <v>48</v>
      </c>
      <c r="P52" s="6"/>
      <c r="Q52" s="19"/>
      <c r="R52" s="13" t="str">
        <f t="shared" si="7"/>
        <v/>
      </c>
      <c r="S52" s="5" t="str">
        <f t="shared" si="8"/>
        <v/>
      </c>
    </row>
    <row r="53" spans="2:32">
      <c r="B53" s="22">
        <f t="shared" si="6"/>
        <v>49</v>
      </c>
      <c r="C53" s="6">
        <v>5</v>
      </c>
      <c r="D53" s="264" t="s">
        <v>305</v>
      </c>
      <c r="E53" s="268"/>
      <c r="F53" s="13">
        <v>7</v>
      </c>
      <c r="G53" s="5">
        <v>7</v>
      </c>
      <c r="I53" s="3">
        <f t="shared" si="3"/>
        <v>49</v>
      </c>
      <c r="J53" s="6"/>
      <c r="K53" s="19"/>
      <c r="L53" s="13"/>
      <c r="M53" s="5"/>
      <c r="O53" s="3">
        <f t="shared" si="4"/>
        <v>49</v>
      </c>
      <c r="P53" s="6"/>
      <c r="Q53" s="19"/>
      <c r="R53" s="13" t="str">
        <f t="shared" si="7"/>
        <v/>
      </c>
      <c r="S53" s="5" t="str">
        <f t="shared" si="8"/>
        <v/>
      </c>
    </row>
    <row r="54" spans="2:32">
      <c r="B54" s="197">
        <f t="shared" si="6"/>
        <v>50</v>
      </c>
      <c r="C54" s="11">
        <v>7</v>
      </c>
      <c r="D54" s="21" t="s">
        <v>732</v>
      </c>
      <c r="E54" s="270"/>
      <c r="F54" s="15">
        <v>8</v>
      </c>
      <c r="G54" s="10">
        <v>0</v>
      </c>
      <c r="I54" s="3">
        <f t="shared" si="3"/>
        <v>50</v>
      </c>
      <c r="J54" s="6"/>
      <c r="K54" s="19"/>
      <c r="L54" s="13"/>
      <c r="M54" s="5"/>
      <c r="O54" s="3">
        <f t="shared" si="4"/>
        <v>50</v>
      </c>
      <c r="P54" s="6"/>
      <c r="Q54" s="19"/>
      <c r="R54" s="13" t="str">
        <f t="shared" si="7"/>
        <v/>
      </c>
      <c r="S54" s="5" t="str">
        <f t="shared" si="8"/>
        <v/>
      </c>
    </row>
    <row r="55" spans="2:32">
      <c r="I55" s="3">
        <f t="shared" si="3"/>
        <v>51</v>
      </c>
      <c r="J55" s="6"/>
      <c r="K55" s="19"/>
      <c r="L55" s="13"/>
      <c r="M55" s="7"/>
      <c r="O55" s="3">
        <f t="shared" si="4"/>
        <v>51</v>
      </c>
      <c r="P55" s="6"/>
      <c r="Q55" s="19"/>
      <c r="R55" s="13" t="str">
        <f t="shared" si="7"/>
        <v/>
      </c>
      <c r="S55" s="7" t="str">
        <f t="shared" si="8"/>
        <v/>
      </c>
    </row>
    <row r="56" spans="2:32">
      <c r="B56" s="50">
        <v>49</v>
      </c>
      <c r="C56" s="9"/>
      <c r="D56" s="20" t="s">
        <v>43</v>
      </c>
      <c r="E56" s="20"/>
      <c r="F56" s="14"/>
      <c r="G56" s="8"/>
      <c r="I56" s="3">
        <f t="shared" si="3"/>
        <v>52</v>
      </c>
      <c r="J56" s="6"/>
      <c r="K56" s="19"/>
      <c r="L56" s="13"/>
      <c r="M56" s="5"/>
      <c r="O56" s="3">
        <f t="shared" si="4"/>
        <v>52</v>
      </c>
      <c r="P56" s="6"/>
      <c r="Q56" s="19"/>
      <c r="R56" s="13" t="str">
        <f t="shared" si="7"/>
        <v/>
      </c>
      <c r="S56" s="5" t="str">
        <f t="shared" si="8"/>
        <v/>
      </c>
    </row>
    <row r="57" spans="2:32">
      <c r="B57" s="22">
        <v>50</v>
      </c>
      <c r="C57" s="6"/>
      <c r="D57" s="19" t="s">
        <v>71</v>
      </c>
      <c r="E57" s="19"/>
      <c r="F57" s="13"/>
      <c r="G57" s="5"/>
      <c r="I57" s="3">
        <f t="shared" si="3"/>
        <v>53</v>
      </c>
      <c r="J57" s="6"/>
      <c r="K57" s="19"/>
      <c r="L57" s="13"/>
      <c r="M57" s="5"/>
      <c r="O57" s="3">
        <f t="shared" si="4"/>
        <v>53</v>
      </c>
      <c r="P57" s="6"/>
      <c r="Q57" s="19"/>
      <c r="R57" s="13" t="str">
        <f t="shared" si="7"/>
        <v/>
      </c>
      <c r="S57" s="5" t="str">
        <f t="shared" si="8"/>
        <v/>
      </c>
    </row>
    <row r="58" spans="2:32">
      <c r="B58" s="22">
        <v>51</v>
      </c>
      <c r="C58" s="6"/>
      <c r="D58" s="19" t="s">
        <v>105</v>
      </c>
      <c r="E58" s="19"/>
      <c r="F58" s="13"/>
      <c r="G58" s="5"/>
      <c r="I58" s="3">
        <f t="shared" si="3"/>
        <v>54</v>
      </c>
      <c r="J58" s="6"/>
      <c r="K58" s="19"/>
      <c r="L58" s="13"/>
      <c r="M58" s="5"/>
      <c r="O58" s="3">
        <f t="shared" si="4"/>
        <v>54</v>
      </c>
      <c r="P58" s="6"/>
      <c r="Q58" s="19"/>
      <c r="R58" s="13" t="str">
        <f t="shared" si="7"/>
        <v/>
      </c>
      <c r="S58" s="5" t="str">
        <f t="shared" si="8"/>
        <v/>
      </c>
      <c r="AB58" s="206"/>
      <c r="AC58" s="206"/>
      <c r="AD58" s="206"/>
      <c r="AE58" s="206"/>
    </row>
    <row r="59" spans="2:32">
      <c r="B59" s="197">
        <v>52</v>
      </c>
      <c r="C59" s="11"/>
      <c r="D59" s="21" t="s">
        <v>96</v>
      </c>
      <c r="E59" s="21"/>
      <c r="F59" s="15"/>
      <c r="G59" s="10"/>
      <c r="I59" s="3">
        <f t="shared" si="3"/>
        <v>55</v>
      </c>
      <c r="J59" s="6"/>
      <c r="K59" s="19"/>
      <c r="L59" s="13"/>
      <c r="M59" s="7"/>
      <c r="O59" s="3">
        <f t="shared" si="4"/>
        <v>55</v>
      </c>
      <c r="P59" s="6"/>
      <c r="Q59" s="19"/>
      <c r="R59" s="13" t="str">
        <f t="shared" si="7"/>
        <v/>
      </c>
      <c r="S59" s="7" t="str">
        <f t="shared" si="8"/>
        <v/>
      </c>
      <c r="AB59" s="205">
        <v>5</v>
      </c>
      <c r="AC59" s="205">
        <v>3</v>
      </c>
      <c r="AD59" s="206"/>
      <c r="AE59" s="206"/>
    </row>
    <row r="60" spans="2:32">
      <c r="B60" s="22">
        <v>53</v>
      </c>
      <c r="C60" s="6"/>
      <c r="D60" s="210" t="s">
        <v>346</v>
      </c>
      <c r="E60" s="210"/>
      <c r="F60" s="13" t="s">
        <v>141</v>
      </c>
      <c r="G60" s="5"/>
      <c r="AB60" s="205"/>
      <c r="AC60" s="205"/>
      <c r="AD60" s="206"/>
      <c r="AE60" s="206"/>
    </row>
    <row r="61" spans="2:32">
      <c r="B61" s="22">
        <v>54</v>
      </c>
      <c r="C61" s="6"/>
      <c r="D61" s="210" t="s">
        <v>347</v>
      </c>
      <c r="E61" s="210"/>
      <c r="F61" s="13" t="s">
        <v>142</v>
      </c>
      <c r="G61" s="5"/>
      <c r="AB61" s="205">
        <v>1</v>
      </c>
      <c r="AC61" s="205">
        <v>13</v>
      </c>
      <c r="AD61" s="206"/>
      <c r="AE61" s="206"/>
    </row>
    <row r="62" spans="2:32">
      <c r="B62" s="22">
        <v>55</v>
      </c>
      <c r="C62" s="6"/>
      <c r="D62" s="210" t="s">
        <v>234</v>
      </c>
      <c r="E62" s="210"/>
      <c r="F62" s="13" t="s">
        <v>145</v>
      </c>
      <c r="G62" s="5"/>
      <c r="AB62" s="206"/>
      <c r="AC62" s="206"/>
      <c r="AD62" s="206"/>
      <c r="AE62" s="206"/>
      <c r="AF62" s="2" t="s">
        <v>283</v>
      </c>
    </row>
    <row r="63" spans="2:32">
      <c r="B63" s="22">
        <f>B62+1</f>
        <v>56</v>
      </c>
      <c r="C63" s="6"/>
      <c r="D63" s="210" t="s">
        <v>94</v>
      </c>
      <c r="E63" s="210"/>
      <c r="F63" s="13" t="s">
        <v>120</v>
      </c>
      <c r="G63" s="5"/>
      <c r="AB63" s="206"/>
      <c r="AC63" s="206"/>
      <c r="AD63" s="206"/>
      <c r="AE63" s="206"/>
    </row>
    <row r="64" spans="2:32">
      <c r="D64" s="18" t="s">
        <v>117</v>
      </c>
      <c r="AB64" s="206"/>
      <c r="AC64" s="206"/>
      <c r="AD64" s="206"/>
      <c r="AE64" s="206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6"/>
  <sheetViews>
    <sheetView topLeftCell="A19" workbookViewId="0">
      <selection activeCell="O7" sqref="O7"/>
    </sheetView>
  </sheetViews>
  <sheetFormatPr defaultRowHeight="25.5"/>
  <cols>
    <col min="1" max="1" width="4" style="1" customWidth="1"/>
    <col min="2" max="2" width="12.3984375" style="1" bestFit="1" customWidth="1"/>
    <col min="3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6"/>
      <c r="C2" s="156"/>
      <c r="D2" s="156"/>
      <c r="E2" s="156"/>
      <c r="F2" s="156"/>
    </row>
    <row r="3" spans="2:7" s="228" customFormat="1">
      <c r="B3" s="225"/>
      <c r="C3" s="226" t="s">
        <v>582</v>
      </c>
      <c r="D3" s="227" t="s">
        <v>206</v>
      </c>
      <c r="E3" s="227" t="s">
        <v>207</v>
      </c>
      <c r="F3" s="227" t="s">
        <v>196</v>
      </c>
      <c r="G3" s="227" t="s">
        <v>597</v>
      </c>
    </row>
    <row r="4" spans="2:7">
      <c r="B4" s="156" t="s">
        <v>233</v>
      </c>
      <c r="C4" s="162" t="s">
        <v>412</v>
      </c>
      <c r="D4" s="163" t="s">
        <v>9</v>
      </c>
      <c r="E4" s="164" t="s">
        <v>9</v>
      </c>
      <c r="F4" s="165" t="s">
        <v>227</v>
      </c>
    </row>
    <row r="5" spans="2:7">
      <c r="B5" s="156"/>
      <c r="C5" s="166" t="s">
        <v>37</v>
      </c>
      <c r="D5" s="159" t="s">
        <v>33</v>
      </c>
      <c r="E5" s="161" t="s">
        <v>38</v>
      </c>
      <c r="F5" s="167" t="s">
        <v>226</v>
      </c>
    </row>
    <row r="6" spans="2:7">
      <c r="B6" s="156"/>
      <c r="C6" s="166" t="s">
        <v>415</v>
      </c>
      <c r="D6" s="159" t="s">
        <v>232</v>
      </c>
      <c r="E6" s="161" t="s">
        <v>91</v>
      </c>
      <c r="F6" s="167" t="s">
        <v>225</v>
      </c>
    </row>
    <row r="7" spans="2:7">
      <c r="B7" s="156"/>
      <c r="C7" s="168" t="s">
        <v>55</v>
      </c>
      <c r="D7" s="169" t="s">
        <v>231</v>
      </c>
      <c r="E7" s="170" t="s">
        <v>66</v>
      </c>
      <c r="F7" s="171" t="s">
        <v>224</v>
      </c>
    </row>
    <row r="8" spans="2:7">
      <c r="B8" s="156"/>
      <c r="C8" s="162" t="s">
        <v>10</v>
      </c>
      <c r="D8" s="163" t="s">
        <v>11</v>
      </c>
      <c r="E8" s="164" t="s">
        <v>11</v>
      </c>
      <c r="F8" s="165" t="s">
        <v>223</v>
      </c>
    </row>
    <row r="9" spans="2:7">
      <c r="B9" s="156"/>
      <c r="C9" s="166" t="s">
        <v>39</v>
      </c>
      <c r="D9" s="159" t="s">
        <v>28</v>
      </c>
      <c r="E9" s="161" t="s">
        <v>40</v>
      </c>
      <c r="F9" s="167" t="s">
        <v>222</v>
      </c>
    </row>
    <row r="10" spans="2:7">
      <c r="B10" s="156"/>
      <c r="C10" s="166" t="s">
        <v>67</v>
      </c>
      <c r="D10" s="159" t="s">
        <v>230</v>
      </c>
      <c r="E10" s="161" t="s">
        <v>68</v>
      </c>
      <c r="F10" s="167" t="s">
        <v>221</v>
      </c>
    </row>
    <row r="11" spans="2:7">
      <c r="B11" s="156"/>
      <c r="C11" s="168" t="s">
        <v>92</v>
      </c>
      <c r="D11" s="172" t="s">
        <v>229</v>
      </c>
      <c r="E11" s="170" t="s">
        <v>93</v>
      </c>
      <c r="F11" s="171" t="s">
        <v>220</v>
      </c>
    </row>
    <row r="12" spans="2:7">
      <c r="B12" s="156"/>
      <c r="C12" s="162" t="s">
        <v>416</v>
      </c>
      <c r="D12" s="163" t="s">
        <v>133</v>
      </c>
      <c r="E12" s="164" t="s">
        <v>47</v>
      </c>
      <c r="F12" s="165" t="s">
        <v>214</v>
      </c>
    </row>
    <row r="13" spans="2:7">
      <c r="B13" s="156"/>
      <c r="C13" s="166" t="s">
        <v>74</v>
      </c>
      <c r="D13" s="159" t="s">
        <v>83</v>
      </c>
      <c r="E13" s="161" t="s">
        <v>75</v>
      </c>
      <c r="F13" s="167" t="s">
        <v>213</v>
      </c>
    </row>
    <row r="14" spans="2:7">
      <c r="B14" s="156"/>
      <c r="C14" s="166" t="s">
        <v>417</v>
      </c>
      <c r="D14" s="159" t="s">
        <v>228</v>
      </c>
      <c r="E14" s="161" t="s">
        <v>158</v>
      </c>
      <c r="F14" s="167" t="s">
        <v>212</v>
      </c>
    </row>
    <row r="15" spans="2:7">
      <c r="B15" s="156"/>
      <c r="C15" s="168" t="s">
        <v>98</v>
      </c>
      <c r="D15" s="172" t="s">
        <v>99</v>
      </c>
      <c r="E15" s="170" t="s">
        <v>99</v>
      </c>
      <c r="F15" s="171" t="s">
        <v>211</v>
      </c>
    </row>
    <row r="16" spans="2:7">
      <c r="B16" s="156"/>
      <c r="C16" s="162" t="s">
        <v>418</v>
      </c>
      <c r="D16" s="163" t="s">
        <v>42</v>
      </c>
      <c r="E16" s="164" t="s">
        <v>42</v>
      </c>
      <c r="F16" s="165" t="s">
        <v>219</v>
      </c>
    </row>
    <row r="17" spans="2:17">
      <c r="B17" s="156"/>
      <c r="C17" s="166" t="s">
        <v>69</v>
      </c>
      <c r="D17" s="159" t="s">
        <v>62</v>
      </c>
      <c r="E17" s="161" t="s">
        <v>70</v>
      </c>
      <c r="F17" s="167" t="s">
        <v>218</v>
      </c>
    </row>
    <row r="18" spans="2:17">
      <c r="B18" s="156"/>
      <c r="C18" s="166" t="s">
        <v>420</v>
      </c>
      <c r="D18" s="159" t="s">
        <v>45</v>
      </c>
      <c r="E18" s="161" t="s">
        <v>45</v>
      </c>
      <c r="F18" s="167" t="s">
        <v>217</v>
      </c>
    </row>
    <row r="19" spans="2:17">
      <c r="B19" s="156"/>
      <c r="C19" s="168" t="s">
        <v>72</v>
      </c>
      <c r="D19" s="169" t="s">
        <v>197</v>
      </c>
      <c r="E19" s="170" t="s">
        <v>73</v>
      </c>
      <c r="F19" s="171" t="s">
        <v>338</v>
      </c>
    </row>
    <row r="20" spans="2:17">
      <c r="B20" s="156"/>
      <c r="C20" s="158" t="s">
        <v>413</v>
      </c>
      <c r="D20" s="159" t="s">
        <v>95</v>
      </c>
      <c r="E20" s="161" t="s">
        <v>95</v>
      </c>
      <c r="F20" s="160" t="s">
        <v>215</v>
      </c>
    </row>
    <row r="22" spans="2:17">
      <c r="B22" s="156" t="s">
        <v>210</v>
      </c>
      <c r="C22" s="226" t="s">
        <v>582</v>
      </c>
      <c r="D22" s="157" t="s">
        <v>206</v>
      </c>
      <c r="E22" s="157" t="s">
        <v>207</v>
      </c>
      <c r="F22" s="157" t="s">
        <v>196</v>
      </c>
      <c r="I22" s="226" t="s">
        <v>582</v>
      </c>
      <c r="J22" s="157" t="s">
        <v>206</v>
      </c>
      <c r="K22" s="157" t="s">
        <v>207</v>
      </c>
      <c r="L22" s="157" t="s">
        <v>196</v>
      </c>
      <c r="N22" s="226" t="s">
        <v>582</v>
      </c>
      <c r="O22" s="157" t="s">
        <v>206</v>
      </c>
      <c r="P22" s="157" t="s">
        <v>207</v>
      </c>
      <c r="Q22" s="157" t="s">
        <v>196</v>
      </c>
    </row>
    <row r="23" spans="2:17">
      <c r="B23" s="156"/>
      <c r="C23" s="162" t="s">
        <v>583</v>
      </c>
      <c r="D23" s="173" t="s">
        <v>49</v>
      </c>
      <c r="E23" s="174" t="s">
        <v>49</v>
      </c>
      <c r="F23" s="175" t="s">
        <v>193</v>
      </c>
      <c r="I23" s="229" t="s">
        <v>20</v>
      </c>
      <c r="J23" s="230" t="s">
        <v>21</v>
      </c>
      <c r="K23" s="230" t="s">
        <v>21</v>
      </c>
      <c r="L23" s="230" t="s">
        <v>195</v>
      </c>
      <c r="N23" s="229" t="s">
        <v>585</v>
      </c>
      <c r="O23" s="230" t="s">
        <v>205</v>
      </c>
      <c r="P23" s="230" t="s">
        <v>159</v>
      </c>
      <c r="Q23" s="230" t="s">
        <v>194</v>
      </c>
    </row>
    <row r="24" spans="2:17">
      <c r="B24" s="156"/>
      <c r="C24" s="166" t="str">
        <f xml:space="preserve"> "ㄥ" &amp; C23</f>
        <v>ㄥㄧ</v>
      </c>
      <c r="D24" s="176" t="s">
        <v>204</v>
      </c>
      <c r="E24" s="177" t="s">
        <v>162</v>
      </c>
      <c r="F24" s="178" t="s">
        <v>192</v>
      </c>
      <c r="I24" s="231" t="s">
        <v>583</v>
      </c>
      <c r="J24" s="232" t="s">
        <v>49</v>
      </c>
      <c r="K24" s="232" t="s">
        <v>49</v>
      </c>
      <c r="L24" s="233" t="s">
        <v>193</v>
      </c>
      <c r="N24" s="231" t="s">
        <v>584</v>
      </c>
      <c r="O24" s="232" t="s">
        <v>204</v>
      </c>
      <c r="P24" s="232" t="s">
        <v>162</v>
      </c>
      <c r="Q24" s="233" t="s">
        <v>192</v>
      </c>
    </row>
    <row r="25" spans="2:17">
      <c r="B25" s="156"/>
      <c r="C25" s="166" t="s">
        <v>76</v>
      </c>
      <c r="D25" s="176" t="s">
        <v>77</v>
      </c>
      <c r="E25" s="177" t="s">
        <v>77</v>
      </c>
      <c r="F25" s="178" t="s">
        <v>191</v>
      </c>
      <c r="I25" s="229" t="s">
        <v>76</v>
      </c>
      <c r="J25" s="230" t="s">
        <v>77</v>
      </c>
      <c r="K25" s="230" t="s">
        <v>77</v>
      </c>
      <c r="L25" s="230" t="s">
        <v>191</v>
      </c>
      <c r="N25" s="229" t="s">
        <v>586</v>
      </c>
      <c r="O25" s="230" t="s">
        <v>203</v>
      </c>
      <c r="P25" s="230" t="s">
        <v>163</v>
      </c>
      <c r="Q25" s="230" t="s">
        <v>190</v>
      </c>
    </row>
    <row r="26" spans="2:17">
      <c r="B26" s="156"/>
      <c r="C26" s="166" t="str">
        <f xml:space="preserve"> "ㄥ" &amp; C25</f>
        <v>ㄥㄨ</v>
      </c>
      <c r="D26" s="169" t="s">
        <v>203</v>
      </c>
      <c r="E26" s="179" t="s">
        <v>163</v>
      </c>
      <c r="F26" s="180" t="s">
        <v>190</v>
      </c>
      <c r="I26" s="229" t="s">
        <v>165</v>
      </c>
      <c r="J26" s="230" t="s">
        <v>53</v>
      </c>
      <c r="K26" s="230" t="s">
        <v>53</v>
      </c>
      <c r="L26" s="230" t="s">
        <v>183</v>
      </c>
      <c r="N26" s="229" t="s">
        <v>587</v>
      </c>
      <c r="O26" s="230" t="s">
        <v>202</v>
      </c>
      <c r="P26" s="230" t="s">
        <v>161</v>
      </c>
      <c r="Q26" s="230" t="s">
        <v>189</v>
      </c>
    </row>
    <row r="27" spans="2:17">
      <c r="B27" s="156"/>
      <c r="C27" s="162" t="s">
        <v>20</v>
      </c>
      <c r="D27" s="173" t="s">
        <v>21</v>
      </c>
      <c r="E27" s="174" t="s">
        <v>21</v>
      </c>
      <c r="F27" s="175" t="s">
        <v>195</v>
      </c>
      <c r="I27" s="229" t="s">
        <v>50</v>
      </c>
      <c r="J27" s="230" t="s">
        <v>79</v>
      </c>
      <c r="K27" s="230" t="s">
        <v>51</v>
      </c>
      <c r="L27" s="230" t="s">
        <v>590</v>
      </c>
      <c r="N27" s="229" t="s">
        <v>588</v>
      </c>
      <c r="O27" s="230" t="s">
        <v>201</v>
      </c>
      <c r="P27" s="230" t="s">
        <v>160</v>
      </c>
      <c r="Q27" s="230" t="s">
        <v>589</v>
      </c>
    </row>
    <row r="28" spans="2:17">
      <c r="B28" s="156"/>
      <c r="C28" s="166" t="str">
        <f xml:space="preserve"> "ㄥ" &amp; C27</f>
        <v>ㄥㄚ</v>
      </c>
      <c r="D28" s="176" t="s">
        <v>205</v>
      </c>
      <c r="E28" s="177" t="s">
        <v>159</v>
      </c>
      <c r="F28" s="178" t="s">
        <v>194</v>
      </c>
      <c r="I28" s="229" t="s">
        <v>78</v>
      </c>
      <c r="J28" s="230" t="s">
        <v>137</v>
      </c>
      <c r="K28" s="230" t="s">
        <v>79</v>
      </c>
      <c r="L28" s="230" t="s">
        <v>187</v>
      </c>
      <c r="N28" s="229"/>
      <c r="O28" s="230"/>
      <c r="P28" s="230"/>
      <c r="Q28" s="230"/>
    </row>
    <row r="29" spans="2:17">
      <c r="B29" s="156"/>
      <c r="C29" s="166" t="s">
        <v>50</v>
      </c>
      <c r="D29" s="176" t="s">
        <v>79</v>
      </c>
      <c r="E29" s="177" t="s">
        <v>51</v>
      </c>
      <c r="F29" s="178" t="s">
        <v>341</v>
      </c>
    </row>
    <row r="30" spans="2:17">
      <c r="B30" s="156"/>
      <c r="C30" s="166" t="str">
        <f xml:space="preserve"> "ㄥ" &amp; C29</f>
        <v>ㄥㆦ</v>
      </c>
      <c r="D30" s="176" t="s">
        <v>201</v>
      </c>
      <c r="E30" s="177" t="s">
        <v>160</v>
      </c>
      <c r="F30" s="178" t="s">
        <v>342</v>
      </c>
    </row>
    <row r="31" spans="2:17">
      <c r="B31" s="156"/>
      <c r="C31" s="166" t="s">
        <v>78</v>
      </c>
      <c r="D31" s="176" t="s">
        <v>200</v>
      </c>
      <c r="E31" s="177" t="s">
        <v>79</v>
      </c>
      <c r="F31" s="178" t="s">
        <v>187</v>
      </c>
    </row>
    <row r="32" spans="2:17">
      <c r="B32" s="156"/>
      <c r="C32" s="166" t="s">
        <v>208</v>
      </c>
      <c r="D32" s="176" t="s">
        <v>53</v>
      </c>
      <c r="E32" s="177" t="s">
        <v>53</v>
      </c>
      <c r="F32" s="178" t="s">
        <v>183</v>
      </c>
    </row>
    <row r="33" spans="2:6">
      <c r="B33" s="156"/>
      <c r="C33" s="166" t="str">
        <f xml:space="preserve"> "ㄥ" &amp; C32</f>
        <v>ㄥㄝ</v>
      </c>
      <c r="D33" s="169" t="s">
        <v>202</v>
      </c>
      <c r="E33" s="179" t="s">
        <v>161</v>
      </c>
      <c r="F33" s="180" t="s">
        <v>189</v>
      </c>
    </row>
    <row r="34" spans="2:6">
      <c r="B34" s="156"/>
      <c r="C34" s="162" t="s">
        <v>55</v>
      </c>
      <c r="D34" s="173" t="s">
        <v>199</v>
      </c>
      <c r="E34" s="181" t="s">
        <v>169</v>
      </c>
      <c r="F34" s="175" t="s">
        <v>186</v>
      </c>
    </row>
    <row r="35" spans="2:6">
      <c r="B35" s="156"/>
      <c r="C35" s="166" t="s">
        <v>54</v>
      </c>
      <c r="D35" s="176" t="s">
        <v>198</v>
      </c>
      <c r="E35" s="182" t="s">
        <v>168</v>
      </c>
      <c r="F35" s="178" t="s">
        <v>340</v>
      </c>
    </row>
    <row r="36" spans="2:6">
      <c r="B36" s="156"/>
      <c r="C36" s="168" t="s">
        <v>343</v>
      </c>
      <c r="D36" s="169" t="s">
        <v>197</v>
      </c>
      <c r="E36" s="183" t="s">
        <v>127</v>
      </c>
      <c r="F36" s="180" t="s">
        <v>339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C12" sqref="C12"/>
    </sheetView>
  </sheetViews>
  <sheetFormatPr defaultRowHeight="21"/>
  <cols>
    <col min="3" max="10" width="12.5" customWidth="1"/>
  </cols>
  <sheetData>
    <row r="2" spans="2:10" ht="37.5" customHeight="1">
      <c r="C2" s="211" t="s">
        <v>354</v>
      </c>
      <c r="D2" s="211" t="s">
        <v>388</v>
      </c>
      <c r="E2" s="211" t="s">
        <v>304</v>
      </c>
      <c r="F2" s="211" t="s">
        <v>282</v>
      </c>
    </row>
    <row r="3" spans="2:10" ht="37.5" customHeight="1">
      <c r="C3" s="211" t="s">
        <v>392</v>
      </c>
      <c r="D3" s="211" t="s">
        <v>395</v>
      </c>
      <c r="E3" s="211" t="s">
        <v>393</v>
      </c>
      <c r="F3" s="211" t="s">
        <v>394</v>
      </c>
    </row>
    <row r="4" spans="2:10" ht="32.25">
      <c r="B4" s="2"/>
      <c r="C4" s="212" t="s">
        <v>348</v>
      </c>
      <c r="D4" s="212" t="s">
        <v>349</v>
      </c>
      <c r="E4" s="212" t="s">
        <v>350</v>
      </c>
      <c r="F4" s="212" t="s">
        <v>351</v>
      </c>
      <c r="G4" s="2"/>
    </row>
    <row r="5" spans="2:10" ht="32.25">
      <c r="B5" s="2"/>
      <c r="C5" s="212" t="s">
        <v>396</v>
      </c>
      <c r="D5" s="212" t="s">
        <v>397</v>
      </c>
      <c r="E5" s="212" t="s">
        <v>398</v>
      </c>
      <c r="F5" s="212" t="s">
        <v>399</v>
      </c>
      <c r="G5" s="2"/>
    </row>
    <row r="6" spans="2:10" ht="32.25">
      <c r="B6" s="18" t="s">
        <v>352</v>
      </c>
      <c r="C6" s="208"/>
      <c r="D6" s="208" t="s">
        <v>388</v>
      </c>
      <c r="E6" s="208" t="s">
        <v>304</v>
      </c>
      <c r="F6" s="201"/>
      <c r="G6" s="2"/>
    </row>
    <row r="7" spans="2:10" ht="22.5">
      <c r="B7" s="2"/>
      <c r="C7" s="204" t="s">
        <v>404</v>
      </c>
      <c r="D7" s="204" t="s">
        <v>406</v>
      </c>
      <c r="E7" s="204" t="s">
        <v>402</v>
      </c>
      <c r="F7" s="204" t="s">
        <v>400</v>
      </c>
      <c r="G7" s="2"/>
    </row>
    <row r="8" spans="2:10" ht="22.5">
      <c r="B8" s="2"/>
      <c r="C8" s="204" t="s">
        <v>355</v>
      </c>
      <c r="D8" s="204"/>
      <c r="E8" s="204">
        <v>53</v>
      </c>
      <c r="F8" s="204"/>
      <c r="G8" s="2"/>
    </row>
    <row r="9" spans="2:10" ht="32.25">
      <c r="B9" s="18" t="s">
        <v>353</v>
      </c>
      <c r="C9" s="200" t="s">
        <v>354</v>
      </c>
      <c r="D9" s="203"/>
      <c r="E9" s="202" t="s">
        <v>305</v>
      </c>
      <c r="F9" s="202" t="s">
        <v>282</v>
      </c>
      <c r="G9" s="2"/>
    </row>
    <row r="10" spans="2:10" ht="22.5">
      <c r="B10" s="2"/>
      <c r="C10" s="204" t="s">
        <v>405</v>
      </c>
      <c r="D10" s="204" t="s">
        <v>370</v>
      </c>
      <c r="E10" s="204" t="s">
        <v>403</v>
      </c>
      <c r="F10" s="204" t="s">
        <v>401</v>
      </c>
      <c r="G10" s="2"/>
    </row>
    <row r="11" spans="2:10">
      <c r="B11" s="2"/>
    </row>
    <row r="12" spans="2:10" ht="25.5">
      <c r="B12" s="2"/>
      <c r="C12" s="208" t="s">
        <v>387</v>
      </c>
      <c r="D12" s="208" t="s">
        <v>388</v>
      </c>
      <c r="E12" s="208" t="s">
        <v>354</v>
      </c>
      <c r="F12" s="208" t="s">
        <v>304</v>
      </c>
      <c r="G12" s="208" t="s">
        <v>305</v>
      </c>
      <c r="H12" s="208" t="s">
        <v>389</v>
      </c>
      <c r="I12" s="208" t="s">
        <v>390</v>
      </c>
      <c r="J12" s="208" t="s">
        <v>282</v>
      </c>
    </row>
    <row r="13" spans="2:10" ht="22.5">
      <c r="B13" s="2"/>
      <c r="C13" s="204" t="s">
        <v>407</v>
      </c>
      <c r="D13" s="204" t="s">
        <v>408</v>
      </c>
      <c r="E13" s="204" t="s">
        <v>409</v>
      </c>
      <c r="F13" s="204" t="s">
        <v>410</v>
      </c>
      <c r="G13" s="204" t="s">
        <v>411</v>
      </c>
      <c r="H13" s="204" t="s">
        <v>376</v>
      </c>
      <c r="I13" s="204" t="s">
        <v>377</v>
      </c>
      <c r="J13" s="204" t="s">
        <v>386</v>
      </c>
    </row>
    <row r="14" spans="2:10" ht="32.25">
      <c r="B14" s="2"/>
      <c r="C14" s="18" t="s">
        <v>371</v>
      </c>
      <c r="D14" s="18" t="s">
        <v>372</v>
      </c>
      <c r="E14" s="18" t="s">
        <v>373</v>
      </c>
      <c r="F14" s="18" t="s">
        <v>374</v>
      </c>
      <c r="G14" s="18" t="s">
        <v>375</v>
      </c>
      <c r="H14" s="18" t="s">
        <v>378</v>
      </c>
      <c r="I14" s="18" t="s">
        <v>379</v>
      </c>
    </row>
    <row r="15" spans="2:10" ht="22.5">
      <c r="B15" s="2"/>
      <c r="C15" s="209" t="s">
        <v>380</v>
      </c>
      <c r="D15" s="209" t="s">
        <v>381</v>
      </c>
      <c r="E15" s="209" t="s">
        <v>383</v>
      </c>
      <c r="F15" s="209" t="s">
        <v>363</v>
      </c>
      <c r="G15" s="209" t="s">
        <v>364</v>
      </c>
      <c r="H15" t="s">
        <v>384</v>
      </c>
      <c r="I15" t="s">
        <v>385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356</v>
      </c>
      <c r="D17" s="18" t="s">
        <v>357</v>
      </c>
      <c r="E17" s="18" t="s">
        <v>358</v>
      </c>
      <c r="F17" s="18" t="s">
        <v>359</v>
      </c>
      <c r="G17" s="18" t="s">
        <v>360</v>
      </c>
    </row>
    <row r="18" spans="2:12" ht="27.75">
      <c r="B18" s="2"/>
      <c r="C18" s="207" t="s">
        <v>361</v>
      </c>
      <c r="D18" s="207" t="s">
        <v>362</v>
      </c>
      <c r="E18" s="207" t="s">
        <v>382</v>
      </c>
      <c r="F18" s="207" t="s">
        <v>363</v>
      </c>
      <c r="G18" s="207" t="s">
        <v>364</v>
      </c>
    </row>
    <row r="19" spans="2:12" ht="22.5">
      <c r="B19" s="2"/>
      <c r="C19" s="204" t="s">
        <v>365</v>
      </c>
      <c r="D19" s="204" t="s">
        <v>366</v>
      </c>
      <c r="E19" s="204" t="s">
        <v>367</v>
      </c>
      <c r="F19" s="204" t="s">
        <v>368</v>
      </c>
      <c r="G19" s="204" t="s">
        <v>369</v>
      </c>
    </row>
    <row r="22" spans="2:12" ht="147.75" customHeight="1">
      <c r="C22" s="311" t="s">
        <v>391</v>
      </c>
      <c r="D22" s="311"/>
      <c r="E22" s="311"/>
      <c r="F22" s="311"/>
      <c r="G22" s="311"/>
      <c r="H22" s="311"/>
      <c r="I22" s="311"/>
      <c r="J22" s="311"/>
      <c r="K22" s="311"/>
      <c r="L22" s="311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workbookViewId="0">
      <selection activeCell="G18" sqref="G18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77"/>
    <col min="7" max="8" width="8.796875" style="1"/>
    <col min="9" max="9" width="34.59765625" style="1" bestFit="1" customWidth="1"/>
    <col min="10" max="10" width="8.69921875" style="282" customWidth="1"/>
    <col min="11" max="11" width="8.59765625" style="282" customWidth="1"/>
    <col min="12" max="12" width="9.19921875" style="282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8" t="s">
        <v>736</v>
      </c>
      <c r="C2" s="279" t="s">
        <v>348</v>
      </c>
      <c r="D2" s="279" t="s">
        <v>349</v>
      </c>
      <c r="E2" s="279" t="s">
        <v>350</v>
      </c>
      <c r="F2" s="279" t="s">
        <v>351</v>
      </c>
      <c r="H2" s="1" t="s">
        <v>744</v>
      </c>
    </row>
    <row r="4" spans="2:15">
      <c r="B4" s="286" t="s">
        <v>733</v>
      </c>
      <c r="C4" s="287">
        <v>1</v>
      </c>
      <c r="D4" s="287">
        <v>2</v>
      </c>
      <c r="E4" s="287">
        <v>3</v>
      </c>
      <c r="F4" s="287">
        <v>4</v>
      </c>
      <c r="H4" s="1">
        <v>1</v>
      </c>
      <c r="I4" s="1" t="s">
        <v>746</v>
      </c>
      <c r="J4" s="284" t="str">
        <f>D7</f>
        <v>ㄚˋ</v>
      </c>
      <c r="K4" s="283" t="s">
        <v>745</v>
      </c>
      <c r="L4" s="284" t="str">
        <f>C7</f>
        <v>ㄚ</v>
      </c>
      <c r="N4" s="1" t="s">
        <v>752</v>
      </c>
      <c r="O4" s="1" t="s">
        <v>751</v>
      </c>
    </row>
    <row r="5" spans="2:15">
      <c r="B5" s="286" t="s">
        <v>778</v>
      </c>
      <c r="C5" s="287" t="s">
        <v>779</v>
      </c>
      <c r="D5" s="287" t="s">
        <v>780</v>
      </c>
      <c r="E5" s="287" t="s">
        <v>781</v>
      </c>
      <c r="F5" s="287" t="s">
        <v>782</v>
      </c>
      <c r="J5" s="282">
        <v>53</v>
      </c>
      <c r="L5" s="282" t="s">
        <v>355</v>
      </c>
      <c r="N5" s="285">
        <v>2</v>
      </c>
      <c r="O5" s="285">
        <v>1</v>
      </c>
    </row>
    <row r="6" spans="2:15">
      <c r="B6" s="288" t="s">
        <v>735</v>
      </c>
      <c r="C6" s="289" t="s">
        <v>765</v>
      </c>
      <c r="D6" s="289" t="s">
        <v>764</v>
      </c>
      <c r="E6" s="289"/>
      <c r="F6" s="289"/>
    </row>
    <row r="7" spans="2:15">
      <c r="B7" s="278" t="s">
        <v>739</v>
      </c>
      <c r="C7" s="280" t="s">
        <v>387</v>
      </c>
      <c r="D7" s="211" t="s">
        <v>740</v>
      </c>
      <c r="E7" s="211" t="s">
        <v>742</v>
      </c>
      <c r="F7" s="211" t="s">
        <v>389</v>
      </c>
      <c r="H7" s="1">
        <v>2</v>
      </c>
      <c r="I7" s="1" t="s">
        <v>747</v>
      </c>
      <c r="J7" s="284" t="str">
        <f>C14</f>
        <v>ㄚˇ</v>
      </c>
      <c r="K7" s="283" t="s">
        <v>745</v>
      </c>
      <c r="L7" s="284" t="str">
        <f>E14</f>
        <v>ㄚ+</v>
      </c>
      <c r="N7" s="1" t="s">
        <v>753</v>
      </c>
      <c r="O7" s="1" t="s">
        <v>754</v>
      </c>
    </row>
    <row r="8" spans="2:15">
      <c r="B8" s="278" t="s">
        <v>734</v>
      </c>
      <c r="C8" s="281" t="s">
        <v>365</v>
      </c>
      <c r="D8" s="281" t="s">
        <v>366</v>
      </c>
      <c r="E8" s="281" t="s">
        <v>738</v>
      </c>
      <c r="F8" s="281" t="s">
        <v>768</v>
      </c>
      <c r="J8" s="282">
        <v>13</v>
      </c>
      <c r="L8" s="282" t="s">
        <v>763</v>
      </c>
      <c r="N8" s="285">
        <v>5</v>
      </c>
      <c r="O8" s="285">
        <v>7</v>
      </c>
    </row>
    <row r="9" spans="2:15">
      <c r="B9" s="278" t="s">
        <v>761</v>
      </c>
      <c r="C9" s="281" t="s">
        <v>355</v>
      </c>
      <c r="D9" s="281">
        <v>53</v>
      </c>
      <c r="E9" s="281" t="s">
        <v>762</v>
      </c>
      <c r="F9" s="281"/>
    </row>
    <row r="10" spans="2:15">
      <c r="H10" s="1">
        <v>3</v>
      </c>
      <c r="I10" s="1" t="s">
        <v>748</v>
      </c>
      <c r="J10" s="284" t="str">
        <f>C7</f>
        <v>ㄚ</v>
      </c>
      <c r="K10" s="283" t="s">
        <v>745</v>
      </c>
      <c r="L10" s="284" t="str">
        <f>E14</f>
        <v>ㄚ+</v>
      </c>
      <c r="N10" s="1" t="s">
        <v>755</v>
      </c>
      <c r="O10" s="1" t="s">
        <v>756</v>
      </c>
    </row>
    <row r="11" spans="2:15">
      <c r="B11" s="286" t="s">
        <v>733</v>
      </c>
      <c r="C11" s="287">
        <v>5</v>
      </c>
      <c r="D11" s="287">
        <v>6</v>
      </c>
      <c r="E11" s="287">
        <v>7</v>
      </c>
      <c r="F11" s="287">
        <v>8</v>
      </c>
      <c r="J11" s="282" t="s">
        <v>355</v>
      </c>
      <c r="L11" s="282" t="s">
        <v>763</v>
      </c>
      <c r="N11" s="285">
        <v>1</v>
      </c>
      <c r="O11" s="285">
        <v>7</v>
      </c>
    </row>
    <row r="12" spans="2:15">
      <c r="B12" s="286" t="s">
        <v>778</v>
      </c>
      <c r="C12" s="287" t="s">
        <v>19</v>
      </c>
      <c r="D12" s="287" t="s">
        <v>783</v>
      </c>
      <c r="E12" s="287" t="s">
        <v>17</v>
      </c>
      <c r="F12" s="287" t="s">
        <v>784</v>
      </c>
    </row>
    <row r="13" spans="2:15">
      <c r="B13" s="288" t="s">
        <v>735</v>
      </c>
      <c r="C13" s="289" t="s">
        <v>766</v>
      </c>
      <c r="D13" s="289"/>
      <c r="E13" s="289"/>
      <c r="F13" s="289" t="s">
        <v>767</v>
      </c>
      <c r="H13" s="1">
        <v>4</v>
      </c>
      <c r="I13" s="1" t="s">
        <v>749</v>
      </c>
      <c r="J13" s="284" t="str">
        <f>E14</f>
        <v>ㄚ+</v>
      </c>
      <c r="K13" s="283" t="s">
        <v>745</v>
      </c>
      <c r="L13" s="284" t="str">
        <f>E7</f>
        <v>ㄚ_</v>
      </c>
      <c r="N13" s="1" t="s">
        <v>757</v>
      </c>
      <c r="O13" s="1" t="s">
        <v>758</v>
      </c>
    </row>
    <row r="14" spans="2:15">
      <c r="B14" s="278" t="s">
        <v>739</v>
      </c>
      <c r="C14" s="211" t="s">
        <v>741</v>
      </c>
      <c r="D14" s="279"/>
      <c r="E14" s="211" t="s">
        <v>743</v>
      </c>
      <c r="F14" s="211" t="s">
        <v>390</v>
      </c>
      <c r="J14" s="282" t="s">
        <v>763</v>
      </c>
      <c r="L14" s="282" t="s">
        <v>762</v>
      </c>
      <c r="N14" s="285">
        <v>7</v>
      </c>
      <c r="O14" s="285">
        <v>3</v>
      </c>
    </row>
    <row r="15" spans="2:15">
      <c r="B15" s="278" t="s">
        <v>734</v>
      </c>
      <c r="C15" s="281" t="s">
        <v>737</v>
      </c>
      <c r="D15" s="281"/>
      <c r="E15" s="281" t="s">
        <v>369</v>
      </c>
      <c r="F15" s="281" t="s">
        <v>769</v>
      </c>
    </row>
    <row r="16" spans="2:15">
      <c r="B16" s="278" t="s">
        <v>761</v>
      </c>
      <c r="C16" s="281">
        <v>13</v>
      </c>
      <c r="D16" s="281"/>
      <c r="E16" s="281" t="s">
        <v>763</v>
      </c>
      <c r="F16" s="281"/>
      <c r="H16" s="1">
        <v>5</v>
      </c>
      <c r="I16" s="1" t="s">
        <v>750</v>
      </c>
      <c r="J16" s="284" t="str">
        <f>E7</f>
        <v>ㄚ_</v>
      </c>
      <c r="K16" s="283" t="s">
        <v>745</v>
      </c>
      <c r="L16" s="284" t="str">
        <f>D7</f>
        <v>ㄚˋ</v>
      </c>
      <c r="N16" s="1" t="s">
        <v>759</v>
      </c>
      <c r="O16" s="1" t="s">
        <v>760</v>
      </c>
    </row>
    <row r="17" spans="2:15">
      <c r="J17" s="282" t="s">
        <v>762</v>
      </c>
      <c r="L17" s="282">
        <v>53</v>
      </c>
      <c r="N17" s="285">
        <v>3</v>
      </c>
      <c r="O17" s="285">
        <v>2</v>
      </c>
    </row>
    <row r="19" spans="2:15">
      <c r="I19" s="1" t="s">
        <v>776</v>
      </c>
    </row>
    <row r="20" spans="2:15">
      <c r="I20" s="1" t="s">
        <v>777</v>
      </c>
    </row>
    <row r="21" spans="2:15">
      <c r="B21" s="1" t="s">
        <v>775</v>
      </c>
    </row>
    <row r="23" spans="2:15">
      <c r="B23" s="1" t="s">
        <v>770</v>
      </c>
    </row>
    <row r="25" spans="2:15">
      <c r="B25" s="1" t="s">
        <v>771</v>
      </c>
    </row>
    <row r="27" spans="2:15">
      <c r="B27" s="1" t="s">
        <v>772</v>
      </c>
    </row>
    <row r="29" spans="2:15">
      <c r="B29" s="1" t="s">
        <v>773</v>
      </c>
    </row>
    <row r="31" spans="2:15">
      <c r="B31" s="1" t="s">
        <v>774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13" workbookViewId="0">
      <selection activeCell="I22" sqref="I22:J39"/>
    </sheetView>
  </sheetViews>
  <sheetFormatPr defaultRowHeight="21"/>
  <cols>
    <col min="3" max="7" width="17.296875" customWidth="1"/>
  </cols>
  <sheetData>
    <row r="2" spans="2:7">
      <c r="B2" s="318" t="s">
        <v>421</v>
      </c>
      <c r="C2" s="318"/>
      <c r="D2" s="318"/>
      <c r="E2" s="318"/>
      <c r="F2" s="318"/>
      <c r="G2" s="318"/>
    </row>
    <row r="4" spans="2:7">
      <c r="B4" s="213" t="s">
        <v>422</v>
      </c>
      <c r="C4" s="214" t="s">
        <v>423</v>
      </c>
      <c r="D4" s="214" t="s">
        <v>424</v>
      </c>
      <c r="E4" s="214" t="s">
        <v>425</v>
      </c>
      <c r="F4" s="214" t="s">
        <v>423</v>
      </c>
      <c r="G4" s="214" t="s">
        <v>424</v>
      </c>
    </row>
    <row r="5" spans="2:7">
      <c r="B5" s="312" t="s">
        <v>21</v>
      </c>
      <c r="C5" s="215" t="s">
        <v>426</v>
      </c>
      <c r="D5" s="314" t="s">
        <v>428</v>
      </c>
      <c r="E5" s="316" t="s">
        <v>159</v>
      </c>
      <c r="F5" s="215" t="s">
        <v>429</v>
      </c>
      <c r="G5" s="314" t="s">
        <v>431</v>
      </c>
    </row>
    <row r="6" spans="2:7">
      <c r="B6" s="313"/>
      <c r="C6" s="216" t="s">
        <v>427</v>
      </c>
      <c r="D6" s="315"/>
      <c r="E6" s="317"/>
      <c r="F6" s="216" t="s">
        <v>430</v>
      </c>
      <c r="G6" s="315"/>
    </row>
    <row r="7" spans="2:7">
      <c r="B7" s="312" t="s">
        <v>49</v>
      </c>
      <c r="C7" s="215" t="s">
        <v>432</v>
      </c>
      <c r="D7" s="314" t="s">
        <v>434</v>
      </c>
      <c r="E7" s="316" t="s">
        <v>162</v>
      </c>
      <c r="F7" s="215" t="s">
        <v>435</v>
      </c>
      <c r="G7" s="314" t="s">
        <v>437</v>
      </c>
    </row>
    <row r="8" spans="2:7">
      <c r="B8" s="313"/>
      <c r="C8" s="216" t="s">
        <v>433</v>
      </c>
      <c r="D8" s="315"/>
      <c r="E8" s="317"/>
      <c r="F8" s="216" t="s">
        <v>436</v>
      </c>
      <c r="G8" s="315"/>
    </row>
    <row r="9" spans="2:7">
      <c r="B9" s="312" t="s">
        <v>77</v>
      </c>
      <c r="C9" s="215" t="s">
        <v>438</v>
      </c>
      <c r="D9" s="314" t="s">
        <v>440</v>
      </c>
      <c r="E9" s="316" t="s">
        <v>441</v>
      </c>
      <c r="F9" s="316" t="s">
        <v>441</v>
      </c>
      <c r="G9" s="316" t="s">
        <v>441</v>
      </c>
    </row>
    <row r="10" spans="2:7">
      <c r="B10" s="313"/>
      <c r="C10" s="216" t="s">
        <v>439</v>
      </c>
      <c r="D10" s="315"/>
      <c r="E10" s="317"/>
      <c r="F10" s="317"/>
      <c r="G10" s="317"/>
    </row>
    <row r="11" spans="2:7">
      <c r="B11" s="312" t="s">
        <v>53</v>
      </c>
      <c r="C11" s="215" t="s">
        <v>442</v>
      </c>
      <c r="D11" s="314" t="s">
        <v>444</v>
      </c>
      <c r="E11" s="316" t="s">
        <v>161</v>
      </c>
      <c r="F11" s="215" t="s">
        <v>445</v>
      </c>
      <c r="G11" s="314" t="s">
        <v>447</v>
      </c>
    </row>
    <row r="12" spans="2:7">
      <c r="B12" s="313"/>
      <c r="C12" s="216" t="s">
        <v>443</v>
      </c>
      <c r="D12" s="315"/>
      <c r="E12" s="317"/>
      <c r="F12" s="216" t="s">
        <v>446</v>
      </c>
      <c r="G12" s="315"/>
    </row>
    <row r="13" spans="2:7">
      <c r="B13" s="312" t="s">
        <v>79</v>
      </c>
      <c r="C13" s="215" t="s">
        <v>448</v>
      </c>
      <c r="D13" s="314" t="s">
        <v>450</v>
      </c>
      <c r="E13" s="316" t="s">
        <v>441</v>
      </c>
      <c r="F13" s="316" t="s">
        <v>441</v>
      </c>
      <c r="G13" s="316" t="s">
        <v>441</v>
      </c>
    </row>
    <row r="14" spans="2:7">
      <c r="B14" s="313"/>
      <c r="C14" s="216" t="s">
        <v>449</v>
      </c>
      <c r="D14" s="315"/>
      <c r="E14" s="317"/>
      <c r="F14" s="317"/>
      <c r="G14" s="317"/>
    </row>
    <row r="15" spans="2:7">
      <c r="B15" s="312" t="s">
        <v>451</v>
      </c>
      <c r="C15" s="215" t="s">
        <v>452</v>
      </c>
      <c r="D15" s="314" t="s">
        <v>454</v>
      </c>
      <c r="E15" s="316" t="s">
        <v>160</v>
      </c>
      <c r="F15" s="215" t="s">
        <v>455</v>
      </c>
      <c r="G15" s="314" t="s">
        <v>457</v>
      </c>
    </row>
    <row r="16" spans="2:7">
      <c r="B16" s="313"/>
      <c r="C16" s="216" t="s">
        <v>453</v>
      </c>
      <c r="D16" s="315"/>
      <c r="E16" s="317"/>
      <c r="F16" s="216" t="s">
        <v>456</v>
      </c>
      <c r="G16" s="315"/>
    </row>
    <row r="17" spans="2:12">
      <c r="B17" s="217" t="s">
        <v>458</v>
      </c>
    </row>
    <row r="18" spans="2:12">
      <c r="B18" s="218" t="s">
        <v>459</v>
      </c>
    </row>
    <row r="19" spans="2:12">
      <c r="B19" s="318" t="s">
        <v>460</v>
      </c>
      <c r="C19" s="318"/>
      <c r="D19" s="318"/>
      <c r="E19" s="318"/>
      <c r="F19" s="318"/>
      <c r="G19" s="318"/>
    </row>
    <row r="21" spans="2:12">
      <c r="B21" s="213" t="s">
        <v>422</v>
      </c>
      <c r="C21" s="214" t="s">
        <v>423</v>
      </c>
      <c r="D21" s="214" t="s">
        <v>424</v>
      </c>
      <c r="E21" s="214" t="s">
        <v>425</v>
      </c>
      <c r="F21" s="214" t="s">
        <v>423</v>
      </c>
      <c r="G21" s="214" t="s">
        <v>424</v>
      </c>
    </row>
    <row r="22" spans="2:12">
      <c r="B22" s="312" t="s">
        <v>235</v>
      </c>
      <c r="C22" s="215" t="s">
        <v>461</v>
      </c>
      <c r="D22" s="316" t="s">
        <v>463</v>
      </c>
      <c r="E22" s="316" t="s">
        <v>464</v>
      </c>
      <c r="F22" s="215" t="s">
        <v>465</v>
      </c>
      <c r="G22" s="316" t="s">
        <v>463</v>
      </c>
      <c r="I22" s="327" t="s">
        <v>591</v>
      </c>
      <c r="J22" s="312" t="s">
        <v>235</v>
      </c>
      <c r="L22" t="s">
        <v>387</v>
      </c>
    </row>
    <row r="23" spans="2:12">
      <c r="B23" s="313"/>
      <c r="C23" s="216" t="s">
        <v>462</v>
      </c>
      <c r="D23" s="317"/>
      <c r="E23" s="317"/>
      <c r="F23" s="216" t="s">
        <v>466</v>
      </c>
      <c r="G23" s="317"/>
      <c r="I23" s="313"/>
      <c r="J23" s="313"/>
      <c r="L23" t="s">
        <v>583</v>
      </c>
    </row>
    <row r="24" spans="2:12">
      <c r="B24" s="312" t="s">
        <v>236</v>
      </c>
      <c r="C24" s="215" t="s">
        <v>467</v>
      </c>
      <c r="D24" s="316" t="s">
        <v>463</v>
      </c>
      <c r="E24" s="316" t="s">
        <v>441</v>
      </c>
      <c r="F24" s="316" t="s">
        <v>441</v>
      </c>
      <c r="G24" s="316" t="s">
        <v>441</v>
      </c>
      <c r="I24" s="327" t="s">
        <v>592</v>
      </c>
      <c r="J24" s="312" t="s">
        <v>236</v>
      </c>
      <c r="L24" t="s">
        <v>76</v>
      </c>
    </row>
    <row r="25" spans="2:12">
      <c r="B25" s="313"/>
      <c r="C25" s="216" t="s">
        <v>468</v>
      </c>
      <c r="D25" s="317"/>
      <c r="E25" s="317"/>
      <c r="F25" s="317"/>
      <c r="G25" s="317"/>
      <c r="I25" s="313"/>
      <c r="J25" s="313"/>
      <c r="L25" t="s">
        <v>165</v>
      </c>
    </row>
    <row r="26" spans="2:12">
      <c r="B26" s="312" t="s">
        <v>469</v>
      </c>
      <c r="C26" s="215" t="s">
        <v>470</v>
      </c>
      <c r="D26" s="316" t="s">
        <v>463</v>
      </c>
      <c r="E26" s="316" t="s">
        <v>472</v>
      </c>
      <c r="F26" s="215" t="s">
        <v>473</v>
      </c>
      <c r="G26" s="316" t="s">
        <v>463</v>
      </c>
      <c r="I26" s="327" t="s">
        <v>593</v>
      </c>
      <c r="J26" s="312" t="s">
        <v>469</v>
      </c>
      <c r="L26" t="s">
        <v>50</v>
      </c>
    </row>
    <row r="27" spans="2:12">
      <c r="B27" s="313"/>
      <c r="C27" s="216" t="s">
        <v>471</v>
      </c>
      <c r="D27" s="317"/>
      <c r="E27" s="317"/>
      <c r="F27" s="216" t="s">
        <v>474</v>
      </c>
      <c r="G27" s="317"/>
      <c r="I27" s="313"/>
      <c r="J27" s="313"/>
      <c r="L27" t="s">
        <v>78</v>
      </c>
    </row>
    <row r="28" spans="2:12">
      <c r="B28" s="312" t="s">
        <v>475</v>
      </c>
      <c r="C28" s="215" t="s">
        <v>476</v>
      </c>
      <c r="D28" s="316" t="s">
        <v>463</v>
      </c>
      <c r="E28" s="316" t="s">
        <v>478</v>
      </c>
      <c r="F28" s="215" t="s">
        <v>479</v>
      </c>
      <c r="G28" s="316" t="s">
        <v>463</v>
      </c>
      <c r="I28" s="327" t="str">
        <f xml:space="preserve"> L23 &amp; L24</f>
        <v>ㄧㄨ</v>
      </c>
      <c r="J28" s="312" t="s">
        <v>475</v>
      </c>
    </row>
    <row r="29" spans="2:12">
      <c r="B29" s="313"/>
      <c r="C29" s="216" t="s">
        <v>477</v>
      </c>
      <c r="D29" s="317"/>
      <c r="E29" s="317"/>
      <c r="F29" s="216" t="s">
        <v>480</v>
      </c>
      <c r="G29" s="317"/>
      <c r="I29" s="313"/>
      <c r="J29" s="313"/>
      <c r="L29" t="s">
        <v>591</v>
      </c>
    </row>
    <row r="30" spans="2:12">
      <c r="B30" s="312" t="s">
        <v>481</v>
      </c>
      <c r="C30" s="215" t="s">
        <v>482</v>
      </c>
      <c r="D30" s="316" t="s">
        <v>463</v>
      </c>
      <c r="E30" s="316" t="s">
        <v>484</v>
      </c>
      <c r="F30" s="215" t="s">
        <v>485</v>
      </c>
      <c r="G30" s="316" t="s">
        <v>463</v>
      </c>
      <c r="I30" s="312" t="str">
        <f>L23 &amp; L27</f>
        <v>ㄧㄜ</v>
      </c>
      <c r="J30" s="312" t="s">
        <v>481</v>
      </c>
      <c r="L30" t="s">
        <v>23</v>
      </c>
    </row>
    <row r="31" spans="2:12">
      <c r="B31" s="313"/>
      <c r="C31" s="216" t="s">
        <v>483</v>
      </c>
      <c r="D31" s="317"/>
      <c r="E31" s="317"/>
      <c r="F31" s="216" t="s">
        <v>480</v>
      </c>
      <c r="G31" s="317"/>
      <c r="I31" s="313"/>
      <c r="J31" s="313"/>
      <c r="L31" t="s">
        <v>592</v>
      </c>
    </row>
    <row r="32" spans="2:12">
      <c r="B32" s="312" t="s">
        <v>486</v>
      </c>
      <c r="C32" s="215" t="s">
        <v>487</v>
      </c>
      <c r="D32" s="316" t="s">
        <v>463</v>
      </c>
      <c r="E32" s="316" t="s">
        <v>489</v>
      </c>
      <c r="F32" s="215" t="s">
        <v>441</v>
      </c>
      <c r="G32" s="316" t="s">
        <v>463</v>
      </c>
      <c r="I32" s="312" t="str">
        <f xml:space="preserve"> L23 &amp; I24</f>
        <v>ㄧㄠ</v>
      </c>
      <c r="J32" s="312" t="s">
        <v>486</v>
      </c>
    </row>
    <row r="33" spans="2:12">
      <c r="B33" s="313"/>
      <c r="C33" s="216" t="s">
        <v>488</v>
      </c>
      <c r="D33" s="317"/>
      <c r="E33" s="317"/>
      <c r="F33" s="216" t="s">
        <v>441</v>
      </c>
      <c r="G33" s="317"/>
      <c r="I33" s="313"/>
      <c r="J33" s="313"/>
      <c r="L33" t="s">
        <v>596</v>
      </c>
    </row>
    <row r="34" spans="2:12">
      <c r="B34" s="312" t="s">
        <v>490</v>
      </c>
      <c r="C34" s="215" t="s">
        <v>491</v>
      </c>
      <c r="D34" s="316" t="s">
        <v>463</v>
      </c>
      <c r="E34" s="316" t="s">
        <v>493</v>
      </c>
      <c r="F34" s="215" t="s">
        <v>494</v>
      </c>
      <c r="G34" s="316" t="s">
        <v>463</v>
      </c>
      <c r="I34" s="312" t="str">
        <f>L24 &amp; L22</f>
        <v>ㄨㄚ</v>
      </c>
      <c r="J34" s="312" t="s">
        <v>490</v>
      </c>
      <c r="L34" t="s">
        <v>343</v>
      </c>
    </row>
    <row r="35" spans="2:12">
      <c r="B35" s="313"/>
      <c r="C35" s="216" t="s">
        <v>492</v>
      </c>
      <c r="D35" s="317"/>
      <c r="E35" s="317"/>
      <c r="F35" s="216" t="s">
        <v>495</v>
      </c>
      <c r="G35" s="317"/>
      <c r="I35" s="313"/>
      <c r="J35" s="313"/>
      <c r="L35" t="s">
        <v>54</v>
      </c>
    </row>
    <row r="36" spans="2:12">
      <c r="B36" s="312" t="s">
        <v>594</v>
      </c>
      <c r="C36" s="215" t="s">
        <v>496</v>
      </c>
      <c r="D36" s="316" t="s">
        <v>463</v>
      </c>
      <c r="E36" s="316" t="s">
        <v>441</v>
      </c>
      <c r="F36" s="316" t="s">
        <v>441</v>
      </c>
      <c r="G36" s="316" t="s">
        <v>441</v>
      </c>
      <c r="I36" s="312" t="str">
        <f xml:space="preserve"> L24 &amp; L25</f>
        <v>ㄨㄝ</v>
      </c>
      <c r="J36" s="312" t="s">
        <v>594</v>
      </c>
    </row>
    <row r="37" spans="2:12">
      <c r="B37" s="313"/>
      <c r="C37" s="216" t="s">
        <v>497</v>
      </c>
      <c r="D37" s="317"/>
      <c r="E37" s="317"/>
      <c r="F37" s="317"/>
      <c r="G37" s="317"/>
      <c r="I37" s="313"/>
      <c r="J37" s="313"/>
    </row>
    <row r="38" spans="2:12">
      <c r="B38" s="312" t="s">
        <v>595</v>
      </c>
      <c r="C38" s="215" t="s">
        <v>498</v>
      </c>
      <c r="D38" s="316" t="s">
        <v>463</v>
      </c>
      <c r="E38" s="316" t="s">
        <v>500</v>
      </c>
      <c r="F38" s="215" t="s">
        <v>501</v>
      </c>
      <c r="G38" s="316" t="s">
        <v>463</v>
      </c>
      <c r="I38" s="312" t="str">
        <f xml:space="preserve"> L24 &amp; I22</f>
        <v>ㄨㄞ</v>
      </c>
      <c r="J38" s="312" t="s">
        <v>595</v>
      </c>
    </row>
    <row r="39" spans="2:12">
      <c r="B39" s="313"/>
      <c r="C39" s="216" t="s">
        <v>499</v>
      </c>
      <c r="D39" s="317"/>
      <c r="E39" s="317"/>
      <c r="F39" s="216" t="s">
        <v>502</v>
      </c>
      <c r="G39" s="317"/>
      <c r="I39" s="313"/>
      <c r="J39" s="313"/>
    </row>
    <row r="40" spans="2:12">
      <c r="B40" s="217" t="s">
        <v>503</v>
      </c>
    </row>
    <row r="41" spans="2:12">
      <c r="B41" s="218" t="s">
        <v>459</v>
      </c>
    </row>
    <row r="42" spans="2:12">
      <c r="B42" s="318" t="s">
        <v>504</v>
      </c>
      <c r="C42" s="318"/>
      <c r="D42" s="318"/>
      <c r="E42" s="318"/>
      <c r="F42" s="318"/>
      <c r="G42" s="318"/>
    </row>
    <row r="44" spans="2:12">
      <c r="B44" s="219" t="s">
        <v>505</v>
      </c>
      <c r="C44" s="319" t="s">
        <v>423</v>
      </c>
      <c r="D44" s="319" t="s">
        <v>424</v>
      </c>
    </row>
    <row r="45" spans="2:12">
      <c r="B45" s="220" t="s">
        <v>422</v>
      </c>
      <c r="C45" s="320"/>
      <c r="D45" s="320"/>
    </row>
    <row r="46" spans="2:12">
      <c r="B46" s="312" t="s">
        <v>66</v>
      </c>
      <c r="C46" s="215" t="s">
        <v>506</v>
      </c>
      <c r="D46" s="316" t="s">
        <v>508</v>
      </c>
    </row>
    <row r="47" spans="2:12">
      <c r="B47" s="313"/>
      <c r="C47" s="216" t="s">
        <v>507</v>
      </c>
      <c r="D47" s="317"/>
    </row>
    <row r="48" spans="2:12">
      <c r="B48" s="312" t="s">
        <v>73</v>
      </c>
      <c r="C48" s="215" t="s">
        <v>509</v>
      </c>
      <c r="D48" s="316" t="s">
        <v>511</v>
      </c>
    </row>
    <row r="49" spans="2:17">
      <c r="B49" s="313"/>
      <c r="C49" s="216" t="s">
        <v>510</v>
      </c>
      <c r="D49" s="317"/>
    </row>
    <row r="52" spans="2:17">
      <c r="B52" s="217" t="s">
        <v>512</v>
      </c>
    </row>
    <row r="53" spans="2:17">
      <c r="B53" s="218" t="s">
        <v>459</v>
      </c>
    </row>
    <row r="54" spans="2:17">
      <c r="B54" s="318" t="s">
        <v>513</v>
      </c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  <c r="Q54" s="318"/>
    </row>
    <row r="56" spans="2:17">
      <c r="B56" s="318" t="s">
        <v>514</v>
      </c>
      <c r="C56" s="318"/>
      <c r="D56" s="318"/>
      <c r="E56" s="318"/>
      <c r="F56" s="318"/>
      <c r="G56" s="318"/>
      <c r="H56" s="318"/>
      <c r="I56" s="318"/>
      <c r="J56" s="318"/>
      <c r="K56" s="318"/>
      <c r="L56" s="318"/>
      <c r="M56" s="318"/>
      <c r="N56" s="318"/>
      <c r="O56" s="318"/>
      <c r="P56" s="318"/>
      <c r="Q56" s="318"/>
    </row>
    <row r="58" spans="2:17">
      <c r="B58" s="221" t="s">
        <v>515</v>
      </c>
      <c r="C58" s="323" t="s">
        <v>517</v>
      </c>
      <c r="D58" s="319" t="s">
        <v>423</v>
      </c>
      <c r="E58" s="319" t="s">
        <v>424</v>
      </c>
      <c r="F58" s="219" t="s">
        <v>518</v>
      </c>
      <c r="G58" s="319" t="s">
        <v>423</v>
      </c>
      <c r="H58" s="319" t="s">
        <v>424</v>
      </c>
      <c r="I58" s="219" t="s">
        <v>518</v>
      </c>
      <c r="J58" s="319" t="s">
        <v>423</v>
      </c>
      <c r="K58" s="319" t="s">
        <v>424</v>
      </c>
      <c r="L58" s="323" t="s">
        <v>521</v>
      </c>
      <c r="M58" s="319" t="s">
        <v>423</v>
      </c>
      <c r="N58" s="319" t="s">
        <v>424</v>
      </c>
      <c r="O58" s="323" t="s">
        <v>522</v>
      </c>
      <c r="P58" s="319" t="s">
        <v>423</v>
      </c>
      <c r="Q58" s="319" t="s">
        <v>424</v>
      </c>
    </row>
    <row r="59" spans="2:17">
      <c r="B59" s="222" t="s">
        <v>516</v>
      </c>
      <c r="C59" s="324"/>
      <c r="D59" s="320"/>
      <c r="E59" s="320"/>
      <c r="F59" s="220" t="s">
        <v>519</v>
      </c>
      <c r="G59" s="320"/>
      <c r="H59" s="320"/>
      <c r="I59" s="220" t="s">
        <v>520</v>
      </c>
      <c r="J59" s="320"/>
      <c r="K59" s="320"/>
      <c r="L59" s="324"/>
      <c r="M59" s="320"/>
      <c r="N59" s="320"/>
      <c r="O59" s="324"/>
      <c r="P59" s="320"/>
      <c r="Q59" s="320"/>
    </row>
    <row r="60" spans="2:17" ht="28.5">
      <c r="B60" s="223" t="s">
        <v>523</v>
      </c>
      <c r="C60" s="312" t="s">
        <v>91</v>
      </c>
      <c r="D60" s="215" t="s">
        <v>525</v>
      </c>
      <c r="E60" s="314" t="s">
        <v>527</v>
      </c>
      <c r="F60" s="312" t="s">
        <v>9</v>
      </c>
      <c r="G60" s="215" t="s">
        <v>528</v>
      </c>
      <c r="H60" s="314" t="s">
        <v>530</v>
      </c>
      <c r="I60" s="312" t="s">
        <v>38</v>
      </c>
      <c r="J60" s="215" t="s">
        <v>531</v>
      </c>
      <c r="K60" s="314" t="s">
        <v>533</v>
      </c>
      <c r="L60" s="312" t="s">
        <v>66</v>
      </c>
      <c r="M60" s="215" t="s">
        <v>534</v>
      </c>
      <c r="N60" s="314" t="s">
        <v>536</v>
      </c>
      <c r="O60" s="321"/>
      <c r="P60" s="325"/>
      <c r="Q60" s="325"/>
    </row>
    <row r="61" spans="2:17">
      <c r="B61" s="224" t="s">
        <v>524</v>
      </c>
      <c r="C61" s="313"/>
      <c r="D61" s="216" t="s">
        <v>526</v>
      </c>
      <c r="E61" s="315"/>
      <c r="F61" s="313"/>
      <c r="G61" s="216" t="s">
        <v>529</v>
      </c>
      <c r="H61" s="315"/>
      <c r="I61" s="313"/>
      <c r="J61" s="216" t="s">
        <v>532</v>
      </c>
      <c r="K61" s="315"/>
      <c r="L61" s="313"/>
      <c r="M61" s="216" t="s">
        <v>535</v>
      </c>
      <c r="N61" s="315"/>
      <c r="O61" s="322"/>
      <c r="P61" s="326"/>
      <c r="Q61" s="326"/>
    </row>
    <row r="62" spans="2:17" ht="28.5">
      <c r="B62" s="223" t="s">
        <v>537</v>
      </c>
      <c r="C62" s="321"/>
      <c r="D62" s="325"/>
      <c r="E62" s="325"/>
      <c r="F62" s="312" t="s">
        <v>11</v>
      </c>
      <c r="G62" s="215" t="s">
        <v>539</v>
      </c>
      <c r="H62" s="314" t="s">
        <v>541</v>
      </c>
      <c r="I62" s="312" t="s">
        <v>40</v>
      </c>
      <c r="J62" s="215" t="s">
        <v>542</v>
      </c>
      <c r="K62" s="314" t="s">
        <v>544</v>
      </c>
      <c r="L62" s="312" t="s">
        <v>68</v>
      </c>
      <c r="M62" s="215" t="s">
        <v>545</v>
      </c>
      <c r="N62" s="314" t="s">
        <v>547</v>
      </c>
      <c r="O62" s="312" t="s">
        <v>93</v>
      </c>
      <c r="P62" s="215" t="s">
        <v>548</v>
      </c>
      <c r="Q62" s="314" t="s">
        <v>550</v>
      </c>
    </row>
    <row r="63" spans="2:17">
      <c r="B63" s="224" t="s">
        <v>538</v>
      </c>
      <c r="C63" s="322"/>
      <c r="D63" s="326"/>
      <c r="E63" s="326"/>
      <c r="F63" s="313"/>
      <c r="G63" s="216" t="s">
        <v>540</v>
      </c>
      <c r="H63" s="315"/>
      <c r="I63" s="313"/>
      <c r="J63" s="216" t="s">
        <v>543</v>
      </c>
      <c r="K63" s="315"/>
      <c r="L63" s="313"/>
      <c r="M63" s="216" t="s">
        <v>546</v>
      </c>
      <c r="N63" s="315"/>
      <c r="O63" s="313"/>
      <c r="P63" s="216" t="s">
        <v>549</v>
      </c>
      <c r="Q63" s="315"/>
    </row>
    <row r="64" spans="2:17" ht="28.5">
      <c r="B64" s="223" t="s">
        <v>551</v>
      </c>
      <c r="C64" s="312" t="s">
        <v>45</v>
      </c>
      <c r="D64" s="215" t="s">
        <v>553</v>
      </c>
      <c r="E64" s="314" t="s">
        <v>555</v>
      </c>
      <c r="F64" s="312" t="s">
        <v>42</v>
      </c>
      <c r="G64" s="215" t="s">
        <v>556</v>
      </c>
      <c r="H64" s="314" t="s">
        <v>558</v>
      </c>
      <c r="I64" s="312" t="s">
        <v>70</v>
      </c>
      <c r="J64" s="215" t="s">
        <v>559</v>
      </c>
      <c r="K64" s="314" t="s">
        <v>561</v>
      </c>
      <c r="L64" s="312" t="s">
        <v>73</v>
      </c>
      <c r="M64" s="215" t="s">
        <v>562</v>
      </c>
      <c r="N64" s="314" t="s">
        <v>564</v>
      </c>
      <c r="O64" s="312" t="s">
        <v>95</v>
      </c>
      <c r="P64" s="215" t="s">
        <v>565</v>
      </c>
      <c r="Q64" s="314" t="s">
        <v>567</v>
      </c>
    </row>
    <row r="65" spans="2:17">
      <c r="B65" s="224" t="s">
        <v>552</v>
      </c>
      <c r="C65" s="313"/>
      <c r="D65" s="216" t="s">
        <v>554</v>
      </c>
      <c r="E65" s="315"/>
      <c r="F65" s="313"/>
      <c r="G65" s="216" t="s">
        <v>557</v>
      </c>
      <c r="H65" s="315"/>
      <c r="I65" s="313"/>
      <c r="J65" s="216" t="s">
        <v>560</v>
      </c>
      <c r="K65" s="315"/>
      <c r="L65" s="313"/>
      <c r="M65" s="216" t="s">
        <v>563</v>
      </c>
      <c r="N65" s="315"/>
      <c r="O65" s="313"/>
      <c r="P65" s="216" t="s">
        <v>566</v>
      </c>
      <c r="Q65" s="315"/>
    </row>
    <row r="66" spans="2:17" ht="28.5">
      <c r="B66" s="223" t="s">
        <v>568</v>
      </c>
      <c r="C66" s="312" t="s">
        <v>97</v>
      </c>
      <c r="D66" s="215" t="s">
        <v>570</v>
      </c>
      <c r="E66" s="314" t="s">
        <v>572</v>
      </c>
      <c r="F66" s="312" t="s">
        <v>47</v>
      </c>
      <c r="G66" s="215" t="s">
        <v>573</v>
      </c>
      <c r="H66" s="314" t="s">
        <v>575</v>
      </c>
      <c r="I66" s="312" t="s">
        <v>75</v>
      </c>
      <c r="J66" s="215" t="s">
        <v>576</v>
      </c>
      <c r="K66" s="314" t="s">
        <v>578</v>
      </c>
      <c r="L66" s="321"/>
      <c r="M66" s="325"/>
      <c r="N66" s="325"/>
      <c r="O66" s="312" t="s">
        <v>99</v>
      </c>
      <c r="P66" s="215" t="s">
        <v>579</v>
      </c>
      <c r="Q66" s="314" t="s">
        <v>581</v>
      </c>
    </row>
    <row r="67" spans="2:17" ht="28.5">
      <c r="B67" s="224" t="s">
        <v>569</v>
      </c>
      <c r="C67" s="313"/>
      <c r="D67" s="216" t="s">
        <v>571</v>
      </c>
      <c r="E67" s="315"/>
      <c r="F67" s="313"/>
      <c r="G67" s="216" t="s">
        <v>574</v>
      </c>
      <c r="H67" s="315"/>
      <c r="I67" s="313"/>
      <c r="J67" s="216" t="s">
        <v>577</v>
      </c>
      <c r="K67" s="315"/>
      <c r="L67" s="322"/>
      <c r="M67" s="326"/>
      <c r="N67" s="326"/>
      <c r="O67" s="313"/>
      <c r="P67" s="216" t="s">
        <v>580</v>
      </c>
      <c r="Q67" s="315"/>
    </row>
  </sheetData>
  <mergeCells count="149"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" workbookViewId="0">
      <selection activeCell="C8" sqref="C8"/>
    </sheetView>
  </sheetViews>
  <sheetFormatPr defaultRowHeight="22.5"/>
  <cols>
    <col min="2" max="2" width="15.69921875" style="234" customWidth="1"/>
    <col min="3" max="3" width="15.69921875" style="235" customWidth="1"/>
    <col min="4" max="5" width="15.69921875" customWidth="1"/>
    <col min="6" max="6" width="15.69921875" style="234" customWidth="1"/>
    <col min="7" max="7" width="15.69921875" style="235" customWidth="1"/>
    <col min="8" max="9" width="15.69921875" customWidth="1"/>
    <col min="11" max="11" width="8.796875" style="237"/>
  </cols>
  <sheetData>
    <row r="2" spans="2:12" ht="39">
      <c r="B2" s="329" t="s">
        <v>608</v>
      </c>
      <c r="C2" s="329"/>
      <c r="D2" s="329"/>
      <c r="E2" s="329"/>
      <c r="F2" s="328" t="s">
        <v>607</v>
      </c>
      <c r="G2" s="328"/>
      <c r="H2" s="328"/>
      <c r="I2" s="328"/>
    </row>
    <row r="3" spans="2:12" ht="25.5">
      <c r="B3" s="236" t="s">
        <v>605</v>
      </c>
      <c r="C3" s="236" t="s">
        <v>606</v>
      </c>
      <c r="D3" s="236" t="s">
        <v>603</v>
      </c>
      <c r="E3" s="236" t="s">
        <v>604</v>
      </c>
      <c r="F3" s="236" t="s">
        <v>605</v>
      </c>
      <c r="G3" s="236" t="s">
        <v>606</v>
      </c>
      <c r="H3" s="236" t="s">
        <v>603</v>
      </c>
      <c r="I3" s="236" t="s">
        <v>604</v>
      </c>
      <c r="K3" s="242" t="s">
        <v>123</v>
      </c>
      <c r="L3" t="s">
        <v>387</v>
      </c>
    </row>
    <row r="4" spans="2:12" ht="39">
      <c r="B4" s="241" t="s">
        <v>123</v>
      </c>
      <c r="C4" s="235" t="str">
        <f>L3</f>
        <v>ㄚ</v>
      </c>
      <c r="D4" s="238" t="s">
        <v>598</v>
      </c>
      <c r="E4" s="238" t="s">
        <v>599</v>
      </c>
      <c r="F4" s="241" t="s">
        <v>602</v>
      </c>
      <c r="G4" s="235" t="str">
        <f>$L$24 &amp; C4</f>
        <v>ㄥㄚ</v>
      </c>
      <c r="H4" s="238" t="s">
        <v>600</v>
      </c>
      <c r="I4" s="238" t="s">
        <v>601</v>
      </c>
      <c r="K4" s="243" t="s">
        <v>128</v>
      </c>
      <c r="L4" t="s">
        <v>583</v>
      </c>
    </row>
    <row r="5" spans="2:12" ht="39">
      <c r="B5" s="241" t="s">
        <v>126</v>
      </c>
      <c r="C5" s="235" t="str">
        <f>L10</f>
        <v>ㄞ</v>
      </c>
      <c r="D5" s="238" t="s">
        <v>609</v>
      </c>
      <c r="E5" s="238" t="s">
        <v>610</v>
      </c>
      <c r="F5" s="241" t="s">
        <v>611</v>
      </c>
      <c r="G5" s="235" t="str">
        <f>$L$24 &amp; C5</f>
        <v>ㄥㄞ</v>
      </c>
      <c r="H5" s="239" t="s">
        <v>612</v>
      </c>
      <c r="I5" s="238"/>
      <c r="K5" s="243" t="s">
        <v>129</v>
      </c>
      <c r="L5" t="s">
        <v>76</v>
      </c>
    </row>
    <row r="6" spans="2:12" ht="39">
      <c r="B6" s="245" t="s">
        <v>613</v>
      </c>
      <c r="C6" s="235" t="str">
        <f xml:space="preserve"> L3&amp; L22</f>
        <v>ㄚㄇ</v>
      </c>
      <c r="D6" s="238" t="s">
        <v>614</v>
      </c>
      <c r="E6" s="238" t="s">
        <v>615</v>
      </c>
      <c r="F6" s="241"/>
      <c r="H6" s="238"/>
      <c r="I6" s="238"/>
      <c r="K6" s="243" t="s">
        <v>125</v>
      </c>
      <c r="L6" t="s">
        <v>165</v>
      </c>
    </row>
    <row r="7" spans="2:12" ht="39">
      <c r="B7" s="245" t="s">
        <v>616</v>
      </c>
      <c r="C7" s="235" t="str">
        <f>L3&amp;L23</f>
        <v>ㄚㄣ</v>
      </c>
      <c r="D7" s="238" t="s">
        <v>617</v>
      </c>
      <c r="E7" s="238" t="s">
        <v>618</v>
      </c>
      <c r="F7" s="241"/>
      <c r="H7" s="238"/>
      <c r="I7" s="238"/>
      <c r="K7" s="243" t="s">
        <v>681</v>
      </c>
      <c r="L7" t="s">
        <v>50</v>
      </c>
    </row>
    <row r="8" spans="2:12" ht="39">
      <c r="B8" s="245" t="s">
        <v>619</v>
      </c>
      <c r="C8" s="235" t="str">
        <f xml:space="preserve"> $L$12</f>
        <v>ㄤ</v>
      </c>
      <c r="D8" s="238" t="s">
        <v>620</v>
      </c>
      <c r="E8" s="238" t="s">
        <v>621</v>
      </c>
      <c r="F8" s="241"/>
      <c r="H8" s="238"/>
      <c r="I8" s="238"/>
      <c r="K8" s="243" t="s">
        <v>124</v>
      </c>
      <c r="L8" t="s">
        <v>78</v>
      </c>
    </row>
    <row r="9" spans="2:12" ht="39">
      <c r="B9" s="245" t="s">
        <v>622</v>
      </c>
      <c r="C9" s="235" t="str">
        <f>L13</f>
        <v>ㄠ</v>
      </c>
      <c r="D9" s="238" t="s">
        <v>623</v>
      </c>
      <c r="E9" s="238" t="s">
        <v>624</v>
      </c>
      <c r="F9" s="241" t="s">
        <v>625</v>
      </c>
      <c r="G9" s="235" t="str">
        <f>$L$24 &amp; C9</f>
        <v>ㄥㄠ</v>
      </c>
      <c r="H9" s="238" t="s">
        <v>626</v>
      </c>
      <c r="I9" s="238"/>
      <c r="K9" s="243"/>
    </row>
    <row r="10" spans="2:12" ht="39">
      <c r="B10" s="241" t="s">
        <v>125</v>
      </c>
      <c r="C10" s="235" t="str">
        <f>L6</f>
        <v>ㄝ</v>
      </c>
      <c r="D10" s="238" t="s">
        <v>627</v>
      </c>
      <c r="E10" s="238" t="s">
        <v>628</v>
      </c>
      <c r="F10" s="241" t="s">
        <v>629</v>
      </c>
      <c r="G10" s="235" t="str">
        <f>$L$24 &amp; C10</f>
        <v>ㄥㄝ</v>
      </c>
      <c r="H10" s="238" t="s">
        <v>630</v>
      </c>
      <c r="I10" s="238" t="s">
        <v>631</v>
      </c>
      <c r="K10" s="243" t="s">
        <v>126</v>
      </c>
      <c r="L10" t="s">
        <v>591</v>
      </c>
    </row>
    <row r="11" spans="2:12" ht="39">
      <c r="B11" s="241" t="s">
        <v>128</v>
      </c>
      <c r="C11" s="235" t="str">
        <f>L4</f>
        <v>ㄧ</v>
      </c>
      <c r="D11" s="238" t="s">
        <v>632</v>
      </c>
      <c r="E11" s="238" t="s">
        <v>633</v>
      </c>
      <c r="F11" s="241" t="s">
        <v>634</v>
      </c>
      <c r="G11" s="235" t="str">
        <f>$L$24 &amp; C11</f>
        <v>ㄥㄧ</v>
      </c>
      <c r="H11" s="238" t="s">
        <v>635</v>
      </c>
      <c r="I11" s="238" t="s">
        <v>631</v>
      </c>
      <c r="K11" s="243" t="s">
        <v>616</v>
      </c>
      <c r="L11" t="s">
        <v>23</v>
      </c>
    </row>
    <row r="12" spans="2:12" ht="39">
      <c r="B12" s="241" t="s">
        <v>636</v>
      </c>
      <c r="C12" s="235" t="str">
        <f>L4 &amp;L3</f>
        <v>ㄧㄚ</v>
      </c>
      <c r="D12" s="238" t="s">
        <v>637</v>
      </c>
      <c r="E12" s="238" t="s">
        <v>638</v>
      </c>
      <c r="F12" s="241" t="s">
        <v>639</v>
      </c>
      <c r="G12" s="235" t="str">
        <f>$L$24 &amp; C12</f>
        <v>ㄥㄧㄚ</v>
      </c>
      <c r="H12" s="238" t="s">
        <v>640</v>
      </c>
      <c r="I12" s="238" t="s">
        <v>641</v>
      </c>
      <c r="K12" s="243" t="s">
        <v>619</v>
      </c>
      <c r="L12" t="s">
        <v>81</v>
      </c>
    </row>
    <row r="13" spans="2:12" ht="39">
      <c r="B13" s="241" t="s">
        <v>642</v>
      </c>
      <c r="C13" s="235" t="str">
        <f>$L$4 &amp; C6</f>
        <v>ㄧㄚㄇ</v>
      </c>
      <c r="D13" s="238" t="s">
        <v>643</v>
      </c>
      <c r="E13" s="238" t="s">
        <v>644</v>
      </c>
      <c r="F13" s="241"/>
      <c r="H13" s="238"/>
      <c r="I13" s="238"/>
      <c r="K13" s="243" t="s">
        <v>622</v>
      </c>
      <c r="L13" t="s">
        <v>592</v>
      </c>
    </row>
    <row r="14" spans="2:12" ht="39">
      <c r="B14" s="241" t="s">
        <v>645</v>
      </c>
      <c r="C14" s="235" t="str">
        <f t="shared" ref="C14:C16" si="0">$L$4 &amp; C7</f>
        <v>ㄧㄚㄣ</v>
      </c>
      <c r="D14" s="238" t="s">
        <v>646</v>
      </c>
      <c r="E14" s="238" t="s">
        <v>647</v>
      </c>
      <c r="F14" s="241"/>
      <c r="H14" s="238"/>
      <c r="I14" s="238"/>
      <c r="K14" s="244" t="s">
        <v>636</v>
      </c>
      <c r="L14" t="s">
        <v>593</v>
      </c>
    </row>
    <row r="15" spans="2:12" ht="39">
      <c r="B15" s="241" t="s">
        <v>648</v>
      </c>
      <c r="C15" s="235" t="str">
        <f t="shared" si="0"/>
        <v>ㄧㄤ</v>
      </c>
      <c r="D15" s="238" t="s">
        <v>649</v>
      </c>
      <c r="E15" s="238" t="s">
        <v>650</v>
      </c>
      <c r="F15" s="241"/>
      <c r="H15" s="238"/>
      <c r="I15" s="238"/>
      <c r="K15" s="244" t="s">
        <v>651</v>
      </c>
      <c r="L15" t="s">
        <v>716</v>
      </c>
    </row>
    <row r="16" spans="2:12" ht="39">
      <c r="B16" s="241" t="s">
        <v>651</v>
      </c>
      <c r="C16" s="235" t="str">
        <f t="shared" si="0"/>
        <v>ㄧㄠ</v>
      </c>
      <c r="D16" s="238" t="s">
        <v>652</v>
      </c>
      <c r="E16" s="238" t="s">
        <v>653</v>
      </c>
      <c r="F16" s="241" t="s">
        <v>654</v>
      </c>
      <c r="G16" s="235" t="str">
        <f>$L$24 &amp; C16</f>
        <v>ㄥㄧㄠ</v>
      </c>
      <c r="H16" s="239" t="s">
        <v>655</v>
      </c>
      <c r="I16" s="238"/>
      <c r="K16" s="244" t="s">
        <v>663</v>
      </c>
      <c r="L16" t="s">
        <v>714</v>
      </c>
    </row>
    <row r="17" spans="2:12" ht="39">
      <c r="B17" s="241" t="s">
        <v>656</v>
      </c>
      <c r="C17" s="235" t="str">
        <f>$L$4 &amp; L22</f>
        <v>ㄧㄇ</v>
      </c>
      <c r="D17" s="238" t="s">
        <v>657</v>
      </c>
      <c r="E17" s="238" t="s">
        <v>352</v>
      </c>
      <c r="F17" s="241"/>
      <c r="H17" s="238"/>
      <c r="I17" s="238"/>
      <c r="K17" s="244" t="s">
        <v>670</v>
      </c>
      <c r="L17" t="s">
        <v>715</v>
      </c>
    </row>
    <row r="18" spans="2:12" ht="39">
      <c r="B18" s="241" t="s">
        <v>658</v>
      </c>
      <c r="C18" s="235" t="str">
        <f>$L$4 &amp; L23</f>
        <v>ㄧㄣ</v>
      </c>
      <c r="D18" s="238" t="s">
        <v>659</v>
      </c>
      <c r="E18" s="238" t="s">
        <v>660</v>
      </c>
      <c r="F18" s="241"/>
      <c r="H18" s="238"/>
      <c r="I18" s="238"/>
      <c r="K18" s="244" t="s">
        <v>692</v>
      </c>
      <c r="L18" t="s">
        <v>717</v>
      </c>
    </row>
    <row r="19" spans="2:12" ht="39">
      <c r="B19" s="241" t="s">
        <v>337</v>
      </c>
      <c r="C19" s="235" t="str">
        <f>$L$4 &amp; L24</f>
        <v>ㄧㄥ</v>
      </c>
      <c r="D19" s="238" t="s">
        <v>661</v>
      </c>
      <c r="E19" s="238" t="s">
        <v>662</v>
      </c>
      <c r="F19" s="241"/>
      <c r="H19" s="238"/>
      <c r="I19" s="238"/>
      <c r="K19" s="244" t="s">
        <v>594</v>
      </c>
      <c r="L19" t="s">
        <v>718</v>
      </c>
    </row>
    <row r="20" spans="2:12" ht="39">
      <c r="B20" s="241" t="s">
        <v>663</v>
      </c>
      <c r="C20" s="235" t="str">
        <f>$L$4 &amp; L8</f>
        <v>ㄧㄜ</v>
      </c>
      <c r="D20" s="238" t="s">
        <v>664</v>
      </c>
      <c r="E20" s="238" t="s">
        <v>665</v>
      </c>
      <c r="F20" s="241" t="s">
        <v>666</v>
      </c>
      <c r="G20" s="235" t="str">
        <f>$L$24 &amp; C20</f>
        <v>ㄥㄧㄜ</v>
      </c>
      <c r="H20" s="240" t="s">
        <v>667</v>
      </c>
      <c r="I20" s="238"/>
      <c r="K20" s="244" t="s">
        <v>595</v>
      </c>
      <c r="L20" t="s">
        <v>719</v>
      </c>
    </row>
    <row r="21" spans="2:12" ht="39">
      <c r="B21" s="241" t="s">
        <v>668</v>
      </c>
      <c r="C21" s="235" t="str">
        <f>$L$4 &amp; L7 &amp; L24</f>
        <v>ㄧㆦㄥ</v>
      </c>
      <c r="D21" s="238" t="s">
        <v>669</v>
      </c>
      <c r="E21" s="238" t="s">
        <v>650</v>
      </c>
      <c r="F21" s="241"/>
      <c r="H21" s="238"/>
      <c r="I21" s="238"/>
      <c r="K21" s="243"/>
    </row>
    <row r="22" spans="2:12" ht="39">
      <c r="B22" s="241" t="s">
        <v>670</v>
      </c>
      <c r="C22" s="235" t="str">
        <f>$L$4 &amp; L5</f>
        <v>ㄧㄨ</v>
      </c>
      <c r="D22" s="238" t="s">
        <v>671</v>
      </c>
      <c r="E22" s="238" t="s">
        <v>672</v>
      </c>
      <c r="F22" s="241" t="s">
        <v>673</v>
      </c>
      <c r="G22" s="235" t="str">
        <f>$L$24 &amp; C22</f>
        <v>ㄥㄧㄨ</v>
      </c>
      <c r="H22" s="238" t="s">
        <v>674</v>
      </c>
      <c r="I22" s="238" t="s">
        <v>667</v>
      </c>
      <c r="K22" s="244" t="s">
        <v>169</v>
      </c>
      <c r="L22" t="s">
        <v>596</v>
      </c>
    </row>
    <row r="23" spans="2:12" ht="39">
      <c r="B23" s="241" t="s">
        <v>118</v>
      </c>
      <c r="C23" s="235" t="str">
        <f>L22</f>
        <v>ㄇ</v>
      </c>
      <c r="D23" s="238" t="s">
        <v>675</v>
      </c>
      <c r="E23" s="238"/>
      <c r="F23" s="241"/>
      <c r="H23" s="238"/>
      <c r="I23" s="238"/>
      <c r="K23" s="244" t="s">
        <v>168</v>
      </c>
      <c r="L23" t="s">
        <v>54</v>
      </c>
    </row>
    <row r="24" spans="2:12" ht="39">
      <c r="B24" s="241" t="s">
        <v>676</v>
      </c>
      <c r="C24" s="235" t="str">
        <f>L24</f>
        <v>ㄥ</v>
      </c>
      <c r="D24" s="238" t="s">
        <v>677</v>
      </c>
      <c r="E24" s="238" t="s">
        <v>678</v>
      </c>
      <c r="F24" s="241"/>
      <c r="H24" s="238"/>
      <c r="I24" s="238"/>
      <c r="K24" s="244" t="s">
        <v>127</v>
      </c>
      <c r="L24" t="s">
        <v>343</v>
      </c>
    </row>
    <row r="25" spans="2:12" ht="39">
      <c r="B25" s="241" t="s">
        <v>124</v>
      </c>
      <c r="C25" s="235" t="str">
        <f>L8</f>
        <v>ㄜ</v>
      </c>
      <c r="D25" s="238" t="s">
        <v>679</v>
      </c>
      <c r="E25" s="238" t="s">
        <v>680</v>
      </c>
      <c r="F25" s="241"/>
      <c r="H25" s="238"/>
      <c r="I25" s="238"/>
      <c r="K25" s="243"/>
    </row>
    <row r="26" spans="2:12" ht="39">
      <c r="B26" s="241" t="s">
        <v>681</v>
      </c>
      <c r="C26" s="235" t="str">
        <f>L7</f>
        <v>ㆦ</v>
      </c>
      <c r="D26" s="238" t="s">
        <v>682</v>
      </c>
      <c r="E26" s="238" t="s">
        <v>683</v>
      </c>
      <c r="F26" s="241" t="s">
        <v>684</v>
      </c>
      <c r="G26" s="235" t="str">
        <f>$L$24 &amp; C26</f>
        <v>ㄥㆦ</v>
      </c>
      <c r="H26" s="238" t="s">
        <v>685</v>
      </c>
      <c r="I26" s="238"/>
    </row>
    <row r="27" spans="2:12" ht="39">
      <c r="B27" s="241" t="s">
        <v>686</v>
      </c>
      <c r="C27" s="235" t="str">
        <f>$C$26 &amp; L22</f>
        <v>ㆦㄇ</v>
      </c>
      <c r="D27" s="238" t="s">
        <v>688</v>
      </c>
      <c r="E27" s="238"/>
      <c r="F27" s="241"/>
      <c r="H27" s="238"/>
      <c r="I27" s="238"/>
    </row>
    <row r="28" spans="2:12" ht="39">
      <c r="B28" s="241" t="s">
        <v>687</v>
      </c>
      <c r="C28" s="235" t="str">
        <f>$C$26 &amp; L24</f>
        <v>ㆦㄥ</v>
      </c>
      <c r="D28" s="238" t="s">
        <v>689</v>
      </c>
      <c r="E28" s="238" t="s">
        <v>621</v>
      </c>
      <c r="F28" s="241"/>
      <c r="H28" s="238"/>
      <c r="I28" s="238"/>
    </row>
    <row r="29" spans="2:12" ht="39">
      <c r="B29" s="241" t="s">
        <v>129</v>
      </c>
      <c r="C29" s="235" t="str">
        <f>$L$5</f>
        <v>ㄨ</v>
      </c>
      <c r="D29" s="238" t="s">
        <v>690</v>
      </c>
      <c r="E29" s="238" t="s">
        <v>691</v>
      </c>
      <c r="F29" s="241"/>
      <c r="H29" s="238"/>
      <c r="I29" s="238"/>
    </row>
    <row r="30" spans="2:12" ht="39">
      <c r="B30" s="241" t="s">
        <v>692</v>
      </c>
      <c r="C30" s="235" t="str">
        <f>$L$5 &amp; L3</f>
        <v>ㄨㄚ</v>
      </c>
      <c r="D30" s="238" t="s">
        <v>693</v>
      </c>
      <c r="E30" s="238" t="s">
        <v>694</v>
      </c>
      <c r="F30" s="241" t="s">
        <v>695</v>
      </c>
      <c r="G30" s="235" t="str">
        <f>$L$24 &amp; C30</f>
        <v>ㄥㄨㄚ</v>
      </c>
      <c r="H30" s="239" t="s">
        <v>696</v>
      </c>
      <c r="I30" s="238" t="s">
        <v>697</v>
      </c>
    </row>
    <row r="31" spans="2:12" ht="39">
      <c r="B31" s="241" t="s">
        <v>595</v>
      </c>
      <c r="C31" s="235" t="str">
        <f>$L$5 &amp; L10</f>
        <v>ㄨㄞ</v>
      </c>
      <c r="D31" s="238" t="s">
        <v>698</v>
      </c>
      <c r="E31" s="238" t="s">
        <v>699</v>
      </c>
      <c r="F31" s="241" t="s">
        <v>700</v>
      </c>
      <c r="G31" s="235" t="str">
        <f>$L$24 &amp; C31</f>
        <v>ㄥㄨㄞ</v>
      </c>
      <c r="H31" s="239" t="s">
        <v>701</v>
      </c>
      <c r="I31" s="238"/>
    </row>
    <row r="32" spans="2:12" ht="39">
      <c r="B32" s="241" t="s">
        <v>702</v>
      </c>
      <c r="C32" s="235" t="str">
        <f>$L$5 &amp; L11</f>
        <v>ㄨㄢ</v>
      </c>
      <c r="D32" s="238" t="s">
        <v>703</v>
      </c>
      <c r="E32" s="238" t="s">
        <v>704</v>
      </c>
      <c r="F32" s="241"/>
      <c r="H32" s="238"/>
      <c r="I32" s="238"/>
    </row>
    <row r="33" spans="2:9" ht="39">
      <c r="B33" s="241" t="s">
        <v>594</v>
      </c>
      <c r="C33" s="235" t="str">
        <f t="shared" ref="C33" si="1">$L$5 &amp; L6</f>
        <v>ㄨㄝ</v>
      </c>
      <c r="D33" s="238" t="s">
        <v>705</v>
      </c>
      <c r="E33" s="238" t="s">
        <v>706</v>
      </c>
      <c r="F33" s="241"/>
      <c r="H33" s="238"/>
      <c r="I33" s="238"/>
    </row>
    <row r="34" spans="2:9" ht="39">
      <c r="B34" s="241" t="s">
        <v>707</v>
      </c>
      <c r="C34" s="235" t="str">
        <f>$L$5 &amp;  L4</f>
        <v>ㄨㄧ</v>
      </c>
      <c r="D34" s="238" t="s">
        <v>708</v>
      </c>
      <c r="E34" s="238" t="s">
        <v>709</v>
      </c>
      <c r="F34" s="241" t="s">
        <v>710</v>
      </c>
      <c r="G34" s="235" t="str">
        <f>$L$24 &amp; C34</f>
        <v>ㄥㄨㄧ</v>
      </c>
      <c r="H34" s="238" t="s">
        <v>711</v>
      </c>
      <c r="I34" s="238"/>
    </row>
    <row r="35" spans="2:9" ht="39">
      <c r="B35" s="241" t="s">
        <v>712</v>
      </c>
      <c r="C35" s="235" t="str">
        <f>$L$5 &amp; L23</f>
        <v>ㄨㄣ</v>
      </c>
      <c r="D35" s="238" t="s">
        <v>371</v>
      </c>
      <c r="E35" s="238" t="s">
        <v>713</v>
      </c>
      <c r="F35" s="241"/>
    </row>
    <row r="36" spans="2:9">
      <c r="B36" s="234">
        <f xml:space="preserve"> COUNTA(B4:B35)</f>
        <v>32</v>
      </c>
      <c r="F36" s="234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 台語注音鍵盤設計</vt:lpstr>
      <vt:lpstr>注音符號字典編碼</vt:lpstr>
      <vt:lpstr>注音符號對映表</vt:lpstr>
      <vt:lpstr>聲調</vt:lpstr>
      <vt:lpstr>聲調對照</vt:lpstr>
      <vt:lpstr>台羅拼音字母</vt:lpstr>
      <vt:lpstr>台灣十八音-45韻母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2024-07-27T14:07:38Z</dcterms:modified>
</cp:coreProperties>
</file>