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53413428-D8C9-4DD1-9C4C-754528C753CE}" xr6:coauthVersionLast="47" xr6:coauthVersionMax="47" xr10:uidLastSave="{00000000-0000-0000-0000-000000000000}"/>
  <bookViews>
    <workbookView xWindow="28680" yWindow="-120" windowWidth="38640" windowHeight="15840" xr2:uid="{8ADEA2FE-7CD1-466B-8EB5-9AA2577FE19A}"/>
  </bookViews>
  <sheets>
    <sheet name=" 台語注音鍵盤設計" sheetId="19" r:id="rId1"/>
    <sheet name="注音符號字典編碼" sheetId="17" r:id="rId2"/>
    <sheet name="注音符號對映表" sheetId="18" r:id="rId3"/>
    <sheet name="聲調" sheetId="20" r:id="rId4"/>
    <sheet name="台羅拼音字母" sheetId="21" r:id="rId5"/>
    <sheet name="台灣十八音-45韻母" sheetId="22" r:id="rId6"/>
  </sheets>
  <definedNames>
    <definedName name="_xlnm._FilterDatabase" localSheetId="1" hidden="1">注音符號字典編碼!$J$4:$M$59</definedName>
    <definedName name="方音符號">#REF!</definedName>
    <definedName name="字典編碼" localSheetId="0">#REF!</definedName>
    <definedName name="字典編碼">#REF!</definedName>
    <definedName name="注音符號">#REF!</definedName>
    <definedName name="拼音字母" localSheetId="0">#REF!</definedName>
    <definedName name="拼音字母">#REF!</definedName>
    <definedName name="鍵盤位置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K4" i="19" l="1"/>
  <c r="BL4" i="19"/>
  <c r="BM4" i="19"/>
  <c r="BN4" i="19"/>
  <c r="BO4" i="19"/>
  <c r="BK5" i="19"/>
  <c r="BL5" i="19"/>
  <c r="BQ5" i="19" s="1"/>
  <c r="BM5" i="19"/>
  <c r="BN5" i="19"/>
  <c r="BO5" i="19"/>
  <c r="BK6" i="19"/>
  <c r="BQ6" i="19" s="1"/>
  <c r="BL6" i="19"/>
  <c r="BM6" i="19"/>
  <c r="BN6" i="19"/>
  <c r="BO6" i="19"/>
  <c r="BK7" i="19"/>
  <c r="BQ7" i="19" s="1"/>
  <c r="BL7" i="19"/>
  <c r="BM7" i="19"/>
  <c r="BN7" i="19"/>
  <c r="BO7" i="19"/>
  <c r="BK8" i="19"/>
  <c r="BL8" i="19"/>
  <c r="BM8" i="19"/>
  <c r="BN8" i="19"/>
  <c r="BO8" i="19"/>
  <c r="BK9" i="19"/>
  <c r="BL9" i="19"/>
  <c r="BQ9" i="19" s="1"/>
  <c r="BM9" i="19"/>
  <c r="BN9" i="19"/>
  <c r="BO9" i="19"/>
  <c r="BK10" i="19"/>
  <c r="BQ10" i="19" s="1"/>
  <c r="BL10" i="19"/>
  <c r="BM10" i="19"/>
  <c r="BN10" i="19"/>
  <c r="BO10" i="19"/>
  <c r="BK11" i="19"/>
  <c r="BQ11" i="19" s="1"/>
  <c r="BL11" i="19"/>
  <c r="BM11" i="19"/>
  <c r="BN11" i="19"/>
  <c r="BO11" i="19"/>
  <c r="BK12" i="19"/>
  <c r="BL12" i="19"/>
  <c r="BM12" i="19"/>
  <c r="BN12" i="19"/>
  <c r="BO12" i="19"/>
  <c r="BK13" i="19"/>
  <c r="BL13" i="19"/>
  <c r="BQ13" i="19" s="1"/>
  <c r="BM13" i="19"/>
  <c r="BN13" i="19"/>
  <c r="BO13" i="19"/>
  <c r="BK14" i="19"/>
  <c r="BQ14" i="19" s="1"/>
  <c r="BL14" i="19"/>
  <c r="BM14" i="19"/>
  <c r="BN14" i="19"/>
  <c r="BO14" i="19"/>
  <c r="BK15" i="19"/>
  <c r="BQ15" i="19" s="1"/>
  <c r="BL15" i="19"/>
  <c r="BM15" i="19"/>
  <c r="BN15" i="19"/>
  <c r="BO15" i="19"/>
  <c r="BK16" i="19"/>
  <c r="BL16" i="19"/>
  <c r="BM16" i="19"/>
  <c r="BN16" i="19"/>
  <c r="BO16" i="19"/>
  <c r="BK17" i="19"/>
  <c r="BL17" i="19"/>
  <c r="BQ17" i="19" s="1"/>
  <c r="BM17" i="19"/>
  <c r="BN17" i="19"/>
  <c r="BO17" i="19"/>
  <c r="BK18" i="19"/>
  <c r="BQ18" i="19" s="1"/>
  <c r="BL18" i="19"/>
  <c r="BM18" i="19"/>
  <c r="BN18" i="19"/>
  <c r="BO18" i="19"/>
  <c r="BK19" i="19"/>
  <c r="BQ19" i="19" s="1"/>
  <c r="BL19" i="19"/>
  <c r="BM19" i="19"/>
  <c r="BN19" i="19"/>
  <c r="BO19" i="19"/>
  <c r="BK20" i="19"/>
  <c r="BL20" i="19"/>
  <c r="BM20" i="19"/>
  <c r="BN20" i="19"/>
  <c r="BO20" i="19"/>
  <c r="BK21" i="19"/>
  <c r="BL21" i="19"/>
  <c r="BQ21" i="19" s="1"/>
  <c r="BM21" i="19"/>
  <c r="BN21" i="19"/>
  <c r="BO21" i="19"/>
  <c r="BK22" i="19"/>
  <c r="BQ22" i="19" s="1"/>
  <c r="BL22" i="19"/>
  <c r="BM22" i="19"/>
  <c r="BN22" i="19"/>
  <c r="BO22" i="19"/>
  <c r="BK23" i="19"/>
  <c r="BQ23" i="19" s="1"/>
  <c r="BL23" i="19"/>
  <c r="BM23" i="19"/>
  <c r="BN23" i="19"/>
  <c r="BO23" i="19"/>
  <c r="BK24" i="19"/>
  <c r="BL24" i="19"/>
  <c r="BM24" i="19"/>
  <c r="BN24" i="19"/>
  <c r="BO24" i="19"/>
  <c r="BK25" i="19"/>
  <c r="BL25" i="19"/>
  <c r="BQ25" i="19" s="1"/>
  <c r="BM25" i="19"/>
  <c r="BN25" i="19"/>
  <c r="BO25" i="19"/>
  <c r="BK26" i="19"/>
  <c r="BQ26" i="19" s="1"/>
  <c r="BL26" i="19"/>
  <c r="BM26" i="19"/>
  <c r="BN26" i="19"/>
  <c r="BO26" i="19"/>
  <c r="BK27" i="19"/>
  <c r="BQ27" i="19" s="1"/>
  <c r="BL27" i="19"/>
  <c r="BM27" i="19"/>
  <c r="BN27" i="19"/>
  <c r="BO27" i="19"/>
  <c r="BK28" i="19"/>
  <c r="BL28" i="19"/>
  <c r="BM28" i="19"/>
  <c r="BN28" i="19"/>
  <c r="BO28" i="19"/>
  <c r="BK29" i="19"/>
  <c r="BL29" i="19"/>
  <c r="BQ29" i="19" s="1"/>
  <c r="BM29" i="19"/>
  <c r="BN29" i="19"/>
  <c r="BO29" i="19"/>
  <c r="BK30" i="19"/>
  <c r="BQ30" i="19" s="1"/>
  <c r="BL30" i="19"/>
  <c r="BM30" i="19"/>
  <c r="BN30" i="19"/>
  <c r="BO30" i="19"/>
  <c r="BK31" i="19"/>
  <c r="BQ31" i="19" s="1"/>
  <c r="BL31" i="19"/>
  <c r="BM31" i="19"/>
  <c r="BN31" i="19"/>
  <c r="BO31" i="19"/>
  <c r="BK32" i="19"/>
  <c r="BL32" i="19"/>
  <c r="BM32" i="19"/>
  <c r="BN32" i="19"/>
  <c r="BO32" i="19"/>
  <c r="BK33" i="19"/>
  <c r="BL33" i="19"/>
  <c r="BQ33" i="19" s="1"/>
  <c r="BM33" i="19"/>
  <c r="BN33" i="19"/>
  <c r="BO33" i="19"/>
  <c r="BK34" i="19"/>
  <c r="BQ34" i="19" s="1"/>
  <c r="BL34" i="19"/>
  <c r="BM34" i="19"/>
  <c r="BN34" i="19"/>
  <c r="BO34" i="19"/>
  <c r="BK35" i="19"/>
  <c r="BQ35" i="19" s="1"/>
  <c r="BL35" i="19"/>
  <c r="BM35" i="19"/>
  <c r="BN35" i="19"/>
  <c r="BO35" i="19"/>
  <c r="BK36" i="19"/>
  <c r="BL36" i="19"/>
  <c r="BM36" i="19"/>
  <c r="BN36" i="19"/>
  <c r="BO36" i="19"/>
  <c r="BK37" i="19"/>
  <c r="BL37" i="19"/>
  <c r="BQ37" i="19" s="1"/>
  <c r="BM37" i="19"/>
  <c r="BN37" i="19"/>
  <c r="BO37" i="19"/>
  <c r="BK38" i="19"/>
  <c r="BQ38" i="19" s="1"/>
  <c r="BL38" i="19"/>
  <c r="BM38" i="19"/>
  <c r="BN38" i="19"/>
  <c r="BO38" i="19"/>
  <c r="BK39" i="19"/>
  <c r="BQ39" i="19" s="1"/>
  <c r="BL39" i="19"/>
  <c r="BM39" i="19"/>
  <c r="BN39" i="19"/>
  <c r="BO39" i="19"/>
  <c r="BK40" i="19"/>
  <c r="BL40" i="19"/>
  <c r="BM40" i="19"/>
  <c r="BN40" i="19"/>
  <c r="BO40" i="19"/>
  <c r="BK41" i="19"/>
  <c r="BL41" i="19"/>
  <c r="BQ41" i="19" s="1"/>
  <c r="BM41" i="19"/>
  <c r="BN41" i="19"/>
  <c r="BO41" i="19"/>
  <c r="BK42" i="19"/>
  <c r="BQ42" i="19" s="1"/>
  <c r="BL42" i="19"/>
  <c r="BM42" i="19"/>
  <c r="BN42" i="19"/>
  <c r="BO42" i="19"/>
  <c r="BK43" i="19"/>
  <c r="BQ43" i="19" s="1"/>
  <c r="BL43" i="19"/>
  <c r="BM43" i="19"/>
  <c r="BN43" i="19"/>
  <c r="BO43" i="19"/>
  <c r="BK44" i="19"/>
  <c r="BL44" i="19"/>
  <c r="BM44" i="19"/>
  <c r="BN44" i="19"/>
  <c r="BO44" i="19"/>
  <c r="BK45" i="19"/>
  <c r="BL45" i="19"/>
  <c r="BQ45" i="19" s="1"/>
  <c r="BM45" i="19"/>
  <c r="BN45" i="19"/>
  <c r="BO45" i="19"/>
  <c r="BK46" i="19"/>
  <c r="BQ46" i="19" s="1"/>
  <c r="BL46" i="19"/>
  <c r="BM46" i="19"/>
  <c r="BN46" i="19"/>
  <c r="BO46" i="19"/>
  <c r="BK47" i="19"/>
  <c r="BQ47" i="19" s="1"/>
  <c r="BL47" i="19"/>
  <c r="BM47" i="19"/>
  <c r="BN47" i="19"/>
  <c r="BO47" i="19"/>
  <c r="BQ8" i="19"/>
  <c r="BQ12" i="19"/>
  <c r="BQ16" i="19"/>
  <c r="BQ20" i="19"/>
  <c r="BQ24" i="19"/>
  <c r="BQ28" i="19"/>
  <c r="BQ32" i="19"/>
  <c r="BQ36" i="19"/>
  <c r="BQ40" i="19"/>
  <c r="BQ44" i="19"/>
  <c r="BQ4" i="19"/>
  <c r="BJ5" i="19"/>
  <c r="BJ6" i="19"/>
  <c r="BJ7" i="19"/>
  <c r="BJ8" i="19"/>
  <c r="BJ9" i="19"/>
  <c r="BJ10" i="19"/>
  <c r="BJ11" i="19"/>
  <c r="BJ12" i="19"/>
  <c r="BJ13" i="19"/>
  <c r="BJ14" i="19"/>
  <c r="BJ15" i="19"/>
  <c r="BJ16" i="19"/>
  <c r="BJ17" i="19"/>
  <c r="BJ18" i="19"/>
  <c r="BJ19" i="19"/>
  <c r="BJ20" i="19"/>
  <c r="BJ21" i="19"/>
  <c r="BJ22" i="19"/>
  <c r="BJ23" i="19"/>
  <c r="BJ24" i="19"/>
  <c r="BJ25" i="19"/>
  <c r="BJ26" i="19"/>
  <c r="BJ27" i="19"/>
  <c r="BJ28" i="19"/>
  <c r="BJ29" i="19"/>
  <c r="BJ30" i="19"/>
  <c r="BJ31" i="19"/>
  <c r="BJ32" i="19"/>
  <c r="BJ33" i="19"/>
  <c r="BJ34" i="19"/>
  <c r="BJ35" i="19"/>
  <c r="BJ36" i="19"/>
  <c r="BJ37" i="19"/>
  <c r="BJ38" i="19"/>
  <c r="BJ39" i="19"/>
  <c r="BJ40" i="19"/>
  <c r="BJ41" i="19"/>
  <c r="BJ42" i="19"/>
  <c r="BJ43" i="19"/>
  <c r="BJ44" i="19"/>
  <c r="BJ45" i="19"/>
  <c r="BJ46" i="19"/>
  <c r="BJ47" i="19"/>
  <c r="BJ4" i="19"/>
  <c r="B45" i="17" l="1"/>
  <c r="B38" i="17"/>
  <c r="B39" i="17"/>
  <c r="B40" i="17"/>
  <c r="B41" i="17"/>
  <c r="B42" i="17"/>
  <c r="B43" i="17"/>
  <c r="B44" i="17"/>
  <c r="B37" i="17"/>
  <c r="E41" i="17"/>
  <c r="E39" i="17"/>
  <c r="E31" i="17"/>
  <c r="E29" i="17"/>
  <c r="E27" i="17"/>
  <c r="E25" i="17"/>
  <c r="E23" i="17"/>
  <c r="D15" i="19" a="1"/>
  <c r="D15" i="19" s="1"/>
  <c r="E15" i="19" a="1"/>
  <c r="E15" i="19" s="1"/>
  <c r="F15" i="19" a="1"/>
  <c r="F15" i="19" s="1"/>
  <c r="G15" i="19" a="1"/>
  <c r="G15" i="19" s="1"/>
  <c r="H15" i="19" a="1"/>
  <c r="H15" i="19" s="1"/>
  <c r="I15" i="19" a="1"/>
  <c r="I15" i="19" s="1"/>
  <c r="J15" i="19" a="1"/>
  <c r="J15" i="19" s="1"/>
  <c r="K15" i="19" a="1"/>
  <c r="K15" i="19" s="1"/>
  <c r="L15" i="19" a="1"/>
  <c r="L15" i="19" s="1"/>
  <c r="M15" i="19" a="1"/>
  <c r="M15" i="19" s="1"/>
  <c r="N15" i="19" a="1"/>
  <c r="N15" i="19" s="1"/>
  <c r="O15" i="19" a="1"/>
  <c r="O15" i="19" s="1"/>
  <c r="P15" i="19" a="1"/>
  <c r="P15" i="19" s="1"/>
  <c r="Q15" i="19" a="1"/>
  <c r="Q15" i="19" s="1"/>
  <c r="R15" i="19" a="1"/>
  <c r="R15" i="19" s="1"/>
  <c r="S15" i="19" a="1"/>
  <c r="S15" i="19" s="1"/>
  <c r="T15" i="19" a="1"/>
  <c r="T15" i="19" s="1"/>
  <c r="U15" i="19" a="1"/>
  <c r="U15" i="19" s="1"/>
  <c r="V15" i="19" a="1"/>
  <c r="V15" i="19" s="1"/>
  <c r="W15" i="19" a="1"/>
  <c r="W15" i="19" s="1"/>
  <c r="X15" i="19" a="1"/>
  <c r="X15" i="19" s="1"/>
  <c r="Y15" i="19" a="1"/>
  <c r="Y15" i="19" s="1"/>
  <c r="Z15" i="19" a="1"/>
  <c r="Z15" i="19" s="1"/>
  <c r="AA15" i="19" a="1"/>
  <c r="AA15" i="19" s="1"/>
  <c r="AB15" i="19" a="1"/>
  <c r="AB15" i="19" s="1"/>
  <c r="AC15" i="19" a="1"/>
  <c r="AC15" i="19" s="1"/>
  <c r="AD15" i="19" a="1"/>
  <c r="AD15" i="19" s="1"/>
  <c r="AE15" i="19" a="1"/>
  <c r="AE15" i="19" s="1"/>
  <c r="AF15" i="19" a="1"/>
  <c r="AF15" i="19" s="1"/>
  <c r="AG15" i="19" a="1"/>
  <c r="AG15" i="19" s="1"/>
  <c r="AH15" i="19" a="1"/>
  <c r="AH15" i="19" s="1"/>
  <c r="AI15" i="19" a="1"/>
  <c r="AI15" i="19" s="1"/>
  <c r="AJ15" i="19" a="1"/>
  <c r="AJ15" i="19" s="1"/>
  <c r="AK15" i="19" a="1"/>
  <c r="AK15" i="19" s="1"/>
  <c r="AL15" i="19" a="1"/>
  <c r="AL15" i="19" s="1"/>
  <c r="AM15" i="19" a="1"/>
  <c r="AM15" i="19" s="1"/>
  <c r="AN15" i="19" a="1"/>
  <c r="AN15" i="19" s="1"/>
  <c r="AO15" i="19" a="1"/>
  <c r="AO15" i="19" s="1"/>
  <c r="AP15" i="19" a="1"/>
  <c r="AP15" i="19" s="1"/>
  <c r="AQ15" i="19" a="1"/>
  <c r="AQ15" i="19" s="1"/>
  <c r="AR15" i="19" a="1"/>
  <c r="AR15" i="19" s="1"/>
  <c r="AS15" i="19" a="1"/>
  <c r="AS15" i="19" s="1"/>
  <c r="AT15" i="19" a="1"/>
  <c r="AT15" i="19" s="1"/>
  <c r="AU15" i="19" a="1"/>
  <c r="AU15" i="19" s="1"/>
  <c r="AV15" i="19" a="1"/>
  <c r="AV15" i="19" s="1"/>
  <c r="AW15" i="19" a="1"/>
  <c r="AW15" i="19" s="1"/>
  <c r="AX15" i="19" a="1"/>
  <c r="AX15" i="19" s="1"/>
  <c r="AY15" i="19" a="1"/>
  <c r="AY15" i="19" s="1"/>
  <c r="AZ15" i="19" a="1"/>
  <c r="AZ15" i="19" s="1"/>
  <c r="BA15" i="19" a="1"/>
  <c r="BA15" i="19" s="1"/>
  <c r="BB15" i="19" a="1"/>
  <c r="BB15" i="19" s="1"/>
  <c r="BC15" i="19" a="1"/>
  <c r="BC15" i="19" s="1"/>
  <c r="BD15" i="19" a="1"/>
  <c r="BD15" i="19" s="1"/>
  <c r="BE15" i="19" a="1"/>
  <c r="BE15" i="19" s="1"/>
  <c r="BF15" i="19" a="1"/>
  <c r="BF15" i="19" s="1"/>
  <c r="BU4" i="19"/>
  <c r="BU5" i="19"/>
  <c r="BU6" i="19"/>
  <c r="BU7" i="19"/>
  <c r="C8" i="22"/>
  <c r="C15" i="22" s="1"/>
  <c r="F36" i="22"/>
  <c r="B36" i="22"/>
  <c r="C35" i="22"/>
  <c r="C34" i="22"/>
  <c r="G34" i="22" s="1"/>
  <c r="C32" i="22"/>
  <c r="C31" i="22"/>
  <c r="G31" i="22" s="1"/>
  <c r="C33" i="22"/>
  <c r="C30" i="22"/>
  <c r="G30" i="22" s="1"/>
  <c r="C29" i="22"/>
  <c r="C25" i="22"/>
  <c r="C26" i="22"/>
  <c r="G26" i="22" s="1"/>
  <c r="C24" i="22"/>
  <c r="C23" i="22"/>
  <c r="C22" i="22"/>
  <c r="G22" i="22" s="1"/>
  <c r="C21" i="22"/>
  <c r="C20" i="22"/>
  <c r="G20" i="22" s="1"/>
  <c r="C18" i="22"/>
  <c r="C19" i="22"/>
  <c r="C17" i="22"/>
  <c r="C12" i="22"/>
  <c r="G12" i="22" s="1"/>
  <c r="C11" i="22"/>
  <c r="G11" i="22" s="1"/>
  <c r="C10" i="22"/>
  <c r="G10" i="22" s="1"/>
  <c r="C9" i="22"/>
  <c r="C16" i="22" s="1"/>
  <c r="G16" i="22" s="1"/>
  <c r="C7" i="22"/>
  <c r="C14" i="22" s="1"/>
  <c r="C6" i="22"/>
  <c r="C13" i="22" s="1"/>
  <c r="G9" i="22"/>
  <c r="C5" i="22"/>
  <c r="G5" i="22" s="1"/>
  <c r="C4" i="22"/>
  <c r="G4" i="22" s="1"/>
  <c r="I38" i="21"/>
  <c r="I36" i="21"/>
  <c r="I34" i="21"/>
  <c r="I32" i="21"/>
  <c r="I30" i="21"/>
  <c r="I28" i="21"/>
  <c r="D52" i="17"/>
  <c r="C26" i="18"/>
  <c r="C33" i="18"/>
  <c r="C30" i="18"/>
  <c r="C28" i="18"/>
  <c r="C24" i="18"/>
  <c r="C28" i="22" l="1"/>
  <c r="C27" i="22"/>
  <c r="D34" i="17"/>
  <c r="M44" i="17" a="1"/>
  <c r="M44" i="17" s="1"/>
  <c r="L44" i="17" a="1"/>
  <c r="L44" i="17" s="1"/>
  <c r="K44" i="17" a="1"/>
  <c r="K44" i="17" s="1"/>
  <c r="M43" i="17" a="1"/>
  <c r="M43" i="17" s="1"/>
  <c r="L43" i="17" a="1"/>
  <c r="L43" i="17" s="1"/>
  <c r="K43" i="17" a="1"/>
  <c r="K43" i="17" s="1"/>
  <c r="M42" i="17" a="1"/>
  <c r="M42" i="17" s="1"/>
  <c r="L42" i="17" a="1"/>
  <c r="L42" i="17" s="1"/>
  <c r="K42" i="17" a="1"/>
  <c r="K42" i="17" s="1"/>
  <c r="M41" i="17" a="1"/>
  <c r="M41" i="17" s="1"/>
  <c r="L41" i="17" a="1"/>
  <c r="L41" i="17" s="1"/>
  <c r="K41" i="17" a="1"/>
  <c r="K41" i="17" s="1"/>
  <c r="M39" i="17" a="1"/>
  <c r="M39" i="17" s="1"/>
  <c r="L39" i="17" a="1"/>
  <c r="L39" i="17" s="1"/>
  <c r="K39" i="17" a="1"/>
  <c r="K39" i="17" s="1"/>
  <c r="M38" i="17" a="1"/>
  <c r="M38" i="17" s="1"/>
  <c r="L38" i="17" a="1"/>
  <c r="L38" i="17" s="1"/>
  <c r="K38" i="17" a="1"/>
  <c r="K38" i="17" s="1"/>
  <c r="M37" i="17" a="1"/>
  <c r="M37" i="17" s="1"/>
  <c r="L37" i="17" a="1"/>
  <c r="L37" i="17" s="1"/>
  <c r="K37" i="17" a="1"/>
  <c r="K37" i="17" s="1"/>
  <c r="M36" i="17" a="1"/>
  <c r="M36" i="17" s="1"/>
  <c r="L36" i="17" a="1"/>
  <c r="L36" i="17" s="1"/>
  <c r="K36" i="17" a="1"/>
  <c r="K36" i="17" s="1"/>
  <c r="M35" i="17" a="1"/>
  <c r="M35" i="17" s="1"/>
  <c r="L35" i="17" a="1"/>
  <c r="L35" i="17" s="1"/>
  <c r="K35" i="17" a="1"/>
  <c r="K35" i="17" s="1"/>
  <c r="M34" i="17" a="1"/>
  <c r="M34" i="17" s="1"/>
  <c r="L34" i="17" a="1"/>
  <c r="L34" i="17" s="1"/>
  <c r="K34" i="17" a="1"/>
  <c r="K34" i="17" s="1"/>
  <c r="M33" i="17" a="1"/>
  <c r="M33" i="17" s="1"/>
  <c r="L33" i="17" a="1"/>
  <c r="L33" i="17" s="1"/>
  <c r="K33" i="17" a="1"/>
  <c r="K33" i="17" s="1"/>
  <c r="M32" i="17" a="1"/>
  <c r="M32" i="17" s="1"/>
  <c r="L32" i="17" a="1"/>
  <c r="L32" i="17" s="1"/>
  <c r="M31" i="17" a="1"/>
  <c r="M31" i="17" s="1"/>
  <c r="L31" i="17" a="1"/>
  <c r="L31" i="17" s="1"/>
  <c r="K31" i="17" a="1"/>
  <c r="K31" i="17" s="1"/>
  <c r="M30" i="17" a="1"/>
  <c r="M30" i="17" s="1"/>
  <c r="L30" i="17" a="1"/>
  <c r="L30" i="17" s="1"/>
  <c r="K30" i="17" a="1"/>
  <c r="K30" i="17" s="1"/>
  <c r="M28" i="17" a="1"/>
  <c r="M28" i="17" s="1"/>
  <c r="L28" i="17" a="1"/>
  <c r="L28" i="17" s="1"/>
  <c r="K28" i="17" a="1"/>
  <c r="K28" i="17" s="1"/>
  <c r="M27" i="17" a="1"/>
  <c r="M27" i="17" s="1"/>
  <c r="L27" i="17" a="1"/>
  <c r="L27" i="17" s="1"/>
  <c r="K27" i="17" a="1"/>
  <c r="K27" i="17" s="1"/>
  <c r="M26" i="17" a="1"/>
  <c r="M26" i="17" s="1"/>
  <c r="L26" i="17" a="1"/>
  <c r="L26" i="17" s="1"/>
  <c r="K26" i="17" a="1"/>
  <c r="K26" i="17" s="1"/>
  <c r="M16" i="17" a="1"/>
  <c r="M16" i="17" s="1"/>
  <c r="L16" i="17" a="1"/>
  <c r="L16" i="17" s="1"/>
  <c r="K16" i="17" a="1"/>
  <c r="K16" i="17" s="1"/>
  <c r="M15" i="17" a="1"/>
  <c r="M15" i="17" s="1"/>
  <c r="L15" i="17" a="1"/>
  <c r="L15" i="17" s="1"/>
  <c r="K15" i="17" a="1"/>
  <c r="K15" i="17" s="1"/>
  <c r="M14" i="17" a="1"/>
  <c r="M14" i="17" s="1"/>
  <c r="L14" i="17" a="1"/>
  <c r="L14" i="17" s="1"/>
  <c r="K14" i="17" a="1"/>
  <c r="K14" i="17" s="1"/>
  <c r="M12" i="17" a="1"/>
  <c r="M12" i="17" s="1"/>
  <c r="L12" i="17" a="1"/>
  <c r="L12" i="17" s="1"/>
  <c r="K12" i="17" a="1"/>
  <c r="K12" i="17" s="1"/>
  <c r="M11" i="17" a="1"/>
  <c r="M11" i="17" s="1"/>
  <c r="L11" i="17" a="1"/>
  <c r="L11" i="17" s="1"/>
  <c r="K11" i="17" a="1"/>
  <c r="K11" i="17" s="1"/>
  <c r="M10" i="17" a="1"/>
  <c r="M10" i="17" s="1"/>
  <c r="L10" i="17" a="1"/>
  <c r="L10" i="17" s="1"/>
  <c r="K10" i="17" a="1"/>
  <c r="K10" i="17" s="1"/>
  <c r="M9" i="17" a="1"/>
  <c r="M9" i="17" s="1"/>
  <c r="L9" i="17" a="1"/>
  <c r="L9" i="17" s="1"/>
  <c r="K9" i="17" a="1"/>
  <c r="K9" i="17" s="1"/>
  <c r="M7" i="17" a="1"/>
  <c r="M7" i="17" s="1"/>
  <c r="L7" i="17" a="1"/>
  <c r="L7" i="17" s="1"/>
  <c r="K7" i="17" a="1"/>
  <c r="K7" i="17" s="1"/>
  <c r="M6" i="17" a="1"/>
  <c r="M6" i="17" s="1"/>
  <c r="L6" i="17" a="1"/>
  <c r="L6" i="17" s="1"/>
  <c r="K6" i="17" a="1"/>
  <c r="K6" i="17" s="1"/>
  <c r="M5" i="17" a="1"/>
  <c r="M5" i="17" s="1"/>
  <c r="L5" i="17" a="1"/>
  <c r="L5" i="17" s="1"/>
  <c r="K5" i="17" a="1"/>
  <c r="K5" i="17" s="1"/>
  <c r="S39" i="17" a="1"/>
  <c r="S39" i="17" s="1"/>
  <c r="R39" i="17" a="1"/>
  <c r="R39" i="17" s="1"/>
  <c r="Q39" i="17" a="1"/>
  <c r="Q39" i="17" s="1"/>
  <c r="S37" i="17" a="1"/>
  <c r="S37" i="17" s="1"/>
  <c r="R37" i="17" a="1"/>
  <c r="R37" i="17" s="1"/>
  <c r="Q37" i="17" a="1"/>
  <c r="Q37" i="17" s="1"/>
  <c r="S36" i="17" a="1"/>
  <c r="S36" i="17" s="1"/>
  <c r="R36" i="17" a="1"/>
  <c r="R36" i="17" s="1"/>
  <c r="Q36" i="17" a="1"/>
  <c r="Q36" i="17" s="1"/>
  <c r="S34" i="17" a="1"/>
  <c r="S34" i="17" s="1"/>
  <c r="R34" i="17" a="1"/>
  <c r="R34" i="17" s="1"/>
  <c r="Q34" i="17" a="1"/>
  <c r="Q34" i="17" s="1"/>
  <c r="S33" i="17" a="1"/>
  <c r="S33" i="17" s="1"/>
  <c r="R33" i="17" a="1"/>
  <c r="R33" i="17" s="1"/>
  <c r="Q33" i="17" a="1"/>
  <c r="Q33" i="17" s="1"/>
  <c r="S31" i="17" a="1"/>
  <c r="S31" i="17" s="1"/>
  <c r="R31" i="17" a="1"/>
  <c r="R31" i="17" s="1"/>
  <c r="Q31" i="17" a="1"/>
  <c r="Q31" i="17" s="1"/>
  <c r="S30" i="17" a="1"/>
  <c r="S30" i="17" s="1"/>
  <c r="R30" i="17" a="1"/>
  <c r="R30" i="17" s="1"/>
  <c r="Q30" i="17" a="1"/>
  <c r="Q30" i="17" s="1"/>
  <c r="S14" i="17" a="1"/>
  <c r="S14" i="17" s="1"/>
  <c r="R14" i="17" a="1"/>
  <c r="R14" i="17" s="1"/>
  <c r="S5" i="17" a="1"/>
  <c r="S5" i="17" s="1"/>
  <c r="R5" i="17" a="1"/>
  <c r="R5" i="17" s="1"/>
  <c r="B52" i="17"/>
  <c r="B51" i="17"/>
  <c r="B50" i="17"/>
  <c r="B48" i="17"/>
  <c r="B47" i="17"/>
  <c r="B46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16" i="17"/>
  <c r="B20" i="17"/>
  <c r="B19" i="17"/>
  <c r="B18" i="17"/>
  <c r="B17" i="17"/>
  <c r="B21" i="17"/>
  <c r="B15" i="17"/>
  <c r="B14" i="17"/>
  <c r="B13" i="17"/>
  <c r="B12" i="17"/>
  <c r="B11" i="17"/>
  <c r="B10" i="17"/>
  <c r="B9" i="17"/>
  <c r="B8" i="17"/>
  <c r="B7" i="17"/>
  <c r="B6" i="17"/>
  <c r="B5" i="17"/>
  <c r="K32" i="17" l="1" a="1"/>
  <c r="K32" i="17" s="1"/>
  <c r="Q14" i="17" a="1"/>
  <c r="Q14" i="17" s="1"/>
  <c r="Q5" i="17" a="1"/>
  <c r="Q5" i="17" s="1"/>
  <c r="D51" i="17"/>
  <c r="D50" i="17"/>
  <c r="C43" i="17"/>
  <c r="D19" i="19" a="1"/>
  <c r="H19" i="19" a="1"/>
  <c r="L19" i="19" a="1"/>
  <c r="P19" i="19" a="1"/>
  <c r="T19" i="19" a="1"/>
  <c r="X19" i="19" a="1"/>
  <c r="AB19" i="19" a="1"/>
  <c r="AF19" i="19" a="1"/>
  <c r="AJ19" i="19" a="1"/>
  <c r="AN19" i="19" a="1"/>
  <c r="AR19" i="19" a="1"/>
  <c r="N19" i="19" a="1"/>
  <c r="Z19" i="19" a="1"/>
  <c r="AH19" i="19" a="1"/>
  <c r="AP19" i="19" a="1"/>
  <c r="O19" i="19" a="1"/>
  <c r="W19" i="19" a="1"/>
  <c r="AE19" i="19" a="1"/>
  <c r="AM19" i="19" a="1"/>
  <c r="E19" i="19" a="1"/>
  <c r="I19" i="19" a="1"/>
  <c r="M19" i="19" a="1"/>
  <c r="Q19" i="19" a="1"/>
  <c r="U19" i="19" a="1"/>
  <c r="Y19" i="19" a="1"/>
  <c r="AC19" i="19" a="1"/>
  <c r="AG19" i="19" a="1"/>
  <c r="AK19" i="19" a="1"/>
  <c r="AO19" i="19" a="1"/>
  <c r="AS19" i="19" a="1"/>
  <c r="F19" i="19" a="1"/>
  <c r="J19" i="19" a="1"/>
  <c r="R19" i="19" a="1"/>
  <c r="V19" i="19" a="1"/>
  <c r="AD19" i="19" a="1"/>
  <c r="AL19" i="19" a="1"/>
  <c r="AT19" i="19" a="1"/>
  <c r="G19" i="19" a="1"/>
  <c r="K19" i="19" a="1"/>
  <c r="S19" i="19" a="1"/>
  <c r="AA19" i="19" a="1"/>
  <c r="AI19" i="19" a="1"/>
  <c r="AQ19" i="19" a="1"/>
  <c r="AU19" i="19" a="1"/>
  <c r="O17" i="19" a="1"/>
  <c r="AG17" i="19" a="1"/>
  <c r="Y16" i="19" a="1"/>
  <c r="Y17" i="19" a="1"/>
  <c r="M17" i="19" a="1"/>
  <c r="Q16" i="19" a="1"/>
  <c r="I16" i="19" a="1"/>
  <c r="K16" i="19" a="1"/>
  <c r="R16" i="19" a="1"/>
  <c r="AP17" i="19" a="1"/>
  <c r="AB16" i="19" a="1"/>
  <c r="S16" i="19" a="1"/>
  <c r="V17" i="19" a="1"/>
  <c r="AA16" i="19" a="1"/>
  <c r="AD17" i="19" a="1"/>
  <c r="P16" i="19" a="1"/>
  <c r="AH17" i="19" a="1"/>
  <c r="T17" i="19" a="1"/>
  <c r="AE16" i="19" a="1"/>
  <c r="W16" i="19" a="1"/>
  <c r="G17" i="19" a="1"/>
  <c r="D17" i="19" a="1"/>
  <c r="AB17" i="19" a="1"/>
  <c r="L17" i="19" a="1"/>
  <c r="AE17" i="19" a="1"/>
  <c r="W17" i="19" a="1"/>
  <c r="AG16" i="19" a="1"/>
  <c r="U16" i="19" a="1"/>
  <c r="Z17" i="19" a="1"/>
  <c r="AA17" i="19" a="1"/>
  <c r="E16" i="19" a="1"/>
  <c r="Q17" i="19" a="1"/>
  <c r="H16" i="19" a="1"/>
  <c r="D16" i="19" a="1"/>
  <c r="AM16" i="19" a="1"/>
  <c r="AF17" i="19" a="1"/>
  <c r="K17" i="19" a="1"/>
  <c r="R17" i="19" a="1"/>
  <c r="S17" i="19" a="1"/>
  <c r="AS16" i="19" a="1"/>
  <c r="Z16" i="19" a="1"/>
  <c r="AF16" i="19" a="1"/>
  <c r="AU16" i="19" a="1"/>
  <c r="E17" i="19" a="1"/>
  <c r="O16" i="19" a="1"/>
  <c r="AO17" i="19" a="1"/>
  <c r="AQ16" i="19" a="1"/>
  <c r="F16" i="19" a="1"/>
  <c r="AD16" i="19" a="1"/>
  <c r="N16" i="19" a="1"/>
  <c r="M16" i="19" a="1"/>
  <c r="N17" i="19" a="1"/>
  <c r="J16" i="19" a="1"/>
  <c r="AJ16" i="19" a="1"/>
  <c r="AL16" i="19" a="1"/>
  <c r="AH16" i="19" a="1"/>
  <c r="AC17" i="19" a="1"/>
  <c r="X17" i="19" a="1"/>
  <c r="T16" i="19" a="1"/>
  <c r="AR16" i="19" a="1"/>
  <c r="V16" i="19" a="1"/>
  <c r="AP16" i="19" a="1"/>
  <c r="AK17" i="19" a="1"/>
  <c r="AN17" i="19" a="1"/>
  <c r="F17" i="19" a="1"/>
  <c r="H17" i="19" a="1"/>
  <c r="AJ17" i="19" a="1"/>
  <c r="J17" i="19" a="1"/>
  <c r="AM17" i="19" a="1"/>
  <c r="AC16" i="19" a="1"/>
  <c r="AQ17" i="19" a="1"/>
  <c r="AK16" i="19" a="1"/>
  <c r="X16" i="19" a="1"/>
  <c r="I17" i="19" a="1"/>
  <c r="AR17" i="19" a="1"/>
  <c r="P17" i="19" a="1"/>
  <c r="AO16" i="19" a="1"/>
  <c r="AI17" i="19" a="1"/>
  <c r="U17" i="19" a="1"/>
  <c r="AI16" i="19" a="1"/>
  <c r="AN16" i="19" a="1"/>
  <c r="AT16" i="19" a="1"/>
  <c r="G16" i="19" a="1"/>
  <c r="AL17" i="19" a="1"/>
  <c r="L16" i="19" a="1"/>
  <c r="AU19" i="19" l="1"/>
  <c r="AQ19" i="19"/>
  <c r="AI19" i="19"/>
  <c r="AA19" i="19"/>
  <c r="S19" i="19"/>
  <c r="K19" i="19"/>
  <c r="G19" i="19"/>
  <c r="AT19" i="19"/>
  <c r="AL19" i="19"/>
  <c r="AD19" i="19"/>
  <c r="V19" i="19"/>
  <c r="R19" i="19"/>
  <c r="J19" i="19"/>
  <c r="F19" i="19"/>
  <c r="AS19" i="19"/>
  <c r="AO19" i="19"/>
  <c r="AK19" i="19"/>
  <c r="AG19" i="19"/>
  <c r="AC19" i="19"/>
  <c r="Y19" i="19"/>
  <c r="U19" i="19"/>
  <c r="Q19" i="19"/>
  <c r="M19" i="19"/>
  <c r="I19" i="19"/>
  <c r="E19" i="19"/>
  <c r="AM19" i="19"/>
  <c r="AE19" i="19"/>
  <c r="W19" i="19"/>
  <c r="O19" i="19"/>
  <c r="AP19" i="19"/>
  <c r="AH19" i="19"/>
  <c r="Z19" i="19"/>
  <c r="N19" i="19"/>
  <c r="AR19" i="19"/>
  <c r="AN19" i="19"/>
  <c r="AJ19" i="19"/>
  <c r="AF19" i="19"/>
  <c r="AB19" i="19"/>
  <c r="X19" i="19"/>
  <c r="T19" i="19"/>
  <c r="P19" i="19"/>
  <c r="L19" i="19"/>
  <c r="H19" i="19"/>
  <c r="D19" i="19"/>
  <c r="R26" i="17" a="1"/>
  <c r="R26" i="17" s="1"/>
  <c r="Q26" i="17" a="1"/>
  <c r="Q26" i="17" s="1"/>
  <c r="S26" i="17" a="1"/>
  <c r="S26" i="17" s="1"/>
  <c r="M20" i="17" a="1"/>
  <c r="M20" i="17" s="1"/>
  <c r="L19" i="17" a="1"/>
  <c r="L19" i="17" s="1"/>
  <c r="K18" i="17" a="1"/>
  <c r="K18" i="17" s="1"/>
  <c r="L18" i="17" a="1"/>
  <c r="L18" i="17" s="1"/>
  <c r="L20" i="17" a="1"/>
  <c r="L20" i="17" s="1"/>
  <c r="K19" i="17" a="1"/>
  <c r="K19" i="17" s="1"/>
  <c r="K20" i="17" a="1"/>
  <c r="K20" i="17" s="1"/>
  <c r="M18" i="17" a="1"/>
  <c r="M18" i="17" s="1"/>
  <c r="M19" i="17" a="1"/>
  <c r="M19" i="17" s="1"/>
  <c r="M50" i="17" a="1"/>
  <c r="M50" i="17" s="1"/>
  <c r="L49" i="17" a="1"/>
  <c r="L49" i="17" s="1"/>
  <c r="K48" i="17" a="1"/>
  <c r="K48" i="17" s="1"/>
  <c r="M46" i="17" a="1"/>
  <c r="M46" i="17" s="1"/>
  <c r="L45" i="17" a="1"/>
  <c r="L45" i="17" s="1"/>
  <c r="K40" i="17" a="1"/>
  <c r="K40" i="17" s="1"/>
  <c r="L29" i="17" a="1"/>
  <c r="L29" i="17" s="1"/>
  <c r="L25" i="17" a="1"/>
  <c r="L25" i="17" s="1"/>
  <c r="K24" i="17" a="1"/>
  <c r="K24" i="17" s="1"/>
  <c r="M22" i="17" a="1"/>
  <c r="M22" i="17" s="1"/>
  <c r="L21" i="17" a="1"/>
  <c r="L21" i="17" s="1"/>
  <c r="L17" i="17" a="1"/>
  <c r="L17" i="17" s="1"/>
  <c r="L13" i="17" a="1"/>
  <c r="L13" i="17" s="1"/>
  <c r="K8" i="17" a="1"/>
  <c r="K8" i="17" s="1"/>
  <c r="R50" i="17" a="1"/>
  <c r="R50" i="17" s="1"/>
  <c r="Q49" i="17" a="1"/>
  <c r="Q49" i="17" s="1"/>
  <c r="S47" i="17" a="1"/>
  <c r="S47" i="17" s="1"/>
  <c r="R46" i="17" a="1"/>
  <c r="R46" i="17" s="1"/>
  <c r="Q45" i="17" a="1"/>
  <c r="Q45" i="17" s="1"/>
  <c r="S43" i="17" a="1"/>
  <c r="S43" i="17" s="1"/>
  <c r="R42" i="17" a="1"/>
  <c r="R42" i="17" s="1"/>
  <c r="Q41" i="17" a="1"/>
  <c r="Q41" i="17" s="1"/>
  <c r="R38" i="17" a="1"/>
  <c r="R38" i="17" s="1"/>
  <c r="S35" i="17" a="1"/>
  <c r="S35" i="17" s="1"/>
  <c r="Q29" i="17" a="1"/>
  <c r="Q29" i="17" s="1"/>
  <c r="S27" i="17" a="1"/>
  <c r="S27" i="17" s="1"/>
  <c r="Q25" i="17" a="1"/>
  <c r="Q25" i="17" s="1"/>
  <c r="S23" i="17" a="1"/>
  <c r="S23" i="17" s="1"/>
  <c r="R22" i="17" a="1"/>
  <c r="R22" i="17" s="1"/>
  <c r="Q21" i="17" a="1"/>
  <c r="Q21" i="17" s="1"/>
  <c r="S19" i="17" a="1"/>
  <c r="S19" i="17" s="1"/>
  <c r="R18" i="17" a="1"/>
  <c r="R18" i="17" s="1"/>
  <c r="Q17" i="17" a="1"/>
  <c r="Q17" i="17" s="1"/>
  <c r="S15" i="17" a="1"/>
  <c r="S15" i="17" s="1"/>
  <c r="Q13" i="17" a="1"/>
  <c r="Q13" i="17" s="1"/>
  <c r="S11" i="17" a="1"/>
  <c r="S11" i="17" s="1"/>
  <c r="R10" i="17" a="1"/>
  <c r="R10" i="17" s="1"/>
  <c r="Q9" i="17" a="1"/>
  <c r="Q9" i="17" s="1"/>
  <c r="S7" i="17" a="1"/>
  <c r="S7" i="17" s="1"/>
  <c r="R6" i="17" a="1"/>
  <c r="R6" i="17" s="1"/>
  <c r="K47" i="17" a="1"/>
  <c r="K47" i="17" s="1"/>
  <c r="L40" i="17" a="1"/>
  <c r="L40" i="17" s="1"/>
  <c r="K23" i="17" a="1"/>
  <c r="K23" i="17" s="1"/>
  <c r="R49" i="17" a="1"/>
  <c r="R49" i="17" s="1"/>
  <c r="Q44" i="17" a="1"/>
  <c r="Q44" i="17" s="1"/>
  <c r="R41" i="17" a="1"/>
  <c r="R41" i="17" s="1"/>
  <c r="Q28" i="17" a="1"/>
  <c r="Q28" i="17" s="1"/>
  <c r="Q24" i="17" a="1"/>
  <c r="Q24" i="17" s="1"/>
  <c r="Q20" i="17" a="1"/>
  <c r="Q20" i="17" s="1"/>
  <c r="Q16" i="17" a="1"/>
  <c r="Q16" i="17" s="1"/>
  <c r="Q12" i="17" a="1"/>
  <c r="Q12" i="17" s="1"/>
  <c r="Q8" i="17" a="1"/>
  <c r="Q8" i="17" s="1"/>
  <c r="L50" i="17" a="1"/>
  <c r="L50" i="17" s="1"/>
  <c r="K49" i="17" a="1"/>
  <c r="K49" i="17" s="1"/>
  <c r="M47" i="17" a="1"/>
  <c r="M47" i="17" s="1"/>
  <c r="L46" i="17" a="1"/>
  <c r="L46" i="17" s="1"/>
  <c r="K45" i="17" a="1"/>
  <c r="K45" i="17" s="1"/>
  <c r="K29" i="17" a="1"/>
  <c r="K29" i="17" s="1"/>
  <c r="K25" i="17" a="1"/>
  <c r="K25" i="17" s="1"/>
  <c r="M23" i="17" a="1"/>
  <c r="M23" i="17" s="1"/>
  <c r="L22" i="17" a="1"/>
  <c r="L22" i="17" s="1"/>
  <c r="K21" i="17" a="1"/>
  <c r="K21" i="17" s="1"/>
  <c r="K17" i="17" a="1"/>
  <c r="K17" i="17" s="1"/>
  <c r="K13" i="17" a="1"/>
  <c r="K13" i="17" s="1"/>
  <c r="Q50" i="17" a="1"/>
  <c r="Q50" i="17" s="1"/>
  <c r="S48" i="17" a="1"/>
  <c r="S48" i="17" s="1"/>
  <c r="R47" i="17" a="1"/>
  <c r="R47" i="17" s="1"/>
  <c r="Q46" i="17" a="1"/>
  <c r="Q46" i="17" s="1"/>
  <c r="S44" i="17" a="1"/>
  <c r="S44" i="17" s="1"/>
  <c r="R43" i="17" a="1"/>
  <c r="R43" i="17" s="1"/>
  <c r="Q42" i="17" a="1"/>
  <c r="Q42" i="17" s="1"/>
  <c r="S40" i="17" a="1"/>
  <c r="S40" i="17" s="1"/>
  <c r="Q38" i="17" a="1"/>
  <c r="Q38" i="17" s="1"/>
  <c r="R35" i="17" a="1"/>
  <c r="R35" i="17" s="1"/>
  <c r="S32" i="17" a="1"/>
  <c r="S32" i="17" s="1"/>
  <c r="S28" i="17" a="1"/>
  <c r="S28" i="17" s="1"/>
  <c r="R27" i="17" a="1"/>
  <c r="R27" i="17" s="1"/>
  <c r="S24" i="17" a="1"/>
  <c r="S24" i="17" s="1"/>
  <c r="R23" i="17" a="1"/>
  <c r="R23" i="17" s="1"/>
  <c r="Q22" i="17" a="1"/>
  <c r="Q22" i="17" s="1"/>
  <c r="S20" i="17" a="1"/>
  <c r="S20" i="17" s="1"/>
  <c r="R19" i="17" a="1"/>
  <c r="R19" i="17" s="1"/>
  <c r="Q18" i="17" a="1"/>
  <c r="Q18" i="17" s="1"/>
  <c r="S16" i="17" a="1"/>
  <c r="S16" i="17" s="1"/>
  <c r="R15" i="17" a="1"/>
  <c r="R15" i="17" s="1"/>
  <c r="S12" i="17" a="1"/>
  <c r="S12" i="17" s="1"/>
  <c r="R11" i="17" a="1"/>
  <c r="R11" i="17" s="1"/>
  <c r="Q10" i="17" a="1"/>
  <c r="Q10" i="17" s="1"/>
  <c r="S8" i="17" a="1"/>
  <c r="S8" i="17" s="1"/>
  <c r="R7" i="17" a="1"/>
  <c r="R7" i="17" s="1"/>
  <c r="Q6" i="17" a="1"/>
  <c r="Q6" i="17" s="1"/>
  <c r="M49" i="17" a="1"/>
  <c r="M49" i="17" s="1"/>
  <c r="L24" i="17" a="1"/>
  <c r="L24" i="17" s="1"/>
  <c r="L8" i="17" a="1"/>
  <c r="L8" i="17" s="1"/>
  <c r="S50" i="17" a="1"/>
  <c r="S50" i="17" s="1"/>
  <c r="S46" i="17" a="1"/>
  <c r="S46" i="17" s="1"/>
  <c r="S42" i="17" a="1"/>
  <c r="S42" i="17" s="1"/>
  <c r="S38" i="17" a="1"/>
  <c r="S38" i="17" s="1"/>
  <c r="S22" i="17" a="1"/>
  <c r="S22" i="17" s="1"/>
  <c r="S18" i="17" a="1"/>
  <c r="S18" i="17" s="1"/>
  <c r="R9" i="17" a="1"/>
  <c r="R9" i="17" s="1"/>
  <c r="K50" i="17" a="1"/>
  <c r="K50" i="17" s="1"/>
  <c r="M48" i="17" a="1"/>
  <c r="M48" i="17" s="1"/>
  <c r="L47" i="17" a="1"/>
  <c r="L47" i="17" s="1"/>
  <c r="K46" i="17" a="1"/>
  <c r="K46" i="17" s="1"/>
  <c r="M40" i="17" a="1"/>
  <c r="M40" i="17" s="1"/>
  <c r="M24" i="17" a="1"/>
  <c r="M24" i="17" s="1"/>
  <c r="L23" i="17" a="1"/>
  <c r="L23" i="17" s="1"/>
  <c r="K22" i="17" a="1"/>
  <c r="K22" i="17" s="1"/>
  <c r="M8" i="17" a="1"/>
  <c r="M8" i="17" s="1"/>
  <c r="S49" i="17" a="1"/>
  <c r="S49" i="17" s="1"/>
  <c r="R48" i="17" a="1"/>
  <c r="R48" i="17" s="1"/>
  <c r="Q47" i="17" a="1"/>
  <c r="Q47" i="17" s="1"/>
  <c r="S45" i="17" a="1"/>
  <c r="S45" i="17" s="1"/>
  <c r="R44" i="17" a="1"/>
  <c r="R44" i="17" s="1"/>
  <c r="Q43" i="17" a="1"/>
  <c r="Q43" i="17" s="1"/>
  <c r="S41" i="17" a="1"/>
  <c r="S41" i="17" s="1"/>
  <c r="R40" i="17" a="1"/>
  <c r="R40" i="17" s="1"/>
  <c r="Q35" i="17" a="1"/>
  <c r="Q35" i="17" s="1"/>
  <c r="R32" i="17" a="1"/>
  <c r="R32" i="17" s="1"/>
  <c r="S29" i="17" a="1"/>
  <c r="S29" i="17" s="1"/>
  <c r="R28" i="17" a="1"/>
  <c r="R28" i="17" s="1"/>
  <c r="Q27" i="17" a="1"/>
  <c r="Q27" i="17" s="1"/>
  <c r="S25" i="17" a="1"/>
  <c r="S25" i="17" s="1"/>
  <c r="R24" i="17" a="1"/>
  <c r="R24" i="17" s="1"/>
  <c r="Q23" i="17" a="1"/>
  <c r="Q23" i="17" s="1"/>
  <c r="S21" i="17" a="1"/>
  <c r="S21" i="17" s="1"/>
  <c r="R20" i="17" a="1"/>
  <c r="R20" i="17" s="1"/>
  <c r="Q19" i="17" a="1"/>
  <c r="Q19" i="17" s="1"/>
  <c r="S17" i="17" a="1"/>
  <c r="S17" i="17" s="1"/>
  <c r="R16" i="17" a="1"/>
  <c r="R16" i="17" s="1"/>
  <c r="Q15" i="17" a="1"/>
  <c r="Q15" i="17" s="1"/>
  <c r="S13" i="17" a="1"/>
  <c r="S13" i="17" s="1"/>
  <c r="R12" i="17" a="1"/>
  <c r="R12" i="17" s="1"/>
  <c r="Q11" i="17" a="1"/>
  <c r="Q11" i="17" s="1"/>
  <c r="S9" i="17" a="1"/>
  <c r="S9" i="17" s="1"/>
  <c r="R8" i="17" a="1"/>
  <c r="R8" i="17" s="1"/>
  <c r="Q7" i="17" a="1"/>
  <c r="Q7" i="17" s="1"/>
  <c r="L48" i="17" a="1"/>
  <c r="L48" i="17" s="1"/>
  <c r="M45" i="17" a="1"/>
  <c r="M45" i="17" s="1"/>
  <c r="M29" i="17" a="1"/>
  <c r="M29" i="17" s="1"/>
  <c r="M25" i="17" a="1"/>
  <c r="M25" i="17" s="1"/>
  <c r="M21" i="17" a="1"/>
  <c r="M21" i="17" s="1"/>
  <c r="M17" i="17" a="1"/>
  <c r="M17" i="17" s="1"/>
  <c r="M13" i="17" a="1"/>
  <c r="M13" i="17" s="1"/>
  <c r="Q48" i="17" a="1"/>
  <c r="Q48" i="17" s="1"/>
  <c r="R45" i="17" a="1"/>
  <c r="R45" i="17" s="1"/>
  <c r="Q40" i="17" a="1"/>
  <c r="Q40" i="17" s="1"/>
  <c r="Q32" i="17" a="1"/>
  <c r="Q32" i="17" s="1"/>
  <c r="R29" i="17" a="1"/>
  <c r="R29" i="17" s="1"/>
  <c r="R25" i="17" a="1"/>
  <c r="R25" i="17" s="1"/>
  <c r="R21" i="17" a="1"/>
  <c r="R21" i="17" s="1"/>
  <c r="R17" i="17" a="1"/>
  <c r="R17" i="17" s="1"/>
  <c r="R13" i="17" a="1"/>
  <c r="R13" i="17" s="1"/>
  <c r="S10" i="17" a="1"/>
  <c r="S10" i="17" s="1"/>
  <c r="S6" i="17" a="1"/>
  <c r="S6" i="17" s="1"/>
  <c r="AQ17" i="19"/>
  <c r="AM17" i="19"/>
  <c r="AB10" i="19" s="1"/>
  <c r="AI17" i="19"/>
  <c r="AF13" i="19" s="1"/>
  <c r="AE17" i="19"/>
  <c r="AA17" i="19"/>
  <c r="W17" i="19"/>
  <c r="S17" i="19"/>
  <c r="Q13" i="19" s="1"/>
  <c r="O17" i="19"/>
  <c r="K13" i="19" s="1"/>
  <c r="K17" i="19"/>
  <c r="G17" i="19"/>
  <c r="AT16" i="19"/>
  <c r="AP16" i="19"/>
  <c r="AL16" i="19"/>
  <c r="AH16" i="19"/>
  <c r="AD16" i="19"/>
  <c r="Z16" i="19"/>
  <c r="AO17" i="19"/>
  <c r="AK17" i="19"/>
  <c r="Z4" i="19" s="1"/>
  <c r="AG17" i="19"/>
  <c r="D9" i="19" s="1"/>
  <c r="AC17" i="19"/>
  <c r="Y17" i="19"/>
  <c r="U17" i="19"/>
  <c r="Q17" i="19"/>
  <c r="S10" i="19" s="1"/>
  <c r="M17" i="19"/>
  <c r="I17" i="19"/>
  <c r="E17" i="19"/>
  <c r="B3" i="19" s="1"/>
  <c r="AR16" i="19"/>
  <c r="AN16" i="19"/>
  <c r="AJ16" i="19"/>
  <c r="AF16" i="19"/>
  <c r="AB16" i="19"/>
  <c r="X16" i="19"/>
  <c r="V16" i="19"/>
  <c r="T16" i="19"/>
  <c r="R16" i="19"/>
  <c r="P16" i="19"/>
  <c r="N16" i="19"/>
  <c r="L16" i="19"/>
  <c r="J16" i="19"/>
  <c r="H16" i="19"/>
  <c r="F16" i="19"/>
  <c r="AP17" i="19"/>
  <c r="AN17" i="19"/>
  <c r="AB9" i="19" s="1"/>
  <c r="AL17" i="19"/>
  <c r="AJ17" i="19"/>
  <c r="AC4" i="19" s="1"/>
  <c r="AH17" i="19"/>
  <c r="AD7" i="19" s="1"/>
  <c r="AF17" i="19"/>
  <c r="AD17" i="19"/>
  <c r="AB17" i="19"/>
  <c r="Z17" i="19"/>
  <c r="X17" i="19"/>
  <c r="V9" i="19" s="1"/>
  <c r="V17" i="19"/>
  <c r="T17" i="19"/>
  <c r="AF12" i="19" s="1"/>
  <c r="R17" i="19"/>
  <c r="T13" i="19" s="1"/>
  <c r="P17" i="19"/>
  <c r="R7" i="19" s="1"/>
  <c r="N17" i="19"/>
  <c r="L17" i="19"/>
  <c r="J17" i="19"/>
  <c r="H17" i="19"/>
  <c r="F17" i="19"/>
  <c r="D17" i="19"/>
  <c r="AU16" i="19"/>
  <c r="AS16" i="19"/>
  <c r="AQ16" i="19"/>
  <c r="AO16" i="19"/>
  <c r="AM16" i="19"/>
  <c r="AK16" i="19"/>
  <c r="AI16" i="19"/>
  <c r="AG16" i="19"/>
  <c r="AE16" i="19"/>
  <c r="AC16" i="19"/>
  <c r="AA16" i="19"/>
  <c r="Y16" i="19"/>
  <c r="W16" i="19"/>
  <c r="U16" i="19"/>
  <c r="S16" i="19"/>
  <c r="Q16" i="19"/>
  <c r="O16" i="19"/>
  <c r="M16" i="19"/>
  <c r="K16" i="19"/>
  <c r="I16" i="19"/>
  <c r="G16" i="19"/>
  <c r="E16" i="19"/>
  <c r="D16" i="19"/>
  <c r="AR17" i="19"/>
  <c r="BU45" i="19"/>
  <c r="BU44" i="19"/>
  <c r="BU43" i="19"/>
  <c r="BU42" i="19"/>
  <c r="BU41" i="19"/>
  <c r="BU40" i="19"/>
  <c r="BU39" i="19"/>
  <c r="BU38" i="19"/>
  <c r="BU37" i="19"/>
  <c r="BU36" i="19"/>
  <c r="BU35" i="19"/>
  <c r="BU34" i="19"/>
  <c r="BU33" i="19"/>
  <c r="BU32" i="19"/>
  <c r="BU31" i="19"/>
  <c r="BU30" i="19"/>
  <c r="BU29" i="19"/>
  <c r="BU28" i="19"/>
  <c r="BU27" i="19"/>
  <c r="BU26" i="19"/>
  <c r="BU25" i="19"/>
  <c r="BU24" i="19"/>
  <c r="BU23" i="19"/>
  <c r="BU22" i="19"/>
  <c r="BU21" i="19"/>
  <c r="BU20" i="19"/>
  <c r="BU19" i="19"/>
  <c r="BU18" i="19"/>
  <c r="BU17" i="19"/>
  <c r="BU16" i="19"/>
  <c r="BU15" i="19"/>
  <c r="BU14" i="19"/>
  <c r="BU13" i="19"/>
  <c r="BU12" i="19"/>
  <c r="BU11" i="19"/>
  <c r="BU10" i="19"/>
  <c r="BU9" i="19"/>
  <c r="BU8" i="19"/>
  <c r="AH18" i="19" a="1"/>
  <c r="AS17" i="19" a="1"/>
  <c r="AM18" i="19" a="1"/>
  <c r="N18" i="19" a="1"/>
  <c r="F18" i="19" a="1"/>
  <c r="S18" i="19" a="1"/>
  <c r="AK18" i="19" a="1"/>
  <c r="D18" i="19" a="1"/>
  <c r="AQ18" i="19" a="1"/>
  <c r="AU17" i="19" a="1"/>
  <c r="E18" i="19" a="1"/>
  <c r="K18" i="19" a="1"/>
  <c r="H18" i="19" a="1"/>
  <c r="AE18" i="19" a="1"/>
  <c r="AC18" i="19" a="1"/>
  <c r="M18" i="19" a="1"/>
  <c r="AG18" i="19" a="1"/>
  <c r="AF18" i="19" a="1"/>
  <c r="AU18" i="19" a="1"/>
  <c r="AR18" i="19" a="1"/>
  <c r="Z18" i="19" a="1"/>
  <c r="AJ18" i="19" a="1"/>
  <c r="AT18" i="19" a="1"/>
  <c r="Q18" i="19" a="1"/>
  <c r="Y18" i="19" a="1"/>
  <c r="O18" i="19" a="1"/>
  <c r="AL18" i="19" a="1"/>
  <c r="AD18" i="19" a="1"/>
  <c r="AB18" i="19" a="1"/>
  <c r="P18" i="19" a="1"/>
  <c r="AP18" i="19" a="1"/>
  <c r="AS18" i="19" a="1"/>
  <c r="W18" i="19" a="1"/>
  <c r="AI18" i="19" a="1"/>
  <c r="J18" i="19" a="1"/>
  <c r="L18" i="19" a="1"/>
  <c r="AN18" i="19" a="1"/>
  <c r="AT17" i="19" a="1"/>
  <c r="X18" i="19" a="1"/>
  <c r="V18" i="19" a="1"/>
  <c r="T18" i="19" a="1"/>
  <c r="R18" i="19" a="1"/>
  <c r="G18" i="19" a="1"/>
  <c r="AO18" i="19" a="1"/>
  <c r="U18" i="19" a="1"/>
  <c r="AA18" i="19" a="1"/>
  <c r="I18" i="19" a="1"/>
  <c r="M21" i="19" l="1"/>
  <c r="E35" i="19"/>
  <c r="E29" i="19"/>
  <c r="E24" i="19"/>
  <c r="E23" i="19"/>
  <c r="AE10" i="19"/>
  <c r="AU18" i="19"/>
  <c r="AS18" i="19"/>
  <c r="AQ18" i="19"/>
  <c r="AG10" i="19" s="1"/>
  <c r="AO18" i="19"/>
  <c r="AM18" i="19"/>
  <c r="AD10" i="19" s="1"/>
  <c r="AK18" i="19"/>
  <c r="AB4" i="19" s="1"/>
  <c r="AI18" i="19"/>
  <c r="AH13" i="19" s="1"/>
  <c r="AG18" i="19"/>
  <c r="F9" i="19" s="1"/>
  <c r="AE18" i="19"/>
  <c r="AC18" i="19"/>
  <c r="AA18" i="19"/>
  <c r="Y18" i="19"/>
  <c r="W18" i="19"/>
  <c r="U18" i="19"/>
  <c r="S18" i="19"/>
  <c r="S13" i="19" s="1"/>
  <c r="Q18" i="19"/>
  <c r="U10" i="19" s="1"/>
  <c r="O18" i="19"/>
  <c r="M18" i="19"/>
  <c r="K18" i="19"/>
  <c r="I18" i="19"/>
  <c r="G18" i="19"/>
  <c r="E18" i="19"/>
  <c r="AT17" i="19"/>
  <c r="AT18" i="19"/>
  <c r="AR18" i="19"/>
  <c r="AP18" i="19"/>
  <c r="AN18" i="19"/>
  <c r="AD9" i="19" s="1"/>
  <c r="AL18" i="19"/>
  <c r="AJ18" i="19"/>
  <c r="AE4" i="19" s="1"/>
  <c r="AH18" i="19"/>
  <c r="AF7" i="19" s="1"/>
  <c r="AF18" i="19"/>
  <c r="AD18" i="19"/>
  <c r="Z6" i="19" s="1"/>
  <c r="AB18" i="19"/>
  <c r="AB12" i="19" s="1"/>
  <c r="Z18" i="19"/>
  <c r="Y3" i="19" s="1"/>
  <c r="X18" i="19"/>
  <c r="X9" i="19" s="1"/>
  <c r="V18" i="19"/>
  <c r="W6" i="19" s="1"/>
  <c r="T18" i="19"/>
  <c r="AH12" i="19" s="1"/>
  <c r="R18" i="19"/>
  <c r="V13" i="19" s="1"/>
  <c r="P18" i="19"/>
  <c r="T7" i="19" s="1"/>
  <c r="N18" i="19"/>
  <c r="L18" i="19"/>
  <c r="J18" i="19"/>
  <c r="H18" i="19"/>
  <c r="F18" i="19"/>
  <c r="D18" i="19"/>
  <c r="AU17" i="19"/>
  <c r="AS17" i="19"/>
  <c r="U48" i="17"/>
  <c r="U43" i="17"/>
  <c r="U44" i="17"/>
  <c r="U45" i="17"/>
  <c r="U46" i="17"/>
  <c r="U47" i="17"/>
  <c r="U6" i="17"/>
  <c r="U7" i="17"/>
  <c r="U8" i="17"/>
  <c r="U9" i="17"/>
  <c r="U10" i="17"/>
  <c r="U11" i="17"/>
  <c r="U12" i="17"/>
  <c r="U13" i="17"/>
  <c r="U14" i="17"/>
  <c r="U15" i="17"/>
  <c r="U16" i="17"/>
  <c r="U17" i="17"/>
  <c r="U18" i="17"/>
  <c r="U19" i="17"/>
  <c r="U20" i="17"/>
  <c r="U21" i="17"/>
  <c r="U22" i="17"/>
  <c r="U23" i="17"/>
  <c r="U24" i="17"/>
  <c r="U25" i="17"/>
  <c r="U26" i="17"/>
  <c r="U27" i="17"/>
  <c r="U28" i="17"/>
  <c r="U29" i="17"/>
  <c r="U30" i="17"/>
  <c r="U31" i="17"/>
  <c r="U32" i="17"/>
  <c r="U33" i="17"/>
  <c r="U34" i="17"/>
  <c r="U35" i="17"/>
  <c r="U36" i="17"/>
  <c r="U37" i="17"/>
  <c r="U38" i="17"/>
  <c r="U39" i="17"/>
  <c r="U40" i="17"/>
  <c r="U41" i="17"/>
  <c r="U42" i="17"/>
  <c r="U5" i="17"/>
  <c r="S59" i="17"/>
  <c r="R59" i="17"/>
  <c r="S58" i="17"/>
  <c r="R58" i="17"/>
  <c r="S57" i="17"/>
  <c r="R57" i="17"/>
  <c r="S56" i="17"/>
  <c r="R56" i="17"/>
  <c r="S55" i="17"/>
  <c r="R55" i="17"/>
  <c r="S54" i="17"/>
  <c r="R54" i="17"/>
  <c r="S53" i="17"/>
  <c r="R53" i="17"/>
  <c r="S52" i="17"/>
  <c r="R52" i="17"/>
  <c r="S51" i="17"/>
  <c r="R51" i="17"/>
  <c r="O6" i="17"/>
  <c r="O7" i="17" s="1"/>
  <c r="O8" i="17" s="1"/>
  <c r="O9" i="17" s="1"/>
  <c r="O10" i="17" s="1"/>
  <c r="O11" i="17" s="1"/>
  <c r="O12" i="17" s="1"/>
  <c r="O13" i="17" s="1"/>
  <c r="O14" i="17" s="1"/>
  <c r="O15" i="17" s="1"/>
  <c r="O16" i="17" s="1"/>
  <c r="O17" i="17" s="1"/>
  <c r="O18" i="17" s="1"/>
  <c r="O19" i="17" s="1"/>
  <c r="O20" i="17" s="1"/>
  <c r="O21" i="17" s="1"/>
  <c r="O22" i="17" s="1"/>
  <c r="O23" i="17" s="1"/>
  <c r="O24" i="17" s="1"/>
  <c r="O25" i="17" s="1"/>
  <c r="O26" i="17" s="1"/>
  <c r="O27" i="17" s="1"/>
  <c r="O28" i="17" s="1"/>
  <c r="O29" i="17" s="1"/>
  <c r="O30" i="17" s="1"/>
  <c r="O31" i="17" s="1"/>
  <c r="O32" i="17" s="1"/>
  <c r="O33" i="17" s="1"/>
  <c r="O34" i="17" s="1"/>
  <c r="O35" i="17" s="1"/>
  <c r="O36" i="17" s="1"/>
  <c r="O37" i="17" s="1"/>
  <c r="O38" i="17" s="1"/>
  <c r="O39" i="17" s="1"/>
  <c r="O40" i="17" s="1"/>
  <c r="O41" i="17" s="1"/>
  <c r="O42" i="17" s="1"/>
  <c r="O43" i="17" s="1"/>
  <c r="O44" i="17" s="1"/>
  <c r="O45" i="17" s="1"/>
  <c r="O46" i="17" s="1"/>
  <c r="O47" i="17" s="1"/>
  <c r="O48" i="17" s="1"/>
  <c r="O49" i="17" s="1"/>
  <c r="O50" i="17" s="1"/>
  <c r="O51" i="17" s="1"/>
  <c r="O52" i="17" s="1"/>
  <c r="O53" i="17" s="1"/>
  <c r="O54" i="17" s="1"/>
  <c r="O55" i="17" s="1"/>
  <c r="O56" i="17" s="1"/>
  <c r="O57" i="17" s="1"/>
  <c r="O58" i="17" s="1"/>
  <c r="O59" i="17" s="1"/>
  <c r="I6" i="17"/>
  <c r="I7" i="17" s="1"/>
  <c r="I8" i="17" s="1"/>
  <c r="I9" i="17" s="1"/>
  <c r="I10" i="17" s="1"/>
  <c r="I11" i="17" s="1"/>
  <c r="I12" i="17" s="1"/>
  <c r="I13" i="17" s="1"/>
  <c r="I14" i="17" s="1"/>
  <c r="I15" i="17" s="1"/>
  <c r="I16" i="17" s="1"/>
  <c r="I17" i="17" s="1"/>
  <c r="I18" i="17" s="1"/>
  <c r="I19" i="17" s="1"/>
  <c r="I20" i="17" s="1"/>
  <c r="I21" i="17" s="1"/>
  <c r="I22" i="17" s="1"/>
  <c r="I23" i="17" s="1"/>
  <c r="I24" i="17" s="1"/>
  <c r="I25" i="17" s="1"/>
  <c r="I26" i="17" s="1"/>
  <c r="I27" i="17" s="1"/>
  <c r="I28" i="17" s="1"/>
  <c r="I29" i="17" s="1"/>
  <c r="I30" i="17" s="1"/>
  <c r="I31" i="17" s="1"/>
  <c r="I32" i="17" s="1"/>
  <c r="I33" i="17" s="1"/>
  <c r="I34" i="17" s="1"/>
  <c r="I35" i="17" s="1"/>
  <c r="I36" i="17" s="1"/>
  <c r="I37" i="17" s="1"/>
  <c r="I38" i="17" s="1"/>
  <c r="I39" i="17" s="1"/>
  <c r="I40" i="17" s="1"/>
  <c r="I41" i="17" s="1"/>
  <c r="I42" i="17" s="1"/>
  <c r="I43" i="17" s="1"/>
  <c r="I44" i="17" s="1"/>
  <c r="I45" i="17" s="1"/>
  <c r="I46" i="17" s="1"/>
  <c r="I47" i="17" s="1"/>
  <c r="I48" i="17" s="1"/>
  <c r="I49" i="17" s="1"/>
  <c r="I50" i="17" s="1"/>
  <c r="I51" i="17" s="1"/>
  <c r="I52" i="17" s="1"/>
  <c r="I53" i="17" s="1"/>
  <c r="I54" i="17" s="1"/>
  <c r="I55" i="17" s="1"/>
  <c r="I56" i="17" s="1"/>
  <c r="I57" i="17" s="1"/>
  <c r="I58" i="17" s="1"/>
  <c r="I59" i="17" s="1"/>
  <c r="E36" i="19" l="1"/>
  <c r="E30" i="19"/>
  <c r="M13" i="19"/>
  <c r="W3" i="19"/>
  <c r="G10" i="19"/>
  <c r="J10" i="19"/>
  <c r="C7" i="19"/>
  <c r="B62" i="17"/>
  <c r="F7" i="19" l="1"/>
  <c r="W7" i="19"/>
  <c r="U7" i="19"/>
  <c r="Y4" i="19"/>
  <c r="W4" i="19"/>
  <c r="D10" i="19"/>
  <c r="H13" i="19"/>
  <c r="X10" i="19"/>
  <c r="V10" i="19"/>
  <c r="AA10" i="19"/>
  <c r="Y10" i="19"/>
  <c r="I6" i="19"/>
  <c r="I7" i="19"/>
  <c r="X6" i="19"/>
  <c r="U6" i="19"/>
  <c r="Z7" i="19"/>
  <c r="X7" i="19"/>
  <c r="Z13" i="19"/>
  <c r="AB13" i="19"/>
  <c r="E4" i="19"/>
  <c r="B4" i="19"/>
  <c r="Z12" i="19"/>
  <c r="D24" i="19" l="1"/>
  <c r="AN24" i="19"/>
  <c r="AN29" i="19"/>
  <c r="D29" i="19"/>
  <c r="AB14" i="17" l="1"/>
  <c r="AB15" i="17"/>
  <c r="AA15" i="17" s="1"/>
  <c r="AB6" i="17"/>
  <c r="AB11" i="17"/>
  <c r="AC2" i="17" l="1"/>
  <c r="AB7" i="17"/>
  <c r="AA7" i="17" s="1"/>
  <c r="AB10" i="17"/>
  <c r="AA10" i="17" s="1"/>
  <c r="AC1" i="17"/>
  <c r="AH1" i="17" s="1"/>
  <c r="AA6" i="17"/>
  <c r="AA14" i="17"/>
  <c r="AE13" i="17"/>
  <c r="AA11" i="17"/>
  <c r="D36" i="19"/>
  <c r="AE9" i="17" l="1"/>
  <c r="AE5" i="17"/>
  <c r="B31" i="19"/>
  <c r="D23" i="19" l="1"/>
  <c r="AP24" i="19"/>
  <c r="B25" i="19"/>
  <c r="AP29" i="19"/>
  <c r="D30" i="19"/>
  <c r="D35" i="19" l="1"/>
  <c r="B37" i="1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<sst xmlns="http://schemas.openxmlformats.org/spreadsheetml/2006/main" count="1230" uniqueCount="727">
  <si>
    <t>2 @</t>
  </si>
  <si>
    <t>3 #</t>
  </si>
  <si>
    <t>4 $</t>
  </si>
  <si>
    <t>6 ^</t>
  </si>
  <si>
    <t>7 &amp;</t>
  </si>
  <si>
    <t>0 )</t>
  </si>
  <si>
    <t>- _</t>
  </si>
  <si>
    <t>= +</t>
  </si>
  <si>
    <t>ㄅ</t>
  </si>
  <si>
    <t>p</t>
  </si>
  <si>
    <t>ㄉ</t>
  </si>
  <si>
    <t>t</t>
  </si>
  <si>
    <t>˪</t>
  </si>
  <si>
    <t>陰去</t>
  </si>
  <si>
    <t>ˋ</t>
  </si>
  <si>
    <t>上声</t>
  </si>
  <si>
    <t>˫</t>
  </si>
  <si>
    <t>陽去</t>
  </si>
  <si>
    <t>ˊ</t>
  </si>
  <si>
    <t>陽平</t>
  </si>
  <si>
    <t>ㄚ</t>
  </si>
  <si>
    <t>a</t>
  </si>
  <si>
    <t>ㄞ</t>
  </si>
  <si>
    <t>ㄢ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</si>
  <si>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</si>
  <si>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</si>
  <si>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</si>
  <si>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</si>
  <si>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</si>
  <si>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</si>
  <si>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</si>
  <si>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</si>
  <si>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</si>
  <si>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</si>
  <si>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[ {</t>
  </si>
  <si>
    <t>] }</t>
  </si>
  <si>
    <t>\ |</t>
  </si>
  <si>
    <t>ㄆ</t>
  </si>
  <si>
    <t>ph</t>
  </si>
  <si>
    <t>ㄊ</t>
  </si>
  <si>
    <t>th</t>
  </si>
  <si>
    <t>ㄍ</t>
  </si>
  <si>
    <t>k</t>
  </si>
  <si>
    <t>ㄐ</t>
  </si>
  <si>
    <t>ㆣ</t>
  </si>
  <si>
    <t>g</t>
  </si>
  <si>
    <t>ㄗ</t>
  </si>
  <si>
    <t>ts</t>
  </si>
  <si>
    <t>ㄧ</t>
  </si>
  <si>
    <t>i</t>
  </si>
  <si>
    <t>ㆦ</t>
  </si>
  <si>
    <t>oo</t>
  </si>
  <si>
    <t>ㆤ</t>
  </si>
  <si>
    <t>e</t>
  </si>
  <si>
    <t>ㄣ</t>
  </si>
  <si>
    <t>ㄇ</t>
  </si>
  <si>
    <t>S</t>
  </si>
  <si>
    <t>D</t>
  </si>
  <si>
    <t>F</t>
  </si>
  <si>
    <t>G</t>
  </si>
  <si>
    <t>H</t>
  </si>
  <si>
    <t>J</t>
  </si>
  <si>
    <t>K</t>
  </si>
  <si>
    <t>L</t>
  </si>
  <si>
    <t>; :</t>
  </si>
  <si>
    <t>' "</t>
  </si>
  <si>
    <t>m</t>
  </si>
  <si>
    <t>ㄋ</t>
  </si>
  <si>
    <t>n</t>
  </si>
  <si>
    <t>ㄎ</t>
  </si>
  <si>
    <t>kh</t>
  </si>
  <si>
    <t>ㄑ</t>
  </si>
  <si>
    <t>ㄫ</t>
  </si>
  <si>
    <t>ng</t>
  </si>
  <si>
    <t>ㄘ</t>
  </si>
  <si>
    <t>tsh</t>
  </si>
  <si>
    <t>ㄨ</t>
  </si>
  <si>
    <t>u</t>
  </si>
  <si>
    <t>ㄜ</t>
  </si>
  <si>
    <t>o</t>
  </si>
  <si>
    <t>ㄠ</t>
  </si>
  <si>
    <t>ㄤ</t>
  </si>
  <si>
    <t>X</t>
  </si>
  <si>
    <t>C</t>
  </si>
  <si>
    <t>V</t>
  </si>
  <si>
    <t>B</t>
  </si>
  <si>
    <t>N</t>
  </si>
  <si>
    <t>M</t>
  </si>
  <si>
    <t>. &gt;</t>
  </si>
  <si>
    <t>/ ?</t>
  </si>
  <si>
    <t>ㆠ</t>
  </si>
  <si>
    <t>b</t>
  </si>
  <si>
    <t>ㄌ</t>
  </si>
  <si>
    <t>l</t>
  </si>
  <si>
    <t>ㄏ</t>
  </si>
  <si>
    <t>h</t>
  </si>
  <si>
    <t>ㄒ</t>
  </si>
  <si>
    <t>j</t>
  </si>
  <si>
    <t>ㄙ</t>
  </si>
  <si>
    <t>s</t>
  </si>
  <si>
    <t>ㆬ</t>
  </si>
  <si>
    <t>ㆲ</t>
  </si>
  <si>
    <t>ㆭ</t>
  </si>
  <si>
    <t>序號</t>
  </si>
  <si>
    <t>注音符號</t>
  </si>
  <si>
    <t>ㆢ</t>
  </si>
  <si>
    <t>ㆩ</t>
  </si>
  <si>
    <t>ㆧ</t>
  </si>
  <si>
    <t>ㄜ</t>
    <phoneticPr fontId="3" type="noConversion"/>
  </si>
  <si>
    <t>ㆥ</t>
  </si>
  <si>
    <t>ㆮ</t>
  </si>
  <si>
    <t>ㆯ</t>
  </si>
  <si>
    <t>ㆰ</t>
  </si>
  <si>
    <t>ㆱ</t>
  </si>
  <si>
    <t>ㄥ</t>
  </si>
  <si>
    <t>ㆪ</t>
  </si>
  <si>
    <t>ㆫ</t>
  </si>
  <si>
    <t>˙</t>
  </si>
  <si>
    <t>m</t>
    <phoneticPr fontId="3" type="noConversion"/>
  </si>
  <si>
    <t>g</t>
    <phoneticPr fontId="3" type="noConversion"/>
  </si>
  <si>
    <t>h</t>
    <phoneticPr fontId="3" type="noConversion"/>
  </si>
  <si>
    <t>j</t>
    <phoneticPr fontId="3" type="noConversion"/>
  </si>
  <si>
    <t>s</t>
    <phoneticPr fontId="3" type="noConversion"/>
  </si>
  <si>
    <t>a</t>
    <phoneticPr fontId="3" type="noConversion"/>
  </si>
  <si>
    <t>o</t>
    <phoneticPr fontId="3" type="noConversion"/>
  </si>
  <si>
    <t>e</t>
    <phoneticPr fontId="3" type="noConversion"/>
  </si>
  <si>
    <t>ai</t>
    <phoneticPr fontId="3" type="noConversion"/>
  </si>
  <si>
    <t>-ng</t>
    <phoneticPr fontId="3" type="noConversion"/>
  </si>
  <si>
    <t>i</t>
    <phoneticPr fontId="3" type="noConversion"/>
  </si>
  <si>
    <t>u</t>
    <phoneticPr fontId="3" type="noConversion"/>
  </si>
  <si>
    <t>b</t>
    <phoneticPr fontId="3" type="noConversion"/>
  </si>
  <si>
    <t>d</t>
  </si>
  <si>
    <t>q</t>
  </si>
  <si>
    <t>c</t>
  </si>
  <si>
    <t>按鍵字元</t>
  </si>
  <si>
    <t>w</t>
  </si>
  <si>
    <t>x</t>
  </si>
  <si>
    <t>r</t>
  </si>
  <si>
    <t>*</t>
  </si>
  <si>
    <t>(</t>
  </si>
  <si>
    <t>&lt;</t>
  </si>
  <si>
    <t>/</t>
  </si>
  <si>
    <t>p</t>
    <phoneticPr fontId="3" type="noConversion"/>
  </si>
  <si>
    <t>t</t>
    <phoneticPr fontId="3" type="noConversion"/>
  </si>
  <si>
    <t>n</t>
    <phoneticPr fontId="3" type="noConversion"/>
  </si>
  <si>
    <t>l</t>
    <phoneticPr fontId="3" type="noConversion"/>
  </si>
  <si>
    <t>k</t>
    <phoneticPr fontId="3" type="noConversion"/>
  </si>
  <si>
    <t>?</t>
    <phoneticPr fontId="3" type="noConversion"/>
  </si>
  <si>
    <t>B</t>
    <phoneticPr fontId="3" type="noConversion"/>
  </si>
  <si>
    <t>d</t>
    <phoneticPr fontId="3" type="noConversion"/>
  </si>
  <si>
    <t>G</t>
    <phoneticPr fontId="3" type="noConversion"/>
  </si>
  <si>
    <t>q</t>
    <phoneticPr fontId="3" type="noConversion"/>
  </si>
  <si>
    <t>z</t>
    <phoneticPr fontId="3" type="noConversion"/>
  </si>
  <si>
    <t>c</t>
    <phoneticPr fontId="3" type="noConversion"/>
  </si>
  <si>
    <t>Z</t>
    <phoneticPr fontId="3" type="noConversion"/>
  </si>
  <si>
    <t>O</t>
    <phoneticPr fontId="3" type="noConversion"/>
  </si>
  <si>
    <t>y</t>
    <phoneticPr fontId="3" type="noConversion"/>
  </si>
  <si>
    <t>Y</t>
    <phoneticPr fontId="3" type="noConversion"/>
  </si>
  <si>
    <t>A</t>
    <phoneticPr fontId="3" type="noConversion"/>
  </si>
  <si>
    <t>ji</t>
  </si>
  <si>
    <t>ann</t>
  </si>
  <si>
    <t>onn</t>
  </si>
  <si>
    <t>enn</t>
  </si>
  <si>
    <t>inn</t>
  </si>
  <si>
    <t>unn</t>
  </si>
  <si>
    <t>-ng</t>
  </si>
  <si>
    <t>ㄝ</t>
  </si>
  <si>
    <t>C</t>
    <phoneticPr fontId="3" type="noConversion"/>
  </si>
  <si>
    <t>-n</t>
  </si>
  <si>
    <t>-n</t>
    <phoneticPr fontId="3" type="noConversion"/>
  </si>
  <si>
    <t>-m</t>
    <phoneticPr fontId="3" type="noConversion"/>
  </si>
  <si>
    <t>P</t>
    <phoneticPr fontId="3" type="noConversion"/>
  </si>
  <si>
    <t>T</t>
    <phoneticPr fontId="3" type="noConversion"/>
  </si>
  <si>
    <t>K</t>
    <phoneticPr fontId="3" type="noConversion"/>
  </si>
  <si>
    <t>w</t>
    <phoneticPr fontId="3" type="noConversion"/>
  </si>
  <si>
    <t>x</t>
    <phoneticPr fontId="3" type="noConversion"/>
  </si>
  <si>
    <t>v</t>
    <phoneticPr fontId="3" type="noConversion"/>
  </si>
  <si>
    <t>,</t>
    <phoneticPr fontId="3" type="noConversion"/>
  </si>
  <si>
    <t>/</t>
    <phoneticPr fontId="3" type="noConversion"/>
  </si>
  <si>
    <t>D</t>
    <phoneticPr fontId="3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</si>
  <si>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</si>
  <si>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3" type="noConversion"/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</si>
  <si>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3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</si>
  <si>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3" type="noConversion"/>
  </si>
  <si>
    <t>[e]</t>
  </si>
  <si>
    <t>[ŋ̍]</t>
  </si>
  <si>
    <t>[ən]</t>
  </si>
  <si>
    <t>[m̩]</t>
  </si>
  <si>
    <t>[ə]</t>
  </si>
  <si>
    <t>[ɔ]</t>
  </si>
  <si>
    <t>[ẽ]</t>
  </si>
  <si>
    <t>[ũ]</t>
  </si>
  <si>
    <t>[u]</t>
  </si>
  <si>
    <t>[ĩ]</t>
  </si>
  <si>
    <t>[i]</t>
  </si>
  <si>
    <t>[ã]</t>
  </si>
  <si>
    <t>[a]</t>
  </si>
  <si>
    <t>國際音標</t>
    <phoneticPr fontId="46" type="noConversion"/>
  </si>
  <si>
    <t>N</t>
    <phoneticPr fontId="46" type="noConversion"/>
  </si>
  <si>
    <t>w</t>
    <phoneticPr fontId="46" type="noConversion"/>
  </si>
  <si>
    <t>W</t>
    <phoneticPr fontId="46" type="noConversion"/>
  </si>
  <si>
    <t>r</t>
    <phoneticPr fontId="46" type="noConversion"/>
  </si>
  <si>
    <t>No</t>
  </si>
  <si>
    <t>Ne</t>
  </si>
  <si>
    <t>Nu</t>
  </si>
  <si>
    <t>Ni</t>
  </si>
  <si>
    <t>Na</t>
  </si>
  <si>
    <t>按鍵編碼</t>
    <phoneticPr fontId="46" type="noConversion"/>
  </si>
  <si>
    <t>拼音字母</t>
    <phoneticPr fontId="46" type="noConversion"/>
  </si>
  <si>
    <t>ㄝ</t>
    <phoneticPr fontId="46" type="noConversion"/>
  </si>
  <si>
    <t>方音符號</t>
    <phoneticPr fontId="46" type="noConversion"/>
  </si>
  <si>
    <t>韻母 (24)</t>
  </si>
  <si>
    <t>[s]</t>
  </si>
  <si>
    <t>[d͡z]</t>
  </si>
  <si>
    <t>[t͡sʰ]</t>
  </si>
  <si>
    <t>[t͡s]</t>
  </si>
  <si>
    <t>[h]</t>
  </si>
  <si>
    <t>[ŋ]</t>
  </si>
  <si>
    <t>[g]</t>
  </si>
  <si>
    <t>[kʰ]</t>
  </si>
  <si>
    <t>[k]</t>
  </si>
  <si>
    <t>[l]</t>
  </si>
  <si>
    <t>[n]</t>
  </si>
  <si>
    <t>[tʰ]</t>
  </si>
  <si>
    <t>[t]</t>
  </si>
  <si>
    <t>[m]</t>
  </si>
  <si>
    <t>[b]</t>
  </si>
  <si>
    <t>[pʰ]</t>
  </si>
  <si>
    <t>[p]</t>
  </si>
  <si>
    <t>j</t>
    <phoneticPr fontId="46" type="noConversion"/>
  </si>
  <si>
    <t>l</t>
    <phoneticPr fontId="46" type="noConversion"/>
  </si>
  <si>
    <t>n</t>
    <phoneticPr fontId="46" type="noConversion"/>
  </si>
  <si>
    <t>m</t>
    <phoneticPr fontId="46" type="noConversion"/>
  </si>
  <si>
    <t>b</t>
    <phoneticPr fontId="46" type="noConversion"/>
  </si>
  <si>
    <t>聲母 (21)</t>
  </si>
  <si>
    <t>ㄎ</t>
    <phoneticPr fontId="3" type="noConversion"/>
  </si>
  <si>
    <t>ai</t>
  </si>
  <si>
    <t>au</t>
  </si>
  <si>
    <t>鍵盤按鍵</t>
    <phoneticPr fontId="3" type="noConversion"/>
  </si>
  <si>
    <t>am</t>
  </si>
  <si>
    <t>om</t>
  </si>
  <si>
    <t>an</t>
  </si>
  <si>
    <t>ang</t>
  </si>
  <si>
    <t>ong</t>
  </si>
  <si>
    <t>I</t>
    <phoneticPr fontId="3" type="noConversion"/>
  </si>
  <si>
    <t>U</t>
    <phoneticPr fontId="3" type="noConversion"/>
  </si>
  <si>
    <t>ci</t>
  </si>
  <si>
    <t>[t͡ɕ]</t>
  </si>
  <si>
    <t>[t͡ɕʰ]</t>
  </si>
  <si>
    <t>si</t>
  </si>
  <si>
    <t>[ɕ]</t>
  </si>
  <si>
    <t>g</t>
    <phoneticPr fontId="52" type="noConversion"/>
  </si>
  <si>
    <t>b</t>
    <phoneticPr fontId="52" type="noConversion"/>
  </si>
  <si>
    <t>[d͡ʑ]</t>
  </si>
  <si>
    <t>k</t>
    <phoneticPr fontId="52" type="noConversion"/>
  </si>
  <si>
    <t>[ai]</t>
  </si>
  <si>
    <t>[au]</t>
  </si>
  <si>
    <t>[ɔŋ]</t>
  </si>
  <si>
    <t>[an]</t>
  </si>
  <si>
    <t>[aŋ]</t>
  </si>
  <si>
    <t>[əŋ]</t>
  </si>
  <si>
    <t>[am]</t>
  </si>
  <si>
    <t>[ɔm]</t>
  </si>
  <si>
    <t>N</t>
    <phoneticPr fontId="3" type="noConversion"/>
  </si>
  <si>
    <t>W</t>
    <phoneticPr fontId="3" type="noConversion"/>
  </si>
  <si>
    <t>M</t>
    <phoneticPr fontId="3" type="noConversion"/>
  </si>
  <si>
    <t>L</t>
    <phoneticPr fontId="3" type="noConversion"/>
  </si>
  <si>
    <t>Q</t>
    <phoneticPr fontId="3" type="noConversion"/>
  </si>
  <si>
    <t>;</t>
    <phoneticPr fontId="3" type="noConversion"/>
  </si>
  <si>
    <t>!</t>
    <phoneticPr fontId="3" type="noConversion"/>
  </si>
  <si>
    <t>(</t>
    <phoneticPr fontId="3" type="noConversion"/>
  </si>
  <si>
    <t>J</t>
    <phoneticPr fontId="3" type="noConversion"/>
  </si>
  <si>
    <t>*</t>
    <phoneticPr fontId="3" type="noConversion"/>
  </si>
  <si>
    <t>E</t>
    <phoneticPr fontId="3" type="noConversion"/>
  </si>
  <si>
    <t>X</t>
    <phoneticPr fontId="3" type="noConversion"/>
  </si>
  <si>
    <t>R</t>
    <phoneticPr fontId="3" type="noConversion"/>
  </si>
  <si>
    <t>V</t>
    <phoneticPr fontId="3" type="noConversion"/>
  </si>
  <si>
    <t>S</t>
    <phoneticPr fontId="3" type="noConversion"/>
  </si>
  <si>
    <t>F</t>
    <phoneticPr fontId="3" type="noConversion"/>
  </si>
  <si>
    <t>H</t>
    <phoneticPr fontId="3" type="noConversion"/>
  </si>
  <si>
    <t>r</t>
    <phoneticPr fontId="3" type="noConversion"/>
  </si>
  <si>
    <t>f</t>
    <phoneticPr fontId="3" type="noConversion"/>
  </si>
  <si>
    <t>alphabet</t>
    <phoneticPr fontId="3" type="noConversion"/>
  </si>
  <si>
    <t>．</t>
    <phoneticPr fontId="3" type="noConversion"/>
  </si>
  <si>
    <t xml:space="preserve"> </t>
    <phoneticPr fontId="3" type="noConversion"/>
  </si>
  <si>
    <t>Z</t>
  </si>
  <si>
    <t>ch</t>
  </si>
  <si>
    <t>按鍵字元</t>
    <phoneticPr fontId="3" type="noConversion"/>
  </si>
  <si>
    <t>.</t>
    <phoneticPr fontId="3" type="noConversion"/>
  </si>
  <si>
    <t>[</t>
    <phoneticPr fontId="3" type="noConversion"/>
  </si>
  <si>
    <t>'</t>
    <phoneticPr fontId="3" type="noConversion"/>
  </si>
  <si>
    <t>=</t>
    <phoneticPr fontId="3" type="noConversion"/>
  </si>
  <si>
    <t>]</t>
    <phoneticPr fontId="3" type="noConversion"/>
  </si>
  <si>
    <t>\</t>
    <phoneticPr fontId="3" type="noConversion"/>
  </si>
  <si>
    <t>!</t>
  </si>
  <si>
    <t/>
  </si>
  <si>
    <t>．</t>
  </si>
  <si>
    <t>篩選</t>
    <phoneticPr fontId="3" type="noConversion"/>
  </si>
  <si>
    <t>使用之注音符號</t>
    <phoneticPr fontId="3" type="noConversion"/>
  </si>
  <si>
    <t>@</t>
    <phoneticPr fontId="3" type="noConversion"/>
  </si>
  <si>
    <t>#</t>
    <phoneticPr fontId="3" type="noConversion"/>
  </si>
  <si>
    <t>$</t>
    <phoneticPr fontId="3" type="noConversion"/>
  </si>
  <si>
    <t>%</t>
    <phoneticPr fontId="3" type="noConversion"/>
  </si>
  <si>
    <t>^</t>
    <phoneticPr fontId="3" type="noConversion"/>
  </si>
  <si>
    <t>&amp;</t>
    <phoneticPr fontId="3" type="noConversion"/>
  </si>
  <si>
    <t>)</t>
    <phoneticPr fontId="3" type="noConversion"/>
  </si>
  <si>
    <t>_</t>
    <phoneticPr fontId="3" type="noConversion"/>
  </si>
  <si>
    <t>+</t>
    <phoneticPr fontId="3" type="noConversion"/>
  </si>
  <si>
    <t>{</t>
    <phoneticPr fontId="3" type="noConversion"/>
  </si>
  <si>
    <t>}</t>
    <phoneticPr fontId="3" type="noConversion"/>
  </si>
  <si>
    <t>:</t>
    <phoneticPr fontId="3" type="noConversion"/>
  </si>
  <si>
    <t>"</t>
    <phoneticPr fontId="3" type="noConversion"/>
  </si>
  <si>
    <t>|</t>
    <phoneticPr fontId="3" type="noConversion"/>
  </si>
  <si>
    <r>
      <rPr>
        <sz val="24"/>
        <color rgb="FFFF0000"/>
        <rFont val="Microsoft JhengHei"/>
        <family val="2"/>
        <charset val="136"/>
      </rPr>
      <t>鍵盤按鍵</t>
    </r>
    <r>
      <rPr>
        <sz val="24"/>
        <color rgb="FFFF0000"/>
        <rFont val="BopomofoRuby1909-v1"/>
        <family val="2"/>
        <charset val="136"/>
      </rPr>
      <t xml:space="preserve"> [Shift]</t>
    </r>
    <phoneticPr fontId="3" type="noConversion"/>
  </si>
  <si>
    <t>字典編碼對映按鍵字元</t>
    <phoneticPr fontId="3" type="noConversion"/>
  </si>
  <si>
    <t>按鍵字元對映注音符號</t>
    <phoneticPr fontId="3" type="noConversion"/>
  </si>
  <si>
    <t>字典編碼對映注音符號</t>
    <phoneticPr fontId="3" type="noConversion"/>
  </si>
  <si>
    <t>finals</t>
    <phoneticPr fontId="3" type="noConversion"/>
  </si>
  <si>
    <t>1 !</t>
  </si>
  <si>
    <t>8 *</t>
  </si>
  <si>
    <t>9 (</t>
  </si>
  <si>
    <t>對映總表</t>
  </si>
  <si>
    <t>台語音標</t>
    <phoneticPr fontId="3" type="noConversion"/>
  </si>
  <si>
    <t>音標編碼</t>
    <phoneticPr fontId="3" type="noConversion"/>
  </si>
  <si>
    <t>·</t>
  </si>
  <si>
    <t>入声</t>
  </si>
  <si>
    <t>, &lt;</t>
  </si>
  <si>
    <t>&gt;</t>
    <phoneticPr fontId="3" type="noConversion"/>
  </si>
  <si>
    <t>chi</t>
  </si>
  <si>
    <t>ˉ</t>
    <phoneticPr fontId="3" type="noConversion"/>
  </si>
  <si>
    <t>Nu</t>
    <phoneticPr fontId="3" type="noConversion"/>
  </si>
  <si>
    <t>==&gt;</t>
    <phoneticPr fontId="3" type="noConversion"/>
  </si>
  <si>
    <t>Na</t>
    <phoneticPr fontId="3" type="noConversion"/>
  </si>
  <si>
    <t>Noo</t>
    <phoneticPr fontId="3" type="noConversion"/>
  </si>
  <si>
    <t>候選字清單漢字與注音符號的對映 (comment_format)</t>
    <phoneticPr fontId="3" type="noConversion"/>
  </si>
  <si>
    <t xml:space="preserve">  # 設定「候選字清單」中，字典漢字與方音符號的對映</t>
  </si>
  <si>
    <t>音標編碼</t>
    <phoneticPr fontId="52" type="noConversion"/>
  </si>
  <si>
    <t>Ne</t>
    <phoneticPr fontId="3" type="noConversion"/>
  </si>
  <si>
    <t>Nai</t>
    <phoneticPr fontId="3" type="noConversion"/>
  </si>
  <si>
    <t>Nau</t>
    <phoneticPr fontId="3" type="noConversion"/>
  </si>
  <si>
    <t>ing</t>
    <phoneticPr fontId="3" type="noConversion"/>
  </si>
  <si>
    <r>
      <t>[</t>
    </r>
    <r>
      <rPr>
        <sz val="18"/>
        <rFont val="宋体"/>
        <family val="3"/>
        <charset val="136"/>
      </rPr>
      <t>ŋ</t>
    </r>
    <r>
      <rPr>
        <sz val="18"/>
        <rFont val="Arial"/>
        <family val="2"/>
      </rPr>
      <t>]</t>
    </r>
  </si>
  <si>
    <r>
      <t>[</t>
    </r>
    <r>
      <rPr>
        <sz val="18"/>
        <rFont val="宋体"/>
        <family val="3"/>
        <charset val="136"/>
      </rPr>
      <t>ŋ</t>
    </r>
    <r>
      <rPr>
        <sz val="18"/>
        <rFont val="Arial"/>
        <family val="2"/>
      </rPr>
      <t>̍]</t>
    </r>
  </si>
  <si>
    <t>[n]</t>
    <phoneticPr fontId="3" type="noConversion"/>
  </si>
  <si>
    <t>[ɔ]</t>
    <phoneticPr fontId="3" type="noConversion"/>
  </si>
  <si>
    <t>[ɔ̃]</t>
    <phoneticPr fontId="3" type="noConversion"/>
  </si>
  <si>
    <t>ㄥ</t>
    <phoneticPr fontId="3" type="noConversion"/>
  </si>
  <si>
    <t>ㆨ</t>
  </si>
  <si>
    <t>ir</t>
  </si>
  <si>
    <t>ㄆ</t>
    <phoneticPr fontId="3" type="noConversion"/>
  </si>
  <si>
    <t>ㄖ</t>
    <phoneticPr fontId="3" type="noConversion"/>
  </si>
  <si>
    <t>ㄊ</t>
    <phoneticPr fontId="3" type="noConversion"/>
  </si>
  <si>
    <t>平</t>
    <phoneticPr fontId="3" type="noConversion"/>
  </si>
  <si>
    <t>上</t>
    <phoneticPr fontId="3" type="noConversion"/>
  </si>
  <si>
    <t>去</t>
    <phoneticPr fontId="3" type="noConversion"/>
  </si>
  <si>
    <t>入</t>
    <phoneticPr fontId="3" type="noConversion"/>
  </si>
  <si>
    <t>陰</t>
    <phoneticPr fontId="3" type="noConversion"/>
  </si>
  <si>
    <t>陽</t>
    <phoneticPr fontId="3" type="noConversion"/>
  </si>
  <si>
    <t>ˇ</t>
    <phoneticPr fontId="3" type="noConversion"/>
  </si>
  <si>
    <t>5-</t>
    <phoneticPr fontId="3" type="noConversion"/>
  </si>
  <si>
    <t>勾</t>
    <phoneticPr fontId="3" type="noConversion"/>
  </si>
  <si>
    <t>狗</t>
    <phoneticPr fontId="3" type="noConversion"/>
  </si>
  <si>
    <t>猴</t>
    <phoneticPr fontId="3" type="noConversion"/>
  </si>
  <si>
    <t>構</t>
    <phoneticPr fontId="3" type="noConversion"/>
  </si>
  <si>
    <t>厚</t>
    <phoneticPr fontId="3" type="noConversion"/>
  </si>
  <si>
    <t>ㄍㄠ</t>
    <phoneticPr fontId="3" type="noConversion"/>
  </si>
  <si>
    <t>ㄍㄠˋ</t>
    <phoneticPr fontId="3" type="noConversion"/>
  </si>
  <si>
    <t>ㄍㄠ_</t>
    <phoneticPr fontId="3" type="noConversion"/>
  </si>
  <si>
    <t>ㄍㄠ+</t>
    <phoneticPr fontId="3" type="noConversion"/>
  </si>
  <si>
    <t>高平調</t>
    <phoneticPr fontId="3" type="noConversion"/>
  </si>
  <si>
    <t>高降調</t>
    <phoneticPr fontId="3" type="noConversion"/>
  </si>
  <si>
    <t>窐升調</t>
    <phoneticPr fontId="3" type="noConversion"/>
  </si>
  <si>
    <t>窐音調</t>
    <phoneticPr fontId="3" type="noConversion"/>
  </si>
  <si>
    <t>中音調</t>
    <phoneticPr fontId="3" type="noConversion"/>
  </si>
  <si>
    <t xml:space="preserve">六: </t>
    <phoneticPr fontId="3" type="noConversion"/>
  </si>
  <si>
    <t>君</t>
    <phoneticPr fontId="3" type="noConversion"/>
  </si>
  <si>
    <t>滾</t>
    <phoneticPr fontId="3" type="noConversion"/>
  </si>
  <si>
    <t>裙</t>
    <phoneticPr fontId="3" type="noConversion"/>
  </si>
  <si>
    <t>棍</t>
    <phoneticPr fontId="3" type="noConversion"/>
  </si>
  <si>
    <t>郡</t>
    <phoneticPr fontId="3" type="noConversion"/>
  </si>
  <si>
    <t>短入聲</t>
    <phoneticPr fontId="3" type="noConversion"/>
  </si>
  <si>
    <t>長入聲</t>
    <phoneticPr fontId="3" type="noConversion"/>
  </si>
  <si>
    <t>骨</t>
    <phoneticPr fontId="3" type="noConversion"/>
  </si>
  <si>
    <t>滑</t>
    <phoneticPr fontId="3" type="noConversion"/>
  </si>
  <si>
    <t>ㄍㄨㄣ</t>
    <phoneticPr fontId="3" type="noConversion"/>
  </si>
  <si>
    <t>ㄍㄨㄣˋ</t>
    <phoneticPr fontId="3" type="noConversion"/>
  </si>
  <si>
    <t>ㄍㄠˇ</t>
    <phoneticPr fontId="3" type="noConversion"/>
  </si>
  <si>
    <t>ㄍㄨㄣˇ</t>
    <phoneticPr fontId="3" type="noConversion"/>
  </si>
  <si>
    <t>ㄍㄨㄊ</t>
    <phoneticPr fontId="3" type="noConversion"/>
  </si>
  <si>
    <t>ㄉㄨㄊˊ</t>
    <phoneticPr fontId="3" type="noConversion"/>
  </si>
  <si>
    <t>輕聲</t>
    <phoneticPr fontId="3" type="noConversion"/>
  </si>
  <si>
    <t>ㄚ</t>
    <phoneticPr fontId="3" type="noConversion"/>
  </si>
  <si>
    <t>ˋ</t>
    <phoneticPr fontId="3" type="noConversion"/>
  </si>
  <si>
    <t>~ㄊ</t>
    <phoneticPr fontId="3" type="noConversion"/>
  </si>
  <si>
    <t>~ㄊˊ</t>
    <phoneticPr fontId="3" type="noConversion"/>
  </si>
  <si>
    <t xml:space="preserve"> Do Mi 2調 + 注音5調 = 台語全部7調   
ㄚ'    ㄚ"    ㄚ    ㄚˊ    ㄚˇ    ㄚˋ    ㄚ·   
ps. ㄚ' ㄚ" 是Do Mi 2調，ㄚ ㄚˊ ㄚˇ ㄚˋㄚ· 是注音5調。</t>
    <phoneticPr fontId="3" type="noConversion"/>
  </si>
  <si>
    <t>ㄅㄥㄝˇ</t>
    <phoneticPr fontId="3" type="noConversion"/>
  </si>
  <si>
    <t>ㄎㄧ_</t>
    <phoneticPr fontId="3" type="noConversion"/>
  </si>
  <si>
    <t>ㄖㄧㄆ．</t>
    <phoneticPr fontId="3" type="noConversion"/>
  </si>
  <si>
    <t>ㄒㄩㆦㄥˋ</t>
    <phoneticPr fontId="3" type="noConversion"/>
  </si>
  <si>
    <t>天</t>
    <phoneticPr fontId="3" type="noConversion"/>
  </si>
  <si>
    <t>子</t>
    <phoneticPr fontId="3" type="noConversion"/>
  </si>
  <si>
    <t>聖</t>
    <phoneticPr fontId="3" type="noConversion"/>
  </si>
  <si>
    <t>德</t>
    <phoneticPr fontId="3" type="noConversion"/>
  </si>
  <si>
    <t>四： 短入聲</t>
    <phoneticPr fontId="3" type="noConversion"/>
  </si>
  <si>
    <t>八：長入聲</t>
    <phoneticPr fontId="3" type="noConversion"/>
  </si>
  <si>
    <t>三: 窐音聲</t>
    <phoneticPr fontId="3" type="noConversion"/>
  </si>
  <si>
    <t>七: 中音聲</t>
    <phoneticPr fontId="3" type="noConversion"/>
  </si>
  <si>
    <t>一：高平聲</t>
    <phoneticPr fontId="3" type="noConversion"/>
  </si>
  <si>
    <t>五: 窐升聲</t>
    <phoneticPr fontId="3" type="noConversion"/>
  </si>
  <si>
    <t>二: 高降聲</t>
    <phoneticPr fontId="3" type="noConversion"/>
  </si>
  <si>
    <t>高平聲</t>
    <phoneticPr fontId="3" type="noConversion"/>
  </si>
  <si>
    <t>高降聲</t>
    <phoneticPr fontId="3" type="noConversion"/>
  </si>
  <si>
    <t>窐升聲</t>
    <phoneticPr fontId="3" type="noConversion"/>
  </si>
  <si>
    <t>窐音聲</t>
    <phoneticPr fontId="3" type="noConversion"/>
  </si>
  <si>
    <t>中音聲</t>
    <phoneticPr fontId="3" type="noConversion"/>
  </si>
  <si>
    <t>ㄅ</t>
    <phoneticPr fontId="3" type="noConversion"/>
  </si>
  <si>
    <t>ㄏ</t>
    <phoneticPr fontId="3" type="noConversion"/>
  </si>
  <si>
    <t>ㄅㄏ</t>
  </si>
  <si>
    <t>ㄅㄏ</t>
    <phoneticPr fontId="3" type="noConversion"/>
  </si>
  <si>
    <t>ㄗ</t>
    <phoneticPr fontId="3" type="noConversion"/>
  </si>
  <si>
    <t>ㄗㄏ</t>
    <phoneticPr fontId="3" type="noConversion"/>
  </si>
  <si>
    <t>ㄍ</t>
    <phoneticPr fontId="3" type="noConversion"/>
  </si>
  <si>
    <t>ㄍㄏ</t>
  </si>
  <si>
    <t>ㄍㄏ</t>
    <phoneticPr fontId="3" type="noConversion"/>
  </si>
  <si>
    <t>台語的基本母音（韻母）總共有六個── a, i, u, e, o, oo。此外，尚有鼻化母音，也就是在母音後方加上 nn，這個nn總是寫在一個單字的最後方。</t>
  </si>
  <si>
    <t>母音</t>
  </si>
  <si>
    <t>舉例</t>
  </si>
  <si>
    <t>聽聲音</t>
  </si>
  <si>
    <t>鼻化音</t>
  </si>
  <si>
    <t>an、pa、nâ</t>
  </si>
  <si>
    <t>安、巴、藍</t>
  </si>
  <si>
    <t>an、待補、待補</t>
  </si>
  <si>
    <t>sann、phànn、thann</t>
  </si>
  <si>
    <t>三、冇、他</t>
  </si>
  <si>
    <t>sann、待補、待補</t>
  </si>
  <si>
    <t>ti、bí、tshit</t>
  </si>
  <si>
    <t>豬、米、七</t>
  </si>
  <si>
    <t>ti、待補、待補</t>
  </si>
  <si>
    <t>înn、tinn、thinn</t>
  </si>
  <si>
    <t>圓、甜、天</t>
  </si>
  <si>
    <t>înn、待補、待補</t>
  </si>
  <si>
    <t>khu、thut、gû</t>
  </si>
  <si>
    <t>區、禿、牛</t>
  </si>
  <si>
    <t>khu、待補、待補</t>
  </si>
  <si>
    <t>無</t>
  </si>
  <si>
    <t>gē、ké、té</t>
  </si>
  <si>
    <t>藝、粿、短</t>
  </si>
  <si>
    <t>gē、待補、待補</t>
  </si>
  <si>
    <t>senn、phênn、chhenn</t>
  </si>
  <si>
    <t>生、彭、星</t>
  </si>
  <si>
    <t>senn、待補、待補</t>
  </si>
  <si>
    <t>bô、to、thó</t>
  </si>
  <si>
    <t>無、多、討</t>
  </si>
  <si>
    <t>bô、待補、待補</t>
  </si>
  <si>
    <t>o͘o</t>
  </si>
  <si>
    <t>khóo、tsoo、thóo</t>
  </si>
  <si>
    <t>苦、租、土</t>
  </si>
  <si>
    <t>khóo、待補、待補</t>
  </si>
  <si>
    <t>ònn、hònn、onn</t>
  </si>
  <si>
    <t>惡、好、嗚</t>
  </si>
  <si>
    <t>ònn、待補、待補</t>
  </si>
  <si>
    <t>複母音</t>
  </si>
  <si>
    <t>[編輯]</t>
  </si>
  <si>
    <t>此外，這些母音還可以相互組合，成為雙母音、三母音，在下方許多舉例之中皆可以看到。</t>
  </si>
  <si>
    <t>ái、pâi、kái</t>
  </si>
  <si>
    <t>藹、牌、改</t>
  </si>
  <si>
    <t>待補</t>
  </si>
  <si>
    <t>aiⁿ</t>
  </si>
  <si>
    <t>phāinn、hainn、pháinn</t>
  </si>
  <si>
    <t>揹、哼、歹</t>
  </si>
  <si>
    <t>au、áu、āu</t>
  </si>
  <si>
    <t>歐、嘔、後</t>
  </si>
  <si>
    <t>ia</t>
  </si>
  <si>
    <t>tsia̍h、khiah、piah</t>
  </si>
  <si>
    <t>食、隙、壁</t>
  </si>
  <si>
    <t>iann</t>
  </si>
  <si>
    <t>piánn、tiánn、kiann</t>
  </si>
  <si>
    <t>餅、鼎、驚</t>
  </si>
  <si>
    <t>iu</t>
  </si>
  <si>
    <t>tiū、niû、tsiu</t>
  </si>
  <si>
    <t>宙、量、周</t>
  </si>
  <si>
    <t>iunn</t>
  </si>
  <si>
    <t>tiunn、kiunnn、khiunn</t>
  </si>
  <si>
    <t>張、薑、腔</t>
  </si>
  <si>
    <t>io</t>
  </si>
  <si>
    <t>biō、tiō、tsio</t>
  </si>
  <si>
    <t>廟、趙、招</t>
  </si>
  <si>
    <t>（ionn）（彰化腔）</t>
  </si>
  <si>
    <t>tionn、kionn、khionnn</t>
  </si>
  <si>
    <t>iau</t>
  </si>
  <si>
    <t>miāu、thiàu、niau</t>
  </si>
  <si>
    <t>妙、跳、貓</t>
  </si>
  <si>
    <t>iaunn</t>
  </si>
  <si>
    <t>ua</t>
  </si>
  <si>
    <t>phuà、muá、tuā</t>
  </si>
  <si>
    <t>破、滿、大</t>
  </si>
  <si>
    <t>uann</t>
  </si>
  <si>
    <t>puann、kuan、suann</t>
  </si>
  <si>
    <t>搬、官、山</t>
  </si>
  <si>
    <t>guā、tsuē、hue</t>
  </si>
  <si>
    <t>外、罪、花</t>
  </si>
  <si>
    <t>kuai、khuài、huâi</t>
  </si>
  <si>
    <t>乖、快、懷</t>
  </si>
  <si>
    <t>uainn</t>
  </si>
  <si>
    <t>kuainn、huâinn、suâinn</t>
  </si>
  <si>
    <t>關、橫、檨</t>
  </si>
  <si>
    <t>聲化母音</t>
  </si>
  <si>
    <t>此外，還有兩個特別的母音，稱為「聲化母音（或音節化母音）」的 m, ng。它們平常是屬於子音，然而，也有單獨出現而當做母音使用的時候。</t>
  </si>
  <si>
    <t>聲化</t>
  </si>
  <si>
    <t>m̄、ḿ、hm̂</t>
  </si>
  <si>
    <t>不、姆、媒</t>
  </si>
  <si>
    <t>m̄、ḿ、待補</t>
  </si>
  <si>
    <t>n̂g、kng、nńg</t>
  </si>
  <si>
    <t>黃、光、軟</t>
  </si>
  <si>
    <t>n̂g、kng、待補</t>
  </si>
  <si>
    <t>子音</t>
  </si>
  <si>
    <t>由於華語沒有濁音，因此在學習之初，常會混淆的就是 b 與 p，d 與 t，以及 g 與 k 等等，依照國際音標的習慣，加上 h 表示送氣的清音，是以 ph, th, kh 才是代表送氣音，對於初學者來說，可能會受到英文影響而有誤用情形，要注意。最後，台語裡頭沒有 d 的發音，因此在列表中沒有這一項。</t>
  </si>
  <si>
    <t>下方的表包含了用來描寫台語讀音的主要子音，然而，這張表與「國際語音學會」（IPA）制定的更為完整的子音表之間，仍然存在著許多差異，光是最前面一行的「發音部位」分類法就未必準確；然而這只是粗略的分法，對於表達以及比對台語子音發音，已然足夠。</t>
  </si>
  <si>
    <t>發音</t>
  </si>
  <si>
    <t>部位</t>
  </si>
  <si>
    <t>濁音</t>
  </si>
  <si>
    <t>清音</t>
  </si>
  <si>
    <t>不送氣</t>
  </si>
  <si>
    <t>送氣</t>
  </si>
  <si>
    <t>鼻音</t>
  </si>
  <si>
    <t>其他</t>
  </si>
  <si>
    <t>雙唇音</t>
  </si>
  <si>
    <t>bilabials</t>
  </si>
  <si>
    <t>bāng、bí、bú</t>
  </si>
  <si>
    <t>網、米、母</t>
  </si>
  <si>
    <t>bāng、待補、待補</t>
  </si>
  <si>
    <t>pîng、pue、pinn</t>
  </si>
  <si>
    <t>平、杯、邊</t>
  </si>
  <si>
    <t>pîng、待補、待補</t>
  </si>
  <si>
    <t>phuê、phue、phuì</t>
  </si>
  <si>
    <t>皮、批、屁</t>
  </si>
  <si>
    <t>phuê、待補、待補</t>
  </si>
  <si>
    <t>mn̂g、môo、muê</t>
  </si>
  <si>
    <t>門、毛、煤</t>
  </si>
  <si>
    <t>mn̂g、待補、待補</t>
  </si>
  <si>
    <t>齒齦音</t>
  </si>
  <si>
    <t>alveolars</t>
  </si>
  <si>
    <t>to̍k、ho̍k、bo̍k</t>
  </si>
  <si>
    <t>毒、服、目</t>
  </si>
  <si>
    <t>to̍k、待補、待補</t>
  </si>
  <si>
    <t>thiàu、thí、thê</t>
  </si>
  <si>
    <t>跳、恥、提</t>
  </si>
  <si>
    <t>thiàu、待補、待補</t>
  </si>
  <si>
    <t>nuā、ne、nôo</t>
  </si>
  <si>
    <t>爛、呢、挪</t>
  </si>
  <si>
    <t>nuā、待補、待補</t>
  </si>
  <si>
    <t>lâng、liông、lá</t>
  </si>
  <si>
    <t>人、龍、喇</t>
  </si>
  <si>
    <t>lâng、待補、待補</t>
  </si>
  <si>
    <t>軟顎音</t>
  </si>
  <si>
    <t>velars</t>
  </si>
  <si>
    <t>guá、gû、guán</t>
  </si>
  <si>
    <t>我、牛、阮</t>
  </si>
  <si>
    <t>góa、待補、待補</t>
  </si>
  <si>
    <t>kuài、ke、kong</t>
  </si>
  <si>
    <t>怪、雞、光</t>
  </si>
  <si>
    <t>kuài、待補、待補</t>
  </si>
  <si>
    <t>khui、kha、khí</t>
  </si>
  <si>
    <t>開、跤、起</t>
  </si>
  <si>
    <t>khui、待補、待補</t>
  </si>
  <si>
    <t>ngôo、ngá、ngī</t>
  </si>
  <si>
    <t>吳、雅、硬</t>
  </si>
  <si>
    <t>ngôo</t>
  </si>
  <si>
    <t>hîm、hue、hun</t>
  </si>
  <si>
    <t>熊、花、分</t>
  </si>
  <si>
    <t>hîm、待補、待補</t>
  </si>
  <si>
    <t>齒齦顎音</t>
  </si>
  <si>
    <t>alveo-palatals</t>
  </si>
  <si>
    <t>jī、ji̍t、jî</t>
  </si>
  <si>
    <t>字、日、而</t>
  </si>
  <si>
    <t>jī、待補、待補</t>
  </si>
  <si>
    <t>tsiam、tsu、tsoo</t>
  </si>
  <si>
    <t>尖、朱、租</t>
  </si>
  <si>
    <t>tsiam、待補、待補</t>
  </si>
  <si>
    <t>tshiú、tsha、tshî</t>
  </si>
  <si>
    <t>手、車、持</t>
  </si>
  <si>
    <t>tshiú、待補、待補</t>
  </si>
  <si>
    <t>siá、senn、sing</t>
  </si>
  <si>
    <t>寫、生、身</t>
  </si>
  <si>
    <t>siá、待補、待補</t>
  </si>
  <si>
    <t>DMS注音符號</t>
    <phoneticPr fontId="46" type="noConversion"/>
  </si>
  <si>
    <t>ㄧ</t>
    <phoneticPr fontId="3" type="noConversion"/>
  </si>
  <si>
    <t>ㄥㄧ</t>
    <phoneticPr fontId="3" type="noConversion"/>
  </si>
  <si>
    <t>ㄥㄚ</t>
  </si>
  <si>
    <t>ㄥㄨ</t>
  </si>
  <si>
    <t>ㄥㄝ</t>
  </si>
  <si>
    <t>ㄥㆦ</t>
  </si>
  <si>
    <t>[ɔ̃]</t>
  </si>
  <si>
    <r>
      <t>[</t>
    </r>
    <r>
      <rPr>
        <sz val="18"/>
        <color rgb="FF000000"/>
        <rFont val="Iansui 094"/>
        <family val="3"/>
        <charset val="136"/>
      </rPr>
      <t>ɔ</t>
    </r>
    <r>
      <rPr>
        <sz val="18"/>
        <color rgb="FF000000"/>
        <rFont val="Arial"/>
        <family val="2"/>
      </rPr>
      <t>]</t>
    </r>
  </si>
  <si>
    <t>ㄞ</t>
    <phoneticPr fontId="3" type="noConversion"/>
  </si>
  <si>
    <t>ㄠ</t>
    <phoneticPr fontId="3" type="noConversion"/>
  </si>
  <si>
    <t>ㄧㄚ</t>
    <phoneticPr fontId="3" type="noConversion"/>
  </si>
  <si>
    <t>ue</t>
    <phoneticPr fontId="3" type="noConversion"/>
  </si>
  <si>
    <t>uai</t>
    <phoneticPr fontId="3" type="noConversion"/>
  </si>
  <si>
    <t>ㄇ</t>
    <phoneticPr fontId="3" type="noConversion"/>
  </si>
  <si>
    <t>台灣十五音</t>
    <phoneticPr fontId="46" type="noConversion"/>
  </si>
  <si>
    <t>加</t>
    <phoneticPr fontId="3" type="noConversion"/>
  </si>
  <si>
    <t>阿</t>
    <phoneticPr fontId="3" type="noConversion"/>
  </si>
  <si>
    <t>監</t>
    <phoneticPr fontId="3" type="noConversion"/>
  </si>
  <si>
    <t>餡</t>
    <phoneticPr fontId="3" type="noConversion"/>
  </si>
  <si>
    <t>ann</t>
    <phoneticPr fontId="3" type="noConversion"/>
  </si>
  <si>
    <t>十八音韻母</t>
    <phoneticPr fontId="3" type="noConversion"/>
  </si>
  <si>
    <t>漢字</t>
    <phoneticPr fontId="3" type="noConversion"/>
  </si>
  <si>
    <t>台語拼音字母</t>
    <phoneticPr fontId="3" type="noConversion"/>
  </si>
  <si>
    <t>DMS注音符號</t>
    <phoneticPr fontId="3" type="noConversion"/>
  </si>
  <si>
    <t>鼻音韻母</t>
    <phoneticPr fontId="3" type="noConversion"/>
  </si>
  <si>
    <t>韻母</t>
    <phoneticPr fontId="3" type="noConversion"/>
  </si>
  <si>
    <t>皆</t>
    <phoneticPr fontId="3" type="noConversion"/>
  </si>
  <si>
    <t>哀</t>
    <phoneticPr fontId="3" type="noConversion"/>
  </si>
  <si>
    <t>ainn</t>
    <phoneticPr fontId="3" type="noConversion"/>
  </si>
  <si>
    <t>𤡥</t>
    <phoneticPr fontId="3" type="noConversion"/>
  </si>
  <si>
    <t>am</t>
    <phoneticPr fontId="3" type="noConversion"/>
  </si>
  <si>
    <t>甘</t>
    <phoneticPr fontId="3" type="noConversion"/>
  </si>
  <si>
    <t>庵</t>
    <phoneticPr fontId="3" type="noConversion"/>
  </si>
  <si>
    <t>an</t>
    <phoneticPr fontId="3" type="noConversion"/>
  </si>
  <si>
    <t>干</t>
    <phoneticPr fontId="3" type="noConversion"/>
  </si>
  <si>
    <t>安</t>
    <phoneticPr fontId="3" type="noConversion"/>
  </si>
  <si>
    <t>ang</t>
    <phoneticPr fontId="3" type="noConversion"/>
  </si>
  <si>
    <t>江</t>
    <phoneticPr fontId="3" type="noConversion"/>
  </si>
  <si>
    <t>翁</t>
    <phoneticPr fontId="3" type="noConversion"/>
  </si>
  <si>
    <t>au</t>
    <phoneticPr fontId="3" type="noConversion"/>
  </si>
  <si>
    <t>交</t>
    <phoneticPr fontId="3" type="noConversion"/>
  </si>
  <si>
    <t>甌</t>
    <phoneticPr fontId="3" type="noConversion"/>
  </si>
  <si>
    <t>aunn</t>
    <phoneticPr fontId="3" type="noConversion"/>
  </si>
  <si>
    <t>爻</t>
    <phoneticPr fontId="3" type="noConversion"/>
  </si>
  <si>
    <t>雞</t>
    <phoneticPr fontId="3" type="noConversion"/>
  </si>
  <si>
    <t>挨</t>
    <phoneticPr fontId="3" type="noConversion"/>
  </si>
  <si>
    <t>enn</t>
    <phoneticPr fontId="3" type="noConversion"/>
  </si>
  <si>
    <t>更</t>
    <phoneticPr fontId="3" type="noConversion"/>
  </si>
  <si>
    <t>嬰</t>
    <phoneticPr fontId="3" type="noConversion"/>
  </si>
  <si>
    <t>基</t>
    <phoneticPr fontId="3" type="noConversion"/>
  </si>
  <si>
    <t>衣</t>
    <phoneticPr fontId="3" type="noConversion"/>
  </si>
  <si>
    <t>inn</t>
    <phoneticPr fontId="3" type="noConversion"/>
  </si>
  <si>
    <t>梔</t>
    <phoneticPr fontId="3" type="noConversion"/>
  </si>
  <si>
    <t>ia</t>
    <phoneticPr fontId="3" type="noConversion"/>
  </si>
  <si>
    <t>迦</t>
    <phoneticPr fontId="3" type="noConversion"/>
  </si>
  <si>
    <t>呀</t>
    <phoneticPr fontId="3" type="noConversion"/>
  </si>
  <si>
    <t>iann</t>
    <phoneticPr fontId="3" type="noConversion"/>
  </si>
  <si>
    <t>驚</t>
    <phoneticPr fontId="3" type="noConversion"/>
  </si>
  <si>
    <t>漪</t>
    <phoneticPr fontId="3" type="noConversion"/>
  </si>
  <si>
    <t>iam</t>
    <phoneticPr fontId="3" type="noConversion"/>
  </si>
  <si>
    <t>兼</t>
    <phoneticPr fontId="3" type="noConversion"/>
  </si>
  <si>
    <t>閹</t>
    <phoneticPr fontId="3" type="noConversion"/>
  </si>
  <si>
    <t>ian</t>
    <phoneticPr fontId="3" type="noConversion"/>
  </si>
  <si>
    <t>堅</t>
    <phoneticPr fontId="3" type="noConversion"/>
  </si>
  <si>
    <t>煙</t>
    <phoneticPr fontId="3" type="noConversion"/>
  </si>
  <si>
    <t>iang</t>
    <phoneticPr fontId="3" type="noConversion"/>
  </si>
  <si>
    <t>姜</t>
    <phoneticPr fontId="3" type="noConversion"/>
  </si>
  <si>
    <t>央</t>
    <phoneticPr fontId="3" type="noConversion"/>
  </si>
  <si>
    <t>iau</t>
    <phoneticPr fontId="3" type="noConversion"/>
  </si>
  <si>
    <t>嬌</t>
    <phoneticPr fontId="3" type="noConversion"/>
  </si>
  <si>
    <t>夭</t>
    <phoneticPr fontId="3" type="noConversion"/>
  </si>
  <si>
    <t>iaunn</t>
    <phoneticPr fontId="3" type="noConversion"/>
  </si>
  <si>
    <t>喵</t>
    <phoneticPr fontId="3" type="noConversion"/>
  </si>
  <si>
    <t>im</t>
    <phoneticPr fontId="3" type="noConversion"/>
  </si>
  <si>
    <t>金</t>
    <phoneticPr fontId="3" type="noConversion"/>
  </si>
  <si>
    <t>in</t>
    <phoneticPr fontId="3" type="noConversion"/>
  </si>
  <si>
    <t>巾</t>
    <phoneticPr fontId="3" type="noConversion"/>
  </si>
  <si>
    <t>因</t>
    <phoneticPr fontId="3" type="noConversion"/>
  </si>
  <si>
    <t>經</t>
    <phoneticPr fontId="3" type="noConversion"/>
  </si>
  <si>
    <t>英</t>
    <phoneticPr fontId="3" type="noConversion"/>
  </si>
  <si>
    <t>io</t>
    <phoneticPr fontId="3" type="noConversion"/>
  </si>
  <si>
    <t>茄</t>
    <phoneticPr fontId="3" type="noConversion"/>
  </si>
  <si>
    <t>腰</t>
    <phoneticPr fontId="3" type="noConversion"/>
  </si>
  <si>
    <t>ionn</t>
    <phoneticPr fontId="3" type="noConversion"/>
  </si>
  <si>
    <t>鴦</t>
    <phoneticPr fontId="3" type="noConversion"/>
  </si>
  <si>
    <t>iong</t>
    <phoneticPr fontId="3" type="noConversion"/>
  </si>
  <si>
    <t>恭</t>
    <phoneticPr fontId="3" type="noConversion"/>
  </si>
  <si>
    <t>iu</t>
    <phoneticPr fontId="3" type="noConversion"/>
  </si>
  <si>
    <t>糾</t>
    <phoneticPr fontId="3" type="noConversion"/>
  </si>
  <si>
    <t>憂</t>
    <phoneticPr fontId="3" type="noConversion"/>
  </si>
  <si>
    <t>iunn</t>
    <phoneticPr fontId="3" type="noConversion"/>
  </si>
  <si>
    <t>薑</t>
    <phoneticPr fontId="3" type="noConversion"/>
  </si>
  <si>
    <t>姆</t>
    <phoneticPr fontId="3" type="noConversion"/>
  </si>
  <si>
    <t>ng</t>
    <phoneticPr fontId="3" type="noConversion"/>
  </si>
  <si>
    <t>缸</t>
    <phoneticPr fontId="3" type="noConversion"/>
  </si>
  <si>
    <t>秧</t>
    <phoneticPr fontId="3" type="noConversion"/>
  </si>
  <si>
    <t>高</t>
    <phoneticPr fontId="3" type="noConversion"/>
  </si>
  <si>
    <t>窩</t>
    <phoneticPr fontId="3" type="noConversion"/>
  </si>
  <si>
    <t>oo</t>
    <phoneticPr fontId="3" type="noConversion"/>
  </si>
  <si>
    <t>孤</t>
    <phoneticPr fontId="3" type="noConversion"/>
  </si>
  <si>
    <t>烏</t>
    <phoneticPr fontId="3" type="noConversion"/>
  </si>
  <si>
    <t>oonn</t>
    <phoneticPr fontId="3" type="noConversion"/>
  </si>
  <si>
    <t>瘂</t>
    <phoneticPr fontId="3" type="noConversion"/>
  </si>
  <si>
    <t>om</t>
    <phoneticPr fontId="3" type="noConversion"/>
  </si>
  <si>
    <t>ong</t>
    <phoneticPr fontId="3" type="noConversion"/>
  </si>
  <si>
    <t>掩</t>
    <phoneticPr fontId="3" type="noConversion"/>
  </si>
  <si>
    <t>公</t>
    <phoneticPr fontId="3" type="noConversion"/>
  </si>
  <si>
    <t>痀</t>
    <phoneticPr fontId="3" type="noConversion"/>
  </si>
  <si>
    <t>污</t>
    <phoneticPr fontId="3" type="noConversion"/>
  </si>
  <si>
    <t>ua</t>
    <phoneticPr fontId="3" type="noConversion"/>
  </si>
  <si>
    <t>瓜</t>
    <phoneticPr fontId="3" type="noConversion"/>
  </si>
  <si>
    <t>蛙</t>
    <phoneticPr fontId="3" type="noConversion"/>
  </si>
  <si>
    <t>uann</t>
    <phoneticPr fontId="3" type="noConversion"/>
  </si>
  <si>
    <t>官</t>
    <phoneticPr fontId="3" type="noConversion"/>
  </si>
  <si>
    <t>鞍</t>
    <phoneticPr fontId="3" type="noConversion"/>
  </si>
  <si>
    <t>乖</t>
    <phoneticPr fontId="3" type="noConversion"/>
  </si>
  <si>
    <t>歪</t>
    <phoneticPr fontId="3" type="noConversion"/>
  </si>
  <si>
    <t>uainn</t>
    <phoneticPr fontId="3" type="noConversion"/>
  </si>
  <si>
    <t>糜</t>
    <phoneticPr fontId="3" type="noConversion"/>
  </si>
  <si>
    <t>uan</t>
    <phoneticPr fontId="3" type="noConversion"/>
  </si>
  <si>
    <t>觀</t>
    <phoneticPr fontId="3" type="noConversion"/>
  </si>
  <si>
    <t>彎</t>
    <phoneticPr fontId="3" type="noConversion"/>
  </si>
  <si>
    <t>檜</t>
    <phoneticPr fontId="3" type="noConversion"/>
  </si>
  <si>
    <t>鍋</t>
    <phoneticPr fontId="3" type="noConversion"/>
  </si>
  <si>
    <t>ui</t>
    <phoneticPr fontId="3" type="noConversion"/>
  </si>
  <si>
    <t>規</t>
    <phoneticPr fontId="3" type="noConversion"/>
  </si>
  <si>
    <t>威</t>
    <phoneticPr fontId="3" type="noConversion"/>
  </si>
  <si>
    <t>uinn</t>
    <phoneticPr fontId="3" type="noConversion"/>
  </si>
  <si>
    <t>關</t>
    <phoneticPr fontId="3" type="noConversion"/>
  </si>
  <si>
    <t>un</t>
    <phoneticPr fontId="3" type="noConversion"/>
  </si>
  <si>
    <t>溫</t>
    <phoneticPr fontId="3" type="noConversion"/>
  </si>
  <si>
    <t>ㄧㄜ</t>
    <phoneticPr fontId="3" type="noConversion"/>
  </si>
  <si>
    <t>ㄧㄨ</t>
    <phoneticPr fontId="3" type="noConversion"/>
  </si>
  <si>
    <t>ㄧㄠ</t>
    <phoneticPr fontId="3" type="noConversion"/>
  </si>
  <si>
    <t>ㄨㄚ</t>
    <phoneticPr fontId="3" type="noConversion"/>
  </si>
  <si>
    <t>ㄨㄝ</t>
    <phoneticPr fontId="3" type="noConversion"/>
  </si>
  <si>
    <t>ㄨㄞ</t>
    <phoneticPr fontId="3" type="noConversion"/>
  </si>
  <si>
    <t>ng-</t>
    <phoneticPr fontId="3" type="noConversion"/>
  </si>
  <si>
    <t>Ni</t>
    <phoneticPr fontId="3" type="noConversion"/>
  </si>
  <si>
    <t>ㄛ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</si>
</sst>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eneral;;"/>
  </numFmts>
  <fonts count="110">
    <font>
      <sz val="16"/>
      <color rgb="FF000000"/>
      <name val="新細明體"/>
      <family val="1"/>
      <charset val="136"/>
      <scheme val="minor"/>
    </font>
    <font>
      <sz val="18"/>
      <color theme="1"/>
      <name val="黒体-繁"/>
      <family val="2"/>
      <charset val="136"/>
    </font>
    <font>
      <sz val="12"/>
      <name val="宋体"/>
      <family val="3"/>
      <charset val="136"/>
    </font>
    <font>
      <sz val="9"/>
      <name val="新細明體"/>
      <family val="1"/>
      <charset val="136"/>
      <scheme val="minor"/>
    </font>
    <font>
      <sz val="20"/>
      <name val="宋体"/>
    </font>
    <font>
      <b/>
      <sz val="20"/>
      <color rgb="FF000000"/>
      <name val="宋体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新細明體"/>
      <family val="1"/>
      <charset val="136"/>
      <scheme val="minor"/>
    </font>
    <font>
      <sz val="26"/>
      <color rgb="FFFF0000"/>
      <name val="KangXiZiDian.com 康熙字典體常用版"/>
      <charset val="136"/>
    </font>
    <font>
      <sz val="18"/>
      <color theme="4"/>
      <name val="KangXiZiDian.com 康熙字典體常用版"/>
      <charset val="136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宋体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000000"/>
      <name val="PMingLiU"/>
      <family val="1"/>
      <charset val="136"/>
    </font>
    <font>
      <sz val="18"/>
      <color rgb="FFFF0000"/>
      <name val="Arial"/>
      <family val="2"/>
    </font>
    <font>
      <sz val="28"/>
      <color theme="8"/>
      <name val="Noto Serif TC Bold"/>
      <family val="1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18"/>
      <color rgb="FFFF0000"/>
      <name val="Iansui 094"/>
      <family val="3"/>
      <charset val="136"/>
    </font>
    <font>
      <sz val="18"/>
      <name val="Noto Serif TC Medium"/>
    </font>
    <font>
      <sz val="10"/>
      <color rgb="FF000000"/>
      <name val="Noto Serif TC Medium"/>
    </font>
    <font>
      <sz val="18"/>
      <color theme="8"/>
      <name val="Noto Serif TC Medium"/>
    </font>
    <font>
      <sz val="24"/>
      <color rgb="FF000000"/>
      <name val="Noto Serif TC Medium"/>
    </font>
    <font>
      <sz val="16"/>
      <name val="Noto Serif TC Medium"/>
    </font>
    <font>
      <sz val="16"/>
      <color rgb="FF000000"/>
      <name val="Noto Serif TC Medium"/>
    </font>
    <font>
      <u/>
      <sz val="10"/>
      <color theme="10"/>
      <name val="新細明體"/>
      <family val="2"/>
      <scheme val="minor"/>
    </font>
    <font>
      <sz val="18"/>
      <color rgb="FFFF0000"/>
      <name val="Noto Serif TC Medium"/>
    </font>
    <font>
      <sz val="18"/>
      <color rgb="FF0070C0"/>
      <name val="宋体"/>
    </font>
    <font>
      <sz val="18"/>
      <color rgb="FF0070C0"/>
      <name val="Arial"/>
      <family val="2"/>
    </font>
    <font>
      <sz val="18"/>
      <color rgb="FF0070C0"/>
      <name val="新細明體"/>
      <family val="1"/>
      <charset val="136"/>
      <scheme val="minor"/>
    </font>
    <font>
      <sz val="26"/>
      <color theme="7" tint="-0.249977111117893"/>
      <name val="KangXiZiDian.com 康熙字典體常用版"/>
      <charset val="136"/>
    </font>
    <font>
      <sz val="18"/>
      <color rgb="FF000000"/>
      <name val="SimSun"/>
      <charset val="134"/>
    </font>
    <font>
      <sz val="18"/>
      <color theme="0"/>
      <name val="Arial"/>
      <family val="2"/>
    </font>
    <font>
      <sz val="24"/>
      <color theme="0"/>
      <name val="Iansui 094"/>
      <family val="3"/>
      <charset val="136"/>
    </font>
    <font>
      <sz val="18"/>
      <name val="Iansui 094"/>
      <family val="3"/>
      <charset val="136"/>
    </font>
    <font>
      <sz val="24"/>
      <color rgb="FFFF0000"/>
      <name val="Iansui 094"/>
      <family val="3"/>
      <charset val="136"/>
    </font>
    <font>
      <sz val="18"/>
      <color rgb="FF000000"/>
      <name val="Microsoft JhengHei"/>
      <family val="2"/>
      <charset val="136"/>
    </font>
    <font>
      <sz val="18"/>
      <color rgb="FF000000"/>
      <name val="BopomofoRuby1909-v1"/>
      <family val="3"/>
      <charset val="136"/>
    </font>
    <font>
      <sz val="18"/>
      <color rgb="FF000000"/>
      <name val="Iansui 094"/>
      <family val="3"/>
      <charset val="136"/>
    </font>
    <font>
      <sz val="28"/>
      <color theme="8"/>
      <name val="Microsoft JhengHei"/>
      <family val="2"/>
      <charset val="136"/>
    </font>
    <font>
      <sz val="28"/>
      <color theme="8"/>
      <name val="Noto Serif TC Bold"/>
      <family val="2"/>
      <charset val="136"/>
    </font>
    <font>
      <sz val="28"/>
      <color theme="8"/>
      <name val="Calibri"/>
      <family val="2"/>
    </font>
    <font>
      <sz val="9"/>
      <name val="宋体"/>
    </font>
    <font>
      <sz val="24"/>
      <color rgb="FF000000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6"/>
      <color rgb="FF000000"/>
      <name val="LXGW WenKai"/>
      <family val="1"/>
      <charset val="136"/>
    </font>
    <font>
      <sz val="18"/>
      <name val="Microsoft JhengHei"/>
      <family val="2"/>
      <charset val="136"/>
    </font>
    <font>
      <sz val="12"/>
      <name val="宋体"/>
    </font>
    <font>
      <sz val="9"/>
      <name val="BopomofoRuby1909-v1"/>
      <family val="3"/>
      <charset val="136"/>
    </font>
    <font>
      <b/>
      <sz val="12"/>
      <color rgb="FFFFFF00"/>
      <name val="Microsoft JhengHei"/>
      <family val="2"/>
      <charset val="136"/>
    </font>
    <font>
      <sz val="18"/>
      <color rgb="FF0070C0"/>
      <name val="Noto Serif TC SemiBold"/>
      <family val="1"/>
      <charset val="128"/>
    </font>
    <font>
      <sz val="18"/>
      <color rgb="FFFF0000"/>
      <name val="Arial Narrow"/>
      <family val="2"/>
    </font>
    <font>
      <b/>
      <sz val="18"/>
      <color rgb="FFFF0000"/>
      <name val="Microsoft JhengHei"/>
      <family val="2"/>
      <charset val="136"/>
    </font>
    <font>
      <b/>
      <sz val="18"/>
      <color rgb="FFFF0000"/>
      <name val="Iansui 094"/>
      <family val="3"/>
      <charset val="136"/>
    </font>
    <font>
      <sz val="18"/>
      <color rgb="FFFF0000"/>
      <name val="BopomofoRuby1909-v1"/>
      <family val="2"/>
      <charset val="136"/>
    </font>
    <font>
      <b/>
      <sz val="16"/>
      <color rgb="FFFF0000"/>
      <name val="Iansui 094"/>
      <family val="3"/>
      <charset val="136"/>
    </font>
    <font>
      <sz val="16"/>
      <name val="Microsoft JhengHei"/>
      <family val="2"/>
      <charset val="136"/>
    </font>
    <font>
      <sz val="20"/>
      <color rgb="FF000000"/>
      <name val="Arial"/>
      <family val="2"/>
    </font>
    <font>
      <sz val="24"/>
      <color rgb="FFFF0000"/>
      <name val="BopomofoRuby1909-v1"/>
      <family val="2"/>
      <charset val="136"/>
    </font>
    <font>
      <sz val="24"/>
      <color rgb="FFFF0000"/>
      <name val="Microsoft JhengHei"/>
      <family val="2"/>
      <charset val="136"/>
    </font>
    <font>
      <sz val="18"/>
      <color rgb="FFC00000"/>
      <name val="Noto Serif TC Medium"/>
    </font>
    <font>
      <sz val="24"/>
      <color rgb="FFC00000"/>
      <name val="Iansui 094"/>
      <family val="3"/>
      <charset val="136"/>
    </font>
    <font>
      <sz val="18"/>
      <color rgb="FF000000"/>
      <name val="Noto Serif TC Medium"/>
    </font>
    <font>
      <sz val="18"/>
      <color rgb="FFC00000"/>
      <name val="Iansui 094"/>
      <family val="3"/>
      <charset val="136"/>
    </font>
    <font>
      <sz val="10"/>
      <color rgb="FFFF0000"/>
      <name val="Noto Serif TC Medium"/>
    </font>
    <font>
      <b/>
      <sz val="18"/>
      <color theme="8" tint="-0.249977111117893"/>
      <name val="Noto Serif TC Medium"/>
    </font>
    <font>
      <b/>
      <sz val="24"/>
      <color theme="8" tint="-0.249977111117893"/>
      <name val="Iansui 094"/>
      <family val="3"/>
      <charset val="136"/>
    </font>
    <font>
      <b/>
      <sz val="20"/>
      <color rgb="FF000000"/>
      <name val="Arial"/>
      <family val="2"/>
    </font>
    <font>
      <sz val="10"/>
      <color rgb="FF000000"/>
      <name val="新細明體"/>
      <family val="1"/>
      <charset val="136"/>
      <scheme val="minor"/>
    </font>
    <font>
      <sz val="20"/>
      <color rgb="FF000000"/>
      <name val="宋体"/>
    </font>
    <font>
      <sz val="18"/>
      <color theme="4"/>
      <name val="Microsoft JhengHei UI"/>
      <family val="2"/>
      <charset val="136"/>
    </font>
    <font>
      <sz val="18"/>
      <color theme="4" tint="0.39997558519241921"/>
      <name val="Arial"/>
      <family val="2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theme="0"/>
      <name val="LXGW WenKai Mono"/>
      <family val="3"/>
      <charset val="136"/>
    </font>
    <font>
      <sz val="18"/>
      <name val="宋体"/>
      <family val="3"/>
      <charset val="136"/>
    </font>
    <font>
      <b/>
      <sz val="18"/>
      <color rgb="FFC00000"/>
      <name val="Microsoft JhengHei"/>
      <family val="2"/>
      <charset val="136"/>
    </font>
    <font>
      <sz val="18"/>
      <name val="Arial"/>
      <family val="2"/>
    </font>
    <font>
      <b/>
      <sz val="24"/>
      <color theme="7" tint="-0.249977111117893"/>
      <name val="Times New Roman"/>
      <family val="1"/>
    </font>
    <font>
      <sz val="20"/>
      <color theme="4"/>
      <name val="Arial"/>
      <family val="2"/>
    </font>
    <font>
      <sz val="24"/>
      <color rgb="FFFF0000"/>
      <name val="Microsoft JhengHei UI"/>
      <family val="2"/>
      <charset val="136"/>
    </font>
    <font>
      <sz val="24"/>
      <color rgb="FFFF0000"/>
      <name val="Noto Serif TC Medium"/>
    </font>
    <font>
      <u/>
      <sz val="20"/>
      <color rgb="FF000000"/>
      <name val="Arial"/>
      <family val="2"/>
    </font>
    <font>
      <sz val="20"/>
      <color rgb="FF000000"/>
      <name val="Iansui 094"/>
      <family val="3"/>
      <charset val="136"/>
    </font>
    <font>
      <sz val="11"/>
      <color rgb="FF202122"/>
      <name val="Arial"/>
      <family val="2"/>
    </font>
    <font>
      <sz val="11"/>
      <color rgb="FF333333"/>
      <name val="Arial"/>
      <family val="2"/>
    </font>
    <font>
      <u/>
      <sz val="16"/>
      <color theme="10"/>
      <name val="新細明體"/>
      <family val="1"/>
      <charset val="136"/>
      <scheme val="minor"/>
    </font>
    <font>
      <b/>
      <sz val="13.5"/>
      <color rgb="FF000000"/>
      <name val="Inherit"/>
      <family val="2"/>
    </font>
    <font>
      <b/>
      <sz val="12"/>
      <color rgb="FFC00000"/>
      <name val="Microsoft JhengHei"/>
      <family val="2"/>
      <charset val="136"/>
    </font>
    <font>
      <sz val="11"/>
      <color rgb="FF333333"/>
      <name val="Microsoft JhengHei"/>
      <family val="2"/>
    </font>
    <font>
      <sz val="16"/>
      <color rgb="FF000000"/>
      <name val="Arial"/>
      <family val="2"/>
    </font>
    <font>
      <b/>
      <sz val="16"/>
      <color rgb="FF0070C0"/>
      <name val="Noto Sans TC"/>
      <family val="2"/>
    </font>
    <font>
      <sz val="24"/>
      <color rgb="FF000000"/>
      <name val="Noto Sans TC"/>
      <family val="2"/>
    </font>
    <font>
      <b/>
      <sz val="16"/>
      <color rgb="FFFF0000"/>
      <name val="Arial"/>
      <family val="2"/>
    </font>
    <font>
      <sz val="24"/>
      <color rgb="FF000000"/>
      <name val="Noto Serif TC"/>
      <family val="1"/>
    </font>
    <font>
      <sz val="24"/>
      <color rgb="FF000000"/>
      <name val="Noto Serif TC"/>
      <family val="1"/>
      <charset val="128"/>
    </font>
    <font>
      <sz val="24"/>
      <color rgb="FFFF0000"/>
      <name val="Noto Serif TC"/>
      <family val="1"/>
      <charset val="128"/>
    </font>
    <font>
      <sz val="16"/>
      <name val="Arial"/>
      <family val="2"/>
    </font>
    <font>
      <b/>
      <sz val="24"/>
      <color rgb="FFFF0000"/>
      <name val="Iansui 094"/>
      <family val="3"/>
      <charset val="136"/>
    </font>
    <font>
      <sz val="24"/>
      <color theme="4" tint="0.39997558519241921"/>
      <name val="Iansui 094"/>
      <family val="3"/>
      <charset val="136"/>
    </font>
    <font>
      <sz val="26"/>
      <color theme="9"/>
      <name val="KangXiZiDian.com 康熙字典體常用版"/>
      <charset val="136"/>
    </font>
    <font>
      <sz val="26"/>
      <color theme="9"/>
      <name val="Iansui 094"/>
      <family val="3"/>
      <charset val="136"/>
    </font>
    <font>
      <b/>
      <sz val="24"/>
      <color theme="9"/>
      <name val="Iansui 094"/>
      <family val="3"/>
      <charset val="136"/>
    </font>
    <font>
      <b/>
      <sz val="20"/>
      <color theme="9"/>
      <name val="Iansui 094"/>
      <family val="3"/>
      <charset val="136"/>
    </font>
  </fonts>
  <fills count="26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F7A7"/>
        <bgColor indexed="64"/>
      </patternFill>
    </fill>
    <fill>
      <patternFill patternType="solid">
        <fgColor rgb="FFE0E8FF"/>
        <bgColor indexed="64"/>
      </patternFill>
    </fill>
    <fill>
      <patternFill patternType="solid">
        <fgColor rgb="FFC5FCDC"/>
        <bgColor indexed="64"/>
      </patternFill>
    </fill>
    <fill>
      <patternFill patternType="solid">
        <fgColor rgb="FFFFB3B3"/>
        <bgColor indexed="64"/>
      </patternFill>
    </fill>
    <fill>
      <patternFill patternType="solid">
        <fgColor rgb="FFFFE0E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7">
    <xf numFmtId="0" fontId="0" fillId="0" borderId="0"/>
    <xf numFmtId="0" fontId="29" fillId="0" borderId="0" applyNumberFormat="0" applyFill="0" applyBorder="0" applyAlignment="0" applyProtection="0"/>
    <xf numFmtId="0" fontId="1" fillId="0" borderId="0">
      <alignment vertical="center"/>
    </xf>
    <xf numFmtId="0" fontId="2" fillId="0" borderId="0"/>
    <xf numFmtId="0" fontId="51" fillId="0" borderId="0"/>
    <xf numFmtId="0" fontId="72" fillId="0" borderId="0"/>
    <xf numFmtId="0" fontId="92" fillId="0" borderId="0" applyNumberFormat="0" applyFill="0" applyBorder="0" applyAlignment="0" applyProtection="0"/>
  </cellStyleXfs>
  <cellXfs count="325">
    <xf numFmtId="0" fontId="0" fillId="0" borderId="0" xfId="0"/>
    <xf numFmtId="0" fontId="15" fillId="0" borderId="0" xfId="0" applyFont="1"/>
    <xf numFmtId="0" fontId="24" fillId="0" borderId="0" xfId="0" applyFont="1" applyAlignment="1">
      <alignment horizontal="left" vertical="center" indent="1"/>
    </xf>
    <xf numFmtId="0" fontId="25" fillId="6" borderId="0" xfId="0" applyFont="1" applyFill="1" applyAlignment="1">
      <alignment horizontal="left" vertical="center" indent="1"/>
    </xf>
    <xf numFmtId="0" fontId="28" fillId="0" borderId="0" xfId="0" applyFont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3" fillId="4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23" fillId="2" borderId="11" xfId="0" applyFont="1" applyFill="1" applyBorder="1" applyAlignment="1">
      <alignment horizontal="center" vertical="center"/>
    </xf>
    <xf numFmtId="0" fontId="23" fillId="4" borderId="11" xfId="0" applyFont="1" applyFill="1" applyBorder="1" applyAlignment="1">
      <alignment horizontal="center" vertical="center"/>
    </xf>
    <xf numFmtId="0" fontId="23" fillId="2" borderId="14" xfId="0" applyFont="1" applyFill="1" applyBorder="1" applyAlignment="1">
      <alignment horizontal="center" vertical="center"/>
    </xf>
    <xf numFmtId="0" fontId="23" fillId="4" borderId="14" xfId="0" applyFont="1" applyFill="1" applyBorder="1" applyAlignment="1">
      <alignment horizontal="center" vertical="center"/>
    </xf>
    <xf numFmtId="0" fontId="23" fillId="2" borderId="8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3" fillId="8" borderId="0" xfId="0" applyFont="1" applyFill="1" applyAlignment="1">
      <alignment horizontal="left" vertical="center" indent="3"/>
    </xf>
    <xf numFmtId="0" fontId="23" fillId="8" borderId="11" xfId="0" applyFont="1" applyFill="1" applyBorder="1" applyAlignment="1">
      <alignment horizontal="left" vertical="center" indent="3"/>
    </xf>
    <xf numFmtId="0" fontId="23" fillId="8" borderId="14" xfId="0" applyFont="1" applyFill="1" applyBorder="1" applyAlignment="1">
      <alignment horizontal="left" vertical="center" indent="3"/>
    </xf>
    <xf numFmtId="0" fontId="23" fillId="8" borderId="8" xfId="0" applyFont="1" applyFill="1" applyBorder="1" applyAlignment="1">
      <alignment horizontal="left" vertical="center" indent="3"/>
    </xf>
    <xf numFmtId="0" fontId="23" fillId="8" borderId="0" xfId="0" quotePrefix="1" applyFont="1" applyFill="1" applyAlignment="1">
      <alignment horizontal="left" vertical="center" indent="3"/>
    </xf>
    <xf numFmtId="0" fontId="24" fillId="0" borderId="0" xfId="0" applyFont="1" applyAlignment="1">
      <alignment horizontal="left" vertical="center" indent="3"/>
    </xf>
    <xf numFmtId="0" fontId="47" fillId="0" borderId="0" xfId="0" applyFont="1" applyAlignment="1">
      <alignment horizontal="center" vertical="center"/>
    </xf>
    <xf numFmtId="0" fontId="47" fillId="7" borderId="0" xfId="0" applyFont="1" applyFill="1" applyAlignment="1">
      <alignment horizontal="center" vertical="center"/>
    </xf>
    <xf numFmtId="0" fontId="47" fillId="7" borderId="11" xfId="0" applyFont="1" applyFill="1" applyBorder="1" applyAlignment="1">
      <alignment horizontal="center" vertical="center"/>
    </xf>
    <xf numFmtId="0" fontId="47" fillId="7" borderId="14" xfId="0" applyFont="1" applyFill="1" applyBorder="1" applyAlignment="1">
      <alignment horizontal="center" vertical="center"/>
    </xf>
    <xf numFmtId="0" fontId="47" fillId="7" borderId="8" xfId="0" applyFont="1" applyFill="1" applyBorder="1" applyAlignment="1">
      <alignment horizontal="center" vertical="center"/>
    </xf>
    <xf numFmtId="0" fontId="25" fillId="11" borderId="0" xfId="0" applyFont="1" applyFill="1" applyAlignment="1">
      <alignment horizontal="left" vertical="center" indent="1"/>
    </xf>
    <xf numFmtId="0" fontId="14" fillId="0" borderId="0" xfId="4" applyFont="1"/>
    <xf numFmtId="0" fontId="58" fillId="0" borderId="0" xfId="4" applyFont="1"/>
    <xf numFmtId="0" fontId="53" fillId="16" borderId="19" xfId="4" applyFont="1" applyFill="1" applyBorder="1" applyAlignment="1">
      <alignment horizontal="center"/>
    </xf>
    <xf numFmtId="0" fontId="53" fillId="16" borderId="20" xfId="4" applyFont="1" applyFill="1" applyBorder="1" applyAlignment="1">
      <alignment horizontal="center"/>
    </xf>
    <xf numFmtId="0" fontId="54" fillId="0" borderId="19" xfId="4" applyFont="1" applyBorder="1" applyAlignment="1">
      <alignment horizontal="center"/>
    </xf>
    <xf numFmtId="0" fontId="14" fillId="0" borderId="20" xfId="4" applyFont="1" applyBorder="1" applyAlignment="1">
      <alignment horizontal="center"/>
    </xf>
    <xf numFmtId="0" fontId="55" fillId="0" borderId="19" xfId="4" applyFont="1" applyBorder="1" applyAlignment="1">
      <alignment horizontal="center"/>
    </xf>
    <xf numFmtId="0" fontId="25" fillId="6" borderId="13" xfId="0" applyFont="1" applyFill="1" applyBorder="1" applyAlignment="1">
      <alignment horizontal="left" vertical="center" indent="1"/>
    </xf>
    <xf numFmtId="0" fontId="25" fillId="6" borderId="17" xfId="0" applyFont="1" applyFill="1" applyBorder="1" applyAlignment="1">
      <alignment horizontal="left" vertical="center" indent="1"/>
    </xf>
    <xf numFmtId="0" fontId="25" fillId="6" borderId="16" xfId="0" applyFont="1" applyFill="1" applyBorder="1" applyAlignment="1">
      <alignment horizontal="left" vertical="center" indent="1"/>
    </xf>
    <xf numFmtId="0" fontId="14" fillId="0" borderId="0" xfId="4" applyFont="1" applyAlignment="1">
      <alignment horizontal="center" vertical="center"/>
    </xf>
    <xf numFmtId="0" fontId="23" fillId="2" borderId="12" xfId="0" applyFont="1" applyFill="1" applyBorder="1" applyAlignment="1">
      <alignment horizontal="center" vertical="center"/>
    </xf>
    <xf numFmtId="0" fontId="23" fillId="2" borderId="18" xfId="0" applyFont="1" applyFill="1" applyBorder="1" applyAlignment="1">
      <alignment horizontal="center" vertical="center"/>
    </xf>
    <xf numFmtId="0" fontId="30" fillId="2" borderId="18" xfId="0" applyFont="1" applyFill="1" applyBorder="1" applyAlignment="1">
      <alignment horizontal="center" vertical="center"/>
    </xf>
    <xf numFmtId="0" fontId="23" fillId="2" borderId="15" xfId="0" applyFont="1" applyFill="1" applyBorder="1" applyAlignment="1">
      <alignment horizontal="center" vertical="center"/>
    </xf>
    <xf numFmtId="0" fontId="23" fillId="4" borderId="14" xfId="0" quotePrefix="1" applyFont="1" applyFill="1" applyBorder="1" applyAlignment="1">
      <alignment horizontal="center" vertical="center"/>
    </xf>
    <xf numFmtId="0" fontId="23" fillId="4" borderId="11" xfId="0" quotePrefix="1" applyFont="1" applyFill="1" applyBorder="1" applyAlignment="1">
      <alignment horizontal="center" vertical="center"/>
    </xf>
    <xf numFmtId="0" fontId="23" fillId="4" borderId="0" xfId="0" quotePrefix="1" applyFont="1" applyFill="1" applyAlignment="1">
      <alignment horizontal="center" vertical="center"/>
    </xf>
    <xf numFmtId="0" fontId="27" fillId="5" borderId="7" xfId="0" applyFont="1" applyFill="1" applyBorder="1" applyAlignment="1">
      <alignment horizontal="center" vertical="center"/>
    </xf>
    <xf numFmtId="0" fontId="27" fillId="4" borderId="8" xfId="0" applyFont="1" applyFill="1" applyBorder="1" applyAlignment="1">
      <alignment horizontal="center" vertical="center"/>
    </xf>
    <xf numFmtId="0" fontId="48" fillId="7" borderId="8" xfId="0" applyFont="1" applyFill="1" applyBorder="1" applyAlignment="1">
      <alignment horizontal="center" vertical="center"/>
    </xf>
    <xf numFmtId="0" fontId="60" fillId="8" borderId="8" xfId="0" applyFont="1" applyFill="1" applyBorder="1" applyAlignment="1">
      <alignment horizontal="center" vertical="center"/>
    </xf>
    <xf numFmtId="0" fontId="60" fillId="2" borderId="8" xfId="0" applyFont="1" applyFill="1" applyBorder="1" applyAlignment="1">
      <alignment horizontal="center" vertical="center"/>
    </xf>
    <xf numFmtId="0" fontId="27" fillId="4" borderId="9" xfId="0" applyFont="1" applyFill="1" applyBorder="1" applyAlignment="1">
      <alignment horizontal="center" vertical="center"/>
    </xf>
    <xf numFmtId="0" fontId="25" fillId="17" borderId="0" xfId="0" applyFont="1" applyFill="1" applyAlignment="1">
      <alignment horizontal="left" vertical="center" indent="1"/>
    </xf>
    <xf numFmtId="0" fontId="25" fillId="17" borderId="11" xfId="0" applyFont="1" applyFill="1" applyBorder="1" applyAlignment="1">
      <alignment horizontal="left" vertical="center" indent="1"/>
    </xf>
    <xf numFmtId="0" fontId="25" fillId="17" borderId="14" xfId="0" applyFont="1" applyFill="1" applyBorder="1" applyAlignment="1">
      <alignment horizontal="left" vertical="center" indent="1"/>
    </xf>
    <xf numFmtId="0" fontId="25" fillId="11" borderId="11" xfId="0" applyFont="1" applyFill="1" applyBorder="1" applyAlignment="1">
      <alignment horizontal="left" vertical="center" indent="1"/>
    </xf>
    <xf numFmtId="0" fontId="62" fillId="0" borderId="0" xfId="0" applyFont="1" applyAlignment="1">
      <alignment horizontal="left" vertical="center"/>
    </xf>
    <xf numFmtId="0" fontId="64" fillId="4" borderId="0" xfId="0" applyFont="1" applyFill="1" applyAlignment="1">
      <alignment horizontal="center" vertical="center"/>
    </xf>
    <xf numFmtId="0" fontId="65" fillId="7" borderId="0" xfId="0" applyFont="1" applyFill="1" applyAlignment="1">
      <alignment horizontal="center" vertical="center"/>
    </xf>
    <xf numFmtId="0" fontId="64" fillId="8" borderId="0" xfId="0" applyFont="1" applyFill="1" applyAlignment="1">
      <alignment horizontal="left" vertical="center" indent="3"/>
    </xf>
    <xf numFmtId="0" fontId="64" fillId="4" borderId="0" xfId="0" quotePrefix="1" applyFont="1" applyFill="1" applyAlignment="1">
      <alignment horizontal="center" vertical="center"/>
    </xf>
    <xf numFmtId="0" fontId="64" fillId="2" borderId="0" xfId="0" applyFont="1" applyFill="1" applyAlignment="1">
      <alignment horizontal="center" vertical="center"/>
    </xf>
    <xf numFmtId="0" fontId="27" fillId="5" borderId="21" xfId="0" applyFont="1" applyFill="1" applyBorder="1" applyAlignment="1">
      <alignment horizontal="center" vertical="center"/>
    </xf>
    <xf numFmtId="0" fontId="27" fillId="4" borderId="21" xfId="0" applyFont="1" applyFill="1" applyBorder="1" applyAlignment="1">
      <alignment horizontal="center" vertical="center"/>
    </xf>
    <xf numFmtId="0" fontId="48" fillId="7" borderId="21" xfId="0" applyFont="1" applyFill="1" applyBorder="1" applyAlignment="1">
      <alignment horizontal="center" vertical="center"/>
    </xf>
    <xf numFmtId="0" fontId="66" fillId="0" borderId="0" xfId="0" applyFont="1" applyAlignment="1">
      <alignment horizontal="left" vertical="center" indent="1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left" vertical="center"/>
    </xf>
    <xf numFmtId="0" fontId="68" fillId="9" borderId="0" xfId="0" applyFont="1" applyFill="1" applyAlignment="1">
      <alignment horizontal="left" vertical="center" indent="1"/>
    </xf>
    <xf numFmtId="0" fontId="69" fillId="4" borderId="0" xfId="0" quotePrefix="1" applyFont="1" applyFill="1" applyAlignment="1">
      <alignment horizontal="center" vertical="center"/>
    </xf>
    <xf numFmtId="0" fontId="70" fillId="7" borderId="0" xfId="0" applyFont="1" applyFill="1" applyAlignment="1">
      <alignment horizontal="center" vertical="center"/>
    </xf>
    <xf numFmtId="0" fontId="69" fillId="8" borderId="0" xfId="0" applyFont="1" applyFill="1" applyAlignment="1">
      <alignment horizontal="left" vertical="center" indent="3"/>
    </xf>
    <xf numFmtId="0" fontId="69" fillId="2" borderId="0" xfId="0" applyFont="1" applyFill="1" applyAlignment="1">
      <alignment horizontal="center" vertical="center"/>
    </xf>
    <xf numFmtId="0" fontId="24" fillId="9" borderId="0" xfId="0" applyFont="1" applyFill="1" applyAlignment="1">
      <alignment horizontal="left" vertical="center" indent="1"/>
    </xf>
    <xf numFmtId="0" fontId="50" fillId="4" borderId="11" xfId="0" quotePrefix="1" applyFont="1" applyFill="1" applyBorder="1" applyAlignment="1">
      <alignment horizontal="center" vertical="center"/>
    </xf>
    <xf numFmtId="0" fontId="59" fillId="9" borderId="0" xfId="0" applyFont="1" applyFill="1" applyAlignment="1">
      <alignment horizontal="left" vertical="center"/>
    </xf>
    <xf numFmtId="0" fontId="28" fillId="0" borderId="0" xfId="0" applyFont="1" applyAlignment="1">
      <alignment horizontal="left" vertical="center" indent="1"/>
    </xf>
    <xf numFmtId="0" fontId="18" fillId="9" borderId="0" xfId="0" applyFont="1" applyFill="1" applyAlignment="1">
      <alignment horizontal="left" vertical="center" indent="1"/>
    </xf>
    <xf numFmtId="0" fontId="51" fillId="0" borderId="0" xfId="5" applyFont="1" applyAlignment="1">
      <alignment horizontal="center"/>
    </xf>
    <xf numFmtId="0" fontId="4" fillId="0" borderId="0" xfId="5" applyFont="1"/>
    <xf numFmtId="0" fontId="72" fillId="0" borderId="0" xfId="5"/>
    <xf numFmtId="0" fontId="42" fillId="0" borderId="0" xfId="5" applyFont="1"/>
    <xf numFmtId="0" fontId="5" fillId="0" borderId="0" xfId="5" applyFont="1" applyAlignment="1">
      <alignment horizontal="center"/>
    </xf>
    <xf numFmtId="0" fontId="73" fillId="0" borderId="0" xfId="5" applyFont="1"/>
    <xf numFmtId="0" fontId="8" fillId="0" borderId="0" xfId="5" applyFont="1"/>
    <xf numFmtId="176" fontId="6" fillId="2" borderId="22" xfId="5" applyNumberFormat="1" applyFont="1" applyFill="1" applyBorder="1" applyAlignment="1">
      <alignment horizontal="center"/>
    </xf>
    <xf numFmtId="0" fontId="6" fillId="2" borderId="0" xfId="5" applyFont="1" applyFill="1" applyAlignment="1">
      <alignment horizontal="center"/>
    </xf>
    <xf numFmtId="0" fontId="6" fillId="2" borderId="23" xfId="5" applyFont="1" applyFill="1" applyBorder="1" applyAlignment="1">
      <alignment horizontal="center"/>
    </xf>
    <xf numFmtId="0" fontId="6" fillId="2" borderId="22" xfId="5" applyFont="1" applyFill="1" applyBorder="1" applyAlignment="1">
      <alignment horizontal="center"/>
    </xf>
    <xf numFmtId="0" fontId="6" fillId="3" borderId="22" xfId="5" applyFont="1" applyFill="1" applyBorder="1" applyAlignment="1">
      <alignment horizontal="center"/>
    </xf>
    <xf numFmtId="0" fontId="6" fillId="3" borderId="0" xfId="5" applyFont="1" applyFill="1" applyAlignment="1">
      <alignment horizontal="center"/>
    </xf>
    <xf numFmtId="0" fontId="6" fillId="3" borderId="23" xfId="5" applyFont="1" applyFill="1" applyBorder="1" applyAlignment="1">
      <alignment horizontal="center"/>
    </xf>
    <xf numFmtId="9" fontId="6" fillId="3" borderId="22" xfId="5" applyNumberFormat="1" applyFont="1" applyFill="1" applyBorder="1" applyAlignment="1">
      <alignment horizontal="center"/>
    </xf>
    <xf numFmtId="9" fontId="6" fillId="3" borderId="0" xfId="5" applyNumberFormat="1" applyFont="1" applyFill="1" applyAlignment="1">
      <alignment horizontal="center"/>
    </xf>
    <xf numFmtId="9" fontId="6" fillId="3" borderId="23" xfId="5" applyNumberFormat="1" applyFont="1" applyFill="1" applyBorder="1" applyAlignment="1">
      <alignment horizontal="center"/>
    </xf>
    <xf numFmtId="176" fontId="6" fillId="4" borderId="22" xfId="5" applyNumberFormat="1" applyFont="1" applyFill="1" applyBorder="1" applyAlignment="1">
      <alignment horizontal="center"/>
    </xf>
    <xf numFmtId="0" fontId="6" fillId="4" borderId="0" xfId="5" applyFont="1" applyFill="1" applyAlignment="1">
      <alignment horizontal="center"/>
    </xf>
    <xf numFmtId="0" fontId="6" fillId="4" borderId="22" xfId="5" applyFont="1" applyFill="1" applyBorder="1" applyAlignment="1">
      <alignment horizontal="center"/>
    </xf>
    <xf numFmtId="0" fontId="6" fillId="4" borderId="23" xfId="5" applyFont="1" applyFill="1" applyBorder="1" applyAlignment="1">
      <alignment horizontal="center"/>
    </xf>
    <xf numFmtId="0" fontId="7" fillId="4" borderId="22" xfId="5" applyFont="1" applyFill="1" applyBorder="1" applyAlignment="1">
      <alignment horizontal="center"/>
    </xf>
    <xf numFmtId="0" fontId="7" fillId="4" borderId="0" xfId="5" applyFont="1" applyFill="1" applyAlignment="1">
      <alignment horizontal="center"/>
    </xf>
    <xf numFmtId="0" fontId="7" fillId="4" borderId="23" xfId="5" applyFont="1" applyFill="1" applyBorder="1" applyAlignment="1">
      <alignment horizontal="center"/>
    </xf>
    <xf numFmtId="0" fontId="51" fillId="0" borderId="0" xfId="5" applyFont="1" applyAlignment="1">
      <alignment horizontal="center" vertical="center"/>
    </xf>
    <xf numFmtId="176" fontId="9" fillId="2" borderId="4" xfId="5" applyNumberFormat="1" applyFont="1" applyFill="1" applyBorder="1" applyAlignment="1">
      <alignment vertical="center"/>
    </xf>
    <xf numFmtId="176" fontId="34" fillId="2" borderId="5" xfId="5" applyNumberFormat="1" applyFont="1" applyFill="1" applyBorder="1" applyAlignment="1">
      <alignment vertical="center"/>
    </xf>
    <xf numFmtId="0" fontId="10" fillId="2" borderId="6" xfId="5" applyFont="1" applyFill="1" applyBorder="1" applyAlignment="1">
      <alignment vertical="center"/>
    </xf>
    <xf numFmtId="0" fontId="12" fillId="3" borderId="6" xfId="5" applyFont="1" applyFill="1" applyBorder="1" applyAlignment="1">
      <alignment vertical="center"/>
    </xf>
    <xf numFmtId="176" fontId="34" fillId="4" borderId="5" xfId="5" applyNumberFormat="1" applyFont="1" applyFill="1" applyBorder="1" applyAlignment="1">
      <alignment vertical="center"/>
    </xf>
    <xf numFmtId="0" fontId="9" fillId="4" borderId="5" xfId="5" applyFont="1" applyFill="1" applyBorder="1" applyAlignment="1">
      <alignment vertical="center"/>
    </xf>
    <xf numFmtId="0" fontId="9" fillId="4" borderId="4" xfId="5" applyFont="1" applyFill="1" applyBorder="1" applyAlignment="1">
      <alignment vertical="center"/>
    </xf>
    <xf numFmtId="0" fontId="10" fillId="4" borderId="6" xfId="5" applyFont="1" applyFill="1" applyBorder="1" applyAlignment="1">
      <alignment vertical="center"/>
    </xf>
    <xf numFmtId="0" fontId="13" fillId="4" borderId="6" xfId="5" applyFont="1" applyFill="1" applyBorder="1" applyAlignment="1">
      <alignment vertical="center"/>
    </xf>
    <xf numFmtId="0" fontId="42" fillId="9" borderId="0" xfId="5" applyFont="1" applyFill="1"/>
    <xf numFmtId="0" fontId="75" fillId="0" borderId="0" xfId="5" applyFont="1"/>
    <xf numFmtId="0" fontId="38" fillId="0" borderId="19" xfId="4" applyFont="1" applyBorder="1" applyAlignment="1">
      <alignment horizontal="center"/>
    </xf>
    <xf numFmtId="176" fontId="6" fillId="2" borderId="23" xfId="5" applyNumberFormat="1" applyFont="1" applyFill="1" applyBorder="1" applyAlignment="1">
      <alignment horizontal="center"/>
    </xf>
    <xf numFmtId="176" fontId="74" fillId="2" borderId="6" xfId="5" applyNumberFormat="1" applyFont="1" applyFill="1" applyBorder="1" applyAlignment="1">
      <alignment vertical="center" wrapText="1"/>
    </xf>
    <xf numFmtId="0" fontId="6" fillId="0" borderId="0" xfId="5" applyFont="1" applyAlignment="1">
      <alignment horizontal="center"/>
    </xf>
    <xf numFmtId="176" fontId="74" fillId="2" borderId="6" xfId="5" applyNumberFormat="1" applyFont="1" applyFill="1" applyBorder="1" applyAlignment="1">
      <alignment vertical="center"/>
    </xf>
    <xf numFmtId="176" fontId="10" fillId="2" borderId="6" xfId="5" applyNumberFormat="1" applyFont="1" applyFill="1" applyBorder="1" applyAlignment="1">
      <alignment vertical="center"/>
    </xf>
    <xf numFmtId="176" fontId="7" fillId="4" borderId="23" xfId="5" applyNumberFormat="1" applyFont="1" applyFill="1" applyBorder="1" applyAlignment="1">
      <alignment horizontal="center"/>
    </xf>
    <xf numFmtId="0" fontId="31" fillId="0" borderId="0" xfId="5" applyFont="1" applyAlignment="1">
      <alignment horizontal="center" vertical="center"/>
    </xf>
    <xf numFmtId="0" fontId="76" fillId="5" borderId="7" xfId="5" applyFont="1" applyFill="1" applyBorder="1" applyAlignment="1">
      <alignment vertical="center"/>
    </xf>
    <xf numFmtId="0" fontId="76" fillId="5" borderId="9" xfId="5" applyFont="1" applyFill="1" applyBorder="1" applyAlignment="1">
      <alignment vertical="center"/>
    </xf>
    <xf numFmtId="0" fontId="77" fillId="6" borderId="10" xfId="5" applyFont="1" applyFill="1" applyBorder="1" applyAlignment="1">
      <alignment horizontal="center" vertical="center"/>
    </xf>
    <xf numFmtId="0" fontId="18" fillId="6" borderId="10" xfId="5" applyFont="1" applyFill="1" applyBorder="1" applyAlignment="1">
      <alignment horizontal="center" vertical="center"/>
    </xf>
    <xf numFmtId="0" fontId="33" fillId="0" borderId="0" xfId="5" applyFont="1"/>
    <xf numFmtId="0" fontId="14" fillId="0" borderId="0" xfId="5" applyFont="1" applyAlignment="1">
      <alignment horizontal="center" vertical="center"/>
    </xf>
    <xf numFmtId="0" fontId="78" fillId="4" borderId="7" xfId="5" applyFont="1" applyFill="1" applyBorder="1" applyAlignment="1">
      <alignment vertical="center"/>
    </xf>
    <xf numFmtId="0" fontId="78" fillId="4" borderId="9" xfId="5" applyFont="1" applyFill="1" applyBorder="1" applyAlignment="1">
      <alignment vertical="center"/>
    </xf>
    <xf numFmtId="0" fontId="15" fillId="0" borderId="0" xfId="5" applyFont="1"/>
    <xf numFmtId="0" fontId="80" fillId="12" borderId="7" xfId="5" applyFont="1" applyFill="1" applyBorder="1" applyAlignment="1">
      <alignment vertical="center"/>
    </xf>
    <xf numFmtId="0" fontId="80" fillId="12" borderId="9" xfId="5" applyFont="1" applyFill="1" applyBorder="1" applyAlignment="1">
      <alignment vertical="center"/>
    </xf>
    <xf numFmtId="0" fontId="78" fillId="13" borderId="7" xfId="5" applyFont="1" applyFill="1" applyBorder="1" applyAlignment="1">
      <alignment vertical="center"/>
    </xf>
    <xf numFmtId="0" fontId="78" fillId="13" borderId="9" xfId="5" applyFont="1" applyFill="1" applyBorder="1" applyAlignment="1">
      <alignment vertical="center"/>
    </xf>
    <xf numFmtId="0" fontId="78" fillId="8" borderId="7" xfId="5" applyFont="1" applyFill="1" applyBorder="1" applyAlignment="1">
      <alignment vertical="center"/>
    </xf>
    <xf numFmtId="0" fontId="78" fillId="8" borderId="9" xfId="5" applyFont="1" applyFill="1" applyBorder="1" applyAlignment="1">
      <alignment vertical="center"/>
    </xf>
    <xf numFmtId="0" fontId="16" fillId="0" borderId="0" xfId="5" applyFont="1"/>
    <xf numFmtId="0" fontId="44" fillId="0" borderId="0" xfId="4" applyFont="1"/>
    <xf numFmtId="0" fontId="16" fillId="0" borderId="0" xfId="4" applyFont="1"/>
    <xf numFmtId="0" fontId="16" fillId="0" borderId="0" xfId="4" applyFont="1" applyAlignment="1">
      <alignment vertical="center"/>
    </xf>
    <xf numFmtId="0" fontId="56" fillId="0" borderId="0" xfId="4" applyFont="1" applyAlignment="1">
      <alignment vertical="center"/>
    </xf>
    <xf numFmtId="0" fontId="16" fillId="0" borderId="0" xfId="5" applyFont="1" applyAlignment="1">
      <alignment vertical="center"/>
    </xf>
    <xf numFmtId="0" fontId="35" fillId="10" borderId="0" xfId="5" applyFont="1" applyFill="1" applyAlignment="1">
      <alignment vertical="center"/>
    </xf>
    <xf numFmtId="0" fontId="16" fillId="10" borderId="0" xfId="5" applyFont="1" applyFill="1" applyAlignment="1">
      <alignment vertical="center"/>
    </xf>
    <xf numFmtId="0" fontId="20" fillId="10" borderId="0" xfId="5" applyFont="1" applyFill="1" applyAlignment="1">
      <alignment vertical="center"/>
    </xf>
    <xf numFmtId="0" fontId="16" fillId="9" borderId="0" xfId="5" applyFont="1" applyFill="1" applyAlignment="1">
      <alignment vertical="center"/>
    </xf>
    <xf numFmtId="0" fontId="21" fillId="14" borderId="0" xfId="5" applyFont="1" applyFill="1" applyAlignment="1">
      <alignment vertical="center"/>
    </xf>
    <xf numFmtId="0" fontId="16" fillId="14" borderId="0" xfId="5" applyFont="1" applyFill="1" applyAlignment="1">
      <alignment vertical="center"/>
    </xf>
    <xf numFmtId="0" fontId="20" fillId="14" borderId="0" xfId="5" applyFont="1" applyFill="1" applyAlignment="1">
      <alignment vertical="center"/>
    </xf>
    <xf numFmtId="0" fontId="22" fillId="9" borderId="0" xfId="4" applyFont="1" applyFill="1" applyAlignment="1">
      <alignment vertical="center"/>
    </xf>
    <xf numFmtId="0" fontId="16" fillId="9" borderId="0" xfId="4" applyFont="1" applyFill="1" applyAlignment="1">
      <alignment vertical="center"/>
    </xf>
    <xf numFmtId="0" fontId="44" fillId="0" borderId="0" xfId="4" applyFont="1" applyAlignment="1">
      <alignment vertical="center"/>
    </xf>
    <xf numFmtId="0" fontId="17" fillId="14" borderId="0" xfId="4" applyFont="1" applyFill="1" applyAlignment="1">
      <alignment vertical="center"/>
    </xf>
    <xf numFmtId="0" fontId="16" fillId="14" borderId="0" xfId="4" applyFont="1" applyFill="1" applyAlignment="1">
      <alignment horizontal="center" vertical="center"/>
    </xf>
    <xf numFmtId="0" fontId="16" fillId="14" borderId="0" xfId="4" applyFont="1" applyFill="1" applyAlignment="1">
      <alignment vertical="center"/>
    </xf>
    <xf numFmtId="0" fontId="16" fillId="9" borderId="0" xfId="5" applyFont="1" applyFill="1" applyAlignment="1">
      <alignment horizontal="center" vertical="center"/>
    </xf>
    <xf numFmtId="0" fontId="16" fillId="0" borderId="0" xfId="5" quotePrefix="1" applyFont="1" applyAlignment="1">
      <alignment vertical="center"/>
    </xf>
    <xf numFmtId="0" fontId="36" fillId="12" borderId="0" xfId="4" applyFont="1" applyFill="1" applyAlignment="1">
      <alignment vertical="center"/>
    </xf>
    <xf numFmtId="0" fontId="36" fillId="12" borderId="0" xfId="4" applyFont="1" applyFill="1" applyAlignment="1">
      <alignment horizontal="center" vertical="center"/>
    </xf>
    <xf numFmtId="0" fontId="18" fillId="9" borderId="0" xfId="4" applyFont="1" applyFill="1" applyAlignment="1">
      <alignment vertical="center"/>
    </xf>
    <xf numFmtId="0" fontId="72" fillId="0" borderId="0" xfId="5" applyAlignment="1">
      <alignment vertical="center"/>
    </xf>
    <xf numFmtId="0" fontId="81" fillId="0" borderId="0" xfId="3" applyFont="1" applyAlignment="1">
      <alignment horizontal="center"/>
    </xf>
    <xf numFmtId="0" fontId="82" fillId="0" borderId="0" xfId="3" applyFont="1" applyAlignment="1">
      <alignment horizontal="center"/>
    </xf>
    <xf numFmtId="0" fontId="38" fillId="0" borderId="0" xfId="3" applyFont="1" applyAlignment="1">
      <alignment horizontal="center"/>
    </xf>
    <xf numFmtId="0" fontId="32" fillId="0" borderId="0" xfId="3" applyFont="1" applyAlignment="1">
      <alignment horizontal="center"/>
    </xf>
    <xf numFmtId="0" fontId="83" fillId="15" borderId="0" xfId="3" applyFont="1" applyFill="1" applyAlignment="1">
      <alignment horizontal="left" vertical="center" indent="1"/>
    </xf>
    <xf numFmtId="0" fontId="32" fillId="15" borderId="0" xfId="3" applyFont="1" applyFill="1" applyAlignment="1">
      <alignment horizontal="left" vertical="center" indent="1"/>
    </xf>
    <xf numFmtId="0" fontId="38" fillId="0" borderId="13" xfId="3" applyFont="1" applyBorder="1" applyAlignment="1">
      <alignment horizontal="center"/>
    </xf>
    <xf numFmtId="0" fontId="32" fillId="0" borderId="11" xfId="3" applyFont="1" applyBorder="1" applyAlignment="1">
      <alignment horizontal="center"/>
    </xf>
    <xf numFmtId="0" fontId="32" fillId="15" borderId="11" xfId="3" applyFont="1" applyFill="1" applyBorder="1" applyAlignment="1">
      <alignment horizontal="left" vertical="center" indent="1"/>
    </xf>
    <xf numFmtId="0" fontId="83" fillId="15" borderId="12" xfId="3" applyFont="1" applyFill="1" applyBorder="1" applyAlignment="1">
      <alignment horizontal="left" vertical="center" indent="1"/>
    </xf>
    <xf numFmtId="0" fontId="38" fillId="0" borderId="17" xfId="3" applyFont="1" applyBorder="1" applyAlignment="1">
      <alignment horizontal="center"/>
    </xf>
    <xf numFmtId="0" fontId="83" fillId="15" borderId="18" xfId="3" applyFont="1" applyFill="1" applyBorder="1" applyAlignment="1">
      <alignment horizontal="left" vertical="center" indent="1"/>
    </xf>
    <xf numFmtId="0" fontId="38" fillId="0" borderId="16" xfId="3" applyFont="1" applyBorder="1" applyAlignment="1">
      <alignment horizontal="center"/>
    </xf>
    <xf numFmtId="0" fontId="18" fillId="0" borderId="14" xfId="3" applyFont="1" applyBorder="1" applyAlignment="1">
      <alignment horizontal="center"/>
    </xf>
    <xf numFmtId="0" fontId="32" fillId="15" borderId="14" xfId="3" applyFont="1" applyFill="1" applyBorder="1" applyAlignment="1">
      <alignment horizontal="left" vertical="center" indent="1"/>
    </xf>
    <xf numFmtId="0" fontId="83" fillId="15" borderId="15" xfId="3" applyFont="1" applyFill="1" applyBorder="1" applyAlignment="1">
      <alignment horizontal="left" vertical="center" indent="1"/>
    </xf>
    <xf numFmtId="0" fontId="32" fillId="0" borderId="14" xfId="3" applyFont="1" applyBorder="1" applyAlignment="1">
      <alignment horizontal="center"/>
    </xf>
    <xf numFmtId="0" fontId="18" fillId="0" borderId="11" xfId="3" applyFont="1" applyBorder="1" applyAlignment="1">
      <alignment horizontal="center"/>
    </xf>
    <xf numFmtId="0" fontId="18" fillId="14" borderId="11" xfId="3" applyFont="1" applyFill="1" applyBorder="1" applyAlignment="1">
      <alignment horizontal="left" vertical="center" indent="1"/>
    </xf>
    <xf numFmtId="0" fontId="83" fillId="14" borderId="12" xfId="3" applyFont="1" applyFill="1" applyBorder="1" applyAlignment="1">
      <alignment horizontal="left" vertical="center" indent="1"/>
    </xf>
    <xf numFmtId="0" fontId="18" fillId="0" borderId="0" xfId="3" applyFont="1" applyAlignment="1">
      <alignment horizontal="center"/>
    </xf>
    <xf numFmtId="0" fontId="18" fillId="14" borderId="0" xfId="3" applyFont="1" applyFill="1" applyAlignment="1">
      <alignment horizontal="left" vertical="center" indent="1"/>
    </xf>
    <xf numFmtId="0" fontId="83" fillId="14" borderId="18" xfId="3" applyFont="1" applyFill="1" applyBorder="1" applyAlignment="1">
      <alignment horizontal="left" vertical="center" indent="1"/>
    </xf>
    <xf numFmtId="0" fontId="18" fillId="14" borderId="14" xfId="3" applyFont="1" applyFill="1" applyBorder="1" applyAlignment="1">
      <alignment horizontal="left" vertical="center" indent="1"/>
    </xf>
    <xf numFmtId="0" fontId="83" fillId="14" borderId="15" xfId="3" applyFont="1" applyFill="1" applyBorder="1" applyAlignment="1">
      <alignment horizontal="left" vertical="center" indent="1"/>
    </xf>
    <xf numFmtId="0" fontId="18" fillId="14" borderId="11" xfId="3" quotePrefix="1" applyFont="1" applyFill="1" applyBorder="1" applyAlignment="1">
      <alignment horizontal="left" vertical="center" indent="1"/>
    </xf>
    <xf numFmtId="0" fontId="18" fillId="14" borderId="0" xfId="3" quotePrefix="1" applyFont="1" applyFill="1" applyAlignment="1">
      <alignment horizontal="left" vertical="center" indent="1"/>
    </xf>
    <xf numFmtId="0" fontId="18" fillId="14" borderId="14" xfId="3" quotePrefix="1" applyFont="1" applyFill="1" applyBorder="1" applyAlignment="1">
      <alignment horizontal="left" vertical="center" indent="1"/>
    </xf>
    <xf numFmtId="176" fontId="84" fillId="2" borderId="22" xfId="5" applyNumberFormat="1" applyFont="1" applyFill="1" applyBorder="1" applyAlignment="1">
      <alignment horizontal="center" vertical="center"/>
    </xf>
    <xf numFmtId="176" fontId="84" fillId="4" borderId="22" xfId="5" applyNumberFormat="1" applyFont="1" applyFill="1" applyBorder="1" applyAlignment="1">
      <alignment horizontal="center" vertical="center"/>
    </xf>
    <xf numFmtId="176" fontId="9" fillId="2" borderId="4" xfId="5" applyNumberFormat="1" applyFont="1" applyFill="1" applyBorder="1" applyAlignment="1">
      <alignment horizontal="center" vertical="center"/>
    </xf>
    <xf numFmtId="176" fontId="9" fillId="4" borderId="4" xfId="5" applyNumberFormat="1" applyFont="1" applyFill="1" applyBorder="1" applyAlignment="1">
      <alignment horizontal="center" vertical="center"/>
    </xf>
    <xf numFmtId="0" fontId="71" fillId="2" borderId="23" xfId="5" applyFont="1" applyFill="1" applyBorder="1" applyAlignment="1">
      <alignment horizontal="center"/>
    </xf>
    <xf numFmtId="176" fontId="71" fillId="4" borderId="23" xfId="5" applyNumberFormat="1" applyFont="1" applyFill="1" applyBorder="1" applyAlignment="1">
      <alignment horizontal="center"/>
    </xf>
    <xf numFmtId="0" fontId="85" fillId="2" borderId="6" xfId="5" applyFont="1" applyFill="1" applyBorder="1" applyAlignment="1">
      <alignment horizontal="center" vertical="center" wrapText="1"/>
    </xf>
    <xf numFmtId="0" fontId="85" fillId="2" borderId="6" xfId="5" applyFont="1" applyFill="1" applyBorder="1" applyAlignment="1">
      <alignment horizontal="center" vertical="center"/>
    </xf>
    <xf numFmtId="176" fontId="85" fillId="2" borderId="6" xfId="5" applyNumberFormat="1" applyFont="1" applyFill="1" applyBorder="1" applyAlignment="1">
      <alignment horizontal="center" vertical="center"/>
    </xf>
    <xf numFmtId="176" fontId="85" fillId="4" borderId="6" xfId="5" applyNumberFormat="1" applyFont="1" applyFill="1" applyBorder="1" applyAlignment="1">
      <alignment horizontal="center" vertical="center" wrapText="1"/>
    </xf>
    <xf numFmtId="176" fontId="85" fillId="4" borderId="6" xfId="5" applyNumberFormat="1" applyFont="1" applyFill="1" applyBorder="1" applyAlignment="1">
      <alignment horizontal="center" vertical="center"/>
    </xf>
    <xf numFmtId="0" fontId="85" fillId="4" borderId="6" xfId="5" applyFont="1" applyFill="1" applyBorder="1" applyAlignment="1">
      <alignment horizontal="center" vertical="center" wrapText="1"/>
    </xf>
    <xf numFmtId="0" fontId="23" fillId="8" borderId="11" xfId="0" quotePrefix="1" applyFont="1" applyFill="1" applyBorder="1" applyAlignment="1">
      <alignment horizontal="left" vertical="center" indent="3"/>
    </xf>
    <xf numFmtId="0" fontId="25" fillId="11" borderId="14" xfId="0" applyFont="1" applyFill="1" applyBorder="1" applyAlignment="1">
      <alignment horizontal="left" vertical="center" indent="1"/>
    </xf>
    <xf numFmtId="0" fontId="25" fillId="11" borderId="8" xfId="0" applyFont="1" applyFill="1" applyBorder="1" applyAlignment="1">
      <alignment horizontal="left" vertical="center" indent="1"/>
    </xf>
    <xf numFmtId="0" fontId="23" fillId="4" borderId="8" xfId="0" quotePrefix="1" applyFont="1" applyFill="1" applyBorder="1" applyAlignment="1">
      <alignment horizontal="center" vertical="center"/>
    </xf>
    <xf numFmtId="0" fontId="16" fillId="0" borderId="0" xfId="5" quotePrefix="1" applyFont="1"/>
    <xf numFmtId="0" fontId="23" fillId="8" borderId="14" xfId="0" quotePrefix="1" applyFont="1" applyFill="1" applyBorder="1" applyAlignment="1">
      <alignment horizontal="left" vertical="center" indent="3"/>
    </xf>
    <xf numFmtId="0" fontId="30" fillId="2" borderId="14" xfId="0" applyFont="1" applyFill="1" applyBorder="1" applyAlignment="1">
      <alignment horizontal="center" vertical="center"/>
    </xf>
    <xf numFmtId="0" fontId="86" fillId="0" borderId="0" xfId="0" applyFont="1" applyAlignment="1">
      <alignment horizontal="center" vertical="center"/>
    </xf>
    <xf numFmtId="0" fontId="26" fillId="0" borderId="0" xfId="0" applyFont="1" applyAlignment="1">
      <alignment horizontal="left" vertical="center" indent="1"/>
    </xf>
    <xf numFmtId="0" fontId="87" fillId="0" borderId="0" xfId="0" applyFont="1" applyAlignment="1">
      <alignment horizontal="left" vertical="center" indent="3"/>
    </xf>
    <xf numFmtId="0" fontId="39" fillId="0" borderId="0" xfId="0" quotePrefix="1" applyFont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88" fillId="0" borderId="0" xfId="0" applyFont="1" applyAlignment="1">
      <alignment horizontal="center" vertical="center"/>
    </xf>
    <xf numFmtId="0" fontId="89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39" fillId="7" borderId="0" xfId="0" applyFont="1" applyFill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47" fillId="0" borderId="10" xfId="0" applyFont="1" applyBorder="1" applyAlignment="1">
      <alignment horizontal="center" vertical="center"/>
    </xf>
    <xf numFmtId="0" fontId="6" fillId="3" borderId="1" xfId="5" applyFont="1" applyFill="1" applyBorder="1" applyAlignment="1">
      <alignment horizontal="center"/>
    </xf>
    <xf numFmtId="0" fontId="6" fillId="3" borderId="2" xfId="5" applyFont="1" applyFill="1" applyBorder="1" applyAlignment="1">
      <alignment horizontal="center"/>
    </xf>
    <xf numFmtId="0" fontId="6" fillId="3" borderId="3" xfId="5" applyFont="1" applyFill="1" applyBorder="1" applyAlignment="1">
      <alignment horizontal="center"/>
    </xf>
    <xf numFmtId="0" fontId="6" fillId="2" borderId="1" xfId="5" applyFont="1" applyFill="1" applyBorder="1" applyAlignment="1">
      <alignment horizontal="center"/>
    </xf>
    <xf numFmtId="0" fontId="6" fillId="2" borderId="2" xfId="5" applyFont="1" applyFill="1" applyBorder="1" applyAlignment="1">
      <alignment horizontal="center"/>
    </xf>
    <xf numFmtId="0" fontId="6" fillId="2" borderId="3" xfId="5" applyFont="1" applyFill="1" applyBorder="1" applyAlignment="1">
      <alignment horizontal="center"/>
    </xf>
    <xf numFmtId="9" fontId="6" fillId="3" borderId="1" xfId="5" applyNumberFormat="1" applyFont="1" applyFill="1" applyBorder="1" applyAlignment="1">
      <alignment horizontal="center"/>
    </xf>
    <xf numFmtId="9" fontId="6" fillId="3" borderId="2" xfId="5" applyNumberFormat="1" applyFont="1" applyFill="1" applyBorder="1" applyAlignment="1">
      <alignment horizontal="center"/>
    </xf>
    <xf numFmtId="9" fontId="6" fillId="3" borderId="3" xfId="5" applyNumberFormat="1" applyFont="1" applyFill="1" applyBorder="1" applyAlignment="1">
      <alignment horizontal="center"/>
    </xf>
    <xf numFmtId="0" fontId="9" fillId="4" borderId="4" xfId="5" applyFont="1" applyFill="1" applyBorder="1" applyAlignment="1">
      <alignment horizontal="center" vertical="center"/>
    </xf>
    <xf numFmtId="0" fontId="9" fillId="4" borderId="5" xfId="5" applyFont="1" applyFill="1" applyBorder="1" applyAlignment="1">
      <alignment horizontal="center" vertical="center"/>
    </xf>
    <xf numFmtId="0" fontId="6" fillId="4" borderId="1" xfId="5" applyFont="1" applyFill="1" applyBorder="1" applyAlignment="1">
      <alignment horizontal="center"/>
    </xf>
    <xf numFmtId="0" fontId="6" fillId="4" borderId="2" xfId="5" applyFont="1" applyFill="1" applyBorder="1" applyAlignment="1">
      <alignment horizontal="center"/>
    </xf>
    <xf numFmtId="0" fontId="6" fillId="4" borderId="3" xfId="5" applyFont="1" applyFill="1" applyBorder="1" applyAlignment="1">
      <alignment horizontal="center"/>
    </xf>
    <xf numFmtId="0" fontId="7" fillId="4" borderId="1" xfId="5" applyFont="1" applyFill="1" applyBorder="1" applyAlignment="1">
      <alignment horizontal="center"/>
    </xf>
    <xf numFmtId="0" fontId="7" fillId="4" borderId="2" xfId="5" applyFont="1" applyFill="1" applyBorder="1" applyAlignment="1">
      <alignment horizontal="center"/>
    </xf>
    <xf numFmtId="0" fontId="7" fillId="4" borderId="3" xfId="5" applyFont="1" applyFill="1" applyBorder="1" applyAlignment="1">
      <alignment horizontal="center"/>
    </xf>
    <xf numFmtId="0" fontId="11" fillId="3" borderId="4" xfId="5" applyFont="1" applyFill="1" applyBorder="1" applyAlignment="1">
      <alignment horizontal="center"/>
    </xf>
    <xf numFmtId="0" fontId="11" fillId="3" borderId="5" xfId="5" applyFont="1" applyFill="1" applyBorder="1" applyAlignment="1">
      <alignment horizontal="center"/>
    </xf>
    <xf numFmtId="0" fontId="57" fillId="3" borderId="4" xfId="5" applyFont="1" applyFill="1" applyBorder="1" applyAlignment="1">
      <alignment horizontal="center"/>
    </xf>
    <xf numFmtId="0" fontId="57" fillId="3" borderId="5" xfId="5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91" fillId="19" borderId="24" xfId="0" applyFont="1" applyFill="1" applyBorder="1" applyAlignment="1">
      <alignment horizontal="center" vertical="center" wrapText="1"/>
    </xf>
    <xf numFmtId="0" fontId="91" fillId="20" borderId="24" xfId="0" applyFont="1" applyFill="1" applyBorder="1" applyAlignment="1">
      <alignment horizontal="center" vertical="center" wrapText="1"/>
    </xf>
    <xf numFmtId="0" fontId="90" fillId="18" borderId="25" xfId="0" applyFont="1" applyFill="1" applyBorder="1" applyAlignment="1">
      <alignment horizontal="center" vertical="center" wrapText="1"/>
    </xf>
    <xf numFmtId="0" fontId="90" fillId="18" borderId="26" xfId="0" applyFont="1" applyFill="1" applyBorder="1" applyAlignment="1">
      <alignment horizontal="center" vertical="center" wrapText="1"/>
    </xf>
    <xf numFmtId="0" fontId="91" fillId="21" borderId="25" xfId="0" applyFont="1" applyFill="1" applyBorder="1" applyAlignment="1">
      <alignment horizontal="center" vertical="center" wrapText="1"/>
    </xf>
    <xf numFmtId="0" fontId="91" fillId="21" borderId="26" xfId="0" applyFont="1" applyFill="1" applyBorder="1" applyAlignment="1">
      <alignment horizontal="center" vertical="center" wrapText="1"/>
    </xf>
    <xf numFmtId="0" fontId="92" fillId="18" borderId="25" xfId="6" applyFill="1" applyBorder="1" applyAlignment="1">
      <alignment horizontal="center" vertical="center" wrapText="1"/>
    </xf>
    <xf numFmtId="0" fontId="92" fillId="18" borderId="26" xfId="6" applyFill="1" applyBorder="1" applyAlignment="1">
      <alignment horizontal="center" vertical="center" wrapText="1"/>
    </xf>
    <xf numFmtId="0" fontId="90" fillId="18" borderId="25" xfId="0" applyFont="1" applyFill="1" applyBorder="1" applyAlignment="1">
      <alignment horizontal="center" vertical="center" wrapText="1"/>
    </xf>
    <xf numFmtId="0" fontId="90" fillId="18" borderId="26" xfId="0" applyFont="1" applyFill="1" applyBorder="1" applyAlignment="1">
      <alignment horizontal="center" vertical="center" wrapText="1"/>
    </xf>
    <xf numFmtId="0" fontId="93" fillId="0" borderId="0" xfId="0" applyFont="1" applyAlignment="1">
      <alignment vertical="center" wrapText="1"/>
    </xf>
    <xf numFmtId="0" fontId="92" fillId="18" borderId="0" xfId="6" applyFill="1" applyAlignment="1">
      <alignment vertical="center" wrapText="1"/>
    </xf>
    <xf numFmtId="0" fontId="91" fillId="19" borderId="25" xfId="0" applyFont="1" applyFill="1" applyBorder="1" applyAlignment="1">
      <alignment horizontal="center" vertical="center" wrapText="1"/>
    </xf>
    <xf numFmtId="0" fontId="91" fillId="19" borderId="26" xfId="0" applyFont="1" applyFill="1" applyBorder="1" applyAlignment="1">
      <alignment horizontal="center" vertical="center" wrapText="1"/>
    </xf>
    <xf numFmtId="0" fontId="91" fillId="20" borderId="25" xfId="0" applyFont="1" applyFill="1" applyBorder="1" applyAlignment="1">
      <alignment horizontal="center" vertical="center" wrapText="1"/>
    </xf>
    <xf numFmtId="0" fontId="91" fillId="20" borderId="26" xfId="0" applyFont="1" applyFill="1" applyBorder="1" applyAlignment="1">
      <alignment horizontal="center" vertical="center" wrapText="1"/>
    </xf>
    <xf numFmtId="0" fontId="90" fillId="0" borderId="0" xfId="0" applyFont="1" applyAlignment="1">
      <alignment horizontal="left" vertical="center" wrapText="1"/>
    </xf>
    <xf numFmtId="0" fontId="91" fillId="22" borderId="25" xfId="0" applyFont="1" applyFill="1" applyBorder="1" applyAlignment="1">
      <alignment horizontal="center" vertical="center" wrapText="1"/>
    </xf>
    <xf numFmtId="0" fontId="91" fillId="22" borderId="26" xfId="0" applyFont="1" applyFill="1" applyBorder="1" applyAlignment="1">
      <alignment horizontal="center" vertical="center" wrapText="1"/>
    </xf>
    <xf numFmtId="0" fontId="91" fillId="23" borderId="25" xfId="0" applyFont="1" applyFill="1" applyBorder="1" applyAlignment="1">
      <alignment horizontal="center" vertical="center" wrapText="1"/>
    </xf>
    <xf numFmtId="0" fontId="91" fillId="23" borderId="26" xfId="0" applyFont="1" applyFill="1" applyBorder="1" applyAlignment="1">
      <alignment horizontal="center" vertical="center" wrapText="1"/>
    </xf>
    <xf numFmtId="0" fontId="91" fillId="19" borderId="25" xfId="0" applyFont="1" applyFill="1" applyBorder="1" applyAlignment="1">
      <alignment horizontal="center" vertical="center" wrapText="1"/>
    </xf>
    <xf numFmtId="0" fontId="91" fillId="19" borderId="26" xfId="0" applyFont="1" applyFill="1" applyBorder="1" applyAlignment="1">
      <alignment horizontal="center" vertical="center" wrapText="1"/>
    </xf>
    <xf numFmtId="0" fontId="91" fillId="21" borderId="25" xfId="0" applyFont="1" applyFill="1" applyBorder="1" applyAlignment="1">
      <alignment vertical="center" wrapText="1"/>
    </xf>
    <xf numFmtId="0" fontId="91" fillId="21" borderId="26" xfId="0" applyFont="1" applyFill="1" applyBorder="1" applyAlignment="1">
      <alignment vertical="center" wrapText="1"/>
    </xf>
    <xf numFmtId="0" fontId="90" fillId="18" borderId="25" xfId="0" applyFont="1" applyFill="1" applyBorder="1" applyAlignment="1">
      <alignment vertical="center" wrapText="1"/>
    </xf>
    <xf numFmtId="0" fontId="90" fillId="18" borderId="26" xfId="0" applyFont="1" applyFill="1" applyBorder="1" applyAlignment="1">
      <alignment vertical="center" wrapText="1"/>
    </xf>
    <xf numFmtId="0" fontId="81" fillId="0" borderId="0" xfId="3" applyFont="1" applyAlignment="1">
      <alignment horizontal="center" vertical="center"/>
    </xf>
    <xf numFmtId="0" fontId="94" fillId="0" borderId="0" xfId="3" applyFont="1" applyAlignment="1">
      <alignment horizontal="center" vertical="center"/>
    </xf>
    <xf numFmtId="0" fontId="82" fillId="0" borderId="0" xfId="3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 applyFill="1" applyBorder="1" applyAlignment="1">
      <alignment horizontal="left" vertical="center" indent="1"/>
    </xf>
    <xf numFmtId="0" fontId="16" fillId="0" borderId="0" xfId="0" applyFont="1" applyFill="1" applyBorder="1" applyAlignment="1">
      <alignment horizontal="center" vertical="center"/>
    </xf>
    <xf numFmtId="0" fontId="38" fillId="0" borderId="0" xfId="3" applyFont="1" applyFill="1" applyBorder="1" applyAlignment="1">
      <alignment horizontal="left" vertical="center" indent="1"/>
    </xf>
    <xf numFmtId="0" fontId="18" fillId="0" borderId="0" xfId="3" applyFont="1" applyFill="1" applyBorder="1" applyAlignment="1">
      <alignment horizontal="center" vertical="center"/>
    </xf>
    <xf numFmtId="0" fontId="83" fillId="0" borderId="0" xfId="3" applyFont="1" applyFill="1" applyBorder="1" applyAlignment="1">
      <alignment horizontal="center" vertical="center"/>
    </xf>
    <xf numFmtId="0" fontId="95" fillId="21" borderId="25" xfId="0" applyFont="1" applyFill="1" applyBorder="1" applyAlignment="1">
      <alignment horizontal="center" vertical="center" wrapText="1"/>
    </xf>
    <xf numFmtId="0" fontId="96" fillId="0" borderId="0" xfId="0" applyFont="1"/>
    <xf numFmtId="0" fontId="48" fillId="0" borderId="0" xfId="0" applyFont="1"/>
    <xf numFmtId="0" fontId="97" fillId="0" borderId="0" xfId="0" applyFont="1" applyAlignment="1">
      <alignment horizontal="center" vertical="center"/>
    </xf>
    <xf numFmtId="0" fontId="98" fillId="11" borderId="0" xfId="0" applyFont="1" applyFill="1" applyAlignment="1">
      <alignment horizontal="center"/>
    </xf>
    <xf numFmtId="0" fontId="98" fillId="24" borderId="0" xfId="0" applyFont="1" applyFill="1" applyAlignment="1">
      <alignment horizontal="center"/>
    </xf>
    <xf numFmtId="0" fontId="99" fillId="0" borderId="0" xfId="0" applyFont="1" applyAlignment="1">
      <alignment horizontal="center"/>
    </xf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96" fillId="25" borderId="0" xfId="0" applyFont="1" applyFill="1"/>
    <xf numFmtId="0" fontId="99" fillId="0" borderId="0" xfId="0" applyFont="1" applyAlignment="1">
      <alignment horizontal="left" vertical="center" indent="1"/>
    </xf>
    <xf numFmtId="0" fontId="99" fillId="0" borderId="0" xfId="0" applyFont="1" applyAlignment="1">
      <alignment horizontal="left" indent="1"/>
    </xf>
    <xf numFmtId="0" fontId="99" fillId="0" borderId="0" xfId="0" quotePrefix="1" applyFont="1" applyAlignment="1">
      <alignment horizontal="left" indent="1"/>
    </xf>
    <xf numFmtId="0" fontId="103" fillId="25" borderId="0" xfId="0" applyFont="1" applyFill="1"/>
    <xf numFmtId="0" fontId="104" fillId="7" borderId="11" xfId="0" applyFont="1" applyFill="1" applyBorder="1" applyAlignment="1">
      <alignment horizontal="center" vertical="center"/>
    </xf>
    <xf numFmtId="0" fontId="104" fillId="7" borderId="0" xfId="0" applyFont="1" applyFill="1" applyAlignment="1">
      <alignment horizontal="center" vertical="center"/>
    </xf>
    <xf numFmtId="0" fontId="104" fillId="7" borderId="14" xfId="0" applyFont="1" applyFill="1" applyBorder="1" applyAlignment="1">
      <alignment horizontal="center" vertical="center"/>
    </xf>
    <xf numFmtId="0" fontId="105" fillId="7" borderId="0" xfId="0" applyFont="1" applyFill="1" applyAlignment="1">
      <alignment horizontal="center" vertical="center"/>
    </xf>
    <xf numFmtId="0" fontId="14" fillId="0" borderId="0" xfId="4" applyFont="1" applyAlignment="1">
      <alignment horizontal="left" vertical="center"/>
    </xf>
    <xf numFmtId="0" fontId="72" fillId="0" borderId="0" xfId="5" applyAlignment="1">
      <alignment horizontal="left" vertical="center"/>
    </xf>
    <xf numFmtId="0" fontId="79" fillId="4" borderId="10" xfId="5" applyNumberFormat="1" applyFont="1" applyFill="1" applyBorder="1" applyAlignment="1">
      <alignment horizontal="center" vertical="center"/>
    </xf>
    <xf numFmtId="176" fontId="106" fillId="4" borderId="4" xfId="5" applyNumberFormat="1" applyFont="1" applyFill="1" applyBorder="1" applyAlignment="1">
      <alignment horizontal="center" vertical="center"/>
    </xf>
    <xf numFmtId="176" fontId="107" fillId="2" borderId="4" xfId="5" applyNumberFormat="1" applyFont="1" applyFill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25" fillId="11" borderId="0" xfId="0" applyFont="1" applyFill="1" applyBorder="1" applyAlignment="1">
      <alignment horizontal="left" vertical="center" indent="1"/>
    </xf>
    <xf numFmtId="0" fontId="23" fillId="4" borderId="0" xfId="0" applyFont="1" applyFill="1" applyBorder="1" applyAlignment="1">
      <alignment horizontal="center" vertical="center"/>
    </xf>
    <xf numFmtId="0" fontId="47" fillId="7" borderId="0" xfId="0" applyFont="1" applyFill="1" applyBorder="1" applyAlignment="1">
      <alignment horizontal="center" vertical="center"/>
    </xf>
    <xf numFmtId="0" fontId="23" fillId="8" borderId="0" xfId="0" applyFont="1" applyFill="1" applyBorder="1" applyAlignment="1">
      <alignment horizontal="left" vertical="center" indent="3"/>
    </xf>
    <xf numFmtId="0" fontId="23" fillId="4" borderId="0" xfId="0" quotePrefix="1" applyFont="1" applyFill="1" applyBorder="1" applyAlignment="1">
      <alignment horizontal="center" vertical="center"/>
    </xf>
    <xf numFmtId="0" fontId="105" fillId="7" borderId="0" xfId="0" applyFont="1" applyFill="1" applyBorder="1" applyAlignment="1">
      <alignment horizontal="center" vertical="center"/>
    </xf>
    <xf numFmtId="0" fontId="83" fillId="0" borderId="0" xfId="4" applyFont="1"/>
    <xf numFmtId="0" fontId="83" fillId="6" borderId="10" xfId="5" applyFont="1" applyFill="1" applyBorder="1" applyAlignment="1">
      <alignment horizontal="center" vertical="center"/>
    </xf>
    <xf numFmtId="0" fontId="37" fillId="12" borderId="10" xfId="5" applyNumberFormat="1" applyFont="1" applyFill="1" applyBorder="1" applyAlignment="1">
      <alignment horizontal="center" vertical="center"/>
    </xf>
    <xf numFmtId="0" fontId="79" fillId="13" borderId="10" xfId="5" applyNumberFormat="1" applyFont="1" applyFill="1" applyBorder="1" applyAlignment="1">
      <alignment horizontal="center" vertical="center"/>
    </xf>
    <xf numFmtId="0" fontId="79" fillId="8" borderId="10" xfId="5" applyNumberFormat="1" applyFont="1" applyFill="1" applyBorder="1" applyAlignment="1">
      <alignment horizontal="center" vertical="center"/>
    </xf>
    <xf numFmtId="176" fontId="108" fillId="4" borderId="22" xfId="5" applyNumberFormat="1" applyFont="1" applyFill="1" applyBorder="1" applyAlignment="1">
      <alignment horizontal="center" vertical="center"/>
    </xf>
    <xf numFmtId="0" fontId="109" fillId="2" borderId="22" xfId="5" applyFont="1" applyFill="1" applyBorder="1" applyAlignment="1">
      <alignment horizontal="center"/>
    </xf>
    <xf numFmtId="176" fontId="47" fillId="7" borderId="0" xfId="0" applyNumberFormat="1" applyFont="1" applyFill="1" applyAlignment="1">
      <alignment horizontal="center" vertical="center"/>
    </xf>
    <xf numFmtId="176" fontId="47" fillId="7" borderId="11" xfId="0" applyNumberFormat="1" applyFont="1" applyFill="1" applyBorder="1" applyAlignment="1">
      <alignment horizontal="center" vertical="center"/>
    </xf>
    <xf numFmtId="176" fontId="47" fillId="7" borderId="14" xfId="0" applyNumberFormat="1" applyFont="1" applyFill="1" applyBorder="1" applyAlignment="1">
      <alignment horizontal="center" vertical="center"/>
    </xf>
    <xf numFmtId="176" fontId="39" fillId="7" borderId="0" xfId="0" applyNumberFormat="1" applyFont="1" applyFill="1" applyAlignment="1">
      <alignment horizontal="center" vertical="center"/>
    </xf>
    <xf numFmtId="176" fontId="47" fillId="7" borderId="8" xfId="0" applyNumberFormat="1" applyFont="1" applyFill="1" applyBorder="1" applyAlignment="1">
      <alignment horizontal="center" vertical="center"/>
    </xf>
    <xf numFmtId="176" fontId="104" fillId="7" borderId="11" xfId="0" applyNumberFormat="1" applyFont="1" applyFill="1" applyBorder="1" applyAlignment="1">
      <alignment horizontal="center" vertical="center"/>
    </xf>
    <xf numFmtId="176" fontId="104" fillId="7" borderId="0" xfId="0" applyNumberFormat="1" applyFont="1" applyFill="1" applyAlignment="1">
      <alignment horizontal="center" vertical="center"/>
    </xf>
    <xf numFmtId="176" fontId="104" fillId="7" borderId="14" xfId="0" applyNumberFormat="1" applyFont="1" applyFill="1" applyBorder="1" applyAlignment="1">
      <alignment horizontal="center" vertical="center"/>
    </xf>
    <xf numFmtId="176" fontId="47" fillId="7" borderId="0" xfId="0" applyNumberFormat="1" applyFont="1" applyFill="1" applyBorder="1" applyAlignment="1">
      <alignment horizontal="center" vertical="center"/>
    </xf>
  </cellXfs>
  <cellStyles count="7">
    <cellStyle name="Hyperlink" xfId="1" xr:uid="{B91D425B-26B7-5B46-882C-36B2847BF71B}"/>
    <cellStyle name="一般" xfId="0" builtinId="0" customBuiltin="1"/>
    <cellStyle name="一般 2" xfId="2" xr:uid="{8C42D215-CA4B-0D4B-9501-C06555879695}"/>
    <cellStyle name="一般 3" xfId="3" xr:uid="{FDF1285A-79B2-4316-AEDD-24C4B8A9348F}"/>
    <cellStyle name="一般 3 2" xfId="5" xr:uid="{4941837D-2964-41D6-B694-82A772EA1458}"/>
    <cellStyle name="一般 4" xfId="4" xr:uid="{EEC31A27-66EA-4D5E-A3E5-D3011515E366}"/>
    <cellStyle name="超連結" xfId="6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133350</xdr:colOff>
      <xdr:row>59</xdr:row>
      <xdr:rowOff>0</xdr:rowOff>
    </xdr:from>
    <xdr:to>
      <xdr:col>28</xdr:col>
      <xdr:colOff>428625</xdr:colOff>
      <xdr:row>59</xdr:row>
      <xdr:rowOff>0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90054615-46A6-E43E-29E7-87B84D1AD007}"/>
            </a:ext>
          </a:extLst>
        </xdr:cNvPr>
        <xdr:cNvCxnSpPr/>
      </xdr:nvCxnSpPr>
      <xdr:spPr>
        <a:xfrm>
          <a:off x="22050375" y="24069675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133350</xdr:colOff>
      <xdr:row>60</xdr:row>
      <xdr:rowOff>400050</xdr:rowOff>
    </xdr:from>
    <xdr:to>
      <xdr:col>28</xdr:col>
      <xdr:colOff>428625</xdr:colOff>
      <xdr:row>60</xdr:row>
      <xdr:rowOff>400050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A9C4F746-9C25-D2BC-CA29-92B416822C8D}"/>
            </a:ext>
          </a:extLst>
        </xdr:cNvPr>
        <xdr:cNvCxnSpPr/>
      </xdr:nvCxnSpPr>
      <xdr:spPr>
        <a:xfrm>
          <a:off x="22050375" y="24879300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133350</xdr:colOff>
      <xdr:row>61</xdr:row>
      <xdr:rowOff>85725</xdr:rowOff>
    </xdr:from>
    <xdr:to>
      <xdr:col>28</xdr:col>
      <xdr:colOff>428625</xdr:colOff>
      <xdr:row>61</xdr:row>
      <xdr:rowOff>85725</xdr:rowOff>
    </xdr:to>
    <xdr:cxnSp macro="">
      <xdr:nvCxnSpPr>
        <xdr:cNvPr id="5" name="直線接點 4">
          <a:extLst>
            <a:ext uri="{FF2B5EF4-FFF2-40B4-BE49-F238E27FC236}">
              <a16:creationId xmlns:a16="http://schemas.microsoft.com/office/drawing/2014/main" id="{FB6799A9-C37C-DAE9-295F-856CADD8D2DC}"/>
            </a:ext>
          </a:extLst>
        </xdr:cNvPr>
        <xdr:cNvCxnSpPr/>
      </xdr:nvCxnSpPr>
      <xdr:spPr>
        <a:xfrm>
          <a:off x="22593300" y="24974550"/>
          <a:ext cx="295275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f/f0/Taiwanese-The_Vowel_o.ogg" TargetMode="External"/><Relationship Id="rId13" Type="http://schemas.openxmlformats.org/officeDocument/2006/relationships/hyperlink" Target="https://zh.wikibooks.org/w/index.php?title=%E8%87%BA%E7%81%A3%E8%A9%B1/%E6%8B%BC%E9%9F%B3/%E5%8F%B0%E7%BE%85&amp;action=edit&amp;section=8" TargetMode="External"/><Relationship Id="rId18" Type="http://schemas.openxmlformats.org/officeDocument/2006/relationships/hyperlink" Target="https://upload.wikimedia.org/wikipedia/commons/8/89/Taiwanese-The_Consonant_t.ogg" TargetMode="External"/><Relationship Id="rId26" Type="http://schemas.openxmlformats.org/officeDocument/2006/relationships/hyperlink" Target="https://upload.wikimedia.org/wikipedia/commons/8/83/Taiwanese-The_Consonant_h.ogg" TargetMode="External"/><Relationship Id="rId3" Type="http://schemas.openxmlformats.org/officeDocument/2006/relationships/hyperlink" Target="https://upload.wikimedia.org/wikipedia/commons/2/26/Taiwanese-The_Vowel_i.ogg" TargetMode="External"/><Relationship Id="rId21" Type="http://schemas.openxmlformats.org/officeDocument/2006/relationships/hyperlink" Target="https://upload.wikimedia.org/wikipedia/commons/9/9f/Taiwanese-The_Consonant_l.ogg" TargetMode="External"/><Relationship Id="rId7" Type="http://schemas.openxmlformats.org/officeDocument/2006/relationships/hyperlink" Target="https://upload.wikimedia.org/wikipedia/commons/c/c5/Taiwanese-The_Vowel_enn.ogg" TargetMode="External"/><Relationship Id="rId12" Type="http://schemas.openxmlformats.org/officeDocument/2006/relationships/hyperlink" Target="https://zh.wikibooks.org/w/index.php?title=%E8%87%BA%E7%81%A3%E8%A9%B1/%E6%8B%BC%E9%9F%B3/%E5%8F%B0%E7%BE%85&amp;action=edit&amp;section=6" TargetMode="External"/><Relationship Id="rId17" Type="http://schemas.openxmlformats.org/officeDocument/2006/relationships/hyperlink" Target="https://upload.wikimedia.org/wikipedia/commons/7/7e/Taiwanese-The_Consonant_m.ogg" TargetMode="External"/><Relationship Id="rId25" Type="http://schemas.openxmlformats.org/officeDocument/2006/relationships/hyperlink" Target="https://upload.wikimedia.org/wikipedia/commons/3/37/Taiwanese-The_Consonant_ng.ogg" TargetMode="External"/><Relationship Id="rId2" Type="http://schemas.openxmlformats.org/officeDocument/2006/relationships/hyperlink" Target="https://upload.wikimedia.org/wikipedia/commons/c/cf/Taiwanese-The_Vowel_ann.ogg" TargetMode="External"/><Relationship Id="rId16" Type="http://schemas.openxmlformats.org/officeDocument/2006/relationships/hyperlink" Target="https://upload.wikimedia.org/wikipedia/commons/9/9e/Taiwanese-The_Consonant_ph.ogg" TargetMode="External"/><Relationship Id="rId20" Type="http://schemas.openxmlformats.org/officeDocument/2006/relationships/hyperlink" Target="https://upload.wikimedia.org/wikipedia/commons/7/7b/Taiwanese-The_Consonant_n.ogg" TargetMode="External"/><Relationship Id="rId29" Type="http://schemas.openxmlformats.org/officeDocument/2006/relationships/hyperlink" Target="https://upload.wikimedia.org/wikipedia/commons/8/8b/Taiwanese-The_Consonant_chh.ogg" TargetMode="External"/><Relationship Id="rId1" Type="http://schemas.openxmlformats.org/officeDocument/2006/relationships/hyperlink" Target="https://upload.wikimedia.org/wikipedia/commons/5/51/Taiwanese-The_Vowel_a.ogg" TargetMode="External"/><Relationship Id="rId6" Type="http://schemas.openxmlformats.org/officeDocument/2006/relationships/hyperlink" Target="https://upload.wikimedia.org/wikipedia/commons/3/37/Taiwanese-The_Vowel_e.ogg" TargetMode="External"/><Relationship Id="rId11" Type="http://schemas.openxmlformats.org/officeDocument/2006/relationships/hyperlink" Target="https://zh.wikibooks.org/w/index.php?title=%E8%87%BA%E7%81%A3%E8%A9%B1/%E6%8B%BC%E9%9F%B3/%E5%8F%B0%E7%BE%85&amp;action=edit&amp;section=5" TargetMode="External"/><Relationship Id="rId24" Type="http://schemas.openxmlformats.org/officeDocument/2006/relationships/hyperlink" Target="https://upload.wikimedia.org/wikipedia/commons/5/5b/Taiwanese-The_Consonant_kh.ogg" TargetMode="External"/><Relationship Id="rId5" Type="http://schemas.openxmlformats.org/officeDocument/2006/relationships/hyperlink" Target="https://upload.wikimedia.org/wikipedia/commons/8/8f/Taiwanese-The_Vowel_u.ogg" TargetMode="External"/><Relationship Id="rId15" Type="http://schemas.openxmlformats.org/officeDocument/2006/relationships/hyperlink" Target="https://upload.wikimedia.org/wikipedia/commons/4/42/Taiwanese-The_Consonant_p.ogg" TargetMode="External"/><Relationship Id="rId23" Type="http://schemas.openxmlformats.org/officeDocument/2006/relationships/hyperlink" Target="https://upload.wikimedia.org/wikipedia/commons/c/c6/Taiwanese-The_Consonant_k.ogg" TargetMode="External"/><Relationship Id="rId28" Type="http://schemas.openxmlformats.org/officeDocument/2006/relationships/hyperlink" Target="https://upload.wikimedia.org/wikipedia/commons/f/f7/Taiwanese-The_Consonant_ch.ogg" TargetMode="External"/><Relationship Id="rId10" Type="http://schemas.openxmlformats.org/officeDocument/2006/relationships/hyperlink" Target="https://upload.wikimedia.org/wikipedia/commons/e/ec/Taiwanese-The_Vowel_onn.ogg" TargetMode="External"/><Relationship Id="rId19" Type="http://schemas.openxmlformats.org/officeDocument/2006/relationships/hyperlink" Target="https://upload.wikimedia.org/wikipedia/commons/6/67/Taiwanese-The_Consonant_th.ogg" TargetMode="External"/><Relationship Id="rId4" Type="http://schemas.openxmlformats.org/officeDocument/2006/relationships/hyperlink" Target="https://upload.wikimedia.org/wikipedia/commons/5/5a/Taiwanese-The_Vowel_inn.ogg" TargetMode="External"/><Relationship Id="rId9" Type="http://schemas.openxmlformats.org/officeDocument/2006/relationships/hyperlink" Target="https://upload.wikimedia.org/wikipedia/commons/f/f8/Taiwanese-The_Vowel_ou.ogg" TargetMode="External"/><Relationship Id="rId14" Type="http://schemas.openxmlformats.org/officeDocument/2006/relationships/hyperlink" Target="https://upload.wikimedia.org/wikipedia/commons/5/52/Taiwanese-The_Consonant_b.ogg" TargetMode="External"/><Relationship Id="rId22" Type="http://schemas.openxmlformats.org/officeDocument/2006/relationships/hyperlink" Target="https://upload.wikimedia.org/wikipedia/commons/0/02/Taiwanese-The_Consonant_g.ogg" TargetMode="External"/><Relationship Id="rId27" Type="http://schemas.openxmlformats.org/officeDocument/2006/relationships/hyperlink" Target="https://upload.wikimedia.org/wikipedia/commons/6/63/Taiwanese-The_Consonant_j.ogg" TargetMode="External"/><Relationship Id="rId30" Type="http://schemas.openxmlformats.org/officeDocument/2006/relationships/hyperlink" Target="https://upload.wikimedia.org/wikipedia/commons/5/56/Taiwanese-The_Consonant_s.og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7FD60-4A9C-4E5D-B193-E1E6445E3693}">
  <sheetPr>
    <tabColor rgb="FFFFC000"/>
  </sheetPr>
  <dimension ref="A1:BY63"/>
  <sheetViews>
    <sheetView tabSelected="1" topLeftCell="W1" zoomScale="70" zoomScaleNormal="70" workbookViewId="0">
      <selection activeCell="BO10" sqref="BO10"/>
    </sheetView>
  </sheetViews>
  <sheetFormatPr defaultColWidth="7.19921875" defaultRowHeight="25.5" outlineLevelCol="1"/>
  <cols>
    <col min="1" max="1" width="2.19921875" style="78" customWidth="1"/>
    <col min="2" max="59" width="5.796875" style="78" customWidth="1"/>
    <col min="60" max="61" width="7.19921875" style="78"/>
    <col min="62" max="62" width="3.8984375" style="78" customWidth="1"/>
    <col min="63" max="63" width="12.5" style="78" customWidth="1"/>
    <col min="64" max="65" width="12.5" style="298" customWidth="1"/>
    <col min="66" max="67" width="12.5" style="78" customWidth="1"/>
    <col min="68" max="68" width="7.19921875" style="78"/>
    <col min="69" max="69" width="27.296875" style="79" customWidth="1"/>
    <col min="70" max="71" width="7.19921875" style="78"/>
    <col min="72" max="76" width="0" style="78" hidden="1" customWidth="1" outlineLevel="1"/>
    <col min="77" max="77" width="7.19921875" style="78" collapsed="1"/>
    <col min="78" max="16384" width="7.19921875" style="78"/>
  </cols>
  <sheetData>
    <row r="1" spans="1:76" ht="17.100000000000001" customHeight="1" thickBot="1">
      <c r="A1" s="76"/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7"/>
      <c r="AS1" s="77"/>
      <c r="AT1" s="76"/>
      <c r="AU1" s="76"/>
      <c r="AV1" s="76"/>
    </row>
    <row r="2" spans="1:76" s="82" customFormat="1" ht="31.5" customHeight="1">
      <c r="A2" s="80"/>
      <c r="B2" s="223" t="s">
        <v>318</v>
      </c>
      <c r="C2" s="224"/>
      <c r="D2" s="225"/>
      <c r="E2" s="223" t="s">
        <v>0</v>
      </c>
      <c r="F2" s="224"/>
      <c r="G2" s="225"/>
      <c r="H2" s="220" t="s">
        <v>1</v>
      </c>
      <c r="I2" s="221"/>
      <c r="J2" s="222"/>
      <c r="K2" s="220" t="s">
        <v>2</v>
      </c>
      <c r="L2" s="221"/>
      <c r="M2" s="222"/>
      <c r="N2" s="226">
        <v>0.05</v>
      </c>
      <c r="O2" s="227"/>
      <c r="P2" s="228"/>
      <c r="Q2" s="220" t="s">
        <v>3</v>
      </c>
      <c r="R2" s="221"/>
      <c r="S2" s="222"/>
      <c r="T2" s="220" t="s">
        <v>4</v>
      </c>
      <c r="U2" s="221"/>
      <c r="V2" s="222"/>
      <c r="W2" s="231" t="s">
        <v>319</v>
      </c>
      <c r="X2" s="232"/>
      <c r="Y2" s="233"/>
      <c r="Z2" s="231" t="s">
        <v>320</v>
      </c>
      <c r="AA2" s="232"/>
      <c r="AB2" s="233"/>
      <c r="AC2" s="231" t="s">
        <v>5</v>
      </c>
      <c r="AD2" s="232"/>
      <c r="AE2" s="233"/>
      <c r="AF2" s="234" t="s">
        <v>6</v>
      </c>
      <c r="AG2" s="235"/>
      <c r="AH2" s="236"/>
      <c r="AI2" s="234" t="s">
        <v>7</v>
      </c>
      <c r="AJ2" s="235"/>
      <c r="AK2" s="236"/>
      <c r="AL2" s="80"/>
      <c r="AM2" s="80"/>
      <c r="AN2" s="80"/>
      <c r="AO2" s="80"/>
      <c r="AP2" s="80"/>
      <c r="AQ2" s="80"/>
      <c r="AR2" s="81"/>
      <c r="AS2" s="81"/>
      <c r="AT2" s="80"/>
      <c r="AU2" s="80"/>
      <c r="AV2" s="80"/>
      <c r="BJ2" s="27" t="s">
        <v>321</v>
      </c>
      <c r="BK2" s="36"/>
      <c r="BL2" s="297"/>
      <c r="BM2" s="297"/>
      <c r="BN2" s="36"/>
      <c r="BO2" s="78"/>
      <c r="BQ2" s="79"/>
    </row>
    <row r="3" spans="1:76" s="82" customFormat="1" ht="31.5" customHeight="1">
      <c r="A3" s="80"/>
      <c r="B3" s="188" t="str">
        <f ca="1">E17</f>
        <v>ㆠ</v>
      </c>
      <c r="C3" s="84"/>
      <c r="D3" s="192" t="s">
        <v>252</v>
      </c>
      <c r="E3" s="86"/>
      <c r="F3" s="84"/>
      <c r="G3" s="85"/>
      <c r="H3" s="87"/>
      <c r="I3" s="88"/>
      <c r="J3" s="89"/>
      <c r="K3" s="87"/>
      <c r="L3" s="88"/>
      <c r="M3" s="89"/>
      <c r="N3" s="90"/>
      <c r="O3" s="91"/>
      <c r="P3" s="92"/>
      <c r="Q3" s="87"/>
      <c r="R3" s="88"/>
      <c r="S3" s="89"/>
      <c r="T3" s="87"/>
      <c r="U3" s="88"/>
      <c r="V3" s="89"/>
      <c r="W3" s="189" t="str">
        <f ca="1">Z17</f>
        <v>ㆩ</v>
      </c>
      <c r="X3" s="94"/>
      <c r="Y3" s="193" t="str">
        <f ca="1">Z18</f>
        <v>Na</v>
      </c>
      <c r="Z3" s="189"/>
      <c r="AA3" s="94"/>
      <c r="AB3" s="193"/>
      <c r="AC3" s="95"/>
      <c r="AD3" s="94"/>
      <c r="AE3" s="96"/>
      <c r="AF3" s="97"/>
      <c r="AG3" s="98"/>
      <c r="AH3" s="99"/>
      <c r="AI3" s="97"/>
      <c r="AJ3" s="98"/>
      <c r="AK3" s="99"/>
      <c r="AL3" s="80"/>
      <c r="AM3" s="80"/>
      <c r="AN3" s="80"/>
      <c r="AO3" s="80"/>
      <c r="AP3" s="80"/>
      <c r="AQ3" s="80"/>
      <c r="AR3" s="81"/>
      <c r="AS3" s="81"/>
      <c r="AT3" s="80"/>
      <c r="AU3" s="80"/>
      <c r="AV3" s="80"/>
      <c r="BJ3" s="26"/>
      <c r="BK3" s="49" t="s">
        <v>134</v>
      </c>
      <c r="BL3" s="46" t="s">
        <v>104</v>
      </c>
      <c r="BM3" s="46"/>
      <c r="BN3" s="47" t="s">
        <v>322</v>
      </c>
      <c r="BO3" s="48" t="s">
        <v>323</v>
      </c>
      <c r="BQ3" s="79"/>
      <c r="BV3" s="28" t="s">
        <v>210</v>
      </c>
      <c r="BW3" s="28" t="s">
        <v>208</v>
      </c>
      <c r="BX3" s="29" t="s">
        <v>197</v>
      </c>
    </row>
    <row r="4" spans="1:76" ht="31.5" customHeight="1" thickBot="1">
      <c r="A4" s="100"/>
      <c r="B4" s="190" t="str">
        <f ca="1">D17</f>
        <v>ㄅ</v>
      </c>
      <c r="C4" s="102"/>
      <c r="D4" s="194" t="s">
        <v>142</v>
      </c>
      <c r="E4" s="190" t="str">
        <f ca="1">H17</f>
        <v>ㄉ</v>
      </c>
      <c r="F4" s="102"/>
      <c r="G4" s="195" t="s">
        <v>11</v>
      </c>
      <c r="H4" s="237" t="s">
        <v>12</v>
      </c>
      <c r="I4" s="238"/>
      <c r="J4" s="104" t="s">
        <v>13</v>
      </c>
      <c r="K4" s="239" t="s">
        <v>14</v>
      </c>
      <c r="L4" s="240"/>
      <c r="M4" s="104" t="s">
        <v>15</v>
      </c>
      <c r="N4" s="237" t="s">
        <v>16</v>
      </c>
      <c r="O4" s="238"/>
      <c r="P4" s="104" t="s">
        <v>17</v>
      </c>
      <c r="Q4" s="239" t="s">
        <v>18</v>
      </c>
      <c r="R4" s="240"/>
      <c r="S4" s="104" t="s">
        <v>19</v>
      </c>
      <c r="T4" s="237" t="s">
        <v>324</v>
      </c>
      <c r="U4" s="238"/>
      <c r="V4" s="104" t="s">
        <v>325</v>
      </c>
      <c r="W4" s="191" t="str">
        <f ca="1">Y17</f>
        <v>ㄚ</v>
      </c>
      <c r="X4" s="105"/>
      <c r="Y4" s="197" t="str">
        <f ca="1">Y19</f>
        <v>a</v>
      </c>
      <c r="Z4" s="191" t="str">
        <f ca="1">AK17</f>
        <v>ㄞ</v>
      </c>
      <c r="AA4" s="105"/>
      <c r="AB4" s="197" t="str">
        <f ca="1">AK18</f>
        <v>ai</v>
      </c>
      <c r="AC4" s="191" t="str">
        <f ca="1">AJ17</f>
        <v>ㄢ</v>
      </c>
      <c r="AD4" s="106"/>
      <c r="AE4" s="198" t="str">
        <f ca="1">AJ18</f>
        <v>an</v>
      </c>
      <c r="AF4" s="107"/>
      <c r="AG4" s="106"/>
      <c r="AH4" s="108"/>
      <c r="AI4" s="229"/>
      <c r="AJ4" s="230"/>
      <c r="AK4" s="109"/>
      <c r="AL4" s="100"/>
      <c r="AM4" s="100"/>
      <c r="AN4" s="100"/>
      <c r="AO4" s="100"/>
      <c r="AP4" s="100"/>
      <c r="AQ4" s="100"/>
      <c r="AR4" s="77"/>
      <c r="AS4" s="77"/>
      <c r="AT4" s="100"/>
      <c r="AU4" s="100"/>
      <c r="AV4" s="100"/>
      <c r="BJ4" s="309">
        <f xml:space="preserve"> ROW() - 3</f>
        <v>1</v>
      </c>
      <c r="BK4" s="6">
        <f>注音符號字典編碼!C5</f>
        <v>1</v>
      </c>
      <c r="BL4" s="21" t="str">
        <f>注音符號字典編碼!D5</f>
        <v>ㄅ</v>
      </c>
      <c r="BM4" s="316">
        <f>注音符號字典編碼!E5</f>
        <v>0</v>
      </c>
      <c r="BN4" s="14" t="str">
        <f>注音符號字典編碼!F5</f>
        <v>p</v>
      </c>
      <c r="BO4" s="5" t="str">
        <f>注音符號字典編碼!G5</f>
        <v>p</v>
      </c>
      <c r="BQ4" s="110" t="str">
        <f xml:space="preserve"> """" &amp; BK4 &amp; """: { commit: """ &amp; BL4 &amp; """ }"</f>
        <v>"1": { commit: "ㄅ" }</v>
      </c>
      <c r="BU4" s="111">
        <f xml:space="preserve"> ROW() - 3</f>
        <v>1</v>
      </c>
      <c r="BV4" s="112" t="s">
        <v>8</v>
      </c>
      <c r="BW4" s="30" t="s">
        <v>9</v>
      </c>
      <c r="BX4" s="31" t="s">
        <v>228</v>
      </c>
    </row>
    <row r="5" spans="1:76" s="82" customFormat="1" ht="31.5" customHeight="1">
      <c r="A5" s="80"/>
      <c r="B5" s="80"/>
      <c r="C5" s="223" t="s">
        <v>24</v>
      </c>
      <c r="D5" s="224"/>
      <c r="E5" s="225"/>
      <c r="F5" s="223" t="s">
        <v>25</v>
      </c>
      <c r="G5" s="224"/>
      <c r="H5" s="225"/>
      <c r="I5" s="223" t="s">
        <v>26</v>
      </c>
      <c r="J5" s="224"/>
      <c r="K5" s="225"/>
      <c r="L5" s="223" t="s">
        <v>27</v>
      </c>
      <c r="M5" s="224"/>
      <c r="N5" s="225"/>
      <c r="O5" s="223" t="s">
        <v>28</v>
      </c>
      <c r="P5" s="224"/>
      <c r="Q5" s="225"/>
      <c r="R5" s="223" t="s">
        <v>29</v>
      </c>
      <c r="S5" s="224"/>
      <c r="T5" s="225"/>
      <c r="U5" s="231" t="s">
        <v>30</v>
      </c>
      <c r="V5" s="232"/>
      <c r="W5" s="233"/>
      <c r="X5" s="231" t="s">
        <v>31</v>
      </c>
      <c r="Y5" s="232"/>
      <c r="Z5" s="233"/>
      <c r="AA5" s="231" t="s">
        <v>32</v>
      </c>
      <c r="AB5" s="232"/>
      <c r="AC5" s="233"/>
      <c r="AD5" s="231" t="s">
        <v>33</v>
      </c>
      <c r="AE5" s="232"/>
      <c r="AF5" s="233"/>
      <c r="AG5" s="231" t="s">
        <v>34</v>
      </c>
      <c r="AH5" s="232"/>
      <c r="AI5" s="233"/>
      <c r="AJ5" s="231" t="s">
        <v>35</v>
      </c>
      <c r="AK5" s="232"/>
      <c r="AL5" s="233"/>
      <c r="AM5" s="234" t="s">
        <v>36</v>
      </c>
      <c r="AN5" s="235"/>
      <c r="AO5" s="236"/>
      <c r="AP5" s="80"/>
      <c r="AQ5" s="80"/>
      <c r="AR5" s="81"/>
      <c r="AS5" s="81"/>
      <c r="AT5" s="80"/>
      <c r="AU5" s="80"/>
      <c r="AV5" s="80"/>
      <c r="BJ5" s="309">
        <f t="shared" ref="BJ5:BJ47" si="0" xml:space="preserve"> ROW() - 3</f>
        <v>2</v>
      </c>
      <c r="BK5" s="6" t="str">
        <f>注音符號字典編碼!C6</f>
        <v>!</v>
      </c>
      <c r="BL5" s="21" t="str">
        <f>注音符號字典編碼!D6</f>
        <v>ㆠ</v>
      </c>
      <c r="BM5" s="316" t="str">
        <f>注音符號字典編碼!E6</f>
        <v>ㄅㄏ</v>
      </c>
      <c r="BN5" s="14" t="str">
        <f>注音符號字典編碼!F6</f>
        <v>b</v>
      </c>
      <c r="BO5" s="7" t="str">
        <f>注音符號字典編碼!G6</f>
        <v>b</v>
      </c>
      <c r="BQ5" s="110" t="str">
        <f t="shared" ref="BQ5:BQ47" si="1" xml:space="preserve"> """" &amp; BK5 &amp; """: { commit: """ &amp; BL5 &amp; """ }"</f>
        <v>"!": { commit: "ㆠ" }</v>
      </c>
      <c r="BU5" s="111">
        <f t="shared" ref="BU5:BU45" si="2" xml:space="preserve"> ROW() - 3</f>
        <v>2</v>
      </c>
      <c r="BV5" s="112" t="s">
        <v>90</v>
      </c>
      <c r="BW5" s="30" t="s">
        <v>38</v>
      </c>
      <c r="BX5" s="31" t="s">
        <v>227</v>
      </c>
    </row>
    <row r="6" spans="1:76" s="82" customFormat="1" ht="31.5" customHeight="1">
      <c r="A6" s="80"/>
      <c r="B6" s="80"/>
      <c r="C6" s="86"/>
      <c r="D6" s="84"/>
      <c r="E6" s="85"/>
      <c r="F6" s="86"/>
      <c r="G6" s="84"/>
      <c r="H6" s="85"/>
      <c r="I6" s="188" t="str">
        <f ca="1">M17</f>
        <v>ㆣ</v>
      </c>
      <c r="J6" s="84"/>
      <c r="K6" s="85" t="s">
        <v>251</v>
      </c>
      <c r="L6" s="83"/>
      <c r="M6" s="84"/>
      <c r="N6" s="113"/>
      <c r="O6" s="86"/>
      <c r="P6" s="84"/>
      <c r="Q6" s="85"/>
      <c r="R6" s="83"/>
      <c r="S6" s="84"/>
      <c r="T6" s="113"/>
      <c r="U6" s="189" t="str">
        <f ca="1">V17</f>
        <v>ㆪ</v>
      </c>
      <c r="V6" s="94"/>
      <c r="W6" s="193" t="str">
        <f ca="1">V18</f>
        <v>Ni</v>
      </c>
      <c r="X6" s="189" t="str">
        <f ca="1">AD17</f>
        <v>ㆧ</v>
      </c>
      <c r="Y6" s="94"/>
      <c r="Z6" s="193" t="str">
        <f ca="1">AD18</f>
        <v>Noo</v>
      </c>
      <c r="AA6" s="93"/>
      <c r="AB6" s="94"/>
      <c r="AC6" s="96"/>
      <c r="AD6" s="95"/>
      <c r="AE6" s="94"/>
      <c r="AF6" s="96"/>
      <c r="AG6" s="95"/>
      <c r="AH6" s="94"/>
      <c r="AI6" s="96"/>
      <c r="AJ6" s="95"/>
      <c r="AK6" s="94"/>
      <c r="AL6" s="96"/>
      <c r="AM6" s="97"/>
      <c r="AN6" s="98"/>
      <c r="AO6" s="99"/>
      <c r="AP6" s="80"/>
      <c r="AQ6" s="80"/>
      <c r="AR6" s="81"/>
      <c r="AS6" s="81"/>
      <c r="AT6" s="80"/>
      <c r="AU6" s="80"/>
      <c r="AV6" s="80"/>
      <c r="BJ6" s="309">
        <f t="shared" si="0"/>
        <v>3</v>
      </c>
      <c r="BK6" s="6" t="str">
        <f>注音符號字典編碼!C7</f>
        <v>q</v>
      </c>
      <c r="BL6" s="21" t="str">
        <f>注音符號字典編碼!D7</f>
        <v>ㄆ</v>
      </c>
      <c r="BM6" s="316">
        <f>注音符號字典編碼!E7</f>
        <v>0</v>
      </c>
      <c r="BN6" s="14" t="str">
        <f>注音符號字典編碼!F7</f>
        <v>ph</v>
      </c>
      <c r="BO6" s="5" t="str">
        <f>注音符號字典編碼!G7</f>
        <v>P</v>
      </c>
      <c r="BQ6" s="110" t="str">
        <f t="shared" si="1"/>
        <v>"q": { commit: "ㄆ" }</v>
      </c>
      <c r="BU6" s="111">
        <f t="shared" si="2"/>
        <v>3</v>
      </c>
      <c r="BV6" s="112" t="s">
        <v>37</v>
      </c>
      <c r="BW6" s="30" t="s">
        <v>66</v>
      </c>
      <c r="BX6" s="31" t="s">
        <v>225</v>
      </c>
    </row>
    <row r="7" spans="1:76" ht="31.5" customHeight="1" thickBot="1">
      <c r="A7" s="100"/>
      <c r="B7" s="100"/>
      <c r="C7" s="190" t="str">
        <f ca="1">F17</f>
        <v>ㄆ</v>
      </c>
      <c r="D7" s="102"/>
      <c r="E7" s="195" t="s">
        <v>38</v>
      </c>
      <c r="F7" s="190" t="str">
        <f ca="1">I17</f>
        <v>ㄊ</v>
      </c>
      <c r="G7" s="102"/>
      <c r="H7" s="195" t="s">
        <v>40</v>
      </c>
      <c r="I7" s="190" t="str">
        <f ca="1">L17</f>
        <v>ㄍ</v>
      </c>
      <c r="J7" s="102"/>
      <c r="K7" s="194" t="s">
        <v>254</v>
      </c>
      <c r="L7" s="101"/>
      <c r="M7" s="102"/>
      <c r="N7" s="114"/>
      <c r="O7" s="101"/>
      <c r="P7" s="102"/>
      <c r="Q7" s="103"/>
      <c r="R7" s="101" t="str">
        <f ca="1">P17</f>
        <v>ㄗ</v>
      </c>
      <c r="S7" s="102"/>
      <c r="T7" s="196" t="str">
        <f ca="1">P18</f>
        <v>c</v>
      </c>
      <c r="U7" s="191" t="str">
        <f ca="1">U17</f>
        <v>ㄧ</v>
      </c>
      <c r="V7" s="105"/>
      <c r="W7" s="198" t="str">
        <f ca="1">U19</f>
        <v>i</v>
      </c>
      <c r="X7" s="191" t="str">
        <f ca="1">AC17</f>
        <v>ㄛ</v>
      </c>
      <c r="Y7" s="105"/>
      <c r="Z7" s="198" t="str">
        <f ca="1">AC19</f>
        <v>O</v>
      </c>
      <c r="AA7" s="191"/>
      <c r="AB7" s="105"/>
      <c r="AC7" s="197"/>
      <c r="AD7" s="191" t="str">
        <f ca="1">AH17</f>
        <v>ㄣ</v>
      </c>
      <c r="AE7" s="106"/>
      <c r="AF7" s="198" t="str">
        <f ca="1">AH18</f>
        <v>-n</v>
      </c>
      <c r="AG7" s="229"/>
      <c r="AH7" s="230"/>
      <c r="AI7" s="109"/>
      <c r="AJ7" s="229"/>
      <c r="AK7" s="230"/>
      <c r="AL7" s="109"/>
      <c r="AM7" s="229"/>
      <c r="AN7" s="230"/>
      <c r="AO7" s="109"/>
      <c r="AP7" s="100"/>
      <c r="AQ7" s="100"/>
      <c r="AR7" s="77"/>
      <c r="AS7" s="77"/>
      <c r="AT7" s="100"/>
      <c r="AU7" s="100"/>
      <c r="AV7" s="100"/>
      <c r="BJ7" s="309">
        <f t="shared" si="0"/>
        <v>4</v>
      </c>
      <c r="BK7" s="6" t="str">
        <f>注音符號字典編碼!C8</f>
        <v>a</v>
      </c>
      <c r="BL7" s="21" t="str">
        <f>注音符號字典編碼!D8</f>
        <v>ㄇ</v>
      </c>
      <c r="BM7" s="316">
        <f>注音符號字典編碼!E8</f>
        <v>0</v>
      </c>
      <c r="BN7" s="14" t="str">
        <f>注音符號字典編碼!F8</f>
        <v>m</v>
      </c>
      <c r="BO7" s="5" t="str">
        <f>注音符號字典編碼!G8</f>
        <v>m</v>
      </c>
      <c r="BQ7" s="110" t="str">
        <f t="shared" si="1"/>
        <v>"a": { commit: "ㄇ" }</v>
      </c>
      <c r="BU7" s="111">
        <f t="shared" si="2"/>
        <v>4</v>
      </c>
      <c r="BV7" s="112" t="s">
        <v>55</v>
      </c>
      <c r="BW7" s="30" t="s">
        <v>91</v>
      </c>
      <c r="BX7" s="31" t="s">
        <v>226</v>
      </c>
    </row>
    <row r="8" spans="1:76" s="82" customFormat="1" ht="31.5" customHeight="1">
      <c r="A8" s="80"/>
      <c r="B8" s="80"/>
      <c r="C8" s="115"/>
      <c r="D8" s="223" t="s">
        <v>158</v>
      </c>
      <c r="E8" s="224"/>
      <c r="F8" s="225"/>
      <c r="G8" s="223" t="s">
        <v>56</v>
      </c>
      <c r="H8" s="224"/>
      <c r="I8" s="225"/>
      <c r="J8" s="223" t="s">
        <v>57</v>
      </c>
      <c r="K8" s="224"/>
      <c r="L8" s="225"/>
      <c r="M8" s="223" t="s">
        <v>58</v>
      </c>
      <c r="N8" s="224"/>
      <c r="O8" s="225"/>
      <c r="P8" s="223" t="s">
        <v>59</v>
      </c>
      <c r="Q8" s="224"/>
      <c r="R8" s="225"/>
      <c r="S8" s="223" t="s">
        <v>60</v>
      </c>
      <c r="T8" s="224"/>
      <c r="U8" s="225"/>
      <c r="V8" s="231" t="s">
        <v>61</v>
      </c>
      <c r="W8" s="232"/>
      <c r="X8" s="233"/>
      <c r="Y8" s="231" t="s">
        <v>62</v>
      </c>
      <c r="Z8" s="232"/>
      <c r="AA8" s="233"/>
      <c r="AB8" s="231" t="s">
        <v>63</v>
      </c>
      <c r="AC8" s="232"/>
      <c r="AD8" s="233"/>
      <c r="AE8" s="231" t="s">
        <v>64</v>
      </c>
      <c r="AF8" s="232"/>
      <c r="AG8" s="233"/>
      <c r="AH8" s="234" t="s">
        <v>65</v>
      </c>
      <c r="AI8" s="235"/>
      <c r="AJ8" s="236"/>
      <c r="AK8" s="80"/>
      <c r="AL8" s="80"/>
      <c r="AM8" s="80"/>
      <c r="AN8" s="80"/>
      <c r="AO8" s="80"/>
      <c r="AP8" s="80"/>
      <c r="AQ8" s="80"/>
      <c r="AR8" s="81"/>
      <c r="AS8" s="81"/>
      <c r="AT8" s="80"/>
      <c r="AU8" s="80"/>
      <c r="AV8" s="80"/>
      <c r="BJ8" s="309">
        <f t="shared" si="0"/>
        <v>5</v>
      </c>
      <c r="BK8" s="9">
        <f>注音符號字典編碼!C9</f>
        <v>2</v>
      </c>
      <c r="BL8" s="22" t="str">
        <f>注音符號字典編碼!D9</f>
        <v>ㄉ</v>
      </c>
      <c r="BM8" s="317">
        <f>注音符號字典編碼!E9</f>
        <v>0</v>
      </c>
      <c r="BN8" s="15" t="str">
        <f>注音符號字典編碼!F9</f>
        <v>t</v>
      </c>
      <c r="BO8" s="8" t="str">
        <f>注音符號字典編碼!G9</f>
        <v>t</v>
      </c>
      <c r="BQ8" s="110" t="str">
        <f t="shared" si="1"/>
        <v>"2": { commit: "ㄉ" }</v>
      </c>
      <c r="BU8" s="111">
        <f t="shared" si="2"/>
        <v>5</v>
      </c>
      <c r="BV8" s="112" t="s">
        <v>10</v>
      </c>
      <c r="BW8" s="30" t="s">
        <v>11</v>
      </c>
      <c r="BX8" s="31" t="s">
        <v>224</v>
      </c>
    </row>
    <row r="9" spans="1:76" s="82" customFormat="1" ht="31.5" customHeight="1">
      <c r="A9" s="80"/>
      <c r="B9" s="80"/>
      <c r="C9" s="115"/>
      <c r="D9" s="315" t="str">
        <f ca="1">AG17</f>
        <v>ㄇ</v>
      </c>
      <c r="E9" s="84"/>
      <c r="F9" s="85" t="str">
        <f ca="1">AG18</f>
        <v>-m</v>
      </c>
      <c r="G9" s="86"/>
      <c r="H9" s="84"/>
      <c r="I9" s="85"/>
      <c r="J9" s="86"/>
      <c r="K9" s="84"/>
      <c r="L9" s="85"/>
      <c r="M9" s="86"/>
      <c r="N9" s="84"/>
      <c r="O9" s="85"/>
      <c r="P9" s="86"/>
      <c r="Q9" s="84"/>
      <c r="R9" s="85"/>
      <c r="S9" s="83"/>
      <c r="T9" s="84"/>
      <c r="U9" s="113"/>
      <c r="V9" s="189" t="str">
        <f ca="1">X17</f>
        <v>ㆫ</v>
      </c>
      <c r="W9" s="94"/>
      <c r="X9" s="193" t="str">
        <f ca="1">X18</f>
        <v>Nu</v>
      </c>
      <c r="Y9" s="95"/>
      <c r="Z9" s="94"/>
      <c r="AA9" s="96"/>
      <c r="AB9" s="189" t="str">
        <f ca="1">AN17</f>
        <v>ㆯ</v>
      </c>
      <c r="AC9" s="94"/>
      <c r="AD9" s="193" t="str">
        <f ca="1">AN18</f>
        <v>Nau</v>
      </c>
      <c r="AE9" s="189"/>
      <c r="AF9" s="94"/>
      <c r="AG9" s="193"/>
      <c r="AH9" s="97"/>
      <c r="AI9" s="98"/>
      <c r="AJ9" s="99"/>
      <c r="AK9" s="80"/>
      <c r="AL9" s="80"/>
      <c r="AM9" s="80"/>
      <c r="AN9" s="80"/>
      <c r="AO9" s="80"/>
      <c r="AP9" s="80"/>
      <c r="AQ9" s="80"/>
      <c r="AR9" s="81"/>
      <c r="AS9" s="81"/>
      <c r="AT9" s="80"/>
      <c r="AU9" s="80"/>
      <c r="AV9" s="80"/>
      <c r="BJ9" s="309">
        <f t="shared" si="0"/>
        <v>6</v>
      </c>
      <c r="BK9" s="6" t="str">
        <f>注音符號字典編碼!C10</f>
        <v>w</v>
      </c>
      <c r="BL9" s="21" t="str">
        <f>注音符號字典編碼!D10</f>
        <v>ㄊ</v>
      </c>
      <c r="BM9" s="316">
        <f>注音符號字典編碼!E10</f>
        <v>0</v>
      </c>
      <c r="BN9" s="14" t="str">
        <f>注音符號字典編碼!F10</f>
        <v>th</v>
      </c>
      <c r="BO9" s="5" t="str">
        <f>注音符號字典編碼!G10</f>
        <v>T</v>
      </c>
      <c r="BQ9" s="110" t="str">
        <f t="shared" si="1"/>
        <v>"w": { commit: "ㄊ" }</v>
      </c>
      <c r="BU9" s="111">
        <f t="shared" si="2"/>
        <v>6</v>
      </c>
      <c r="BV9" s="112" t="s">
        <v>39</v>
      </c>
      <c r="BW9" s="30" t="s">
        <v>40</v>
      </c>
      <c r="BX9" s="31" t="s">
        <v>223</v>
      </c>
    </row>
    <row r="10" spans="1:76" ht="31.5" customHeight="1" thickBot="1">
      <c r="A10" s="100"/>
      <c r="B10" s="100"/>
      <c r="C10" s="100"/>
      <c r="D10" s="190" t="str">
        <f ca="1">G17</f>
        <v>ㄇ</v>
      </c>
      <c r="E10" s="102"/>
      <c r="F10" s="195" t="s">
        <v>66</v>
      </c>
      <c r="G10" s="190" t="str">
        <f ca="1">J17</f>
        <v>ㄋ</v>
      </c>
      <c r="H10" s="102"/>
      <c r="I10" s="195" t="s">
        <v>68</v>
      </c>
      <c r="J10" s="190" t="str">
        <f ca="1">N17</f>
        <v>ㄎ</v>
      </c>
      <c r="K10" s="102"/>
      <c r="L10" s="195" t="s">
        <v>70</v>
      </c>
      <c r="M10" s="101"/>
      <c r="N10" s="102"/>
      <c r="O10" s="116"/>
      <c r="P10" s="301"/>
      <c r="Q10" s="102"/>
      <c r="R10" s="196"/>
      <c r="S10" s="101" t="str">
        <f ca="1">Q17</f>
        <v>ㄘ</v>
      </c>
      <c r="T10" s="102"/>
      <c r="U10" s="196" t="str">
        <f ca="1">Q18</f>
        <v>ch</v>
      </c>
      <c r="V10" s="191" t="str">
        <f ca="1">W17</f>
        <v>ㄨ</v>
      </c>
      <c r="W10" s="105"/>
      <c r="X10" s="198" t="str">
        <f ca="1">W19</f>
        <v>u</v>
      </c>
      <c r="Y10" s="191" t="str">
        <f ca="1">AE17</f>
        <v>ㄜ</v>
      </c>
      <c r="Z10" s="105"/>
      <c r="AA10" s="198" t="str">
        <f ca="1">AE19</f>
        <v>o</v>
      </c>
      <c r="AB10" s="191" t="str">
        <f ca="1">AM17</f>
        <v>ㄠ</v>
      </c>
      <c r="AC10" s="105"/>
      <c r="AD10" s="197" t="str">
        <f ca="1">AM18</f>
        <v>au</v>
      </c>
      <c r="AE10" s="191" t="str">
        <f ca="1">AQ17</f>
        <v>ˋ</v>
      </c>
      <c r="AF10" s="106"/>
      <c r="AG10" s="198">
        <f ca="1">AQ18</f>
        <v>2</v>
      </c>
      <c r="AH10" s="229"/>
      <c r="AI10" s="230"/>
      <c r="AJ10" s="109"/>
      <c r="AK10" s="100"/>
      <c r="AL10" s="100"/>
      <c r="AM10" s="100"/>
      <c r="AN10" s="100"/>
      <c r="AO10" s="100"/>
      <c r="AP10" s="100"/>
      <c r="AQ10" s="100"/>
      <c r="AR10" s="77"/>
      <c r="AS10" s="77"/>
      <c r="AT10" s="100"/>
      <c r="AU10" s="100"/>
      <c r="AV10" s="100"/>
      <c r="BJ10" s="309">
        <f t="shared" si="0"/>
        <v>7</v>
      </c>
      <c r="BK10" s="6" t="str">
        <f>注音符號字典編碼!C11</f>
        <v>s</v>
      </c>
      <c r="BL10" s="21" t="str">
        <f>注音符號字典編碼!D11</f>
        <v>ㄋ</v>
      </c>
      <c r="BM10" s="316">
        <f>注音符號字典編碼!E11</f>
        <v>0</v>
      </c>
      <c r="BN10" s="14" t="str">
        <f>注音符號字典編碼!F11</f>
        <v>n</v>
      </c>
      <c r="BO10" s="5" t="str">
        <f>注音符號字典編碼!G11</f>
        <v>n</v>
      </c>
      <c r="BQ10" s="110" t="str">
        <f t="shared" si="1"/>
        <v>"s": { commit: "ㄋ" }</v>
      </c>
      <c r="BU10" s="111">
        <f t="shared" si="2"/>
        <v>7</v>
      </c>
      <c r="BV10" s="112" t="s">
        <v>67</v>
      </c>
      <c r="BW10" s="30" t="s">
        <v>68</v>
      </c>
      <c r="BX10" s="31" t="s">
        <v>222</v>
      </c>
    </row>
    <row r="11" spans="1:76" s="82" customFormat="1" ht="31.5" customHeight="1">
      <c r="A11" s="80"/>
      <c r="B11" s="80"/>
      <c r="C11" s="80"/>
      <c r="D11" s="80"/>
      <c r="E11" s="223" t="s">
        <v>285</v>
      </c>
      <c r="F11" s="224"/>
      <c r="G11" s="225"/>
      <c r="H11" s="223" t="s">
        <v>82</v>
      </c>
      <c r="I11" s="224"/>
      <c r="J11" s="225"/>
      <c r="K11" s="223" t="s">
        <v>83</v>
      </c>
      <c r="L11" s="224"/>
      <c r="M11" s="225"/>
      <c r="N11" s="223" t="s">
        <v>84</v>
      </c>
      <c r="O11" s="224"/>
      <c r="P11" s="225"/>
      <c r="Q11" s="223" t="s">
        <v>85</v>
      </c>
      <c r="R11" s="224"/>
      <c r="S11" s="225"/>
      <c r="T11" s="223" t="s">
        <v>86</v>
      </c>
      <c r="U11" s="224"/>
      <c r="V11" s="225"/>
      <c r="W11" s="231" t="s">
        <v>87</v>
      </c>
      <c r="X11" s="232"/>
      <c r="Y11" s="233"/>
      <c r="Z11" s="231" t="s">
        <v>326</v>
      </c>
      <c r="AA11" s="232"/>
      <c r="AB11" s="233"/>
      <c r="AC11" s="231" t="s">
        <v>88</v>
      </c>
      <c r="AD11" s="232"/>
      <c r="AE11" s="233"/>
      <c r="AF11" s="234" t="s">
        <v>89</v>
      </c>
      <c r="AG11" s="235"/>
      <c r="AH11" s="236"/>
      <c r="AI11" s="80"/>
      <c r="AJ11" s="80"/>
      <c r="AK11" s="80"/>
      <c r="AL11" s="80"/>
      <c r="AM11" s="80"/>
      <c r="AN11" s="80"/>
      <c r="AO11" s="80"/>
      <c r="AP11" s="80"/>
      <c r="AQ11" s="80"/>
      <c r="AR11" s="81"/>
      <c r="AS11" s="81"/>
      <c r="AT11" s="80"/>
      <c r="AU11" s="80"/>
      <c r="AV11" s="80"/>
      <c r="BJ11" s="309">
        <f t="shared" si="0"/>
        <v>8</v>
      </c>
      <c r="BK11" s="6" t="str">
        <f>注音符號字典編碼!C12</f>
        <v>x</v>
      </c>
      <c r="BL11" s="21" t="str">
        <f>注音符號字典編碼!D12</f>
        <v>ㄌ</v>
      </c>
      <c r="BM11" s="316">
        <f>注音符號字典編碼!E12</f>
        <v>0</v>
      </c>
      <c r="BN11" s="14" t="str">
        <f>注音符號字典編碼!F12</f>
        <v>l</v>
      </c>
      <c r="BO11" s="5" t="str">
        <f>注音符號字典編碼!G12</f>
        <v>l</v>
      </c>
      <c r="BQ11" s="110" t="str">
        <f t="shared" si="1"/>
        <v>"x": { commit: "ㄌ" }</v>
      </c>
      <c r="BU11" s="111">
        <f t="shared" si="2"/>
        <v>8</v>
      </c>
      <c r="BV11" s="112" t="s">
        <v>92</v>
      </c>
      <c r="BW11" s="30" t="s">
        <v>93</v>
      </c>
      <c r="BX11" s="31" t="s">
        <v>221</v>
      </c>
    </row>
    <row r="12" spans="1:76" s="82" customFormat="1" ht="31.5" customHeight="1">
      <c r="A12" s="80"/>
      <c r="B12" s="80"/>
      <c r="C12" s="80"/>
      <c r="D12" s="80"/>
      <c r="E12" s="86"/>
      <c r="F12" s="84"/>
      <c r="G12" s="85"/>
      <c r="H12" s="86"/>
      <c r="I12" s="84"/>
      <c r="J12" s="85"/>
      <c r="K12" s="86"/>
      <c r="L12" s="84"/>
      <c r="M12" s="85"/>
      <c r="N12" s="86"/>
      <c r="O12" s="84"/>
      <c r="P12" s="85"/>
      <c r="Q12" s="83"/>
      <c r="R12" s="84"/>
      <c r="S12" s="113"/>
      <c r="T12" s="86"/>
      <c r="U12" s="84"/>
      <c r="V12" s="85"/>
      <c r="W12" s="189"/>
      <c r="X12" s="94"/>
      <c r="Y12" s="193"/>
      <c r="Z12" s="189" t="str">
        <f ca="1">AB17</f>
        <v>ㆥ</v>
      </c>
      <c r="AA12" s="94"/>
      <c r="AB12" s="193" t="str">
        <f ca="1">AB18</f>
        <v>Ne</v>
      </c>
      <c r="AC12" s="189"/>
      <c r="AD12" s="94"/>
      <c r="AE12" s="96"/>
      <c r="AF12" s="314" t="str">
        <f ca="1">T17</f>
        <v>ㄥ</v>
      </c>
      <c r="AG12" s="98"/>
      <c r="AH12" s="118" t="str">
        <f ca="1">T18</f>
        <v>ng-</v>
      </c>
      <c r="AI12" s="80"/>
      <c r="AJ12" s="80"/>
      <c r="AK12" s="80"/>
      <c r="AL12" s="80"/>
      <c r="AM12" s="80"/>
      <c r="AN12" s="80"/>
      <c r="AO12" s="80"/>
      <c r="AP12" s="80"/>
      <c r="AQ12" s="80"/>
      <c r="AR12" s="81"/>
      <c r="AS12" s="81"/>
      <c r="AT12" s="80"/>
      <c r="AU12" s="80"/>
      <c r="AV12" s="80"/>
      <c r="BJ12" s="309">
        <f t="shared" si="0"/>
        <v>9</v>
      </c>
      <c r="BK12" s="9" t="str">
        <f>注音符號字典編碼!C13</f>
        <v>e</v>
      </c>
      <c r="BL12" s="22" t="str">
        <f>注音符號字典編碼!D13</f>
        <v>ㄍ</v>
      </c>
      <c r="BM12" s="317">
        <f>注音符號字典編碼!E13</f>
        <v>0</v>
      </c>
      <c r="BN12" s="15" t="str">
        <f>注音符號字典編碼!F13</f>
        <v>k</v>
      </c>
      <c r="BO12" s="8" t="str">
        <f>注音符號字典編碼!G13</f>
        <v>k</v>
      </c>
      <c r="BQ12" s="110" t="str">
        <f t="shared" si="1"/>
        <v>"e": { commit: "ㄍ" }</v>
      </c>
      <c r="BU12" s="111">
        <f t="shared" si="2"/>
        <v>9</v>
      </c>
      <c r="BV12" s="112" t="s">
        <v>41</v>
      </c>
      <c r="BW12" s="30" t="s">
        <v>42</v>
      </c>
      <c r="BX12" s="31" t="s">
        <v>220</v>
      </c>
    </row>
    <row r="13" spans="1:76" ht="31.5" customHeight="1" thickBot="1">
      <c r="A13" s="100"/>
      <c r="B13" s="100"/>
      <c r="C13" s="100"/>
      <c r="D13" s="100"/>
      <c r="E13" s="101"/>
      <c r="F13" s="102"/>
      <c r="G13" s="103"/>
      <c r="H13" s="190" t="str">
        <f ca="1">K17</f>
        <v>ㄌ</v>
      </c>
      <c r="I13" s="102"/>
      <c r="J13" s="195" t="s">
        <v>93</v>
      </c>
      <c r="K13" s="190" t="str">
        <f ca="1">O17</f>
        <v>ㄏ</v>
      </c>
      <c r="L13" s="102"/>
      <c r="M13" s="196" t="str">
        <f ca="1">P18</f>
        <v>c</v>
      </c>
      <c r="N13" s="101"/>
      <c r="O13" s="102"/>
      <c r="P13" s="117"/>
      <c r="Q13" s="101" t="str">
        <f ca="1">S17</f>
        <v>ㄖ</v>
      </c>
      <c r="R13" s="102"/>
      <c r="S13" s="196" t="str">
        <f ca="1">S18</f>
        <v>j</v>
      </c>
      <c r="T13" s="190" t="str">
        <f ca="1">R17</f>
        <v>ㄙ</v>
      </c>
      <c r="U13" s="102"/>
      <c r="V13" s="196" t="str">
        <f ca="1">R18</f>
        <v>s</v>
      </c>
      <c r="W13" s="300"/>
      <c r="X13" s="105"/>
      <c r="Y13" s="198"/>
      <c r="Z13" s="191" t="str">
        <f ca="1">AA17</f>
        <v>ㄝ</v>
      </c>
      <c r="AA13" s="105"/>
      <c r="AB13" s="198" t="str">
        <f ca="1">AA19</f>
        <v>e</v>
      </c>
      <c r="AC13" s="191"/>
      <c r="AD13" s="105"/>
      <c r="AE13" s="199"/>
      <c r="AF13" s="191" t="str">
        <f ca="1">AI17</f>
        <v>ㄥ</v>
      </c>
      <c r="AG13" s="105"/>
      <c r="AH13" s="197" t="str">
        <f ca="1">AI18</f>
        <v>-ng</v>
      </c>
      <c r="AI13" s="100"/>
      <c r="AJ13" s="100"/>
      <c r="AK13" s="100"/>
      <c r="AL13" s="100"/>
      <c r="AM13" s="100"/>
      <c r="AN13" s="100"/>
      <c r="AO13" s="100"/>
      <c r="AP13" s="100"/>
      <c r="AQ13" s="100"/>
      <c r="AR13" s="77"/>
      <c r="AS13" s="77"/>
      <c r="AT13" s="100"/>
      <c r="AU13" s="100"/>
      <c r="AV13" s="100"/>
      <c r="BG13" s="82"/>
      <c r="BJ13" s="309">
        <f t="shared" si="0"/>
        <v>10</v>
      </c>
      <c r="BK13" s="6" t="str">
        <f>注音符號字典編碼!C14</f>
        <v>E</v>
      </c>
      <c r="BL13" s="21" t="str">
        <f>注音符號字典編碼!D14</f>
        <v>ㆣ</v>
      </c>
      <c r="BM13" s="316" t="str">
        <f>注音符號字典編碼!E14</f>
        <v>ㄍㄏ</v>
      </c>
      <c r="BN13" s="14" t="str">
        <f>注音符號字典編碼!F14</f>
        <v>g</v>
      </c>
      <c r="BO13" s="5" t="str">
        <f>注音符號字典編碼!G14</f>
        <v>g</v>
      </c>
      <c r="BQ13" s="110" t="str">
        <f t="shared" si="1"/>
        <v>"E": { commit: "ㆣ" }</v>
      </c>
      <c r="BU13" s="111">
        <f t="shared" si="2"/>
        <v>10</v>
      </c>
      <c r="BV13" s="112" t="s">
        <v>41</v>
      </c>
      <c r="BW13" s="30" t="s">
        <v>70</v>
      </c>
      <c r="BX13" s="31" t="s">
        <v>219</v>
      </c>
    </row>
    <row r="14" spans="1:76" ht="31.5" customHeight="1">
      <c r="A14" s="100"/>
      <c r="B14" s="100"/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77"/>
      <c r="AS14" s="77"/>
      <c r="AT14" s="100"/>
      <c r="AU14" s="100"/>
      <c r="AV14" s="100"/>
      <c r="BG14" s="82"/>
      <c r="BJ14" s="309">
        <f t="shared" si="0"/>
        <v>11</v>
      </c>
      <c r="BK14" s="6" t="str">
        <f>注音符號字典編碼!C15</f>
        <v>d</v>
      </c>
      <c r="BL14" s="21" t="str">
        <f>注音符號字典編碼!D15</f>
        <v>ㄎ</v>
      </c>
      <c r="BM14" s="316">
        <f>注音符號字典編碼!E15</f>
        <v>0</v>
      </c>
      <c r="BN14" s="14" t="str">
        <f>注音符號字典編碼!F15</f>
        <v>kh</v>
      </c>
      <c r="BO14" s="5" t="str">
        <f>注音符號字典編碼!G15</f>
        <v>K</v>
      </c>
      <c r="BQ14" s="110" t="str">
        <f t="shared" si="1"/>
        <v>"d": { commit: "ㄎ" }</v>
      </c>
      <c r="BU14" s="111">
        <f t="shared" si="2"/>
        <v>11</v>
      </c>
      <c r="BV14" s="112" t="s">
        <v>69</v>
      </c>
      <c r="BW14" s="30" t="s">
        <v>95</v>
      </c>
      <c r="BX14" s="31" t="s">
        <v>216</v>
      </c>
    </row>
    <row r="15" spans="1:76" s="124" customFormat="1" ht="31.5" customHeight="1">
      <c r="A15" s="119"/>
      <c r="B15" s="120" t="s">
        <v>103</v>
      </c>
      <c r="C15" s="121"/>
      <c r="D15" s="122" cm="1">
        <f t="array" ref="D15" xml:space="preserve"> COLUMN() - COLUMN($C:$C)</f>
        <v>1</v>
      </c>
      <c r="E15" s="122" cm="1">
        <f t="array" ref="E15" xml:space="preserve"> COLUMN() - COLUMN($C:$C)</f>
        <v>2</v>
      </c>
      <c r="F15" s="122" cm="1">
        <f t="array" ref="F15" xml:space="preserve"> COLUMN() - COLUMN($C:$C)</f>
        <v>3</v>
      </c>
      <c r="G15" s="122" cm="1">
        <f t="array" ref="G15" xml:space="preserve"> COLUMN() - COLUMN($C:$C)</f>
        <v>4</v>
      </c>
      <c r="H15" s="122" cm="1">
        <f t="array" ref="H15" xml:space="preserve"> COLUMN() - COLUMN($C:$C)</f>
        <v>5</v>
      </c>
      <c r="I15" s="122" cm="1">
        <f t="array" ref="I15" xml:space="preserve"> COLUMN() - COLUMN($C:$C)</f>
        <v>6</v>
      </c>
      <c r="J15" s="122" cm="1">
        <f t="array" ref="J15" xml:space="preserve"> COLUMN() - COLUMN($C:$C)</f>
        <v>7</v>
      </c>
      <c r="K15" s="122" cm="1">
        <f t="array" ref="K15" xml:space="preserve"> COLUMN() - COLUMN($C:$C)</f>
        <v>8</v>
      </c>
      <c r="L15" s="122" cm="1">
        <f t="array" ref="L15" xml:space="preserve"> COLUMN() - COLUMN($C:$C)</f>
        <v>9</v>
      </c>
      <c r="M15" s="122" cm="1">
        <f t="array" ref="M15" xml:space="preserve"> COLUMN() - COLUMN($C:$C)</f>
        <v>10</v>
      </c>
      <c r="N15" s="122" cm="1">
        <f t="array" ref="N15" xml:space="preserve"> COLUMN() - COLUMN($C:$C)</f>
        <v>11</v>
      </c>
      <c r="O15" s="122" cm="1">
        <f t="array" ref="O15" xml:space="preserve"> COLUMN() - COLUMN($C:$C)</f>
        <v>12</v>
      </c>
      <c r="P15" s="122" cm="1">
        <f t="array" ref="P15" xml:space="preserve"> COLUMN() - COLUMN($C:$C)</f>
        <v>13</v>
      </c>
      <c r="Q15" s="122" cm="1">
        <f t="array" ref="Q15" xml:space="preserve"> COLUMN() - COLUMN($C:$C)</f>
        <v>14</v>
      </c>
      <c r="R15" s="122" cm="1">
        <f t="array" ref="R15" xml:space="preserve"> COLUMN() - COLUMN($C:$C)</f>
        <v>15</v>
      </c>
      <c r="S15" s="122" cm="1">
        <f t="array" ref="S15" xml:space="preserve"> COLUMN() - COLUMN($C:$C)</f>
        <v>16</v>
      </c>
      <c r="T15" s="122" cm="1">
        <f t="array" ref="T15" xml:space="preserve"> COLUMN() - COLUMN($C:$C)</f>
        <v>17</v>
      </c>
      <c r="U15" s="123" cm="1">
        <f t="array" ref="U15" xml:space="preserve"> COLUMN() - COLUMN($C:$C)</f>
        <v>18</v>
      </c>
      <c r="V15" s="123" cm="1">
        <f t="array" ref="V15" xml:space="preserve"> COLUMN() - COLUMN($C:$C)</f>
        <v>19</v>
      </c>
      <c r="W15" s="123" cm="1">
        <f t="array" ref="W15" xml:space="preserve"> COLUMN() - COLUMN($C:$C)</f>
        <v>20</v>
      </c>
      <c r="X15" s="123" cm="1">
        <f t="array" ref="X15" xml:space="preserve"> COLUMN() - COLUMN($C:$C)</f>
        <v>21</v>
      </c>
      <c r="Y15" s="123" cm="1">
        <f t="array" ref="Y15" xml:space="preserve"> COLUMN() - COLUMN($C:$C)</f>
        <v>22</v>
      </c>
      <c r="Z15" s="123" cm="1">
        <f t="array" ref="Z15" xml:space="preserve"> COLUMN() - COLUMN($C:$C)</f>
        <v>23</v>
      </c>
      <c r="AA15" s="123" cm="1">
        <f t="array" ref="AA15" xml:space="preserve"> COLUMN() - COLUMN($C:$C)</f>
        <v>24</v>
      </c>
      <c r="AB15" s="123" cm="1">
        <f t="array" ref="AB15" xml:space="preserve"> COLUMN() - COLUMN($C:$C)</f>
        <v>25</v>
      </c>
      <c r="AC15" s="123" cm="1">
        <f t="array" ref="AC15" xml:space="preserve"> COLUMN() - COLUMN($C:$C)</f>
        <v>26</v>
      </c>
      <c r="AD15" s="123" cm="1">
        <f t="array" ref="AD15" xml:space="preserve"> COLUMN() - COLUMN($C:$C)</f>
        <v>27</v>
      </c>
      <c r="AE15" s="123" cm="1">
        <f t="array" ref="AE15" xml:space="preserve"> COLUMN() - COLUMN($C:$C)</f>
        <v>28</v>
      </c>
      <c r="AF15" s="123" cm="1">
        <f t="array" ref="AF15" xml:space="preserve"> COLUMN() - COLUMN($C:$C)</f>
        <v>29</v>
      </c>
      <c r="AG15" s="123" cm="1">
        <f t="array" ref="AG15" xml:space="preserve"> COLUMN() - COLUMN($C:$C)</f>
        <v>30</v>
      </c>
      <c r="AH15" s="123" cm="1">
        <f t="array" ref="AH15" xml:space="preserve"> COLUMN() - COLUMN($C:$C)</f>
        <v>31</v>
      </c>
      <c r="AI15" s="123" cm="1">
        <f t="array" ref="AI15" xml:space="preserve"> COLUMN() - COLUMN($C:$C)</f>
        <v>32</v>
      </c>
      <c r="AJ15" s="123" cm="1">
        <f t="array" ref="AJ15" xml:space="preserve"> COLUMN() - COLUMN($C:$C)</f>
        <v>33</v>
      </c>
      <c r="AK15" s="123" cm="1">
        <f t="array" ref="AK15" xml:space="preserve"> COLUMN() - COLUMN($C:$C)</f>
        <v>34</v>
      </c>
      <c r="AL15" s="123" cm="1">
        <f t="array" ref="AL15" xml:space="preserve"> COLUMN() - COLUMN($C:$C)</f>
        <v>35</v>
      </c>
      <c r="AM15" s="123" cm="1">
        <f t="array" ref="AM15" xml:space="preserve"> COLUMN() - COLUMN($C:$C)</f>
        <v>36</v>
      </c>
      <c r="AN15" s="123" cm="1">
        <f t="array" ref="AN15" xml:space="preserve"> COLUMN() - COLUMN($C:$C)</f>
        <v>37</v>
      </c>
      <c r="AO15" s="123" cm="1">
        <f t="array" ref="AO15" xml:space="preserve"> COLUMN() - COLUMN($C:$C)</f>
        <v>38</v>
      </c>
      <c r="AP15" s="123" cm="1">
        <f t="array" ref="AP15" xml:space="preserve"> COLUMN() - COLUMN($C:$C)</f>
        <v>39</v>
      </c>
      <c r="AQ15" s="123" cm="1">
        <f t="array" ref="AQ15" xml:space="preserve"> COLUMN() - COLUMN($C:$C)</f>
        <v>40</v>
      </c>
      <c r="AR15" s="123" cm="1">
        <f t="array" ref="AR15" xml:space="preserve"> COLUMN() - COLUMN($C:$C)</f>
        <v>41</v>
      </c>
      <c r="AS15" s="123" cm="1">
        <f t="array" ref="AS15" xml:space="preserve"> COLUMN() - COLUMN($C:$C)</f>
        <v>42</v>
      </c>
      <c r="AT15" s="123" cm="1">
        <f t="array" ref="AT15" xml:space="preserve"> COLUMN() - COLUMN($C:$C)</f>
        <v>43</v>
      </c>
      <c r="AU15" s="123" cm="1">
        <f t="array" ref="AU15" xml:space="preserve"> COLUMN() - COLUMN($C:$C)</f>
        <v>44</v>
      </c>
      <c r="AV15" s="310" cm="1">
        <f t="array" ref="AV15" xml:space="preserve"> COLUMN() - COLUMN($C:$C)</f>
        <v>45</v>
      </c>
      <c r="AW15" s="310" cm="1">
        <f t="array" ref="AW15" xml:space="preserve"> COLUMN() - COLUMN($C:$C)</f>
        <v>46</v>
      </c>
      <c r="AX15" s="310" cm="1">
        <f t="array" ref="AX15" xml:space="preserve"> COLUMN() - COLUMN($C:$C)</f>
        <v>47</v>
      </c>
      <c r="AY15" s="310" cm="1">
        <f t="array" ref="AY15" xml:space="preserve"> COLUMN() - COLUMN($C:$C)</f>
        <v>48</v>
      </c>
      <c r="AZ15" s="310" cm="1">
        <f t="array" ref="AZ15" xml:space="preserve"> COLUMN() - COLUMN($C:$C)</f>
        <v>49</v>
      </c>
      <c r="BA15" s="310" cm="1">
        <f t="array" ref="BA15" xml:space="preserve"> COLUMN() - COLUMN($C:$C)</f>
        <v>50</v>
      </c>
      <c r="BB15" s="310" cm="1">
        <f t="array" ref="BB15" xml:space="preserve"> COLUMN() - COLUMN($C:$C)</f>
        <v>51</v>
      </c>
      <c r="BC15" s="310" cm="1">
        <f t="array" ref="BC15" xml:space="preserve"> COLUMN() - COLUMN($C:$C)</f>
        <v>52</v>
      </c>
      <c r="BD15" s="310" cm="1">
        <f t="array" ref="BD15" xml:space="preserve"> COLUMN() - COLUMN($C:$C)</f>
        <v>53</v>
      </c>
      <c r="BE15" s="310" cm="1">
        <f t="array" ref="BE15" xml:space="preserve"> COLUMN() - COLUMN($C:$C)</f>
        <v>54</v>
      </c>
      <c r="BF15" s="310" cm="1">
        <f t="array" ref="BF15" xml:space="preserve"> COLUMN() - COLUMN($C:$C)</f>
        <v>55</v>
      </c>
      <c r="BG15" s="82"/>
      <c r="BJ15" s="309">
        <f t="shared" si="0"/>
        <v>12</v>
      </c>
      <c r="BK15" s="11" t="str">
        <f>注音符號字典編碼!C16</f>
        <v>c</v>
      </c>
      <c r="BL15" s="23" t="str">
        <f>注音符號字典編碼!D16</f>
        <v>ㄏ</v>
      </c>
      <c r="BM15" s="318">
        <f>注音符號字典編碼!E16</f>
        <v>0</v>
      </c>
      <c r="BN15" s="16" t="str">
        <f>注音符號字典編碼!F16</f>
        <v>h</v>
      </c>
      <c r="BO15" s="10" t="str">
        <f>注音符號字典編碼!G16</f>
        <v>h</v>
      </c>
      <c r="BQ15" s="110" t="str">
        <f t="shared" si="1"/>
        <v>"c": { commit: "ㄏ" }</v>
      </c>
      <c r="BU15" s="111">
        <f t="shared" si="2"/>
        <v>12</v>
      </c>
      <c r="BV15" s="112" t="s">
        <v>69</v>
      </c>
      <c r="BW15" s="30" t="s">
        <v>246</v>
      </c>
      <c r="BX15" s="31" t="s">
        <v>247</v>
      </c>
    </row>
    <row r="16" spans="1:76" s="128" customFormat="1" ht="31.5" customHeight="1">
      <c r="A16" s="125"/>
      <c r="B16" s="126" t="s">
        <v>134</v>
      </c>
      <c r="C16" s="127"/>
      <c r="D16" s="299" cm="1">
        <f t="array" aca="1" ref="D16" ca="1">INDIRECT(ADDRESS(ROW($BK$4)+D$15-1, COLUMN($BK$4)))</f>
        <v>1</v>
      </c>
      <c r="E16" s="299" t="str" cm="1">
        <f t="array" aca="1" ref="E16" ca="1">INDIRECT(ADDRESS(ROW($BK$4)+E$15-1, COLUMN($BK$4)))</f>
        <v>!</v>
      </c>
      <c r="F16" s="299" t="str" cm="1">
        <f t="array" aca="1" ref="F16" ca="1">INDIRECT(ADDRESS(ROW($BK$4)+F$15-1, COLUMN($BK$4)))</f>
        <v>q</v>
      </c>
      <c r="G16" s="299" t="str" cm="1">
        <f t="array" aca="1" ref="G16" ca="1">INDIRECT(ADDRESS(ROW($BK$4)+G$15-1, COLUMN($BK$4)))</f>
        <v>a</v>
      </c>
      <c r="H16" s="299" cm="1">
        <f t="array" aca="1" ref="H16" ca="1">INDIRECT(ADDRESS(ROW($BK$4)+H$15-1, COLUMN($BK$4)))</f>
        <v>2</v>
      </c>
      <c r="I16" s="299" t="str" cm="1">
        <f t="array" aca="1" ref="I16" ca="1">INDIRECT(ADDRESS(ROW($BK$4)+I$15-1, COLUMN($BK$4)))</f>
        <v>w</v>
      </c>
      <c r="J16" s="299" t="str" cm="1">
        <f t="array" aca="1" ref="J16" ca="1">INDIRECT(ADDRESS(ROW($BK$4)+J$15-1, COLUMN($BK$4)))</f>
        <v>s</v>
      </c>
      <c r="K16" s="299" t="str" cm="1">
        <f t="array" aca="1" ref="K16" ca="1">INDIRECT(ADDRESS(ROW($BK$4)+K$15-1, COLUMN($BK$4)))</f>
        <v>x</v>
      </c>
      <c r="L16" s="299" t="str" cm="1">
        <f t="array" aca="1" ref="L16" ca="1">INDIRECT(ADDRESS(ROW($BK$4)+L$15-1, COLUMN($BK$4)))</f>
        <v>e</v>
      </c>
      <c r="M16" s="299" t="str" cm="1">
        <f t="array" aca="1" ref="M16" ca="1">INDIRECT(ADDRESS(ROW($BK$4)+M$15-1, COLUMN($BK$4)))</f>
        <v>E</v>
      </c>
      <c r="N16" s="299" t="str" cm="1">
        <f t="array" aca="1" ref="N16" ca="1">INDIRECT(ADDRESS(ROW($BK$4)+N$15-1, COLUMN($BK$4)))</f>
        <v>d</v>
      </c>
      <c r="O16" s="299" t="str" cm="1">
        <f t="array" aca="1" ref="O16" ca="1">INDIRECT(ADDRESS(ROW($BK$4)+O$15-1, COLUMN($BK$4)))</f>
        <v>c</v>
      </c>
      <c r="P16" s="299" t="str" cm="1">
        <f t="array" aca="1" ref="P16" ca="1">INDIRECT(ADDRESS(ROW($BK$4)+P$15-1, COLUMN($BK$4)))</f>
        <v>y</v>
      </c>
      <c r="Q16" s="299" t="str" cm="1">
        <f t="array" aca="1" ref="Q16" ca="1">INDIRECT(ADDRESS(ROW($BK$4)+Q$15-1, COLUMN($BK$4)))</f>
        <v>h</v>
      </c>
      <c r="R16" s="299" t="str" cm="1">
        <f t="array" aca="1" ref="R16" ca="1">INDIRECT(ADDRESS(ROW($BK$4)+R$15-1, COLUMN($BK$4)))</f>
        <v>n</v>
      </c>
      <c r="S16" s="299" t="str" cm="1">
        <f t="array" aca="1" ref="S16" ca="1">INDIRECT(ADDRESS(ROW($BK$4)+S$15-1, COLUMN($BK$4)))</f>
        <v>b</v>
      </c>
      <c r="T16" s="299" t="str" cm="1">
        <f t="array" aca="1" ref="T16" ca="1">INDIRECT(ADDRESS(ROW($BK$4)+T$15-1, COLUMN($BK$4)))</f>
        <v>?</v>
      </c>
      <c r="U16" s="299" t="str" cm="1">
        <f t="array" aca="1" ref="U16" ca="1">INDIRECT(ADDRESS(ROW($BK$4)+U$15-1, COLUMN($BK$4)))</f>
        <v>u</v>
      </c>
      <c r="V16" s="299" t="str" cm="1">
        <f t="array" aca="1" ref="V16" ca="1">INDIRECT(ADDRESS(ROW($BK$4)+V$15-1, COLUMN($BK$4)))</f>
        <v>U</v>
      </c>
      <c r="W16" s="299" t="str" cm="1">
        <f t="array" aca="1" ref="W16" ca="1">INDIRECT(ADDRESS(ROW($BK$4)+W$15-1, COLUMN($BK$4)))</f>
        <v>j</v>
      </c>
      <c r="X16" s="299" t="str" cm="1">
        <f t="array" aca="1" ref="X16" ca="1">INDIRECT(ADDRESS(ROW($BK$4)+X$15-1, COLUMN($BK$4)))</f>
        <v>J</v>
      </c>
      <c r="Y16" s="299" cm="1">
        <f t="array" aca="1" ref="Y16" ca="1">INDIRECT(ADDRESS(ROW($BK$4)+Y$15-1, COLUMN($BK$4)))</f>
        <v>8</v>
      </c>
      <c r="Z16" s="299" t="str" cm="1">
        <f t="array" aca="1" ref="Z16" ca="1">INDIRECT(ADDRESS(ROW($BK$4)+Z$15-1, COLUMN($BK$4)))</f>
        <v>*</v>
      </c>
      <c r="AA16" s="299" t="str" cm="1">
        <f t="array" aca="1" ref="AA16" ca="1">INDIRECT(ADDRESS(ROW($BK$4)+AA$15-1, COLUMN($BK$4)))</f>
        <v>,</v>
      </c>
      <c r="AB16" s="299" t="str" cm="1">
        <f t="array" aca="1" ref="AB16" ca="1">INDIRECT(ADDRESS(ROW($BK$4)+AB$15-1, COLUMN($BK$4)))</f>
        <v>&lt;</v>
      </c>
      <c r="AC16" s="299" t="str" cm="1">
        <f t="array" aca="1" ref="AC16" ca="1">INDIRECT(ADDRESS(ROW($BK$4)+AC$15-1, COLUMN($BK$4)))</f>
        <v>i</v>
      </c>
      <c r="AD16" s="299" t="str" cm="1">
        <f t="array" aca="1" ref="AD16" ca="1">INDIRECT(ADDRESS(ROW($BK$4)+AD$15-1, COLUMN($BK$4)))</f>
        <v>I</v>
      </c>
      <c r="AE16" s="299" t="str" cm="1">
        <f t="array" aca="1" ref="AE16" ca="1">INDIRECT(ADDRESS(ROW($BK$4)+AE$15-1, COLUMN($BK$4)))</f>
        <v>k</v>
      </c>
      <c r="AF16" s="299" t="str" cm="1">
        <f t="array" aca="1" ref="AF16" ca="1">INDIRECT(ADDRESS(ROW($BK$4)+AF$15-1, COLUMN($BK$4)))</f>
        <v>o</v>
      </c>
      <c r="AG16" s="299" t="str" cm="1">
        <f t="array" aca="1" ref="AG16" ca="1">INDIRECT(ADDRESS(ROW($BK$4)+AG$15-1, COLUMN($BK$4)))</f>
        <v>m</v>
      </c>
      <c r="AH16" s="299" t="str" cm="1">
        <f t="array" aca="1" ref="AH16" ca="1">INDIRECT(ADDRESS(ROW($BK$4)+AH$15-1, COLUMN($BK$4)))</f>
        <v>p</v>
      </c>
      <c r="AI16" s="299" t="str" cm="1">
        <f t="array" aca="1" ref="AI16" ca="1">INDIRECT(ADDRESS(ROW($BK$4)+AI$15-1, COLUMN($BK$4)))</f>
        <v>A</v>
      </c>
      <c r="AJ16" s="299" cm="1">
        <f t="array" aca="1" ref="AJ16" ca="1">INDIRECT(ADDRESS(ROW($BK$4)+AJ$15-1, COLUMN($BK$4)))</f>
        <v>0</v>
      </c>
      <c r="AK16" s="299" cm="1">
        <f t="array" aca="1" ref="AK16" ca="1">INDIRECT(ADDRESS(ROW($BK$4)+AK$15-1, COLUMN($BK$4)))</f>
        <v>9</v>
      </c>
      <c r="AL16" s="299" t="str" cm="1">
        <f t="array" aca="1" ref="AL16" ca="1">INDIRECT(ADDRESS(ROW($BK$4)+AL$15-1, COLUMN($BK$4)))</f>
        <v>(</v>
      </c>
      <c r="AM16" s="299" t="str" cm="1">
        <f t="array" aca="1" ref="AM16" ca="1">INDIRECT(ADDRESS(ROW($BK$4)+AM$15-1, COLUMN($BK$4)))</f>
        <v>l</v>
      </c>
      <c r="AN16" s="299" t="str" cm="1">
        <f t="array" aca="1" ref="AN16" ca="1">INDIRECT(ADDRESS(ROW($BK$4)+AN$15-1, COLUMN($BK$4)))</f>
        <v>L</v>
      </c>
      <c r="AO16" s="299" t="str" cm="1">
        <f t="array" aca="1" ref="AO16" ca="1">INDIRECT(ADDRESS(ROW($BK$4)+AO$15-1, COLUMN($BK$4)))</f>
        <v>;</v>
      </c>
      <c r="AP16" s="299" t="str" cm="1">
        <f t="array" aca="1" ref="AP16" ca="1">INDIRECT(ADDRESS(ROW($BK$4)+AP$15-1, COLUMN($BK$4)))</f>
        <v xml:space="preserve"> </v>
      </c>
      <c r="AQ16" s="299" cm="1">
        <f t="array" aca="1" ref="AQ16" ca="1">INDIRECT(ADDRESS(ROW($BK$4)+AQ$15-1, COLUMN($BK$4)))</f>
        <v>4</v>
      </c>
      <c r="AR16" s="299" cm="1">
        <f t="array" aca="1" ref="AR16" ca="1">INDIRECT(ADDRESS(ROW($BK$4)+AR$15-1, COLUMN($BK$4)))</f>
        <v>3</v>
      </c>
      <c r="AS16" s="299" cm="1">
        <f t="array" aca="1" ref="AS16" ca="1">INDIRECT(ADDRESS(ROW($BK$4)+AS$15-1, COLUMN($BK$4)))</f>
        <v>6</v>
      </c>
      <c r="AT16" s="299" cm="1">
        <f t="array" aca="1" ref="AT16" ca="1">INDIRECT(ADDRESS(ROW($BK$4)+AT$15-1, COLUMN($BK$4)))</f>
        <v>5</v>
      </c>
      <c r="AU16" s="299" cm="1">
        <f t="array" aca="1" ref="AU16" ca="1">INDIRECT(ADDRESS(ROW($BK$4)+AU$15-1, COLUMN($BK$4)))</f>
        <v>7</v>
      </c>
      <c r="AV16" s="299"/>
      <c r="AW16" s="299"/>
      <c r="AX16" s="299"/>
      <c r="AY16" s="299"/>
      <c r="AZ16" s="299"/>
      <c r="BA16" s="299"/>
      <c r="BB16" s="299"/>
      <c r="BC16" s="299"/>
      <c r="BD16" s="299"/>
      <c r="BE16" s="299"/>
      <c r="BF16" s="299"/>
      <c r="BG16" s="82"/>
      <c r="BJ16" s="309">
        <f t="shared" si="0"/>
        <v>13</v>
      </c>
      <c r="BK16" s="9" t="str">
        <f>注音符號字典編碼!C17</f>
        <v>y</v>
      </c>
      <c r="BL16" s="22" t="str">
        <f>注音符號字典編碼!D17</f>
        <v>ㄗ</v>
      </c>
      <c r="BM16" s="317">
        <f>注音符號字典編碼!E17</f>
        <v>0</v>
      </c>
      <c r="BN16" s="15" t="str">
        <f>注音符號字典編碼!F17</f>
        <v>c</v>
      </c>
      <c r="BO16" s="8" t="str">
        <f>注音符號字典編碼!G17</f>
        <v>z</v>
      </c>
      <c r="BQ16" s="110" t="str">
        <f t="shared" si="1"/>
        <v>"y": { commit: "ㄗ" }</v>
      </c>
      <c r="BU16" s="111">
        <f t="shared" si="2"/>
        <v>13</v>
      </c>
      <c r="BV16" s="112" t="s">
        <v>94</v>
      </c>
      <c r="BW16" s="30" t="s">
        <v>328</v>
      </c>
      <c r="BX16" s="31" t="s">
        <v>248</v>
      </c>
    </row>
    <row r="17" spans="1:76" s="128" customFormat="1" ht="31.5" customHeight="1">
      <c r="A17" s="125"/>
      <c r="B17" s="129" t="s">
        <v>104</v>
      </c>
      <c r="C17" s="130"/>
      <c r="D17" s="311" t="str" cm="1">
        <f t="array" aca="1" ref="D17" ca="1">INDIRECT(ADDRESS(ROW($BL$4)+D$15-1, COLUMN($BL$4)))</f>
        <v>ㄅ</v>
      </c>
      <c r="E17" s="311" t="str" cm="1">
        <f t="array" aca="1" ref="E17" ca="1">INDIRECT(ADDRESS(ROW($BL$4)+E$15-1, COLUMN($BL$4)))</f>
        <v>ㆠ</v>
      </c>
      <c r="F17" s="311" t="str" cm="1">
        <f t="array" aca="1" ref="F17" ca="1">INDIRECT(ADDRESS(ROW($BL$4)+F$15-1, COLUMN($BL$4)))</f>
        <v>ㄆ</v>
      </c>
      <c r="G17" s="311" t="str" cm="1">
        <f t="array" aca="1" ref="G17" ca="1">INDIRECT(ADDRESS(ROW($BL$4)+G$15-1, COLUMN($BL$4)))</f>
        <v>ㄇ</v>
      </c>
      <c r="H17" s="311" t="str" cm="1">
        <f t="array" aca="1" ref="H17" ca="1">INDIRECT(ADDRESS(ROW($BL$4)+H$15-1, COLUMN($BL$4)))</f>
        <v>ㄉ</v>
      </c>
      <c r="I17" s="311" t="str" cm="1">
        <f t="array" aca="1" ref="I17" ca="1">INDIRECT(ADDRESS(ROW($BL$4)+I$15-1, COLUMN($BL$4)))</f>
        <v>ㄊ</v>
      </c>
      <c r="J17" s="311" t="str" cm="1">
        <f t="array" aca="1" ref="J17" ca="1">INDIRECT(ADDRESS(ROW($BL$4)+J$15-1, COLUMN($BL$4)))</f>
        <v>ㄋ</v>
      </c>
      <c r="K17" s="311" t="str" cm="1">
        <f t="array" aca="1" ref="K17" ca="1">INDIRECT(ADDRESS(ROW($BL$4)+K$15-1, COLUMN($BL$4)))</f>
        <v>ㄌ</v>
      </c>
      <c r="L17" s="311" t="str" cm="1">
        <f t="array" aca="1" ref="L17" ca="1">INDIRECT(ADDRESS(ROW($BL$4)+L$15-1, COLUMN($BL$4)))</f>
        <v>ㄍ</v>
      </c>
      <c r="M17" s="311" t="str" cm="1">
        <f t="array" aca="1" ref="M17" ca="1">INDIRECT(ADDRESS(ROW($BL$4)+M$15-1, COLUMN($BL$4)))</f>
        <v>ㆣ</v>
      </c>
      <c r="N17" s="311" t="str" cm="1">
        <f t="array" aca="1" ref="N17" ca="1">INDIRECT(ADDRESS(ROW($BL$4)+N$15-1, COLUMN($BL$4)))</f>
        <v>ㄎ</v>
      </c>
      <c r="O17" s="311" t="str" cm="1">
        <f t="array" aca="1" ref="O17" ca="1">INDIRECT(ADDRESS(ROW($BL$4)+O$15-1, COLUMN($BL$4)))</f>
        <v>ㄏ</v>
      </c>
      <c r="P17" s="311" t="str" cm="1">
        <f t="array" aca="1" ref="P17" ca="1">INDIRECT(ADDRESS(ROW($BL$4)+P$15-1, COLUMN($BL$4)))</f>
        <v>ㄗ</v>
      </c>
      <c r="Q17" s="311" t="str" cm="1">
        <f t="array" aca="1" ref="Q17" ca="1">INDIRECT(ADDRESS(ROW($BL$4)+Q$15-1, COLUMN($BL$4)))</f>
        <v>ㄘ</v>
      </c>
      <c r="R17" s="311" t="str" cm="1">
        <f t="array" aca="1" ref="R17" ca="1">INDIRECT(ADDRESS(ROW($BL$4)+R$15-1, COLUMN($BL$4)))</f>
        <v>ㄙ</v>
      </c>
      <c r="S17" s="311" t="str" cm="1">
        <f t="array" aca="1" ref="S17" ca="1">INDIRECT(ADDRESS(ROW($BL$4)+S$15-1, COLUMN($BL$4)))</f>
        <v>ㄖ</v>
      </c>
      <c r="T17" s="311" t="str" cm="1">
        <f t="array" aca="1" ref="T17" ca="1">INDIRECT(ADDRESS(ROW($BL$4)+T$15-1, COLUMN($BL$4)))</f>
        <v>ㄥ</v>
      </c>
      <c r="U17" s="311" t="str" cm="1">
        <f t="array" aca="1" ref="U17" ca="1">INDIRECT(ADDRESS(ROW($BL$4)+U$15-1, COLUMN($BL$4)))</f>
        <v>ㄧ</v>
      </c>
      <c r="V17" s="311" t="str" cm="1">
        <f t="array" aca="1" ref="V17" ca="1">INDIRECT(ADDRESS(ROW($BL$4)+V$15-1, COLUMN($BL$4)))</f>
        <v>ㆪ</v>
      </c>
      <c r="W17" s="311" t="str" cm="1">
        <f t="array" aca="1" ref="W17" ca="1">INDIRECT(ADDRESS(ROW($BL$4)+W$15-1, COLUMN($BL$4)))</f>
        <v>ㄨ</v>
      </c>
      <c r="X17" s="311" t="str" cm="1">
        <f t="array" aca="1" ref="X17" ca="1">INDIRECT(ADDRESS(ROW($BL$4)+X$15-1, COLUMN($BL$4)))</f>
        <v>ㆫ</v>
      </c>
      <c r="Y17" s="311" t="str" cm="1">
        <f t="array" aca="1" ref="Y17" ca="1">INDIRECT(ADDRESS(ROW($BL$4)+Y$15-1, COLUMN($BL$4)))</f>
        <v>ㄚ</v>
      </c>
      <c r="Z17" s="311" t="str" cm="1">
        <f t="array" aca="1" ref="Z17" ca="1">INDIRECT(ADDRESS(ROW($BL$4)+Z$15-1, COLUMN($BL$4)))</f>
        <v>ㆩ</v>
      </c>
      <c r="AA17" s="311" t="str" cm="1">
        <f t="array" aca="1" ref="AA17" ca="1">INDIRECT(ADDRESS(ROW($BL$4)+AA$15-1, COLUMN($BL$4)))</f>
        <v>ㄝ</v>
      </c>
      <c r="AB17" s="311" t="str" cm="1">
        <f t="array" aca="1" ref="AB17" ca="1">INDIRECT(ADDRESS(ROW($BL$4)+AB$15-1, COLUMN($BL$4)))</f>
        <v>ㆥ</v>
      </c>
      <c r="AC17" s="311" t="str" cm="1">
        <f t="array" aca="1" ref="AC17" ca="1">INDIRECT(ADDRESS(ROW($BL$4)+AC$15-1, COLUMN($BL$4)))</f>
        <v>ㄛ</v>
      </c>
      <c r="AD17" s="311" t="str" cm="1">
        <f t="array" aca="1" ref="AD17" ca="1">INDIRECT(ADDRESS(ROW($BL$4)+AD$15-1, COLUMN($BL$4)))</f>
        <v>ㆧ</v>
      </c>
      <c r="AE17" s="311" t="str" cm="1">
        <f t="array" aca="1" ref="AE17" ca="1">INDIRECT(ADDRESS(ROW($BL$4)+AE$15-1, COLUMN($BL$4)))</f>
        <v>ㄜ</v>
      </c>
      <c r="AF17" s="311" t="str" cm="1">
        <f t="array" aca="1" ref="AF17" ca="1">INDIRECT(ADDRESS(ROW($BL$4)+AF$15-1, COLUMN($BL$4)))</f>
        <v>ㆨ</v>
      </c>
      <c r="AG17" s="311" t="str" cm="1">
        <f t="array" aca="1" ref="AG17" ca="1">INDIRECT(ADDRESS(ROW($BL$4)+AG$15-1, COLUMN($BL$4)))</f>
        <v>ㄇ</v>
      </c>
      <c r="AH17" s="311" t="str" cm="1">
        <f t="array" aca="1" ref="AH17" ca="1">INDIRECT(ADDRESS(ROW($BL$4)+AH$15-1, COLUMN($BL$4)))</f>
        <v>ㄣ</v>
      </c>
      <c r="AI17" s="311" t="str" cm="1">
        <f t="array" aca="1" ref="AI17" ca="1">INDIRECT(ADDRESS(ROW($BL$4)+AI$15-1, COLUMN($BL$4)))</f>
        <v>ㄥ</v>
      </c>
      <c r="AJ17" s="311" t="str" cm="1">
        <f t="array" aca="1" ref="AJ17" ca="1">INDIRECT(ADDRESS(ROW($BL$4)+AJ$15-1, COLUMN($BL$4)))</f>
        <v>ㄢ</v>
      </c>
      <c r="AK17" s="311" t="str" cm="1">
        <f t="array" aca="1" ref="AK17" ca="1">INDIRECT(ADDRESS(ROW($BL$4)+AK$15-1, COLUMN($BL$4)))</f>
        <v>ㄞ</v>
      </c>
      <c r="AL17" s="311" t="str" cm="1">
        <f t="array" aca="1" ref="AL17" ca="1">INDIRECT(ADDRESS(ROW($BL$4)+AL$15-1, COLUMN($BL$4)))</f>
        <v>ㆮ</v>
      </c>
      <c r="AM17" s="311" t="str" cm="1">
        <f t="array" aca="1" ref="AM17" ca="1">INDIRECT(ADDRESS(ROW($BL$4)+AM$15-1, COLUMN($BL$4)))</f>
        <v>ㄠ</v>
      </c>
      <c r="AN17" s="311" t="str" cm="1">
        <f t="array" aca="1" ref="AN17" ca="1">INDIRECT(ADDRESS(ROW($BL$4)+AN$15-1, COLUMN($BL$4)))</f>
        <v>ㆯ</v>
      </c>
      <c r="AO17" s="311" t="str" cm="1">
        <f t="array" aca="1" ref="AO17" ca="1">INDIRECT(ADDRESS(ROW($BL$4)+AO$15-1, COLUMN($BL$4)))</f>
        <v>ㄤ</v>
      </c>
      <c r="AP17" s="311" t="str" cm="1">
        <f t="array" aca="1" ref="AP17" ca="1">INDIRECT(ADDRESS(ROW($BL$4)+AP$15-1, COLUMN($BL$4)))</f>
        <v>ˉ</v>
      </c>
      <c r="AQ17" s="311" t="str" cm="1">
        <f t="array" aca="1" ref="AQ17" ca="1">INDIRECT(ADDRESS(ROW($BL$4)+AQ$15-1, COLUMN($BL$4)))</f>
        <v>ˋ</v>
      </c>
      <c r="AR17" s="311" t="str" cm="1">
        <f t="array" aca="1" ref="AR17" ca="1">INDIRECT(ADDRESS(ROW($BL$4)+AR$15-1, COLUMN($BL$4)))</f>
        <v>˪</v>
      </c>
      <c r="AS17" s="311" t="str" cm="1">
        <f t="array" aca="1" ref="AS17" ca="1">INDIRECT(ADDRESS(ROW($BL$4)+AS$15-1, COLUMN($BL$4)))</f>
        <v>ˊ</v>
      </c>
      <c r="AT17" s="311" t="str" cm="1">
        <f t="array" aca="1" ref="AT17" ca="1">INDIRECT(ADDRESS(ROW($BL$4)+AT$15-1, COLUMN($BL$4)))</f>
        <v>"</v>
      </c>
      <c r="AU17" s="311" t="str" cm="1">
        <f t="array" aca="1" ref="AU17" ca="1">INDIRECT(ADDRESS(ROW($BL$4)+AU$15-1, COLUMN($BL$4)))</f>
        <v>˙</v>
      </c>
      <c r="AV17" s="311"/>
      <c r="AW17" s="311"/>
      <c r="AX17" s="311"/>
      <c r="AY17" s="311"/>
      <c r="AZ17" s="311"/>
      <c r="BA17" s="311"/>
      <c r="BB17" s="311"/>
      <c r="BC17" s="311"/>
      <c r="BD17" s="311"/>
      <c r="BE17" s="311"/>
      <c r="BF17" s="311"/>
      <c r="BG17" s="82"/>
      <c r="BJ17" s="309">
        <f t="shared" si="0"/>
        <v>14</v>
      </c>
      <c r="BK17" s="6" t="str">
        <f>注音符號字典編碼!C18</f>
        <v>h</v>
      </c>
      <c r="BL17" s="21" t="str">
        <f>注音符號字典編碼!D18</f>
        <v>ㄘ</v>
      </c>
      <c r="BM17" s="316">
        <f>注音符號字典編碼!E18</f>
        <v>0</v>
      </c>
      <c r="BN17" s="14" t="str">
        <f>注音符號字典編碼!F18</f>
        <v>ch</v>
      </c>
      <c r="BO17" s="5" t="str">
        <f>注音符號字典編碼!G18</f>
        <v>c</v>
      </c>
      <c r="BQ17" s="110" t="str">
        <f t="shared" si="1"/>
        <v>"h": { commit: "ㄘ" }</v>
      </c>
      <c r="BU17" s="111">
        <f t="shared" si="2"/>
        <v>14</v>
      </c>
      <c r="BV17" s="112" t="s">
        <v>43</v>
      </c>
      <c r="BW17" s="30" t="s">
        <v>249</v>
      </c>
      <c r="BX17" s="31" t="s">
        <v>250</v>
      </c>
    </row>
    <row r="18" spans="1:76" s="128" customFormat="1" ht="31.5" customHeight="1">
      <c r="A18" s="125"/>
      <c r="B18" s="131" t="s">
        <v>322</v>
      </c>
      <c r="C18" s="132"/>
      <c r="D18" s="312" t="str" cm="1">
        <f t="array" aca="1" ref="D18" ca="1">INDIRECT(ADDRESS(ROW($BN$4)+D$15-1, COLUMN($BN$4)))</f>
        <v>p</v>
      </c>
      <c r="E18" s="312" t="str" cm="1">
        <f t="array" aca="1" ref="E18" ca="1">INDIRECT(ADDRESS(ROW($BN$4)+E$15-1, COLUMN($BN$4)))</f>
        <v>b</v>
      </c>
      <c r="F18" s="312" t="str" cm="1">
        <f t="array" aca="1" ref="F18" ca="1">INDIRECT(ADDRESS(ROW($BN$4)+F$15-1, COLUMN($BN$4)))</f>
        <v>ph</v>
      </c>
      <c r="G18" s="312" t="str" cm="1">
        <f t="array" aca="1" ref="G18" ca="1">INDIRECT(ADDRESS(ROW($BN$4)+G$15-1, COLUMN($BN$4)))</f>
        <v>m</v>
      </c>
      <c r="H18" s="312" t="str" cm="1">
        <f t="array" aca="1" ref="H18" ca="1">INDIRECT(ADDRESS(ROW($BN$4)+H$15-1, COLUMN($BN$4)))</f>
        <v>t</v>
      </c>
      <c r="I18" s="312" t="str" cm="1">
        <f t="array" aca="1" ref="I18" ca="1">INDIRECT(ADDRESS(ROW($BN$4)+I$15-1, COLUMN($BN$4)))</f>
        <v>th</v>
      </c>
      <c r="J18" s="312" t="str" cm="1">
        <f t="array" aca="1" ref="J18" ca="1">INDIRECT(ADDRESS(ROW($BN$4)+J$15-1, COLUMN($BN$4)))</f>
        <v>n</v>
      </c>
      <c r="K18" s="312" t="str" cm="1">
        <f t="array" aca="1" ref="K18" ca="1">INDIRECT(ADDRESS(ROW($BN$4)+K$15-1, COLUMN($BN$4)))</f>
        <v>l</v>
      </c>
      <c r="L18" s="312" t="str" cm="1">
        <f t="array" aca="1" ref="L18" ca="1">INDIRECT(ADDRESS(ROW($BN$4)+L$15-1, COLUMN($BN$4)))</f>
        <v>k</v>
      </c>
      <c r="M18" s="312" t="str" cm="1">
        <f t="array" aca="1" ref="M18" ca="1">INDIRECT(ADDRESS(ROW($BN$4)+M$15-1, COLUMN($BN$4)))</f>
        <v>g</v>
      </c>
      <c r="N18" s="312" t="str" cm="1">
        <f t="array" aca="1" ref="N18" ca="1">INDIRECT(ADDRESS(ROW($BN$4)+N$15-1, COLUMN($BN$4)))</f>
        <v>kh</v>
      </c>
      <c r="O18" s="312" t="str" cm="1">
        <f t="array" aca="1" ref="O18" ca="1">INDIRECT(ADDRESS(ROW($BN$4)+O$15-1, COLUMN($BN$4)))</f>
        <v>h</v>
      </c>
      <c r="P18" s="312" t="str" cm="1">
        <f t="array" aca="1" ref="P18" ca="1">INDIRECT(ADDRESS(ROW($BN$4)+P$15-1, COLUMN($BN$4)))</f>
        <v>c</v>
      </c>
      <c r="Q18" s="312" t="str" cm="1">
        <f t="array" aca="1" ref="Q18" ca="1">INDIRECT(ADDRESS(ROW($BN$4)+Q$15-1, COLUMN($BN$4)))</f>
        <v>ch</v>
      </c>
      <c r="R18" s="312" t="str" cm="1">
        <f t="array" aca="1" ref="R18" ca="1">INDIRECT(ADDRESS(ROW($BN$4)+R$15-1, COLUMN($BN$4)))</f>
        <v>s</v>
      </c>
      <c r="S18" s="312" t="str" cm="1">
        <f t="array" aca="1" ref="S18" ca="1">INDIRECT(ADDRESS(ROW($BN$4)+S$15-1, COLUMN($BN$4)))</f>
        <v>j</v>
      </c>
      <c r="T18" s="312" t="str" cm="1">
        <f t="array" aca="1" ref="T18" ca="1">INDIRECT(ADDRESS(ROW($BN$4)+T$15-1, COLUMN($BN$4)))</f>
        <v>ng-</v>
      </c>
      <c r="U18" s="312" t="str" cm="1">
        <f t="array" aca="1" ref="U18" ca="1">INDIRECT(ADDRESS(ROW($BN$4)+U$15-1, COLUMN($BN$4)))</f>
        <v>i</v>
      </c>
      <c r="V18" s="312" t="str" cm="1">
        <f t="array" aca="1" ref="V18" ca="1">INDIRECT(ADDRESS(ROW($BN$4)+V$15-1, COLUMN($BN$4)))</f>
        <v>Ni</v>
      </c>
      <c r="W18" s="312" t="str" cm="1">
        <f t="array" aca="1" ref="W18" ca="1">INDIRECT(ADDRESS(ROW($BN$4)+W$15-1, COLUMN($BN$4)))</f>
        <v>u</v>
      </c>
      <c r="X18" s="312" t="str" cm="1">
        <f t="array" aca="1" ref="X18" ca="1">INDIRECT(ADDRESS(ROW($BN$4)+X$15-1, COLUMN($BN$4)))</f>
        <v>Nu</v>
      </c>
      <c r="Y18" s="312" t="str" cm="1">
        <f t="array" aca="1" ref="Y18" ca="1">INDIRECT(ADDRESS(ROW($BN$4)+Y$15-1, COLUMN($BN$4)))</f>
        <v>a</v>
      </c>
      <c r="Z18" s="312" t="str" cm="1">
        <f t="array" aca="1" ref="Z18" ca="1">INDIRECT(ADDRESS(ROW($BN$4)+Z$15-1, COLUMN($BN$4)))</f>
        <v>Na</v>
      </c>
      <c r="AA18" s="312" t="str" cm="1">
        <f t="array" aca="1" ref="AA18" ca="1">INDIRECT(ADDRESS(ROW($BN$4)+AA$15-1, COLUMN($BN$4)))</f>
        <v>e</v>
      </c>
      <c r="AB18" s="312" t="str" cm="1">
        <f t="array" aca="1" ref="AB18" ca="1">INDIRECT(ADDRESS(ROW($BN$4)+AB$15-1, COLUMN($BN$4)))</f>
        <v>Ne</v>
      </c>
      <c r="AC18" s="312" t="str" cm="1">
        <f t="array" aca="1" ref="AC18" ca="1">INDIRECT(ADDRESS(ROW($BN$4)+AC$15-1, COLUMN($BN$4)))</f>
        <v>oo</v>
      </c>
      <c r="AD18" s="312" t="str" cm="1">
        <f t="array" aca="1" ref="AD18" ca="1">INDIRECT(ADDRESS(ROW($BN$4)+AD$15-1, COLUMN($BN$4)))</f>
        <v>Noo</v>
      </c>
      <c r="AE18" s="312" t="str" cm="1">
        <f t="array" aca="1" ref="AE18" ca="1">INDIRECT(ADDRESS(ROW($BN$4)+AE$15-1, COLUMN($BN$4)))</f>
        <v>o</v>
      </c>
      <c r="AF18" s="312" t="str" cm="1">
        <f t="array" aca="1" ref="AF18" ca="1">INDIRECT(ADDRESS(ROW($BN$4)+AF$15-1, COLUMN($BN$4)))</f>
        <v>ir</v>
      </c>
      <c r="AG18" s="312" t="str" cm="1">
        <f t="array" aca="1" ref="AG18" ca="1">INDIRECT(ADDRESS(ROW($BN$4)+AG$15-1, COLUMN($BN$4)))</f>
        <v>-m</v>
      </c>
      <c r="AH18" s="312" t="str" cm="1">
        <f t="array" aca="1" ref="AH18" ca="1">INDIRECT(ADDRESS(ROW($BN$4)+AH$15-1, COLUMN($BN$4)))</f>
        <v>-n</v>
      </c>
      <c r="AI18" s="312" t="str" cm="1">
        <f t="array" aca="1" ref="AI18" ca="1">INDIRECT(ADDRESS(ROW($BN$4)+AI$15-1, COLUMN($BN$4)))</f>
        <v>-ng</v>
      </c>
      <c r="AJ18" s="312" t="str" cm="1">
        <f t="array" aca="1" ref="AJ18" ca="1">INDIRECT(ADDRESS(ROW($BN$4)+AJ$15-1, COLUMN($BN$4)))</f>
        <v>an</v>
      </c>
      <c r="AK18" s="312" t="str" cm="1">
        <f t="array" aca="1" ref="AK18" ca="1">INDIRECT(ADDRESS(ROW($BN$4)+AK$15-1, COLUMN($BN$4)))</f>
        <v>ai</v>
      </c>
      <c r="AL18" s="312" t="str" cm="1">
        <f t="array" aca="1" ref="AL18" ca="1">INDIRECT(ADDRESS(ROW($BN$4)+AL$15-1, COLUMN($BN$4)))</f>
        <v>Nai</v>
      </c>
      <c r="AM18" s="312" t="str" cm="1">
        <f t="array" aca="1" ref="AM18" ca="1">INDIRECT(ADDRESS(ROW($BN$4)+AM$15-1, COLUMN($BN$4)))</f>
        <v>au</v>
      </c>
      <c r="AN18" s="312" t="str" cm="1">
        <f t="array" aca="1" ref="AN18" ca="1">INDIRECT(ADDRESS(ROW($BN$4)+AN$15-1, COLUMN($BN$4)))</f>
        <v>Nau</v>
      </c>
      <c r="AO18" s="312" t="str" cm="1">
        <f t="array" aca="1" ref="AO18" ca="1">INDIRECT(ADDRESS(ROW($BN$4)+AO$15-1, COLUMN($BN$4)))</f>
        <v>ang</v>
      </c>
      <c r="AP18" s="312" cm="1">
        <f t="array" aca="1" ref="AP18" ca="1">INDIRECT(ADDRESS(ROW($BN$4)+AP$15-1, COLUMN($BN$4)))</f>
        <v>1</v>
      </c>
      <c r="AQ18" s="312" cm="1">
        <f t="array" aca="1" ref="AQ18" ca="1">INDIRECT(ADDRESS(ROW($BN$4)+AQ$15-1, COLUMN($BN$4)))</f>
        <v>2</v>
      </c>
      <c r="AR18" s="312" cm="1">
        <f t="array" aca="1" ref="AR18" ca="1">INDIRECT(ADDRESS(ROW($BN$4)+AR$15-1, COLUMN($BN$4)))</f>
        <v>3</v>
      </c>
      <c r="AS18" s="312" cm="1">
        <f t="array" aca="1" ref="AS18" ca="1">INDIRECT(ADDRESS(ROW($BN$4)+AS$15-1, COLUMN($BN$4)))</f>
        <v>5</v>
      </c>
      <c r="AT18" s="312" cm="1">
        <f t="array" aca="1" ref="AT18" ca="1">INDIRECT(ADDRESS(ROW($BN$4)+AT$15-1, COLUMN($BN$4)))</f>
        <v>7</v>
      </c>
      <c r="AU18" s="312" cm="1">
        <f t="array" aca="1" ref="AU18" ca="1">INDIRECT(ADDRESS(ROW($BN$4)+AU$15-1, COLUMN($BN$4)))</f>
        <v>8</v>
      </c>
      <c r="AV18" s="312"/>
      <c r="AW18" s="312"/>
      <c r="AX18" s="312"/>
      <c r="AY18" s="312"/>
      <c r="AZ18" s="312"/>
      <c r="BA18" s="312"/>
      <c r="BB18" s="312"/>
      <c r="BC18" s="312"/>
      <c r="BD18" s="312"/>
      <c r="BE18" s="312"/>
      <c r="BF18" s="312"/>
      <c r="BG18" s="82"/>
      <c r="BJ18" s="309">
        <f t="shared" si="0"/>
        <v>15</v>
      </c>
      <c r="BK18" s="6" t="str">
        <f>注音符號字典編碼!C19</f>
        <v>n</v>
      </c>
      <c r="BL18" s="21" t="str">
        <f>注音符號字典編碼!D19</f>
        <v>ㄙ</v>
      </c>
      <c r="BM18" s="316">
        <f>注音符號字典編碼!E19</f>
        <v>0</v>
      </c>
      <c r="BN18" s="14" t="str">
        <f>注音符號字典編碼!F19</f>
        <v>s</v>
      </c>
      <c r="BO18" s="5" t="str">
        <f>注音符號字典編碼!G19</f>
        <v>s</v>
      </c>
      <c r="BQ18" s="110" t="str">
        <f t="shared" si="1"/>
        <v>"n": { commit: "ㄙ" }</v>
      </c>
      <c r="BU18" s="111">
        <f t="shared" si="2"/>
        <v>15</v>
      </c>
      <c r="BV18" s="112" t="s">
        <v>43</v>
      </c>
      <c r="BW18" s="30" t="s">
        <v>45</v>
      </c>
      <c r="BX18" s="31" t="s">
        <v>218</v>
      </c>
    </row>
    <row r="19" spans="1:76" s="128" customFormat="1" ht="31.5" customHeight="1">
      <c r="A19" s="125"/>
      <c r="B19" s="133" t="s">
        <v>323</v>
      </c>
      <c r="C19" s="134"/>
      <c r="D19" s="313" t="str" cm="1">
        <f t="array" aca="1" ref="D19" ca="1">INDIRECT(ADDRESS(ROW($BN$4)+D$15-1, COLUMN($BO$4)))</f>
        <v>p</v>
      </c>
      <c r="E19" s="313" t="str" cm="1">
        <f t="array" aca="1" ref="E19" ca="1">INDIRECT(ADDRESS(ROW($BN$4)+E$15-1, COLUMN($BO$4)))</f>
        <v>b</v>
      </c>
      <c r="F19" s="313" t="str" cm="1">
        <f t="array" aca="1" ref="F19" ca="1">INDIRECT(ADDRESS(ROW($BN$4)+F$15-1, COLUMN($BO$4)))</f>
        <v>P</v>
      </c>
      <c r="G19" s="313" t="str" cm="1">
        <f t="array" aca="1" ref="G19" ca="1">INDIRECT(ADDRESS(ROW($BN$4)+G$15-1, COLUMN($BO$4)))</f>
        <v>m</v>
      </c>
      <c r="H19" s="313" t="str" cm="1">
        <f t="array" aca="1" ref="H19" ca="1">INDIRECT(ADDRESS(ROW($BN$4)+H$15-1, COLUMN($BO$4)))</f>
        <v>t</v>
      </c>
      <c r="I19" s="313" t="str" cm="1">
        <f t="array" aca="1" ref="I19" ca="1">INDIRECT(ADDRESS(ROW($BN$4)+I$15-1, COLUMN($BO$4)))</f>
        <v>T</v>
      </c>
      <c r="J19" s="313" t="str" cm="1">
        <f t="array" aca="1" ref="J19" ca="1">INDIRECT(ADDRESS(ROW($BN$4)+J$15-1, COLUMN($BO$4)))</f>
        <v>n</v>
      </c>
      <c r="K19" s="313" t="str" cm="1">
        <f t="array" aca="1" ref="K19" ca="1">INDIRECT(ADDRESS(ROW($BN$4)+K$15-1, COLUMN($BO$4)))</f>
        <v>l</v>
      </c>
      <c r="L19" s="313" t="str" cm="1">
        <f t="array" aca="1" ref="L19" ca="1">INDIRECT(ADDRESS(ROW($BN$4)+L$15-1, COLUMN($BO$4)))</f>
        <v>k</v>
      </c>
      <c r="M19" s="313" t="str" cm="1">
        <f t="array" aca="1" ref="M19" ca="1">INDIRECT(ADDRESS(ROW($BN$4)+M$15-1, COLUMN($BO$4)))</f>
        <v>g</v>
      </c>
      <c r="N19" s="313" t="str" cm="1">
        <f t="array" aca="1" ref="N19" ca="1">INDIRECT(ADDRESS(ROW($BN$4)+N$15-1, COLUMN($BO$4)))</f>
        <v>K</v>
      </c>
      <c r="O19" s="313" t="str" cm="1">
        <f t="array" aca="1" ref="O19" ca="1">INDIRECT(ADDRESS(ROW($BN$4)+O$15-1, COLUMN($BO$4)))</f>
        <v>h</v>
      </c>
      <c r="P19" s="313" t="str" cm="1">
        <f t="array" aca="1" ref="P19" ca="1">INDIRECT(ADDRESS(ROW($BN$4)+P$15-1, COLUMN($BO$4)))</f>
        <v>z</v>
      </c>
      <c r="Q19" s="313" t="str" cm="1">
        <f t="array" aca="1" ref="Q19" ca="1">INDIRECT(ADDRESS(ROW($BN$4)+Q$15-1, COLUMN($BO$4)))</f>
        <v>c</v>
      </c>
      <c r="R19" s="313" t="str" cm="1">
        <f t="array" aca="1" ref="R19" ca="1">INDIRECT(ADDRESS(ROW($BN$4)+R$15-1, COLUMN($BO$4)))</f>
        <v>s</v>
      </c>
      <c r="S19" s="313" t="str" cm="1">
        <f t="array" aca="1" ref="S19" ca="1">INDIRECT(ADDRESS(ROW($BN$4)+S$15-1, COLUMN($BO$4)))</f>
        <v>j</v>
      </c>
      <c r="T19" s="313" t="str" cm="1">
        <f t="array" aca="1" ref="T19" ca="1">INDIRECT(ADDRESS(ROW($BN$4)+T$15-1, COLUMN($BO$4)))</f>
        <v>w</v>
      </c>
      <c r="U19" s="313" t="str" cm="1">
        <f t="array" aca="1" ref="U19" ca="1">INDIRECT(ADDRESS(ROW($BN$4)+U$15-1, COLUMN($BO$4)))</f>
        <v>i</v>
      </c>
      <c r="V19" s="313" t="str" cm="1">
        <f t="array" aca="1" ref="V19" ca="1">INDIRECT(ADDRESS(ROW($BN$4)+V$15-1, COLUMN($BO$4)))</f>
        <v>I</v>
      </c>
      <c r="W19" s="313" t="str" cm="1">
        <f t="array" aca="1" ref="W19" ca="1">INDIRECT(ADDRESS(ROW($BN$4)+W$15-1, COLUMN($BO$4)))</f>
        <v>u</v>
      </c>
      <c r="X19" s="313" t="str" cm="1">
        <f t="array" aca="1" ref="X19" ca="1">INDIRECT(ADDRESS(ROW($BN$4)+X$15-1, COLUMN($BO$4)))</f>
        <v>U</v>
      </c>
      <c r="Y19" s="313" t="str" cm="1">
        <f t="array" aca="1" ref="Y19" ca="1">INDIRECT(ADDRESS(ROW($BN$4)+Y$15-1, COLUMN($BO$4)))</f>
        <v>a</v>
      </c>
      <c r="Z19" s="313" t="str" cm="1">
        <f t="array" aca="1" ref="Z19" ca="1">INDIRECT(ADDRESS(ROW($BN$4)+Z$15-1, COLUMN($BO$4)))</f>
        <v>A</v>
      </c>
      <c r="AA19" s="313" t="str" cm="1">
        <f t="array" aca="1" ref="AA19" ca="1">INDIRECT(ADDRESS(ROW($BN$4)+AA$15-1, COLUMN($BO$4)))</f>
        <v>e</v>
      </c>
      <c r="AB19" s="313" t="str" cm="1">
        <f t="array" aca="1" ref="AB19" ca="1">INDIRECT(ADDRESS(ROW($BN$4)+AB$15-1, COLUMN($BO$4)))</f>
        <v>E</v>
      </c>
      <c r="AC19" s="313" t="str" cm="1">
        <f t="array" aca="1" ref="AC19" ca="1">INDIRECT(ADDRESS(ROW($BN$4)+AC$15-1, COLUMN($BO$4)))</f>
        <v>O</v>
      </c>
      <c r="AD19" s="313" t="str" cm="1">
        <f t="array" aca="1" ref="AD19" ca="1">INDIRECT(ADDRESS(ROW($BN$4)+AD$15-1, COLUMN($BO$4)))</f>
        <v>Q</v>
      </c>
      <c r="AE19" s="313" t="str" cm="1">
        <f t="array" aca="1" ref="AE19" ca="1">INDIRECT(ADDRESS(ROW($BN$4)+AE$15-1, COLUMN($BO$4)))</f>
        <v>o</v>
      </c>
      <c r="AF19" s="313" t="str" cm="1">
        <f t="array" aca="1" ref="AF19" ca="1">INDIRECT(ADDRESS(ROW($BN$4)+AF$15-1, COLUMN($BO$4)))</f>
        <v>X</v>
      </c>
      <c r="AG19" s="313" t="str" cm="1">
        <f t="array" aca="1" ref="AG19" ca="1">INDIRECT(ADDRESS(ROW($BN$4)+AG$15-1, COLUMN($BO$4)))</f>
        <v>M</v>
      </c>
      <c r="AH19" s="313" t="str" cm="1">
        <f t="array" aca="1" ref="AH19" ca="1">INDIRECT(ADDRESS(ROW($BN$4)+AH$15-1, COLUMN($BO$4)))</f>
        <v>N</v>
      </c>
      <c r="AI19" s="313" t="str" cm="1">
        <f t="array" aca="1" ref="AI19" ca="1">INDIRECT(ADDRESS(ROW($BN$4)+AI$15-1, COLUMN($BO$4)))</f>
        <v>W</v>
      </c>
      <c r="AJ19" s="313" t="str" cm="1">
        <f t="array" aca="1" ref="AJ19" ca="1">INDIRECT(ADDRESS(ROW($BN$4)+AJ$15-1, COLUMN($BO$4)))</f>
        <v>@</v>
      </c>
      <c r="AK19" s="313" t="str" cm="1">
        <f t="array" aca="1" ref="AK19" ca="1">INDIRECT(ADDRESS(ROW($BN$4)+AK$15-1, COLUMN($BO$4)))</f>
        <v>y</v>
      </c>
      <c r="AL19" s="313" t="str" cm="1">
        <f t="array" aca="1" ref="AL19" ca="1">INDIRECT(ADDRESS(ROW($BN$4)+AL$15-1, COLUMN($BO$4)))</f>
        <v>Y</v>
      </c>
      <c r="AM19" s="313" t="str" cm="1">
        <f t="array" aca="1" ref="AM19" ca="1">INDIRECT(ADDRESS(ROW($BN$4)+AM$15-1, COLUMN($BO$4)))</f>
        <v>x</v>
      </c>
      <c r="AN19" s="313" t="str" cm="1">
        <f t="array" aca="1" ref="AN19" ca="1">INDIRECT(ADDRESS(ROW($BN$4)+AN$15-1, COLUMN($BO$4)))</f>
        <v>X</v>
      </c>
      <c r="AO19" s="313" t="str" cm="1">
        <f t="array" aca="1" ref="AO19" ca="1">INDIRECT(ADDRESS(ROW($BN$4)+AO$15-1, COLUMN($BO$4)))</f>
        <v>[</v>
      </c>
      <c r="AP19" s="313" cm="1">
        <f t="array" aca="1" ref="AP19" ca="1">INDIRECT(ADDRESS(ROW($BN$4)+AP$15-1, COLUMN($BO$4)))</f>
        <v>1</v>
      </c>
      <c r="AQ19" s="313" cm="1">
        <f t="array" aca="1" ref="AQ19" ca="1">INDIRECT(ADDRESS(ROW($BN$4)+AQ$15-1, COLUMN($BO$4)))</f>
        <v>2</v>
      </c>
      <c r="AR19" s="313" cm="1">
        <f t="array" aca="1" ref="AR19" ca="1">INDIRECT(ADDRESS(ROW($BN$4)+AR$15-1, COLUMN($BO$4)))</f>
        <v>3</v>
      </c>
      <c r="AS19" s="313" cm="1">
        <f t="array" aca="1" ref="AS19" ca="1">INDIRECT(ADDRESS(ROW($BN$4)+AS$15-1, COLUMN($BO$4)))</f>
        <v>5</v>
      </c>
      <c r="AT19" s="313" cm="1">
        <f t="array" aca="1" ref="AT19" ca="1">INDIRECT(ADDRESS(ROW($BN$4)+AT$15-1, COLUMN($BO$4)))</f>
        <v>7</v>
      </c>
      <c r="AU19" s="313" cm="1">
        <f t="array" aca="1" ref="AU19" ca="1">INDIRECT(ADDRESS(ROW($BN$4)+AU$15-1, COLUMN($BO$4)))</f>
        <v>0</v>
      </c>
      <c r="AV19" s="313"/>
      <c r="AW19" s="313"/>
      <c r="AX19" s="313"/>
      <c r="AY19" s="313"/>
      <c r="AZ19" s="313"/>
      <c r="BA19" s="313"/>
      <c r="BB19" s="313"/>
      <c r="BC19" s="313"/>
      <c r="BD19" s="313"/>
      <c r="BE19" s="313"/>
      <c r="BF19" s="313"/>
      <c r="BG19" s="82"/>
      <c r="BJ19" s="309">
        <f t="shared" si="0"/>
        <v>16</v>
      </c>
      <c r="BK19" s="11" t="str">
        <f>注音符號字典編碼!C20</f>
        <v>b</v>
      </c>
      <c r="BL19" s="23" t="str">
        <f>注音符號字典編碼!D20</f>
        <v>ㄖ</v>
      </c>
      <c r="BM19" s="318">
        <f>注音符號字典編碼!E20</f>
        <v>0</v>
      </c>
      <c r="BN19" s="16" t="str">
        <f>注音符號字典編碼!F20</f>
        <v>j</v>
      </c>
      <c r="BO19" s="10" t="str">
        <f>注音符號字典編碼!G20</f>
        <v>j</v>
      </c>
      <c r="BQ19" s="110" t="str">
        <f t="shared" si="1"/>
        <v>"b": { commit: "ㄖ" }</v>
      </c>
      <c r="BU19" s="111">
        <f t="shared" si="2"/>
        <v>16</v>
      </c>
      <c r="BV19" s="112" t="s">
        <v>71</v>
      </c>
      <c r="BW19" s="30" t="s">
        <v>73</v>
      </c>
      <c r="BX19" s="31" t="s">
        <v>217</v>
      </c>
    </row>
    <row r="20" spans="1:76" ht="31.5" customHeight="1">
      <c r="A20" s="100"/>
      <c r="B20" s="100"/>
      <c r="C20" s="100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100"/>
      <c r="AE20" s="100"/>
      <c r="AF20" s="100"/>
      <c r="AG20" s="100"/>
      <c r="AH20" s="100"/>
      <c r="AI20" s="100"/>
      <c r="AJ20" s="100"/>
      <c r="AK20" s="100"/>
      <c r="AL20" s="100"/>
      <c r="AM20" s="100"/>
      <c r="AN20" s="100"/>
      <c r="AO20" s="100"/>
      <c r="AP20" s="100"/>
      <c r="AQ20" s="100"/>
      <c r="AR20" s="77"/>
      <c r="AS20" s="77"/>
      <c r="AT20" s="100"/>
      <c r="AU20" s="100"/>
      <c r="AV20" s="100"/>
      <c r="BJ20" s="309">
        <f t="shared" si="0"/>
        <v>17</v>
      </c>
      <c r="BK20" s="6" t="str">
        <f>注音符號字典編碼!C21</f>
        <v>?</v>
      </c>
      <c r="BL20" s="217" t="str">
        <f>注音符號字典編碼!D21</f>
        <v>ㄥ</v>
      </c>
      <c r="BM20" s="319">
        <f>注音符號字典編碼!E21</f>
        <v>0</v>
      </c>
      <c r="BN20" s="18" t="str">
        <f>注音符號字典編碼!F21</f>
        <v>ng-</v>
      </c>
      <c r="BO20" s="7" t="str">
        <f>注音符號字典編碼!G21</f>
        <v>w</v>
      </c>
      <c r="BQ20" s="110" t="str">
        <f t="shared" si="1"/>
        <v>"?": { commit: "ㄥ" }</v>
      </c>
      <c r="BU20" s="111">
        <f t="shared" si="2"/>
        <v>17</v>
      </c>
      <c r="BV20" s="112" t="s">
        <v>96</v>
      </c>
      <c r="BW20" s="30" t="s">
        <v>159</v>
      </c>
      <c r="BX20" s="31" t="s">
        <v>253</v>
      </c>
    </row>
    <row r="21" spans="1:76" s="135" customFormat="1" ht="31.5" customHeight="1">
      <c r="B21" s="136" t="s">
        <v>182</v>
      </c>
      <c r="C21" s="137"/>
      <c r="D21" s="137"/>
      <c r="E21" s="137"/>
      <c r="F21" s="137"/>
      <c r="G21" s="137"/>
      <c r="H21" s="137"/>
      <c r="I21" s="137"/>
      <c r="J21" s="137"/>
      <c r="K21" s="137"/>
      <c r="L21" s="137"/>
      <c r="M21" s="137" t="str">
        <f ca="1" xml:space="preserve"> _xlfn.CONCAT(D16:AU16)</f>
        <v>1!qa2wsxeEdcyhnb?uUjJ8*,&lt;iIkompA09(lL; 43657</v>
      </c>
      <c r="N21" s="137"/>
      <c r="O21" s="137"/>
      <c r="P21" s="137"/>
      <c r="Q21" s="137"/>
      <c r="R21" s="137"/>
      <c r="S21" s="137"/>
      <c r="T21" s="137"/>
      <c r="U21" s="137"/>
      <c r="V21" s="137"/>
      <c r="W21" s="137"/>
      <c r="X21" s="137"/>
      <c r="Y21" s="137"/>
      <c r="Z21" s="137"/>
      <c r="AA21" s="137"/>
      <c r="AB21" s="137"/>
      <c r="AC21" s="137"/>
      <c r="AD21" s="137"/>
      <c r="AE21" s="137"/>
      <c r="AF21" s="137"/>
      <c r="AG21" s="137"/>
      <c r="AH21" s="137"/>
      <c r="BJ21" s="309">
        <f t="shared" si="0"/>
        <v>18</v>
      </c>
      <c r="BK21" s="9" t="str">
        <f>注音符號字典編碼!C22</f>
        <v>u</v>
      </c>
      <c r="BL21" s="22" t="str">
        <f>注音符號字典編碼!D22</f>
        <v>ㄧ</v>
      </c>
      <c r="BM21" s="317">
        <f>注音符號字典編碼!E22</f>
        <v>0</v>
      </c>
      <c r="BN21" s="15" t="str">
        <f>注音符號字典編碼!F22</f>
        <v>i</v>
      </c>
      <c r="BO21" s="8" t="str">
        <f>注音符號字典編碼!G22</f>
        <v>i</v>
      </c>
      <c r="BQ21" s="110" t="str">
        <f t="shared" si="1"/>
        <v>"u": { commit: "ㄧ" }</v>
      </c>
      <c r="BU21" s="111">
        <f t="shared" si="2"/>
        <v>18</v>
      </c>
      <c r="BV21" s="112" t="s">
        <v>46</v>
      </c>
      <c r="BW21" s="30" t="s">
        <v>159</v>
      </c>
      <c r="BX21" s="31" t="s">
        <v>213</v>
      </c>
    </row>
    <row r="22" spans="1:76" s="135" customFormat="1" ht="31.5" customHeight="1">
      <c r="B22" s="138" t="s">
        <v>180</v>
      </c>
      <c r="C22" s="138"/>
      <c r="D22" s="138"/>
      <c r="E22" s="138"/>
      <c r="F22" s="138"/>
      <c r="G22" s="138"/>
      <c r="H22" s="138"/>
      <c r="I22" s="138"/>
      <c r="J22" s="138"/>
      <c r="K22" s="138"/>
      <c r="L22" s="138"/>
      <c r="M22" s="138"/>
      <c r="N22" s="138"/>
      <c r="O22" s="138"/>
      <c r="P22" s="138"/>
      <c r="Q22" s="138"/>
      <c r="R22" s="138"/>
      <c r="S22" s="138"/>
      <c r="T22" s="139"/>
      <c r="U22" s="138"/>
      <c r="V22" s="138"/>
      <c r="W22" s="138"/>
      <c r="X22" s="138"/>
      <c r="Y22" s="138"/>
      <c r="Z22" s="138"/>
      <c r="AA22" s="138"/>
      <c r="AB22" s="138"/>
      <c r="AC22" s="138"/>
      <c r="AD22" s="138"/>
      <c r="AE22" s="138"/>
      <c r="AF22" s="138"/>
      <c r="AG22" s="138"/>
      <c r="AH22" s="138"/>
      <c r="AI22" s="140"/>
      <c r="AJ22" s="140"/>
      <c r="AK22" s="140"/>
      <c r="AL22" s="140"/>
      <c r="AM22" s="140"/>
      <c r="AN22" s="140"/>
      <c r="AO22" s="140"/>
      <c r="AP22" s="140"/>
      <c r="AQ22" s="140"/>
      <c r="AR22" s="140"/>
      <c r="AS22" s="140"/>
      <c r="AT22" s="140"/>
      <c r="AU22" s="140"/>
      <c r="AV22" s="140"/>
      <c r="AW22" s="140"/>
      <c r="AX22" s="140"/>
      <c r="AY22" s="140"/>
      <c r="AZ22" s="140"/>
      <c r="BA22" s="140"/>
      <c r="BB22" s="140"/>
      <c r="BC22" s="140"/>
      <c r="BD22" s="140"/>
      <c r="BE22" s="140"/>
      <c r="BF22" s="140"/>
      <c r="BG22" s="140"/>
      <c r="BH22" s="140"/>
      <c r="BJ22" s="309">
        <f t="shared" si="0"/>
        <v>19</v>
      </c>
      <c r="BK22" s="6" t="str">
        <f>注音符號字典編碼!C23</f>
        <v>U</v>
      </c>
      <c r="BL22" s="21" t="str">
        <f>注音符號字典編碼!D23</f>
        <v>ㆪ</v>
      </c>
      <c r="BM22" s="316" t="str">
        <f>注音符號字典編碼!E23</f>
        <v>ㄥㄧ</v>
      </c>
      <c r="BN22" s="14" t="str">
        <f>注音符號字典編碼!F23</f>
        <v>Ni</v>
      </c>
      <c r="BO22" s="5" t="str">
        <f>注音符號字典編碼!G23</f>
        <v>I</v>
      </c>
      <c r="BQ22" s="110" t="str">
        <f t="shared" si="1"/>
        <v>"U": { commit: "ㆪ" }</v>
      </c>
      <c r="BU22" s="111">
        <f t="shared" si="2"/>
        <v>19</v>
      </c>
      <c r="BV22" s="112" t="s">
        <v>46</v>
      </c>
      <c r="BW22" s="30" t="s">
        <v>133</v>
      </c>
      <c r="BX22" s="31" t="s">
        <v>215</v>
      </c>
    </row>
    <row r="23" spans="1:76" s="135" customFormat="1" ht="31.5" customHeight="1">
      <c r="B23" s="141" t="s">
        <v>323</v>
      </c>
      <c r="C23" s="142"/>
      <c r="D23" s="143">
        <f ca="1" xml:space="preserve"> LEN(E23)</f>
        <v>44</v>
      </c>
      <c r="E23" s="143" t="str">
        <f ca="1" xml:space="preserve"> _xlfn.CONCAT(D19:AU19)</f>
        <v>pbPmtTnlkgKhzcsjwiIuUaAeEOQoXMNW@yYxX[123570</v>
      </c>
      <c r="F23" s="142"/>
      <c r="G23" s="142"/>
      <c r="H23" s="142"/>
      <c r="I23" s="142"/>
      <c r="J23" s="142"/>
      <c r="K23" s="142"/>
      <c r="L23" s="142"/>
      <c r="M23" s="142"/>
      <c r="N23" s="142"/>
      <c r="O23" s="142"/>
      <c r="P23" s="142"/>
      <c r="Q23" s="142"/>
      <c r="R23" s="142"/>
      <c r="S23" s="142"/>
      <c r="T23" s="142"/>
      <c r="U23" s="142"/>
      <c r="V23" s="142"/>
      <c r="W23" s="142"/>
      <c r="X23" s="142"/>
      <c r="Y23" s="142"/>
      <c r="Z23" s="142"/>
      <c r="AA23" s="142"/>
      <c r="AB23" s="142"/>
      <c r="AC23" s="142"/>
      <c r="AD23" s="142"/>
      <c r="AE23" s="142"/>
      <c r="AF23" s="142"/>
      <c r="AG23" s="142"/>
      <c r="AH23" s="142"/>
      <c r="AI23" s="142"/>
      <c r="AJ23" s="142"/>
      <c r="AM23" s="144"/>
      <c r="AN23" s="140"/>
      <c r="AO23" s="140"/>
      <c r="AQ23" s="140"/>
      <c r="AR23" s="140"/>
      <c r="AS23" s="140"/>
      <c r="AT23" s="140"/>
      <c r="AU23" s="140"/>
      <c r="AV23" s="140"/>
      <c r="AW23" s="140"/>
      <c r="AX23" s="140"/>
      <c r="AY23" s="140"/>
      <c r="AZ23" s="140"/>
      <c r="BA23" s="140"/>
      <c r="BB23" s="140"/>
      <c r="BC23" s="140"/>
      <c r="BD23" s="140"/>
      <c r="BE23" s="140"/>
      <c r="BF23" s="140"/>
      <c r="BG23" s="140"/>
      <c r="BH23" s="140"/>
      <c r="BJ23" s="309">
        <f t="shared" si="0"/>
        <v>20</v>
      </c>
      <c r="BK23" s="6" t="str">
        <f>注音符號字典編碼!C24</f>
        <v>j</v>
      </c>
      <c r="BL23" s="21" t="str">
        <f>注音符號字典編碼!D24</f>
        <v>ㄨ</v>
      </c>
      <c r="BM23" s="316">
        <f>注音符號字典編碼!E24</f>
        <v>0</v>
      </c>
      <c r="BN23" s="14" t="str">
        <f>注音符號字典編碼!F24</f>
        <v>u</v>
      </c>
      <c r="BO23" s="5" t="str">
        <f>注音符號字典編碼!G24</f>
        <v>u</v>
      </c>
      <c r="BQ23" s="110" t="str">
        <f t="shared" si="1"/>
        <v>"j": { commit: "ㄨ" }</v>
      </c>
      <c r="BU23" s="111">
        <f t="shared" si="2"/>
        <v>20</v>
      </c>
      <c r="BV23" s="112" t="s">
        <v>74</v>
      </c>
      <c r="BW23" s="30" t="s">
        <v>286</v>
      </c>
      <c r="BX23" s="31" t="s">
        <v>214</v>
      </c>
    </row>
    <row r="24" spans="1:76" s="135" customFormat="1" ht="31.5" customHeight="1">
      <c r="B24" s="145" t="s">
        <v>287</v>
      </c>
      <c r="C24" s="146"/>
      <c r="D24" s="147">
        <f ca="1" xml:space="preserve"> LEN(E24)</f>
        <v>44</v>
      </c>
      <c r="E24" s="147" t="str">
        <f ca="1" xml:space="preserve"> _xlfn.CONCAT(D16:AU16)</f>
        <v>1!qa2wsxeEdcyhnb?uUjJ8*,&lt;iIkompA09(lL; 43657</v>
      </c>
      <c r="F24" s="146"/>
      <c r="G24" s="146"/>
      <c r="H24" s="146"/>
      <c r="I24" s="146"/>
      <c r="J24" s="146"/>
      <c r="K24" s="146"/>
      <c r="L24" s="146"/>
      <c r="M24" s="146"/>
      <c r="N24" s="146"/>
      <c r="O24" s="146"/>
      <c r="P24" s="146"/>
      <c r="Q24" s="146"/>
      <c r="R24" s="146"/>
      <c r="S24" s="146"/>
      <c r="T24" s="146"/>
      <c r="U24" s="146"/>
      <c r="V24" s="146"/>
      <c r="W24" s="146"/>
      <c r="X24" s="146"/>
      <c r="Y24" s="146"/>
      <c r="Z24" s="146"/>
      <c r="AA24" s="146"/>
      <c r="AB24" s="146"/>
      <c r="AC24" s="146"/>
      <c r="AD24" s="146"/>
      <c r="AE24" s="146"/>
      <c r="AF24" s="146"/>
      <c r="AG24" s="146"/>
      <c r="AH24" s="146"/>
      <c r="AI24" s="146"/>
      <c r="AJ24" s="146"/>
      <c r="AM24" s="144" t="s">
        <v>124</v>
      </c>
      <c r="AN24" s="140">
        <f ca="1" xml:space="preserve"> FIND(AM24,  E24)</f>
        <v>29</v>
      </c>
      <c r="AO24" s="204" t="s">
        <v>331</v>
      </c>
      <c r="AP24" s="140" t="str">
        <f ca="1" xml:space="preserve"> MID(E23,AN24,1)</f>
        <v>X</v>
      </c>
      <c r="AR24" s="140"/>
      <c r="AS24" s="140"/>
      <c r="AT24" s="140"/>
      <c r="AU24" s="140"/>
      <c r="AV24" s="140"/>
      <c r="AW24" s="140"/>
      <c r="AX24" s="140"/>
      <c r="AY24" s="140"/>
      <c r="AZ24" s="140"/>
      <c r="BA24" s="140"/>
      <c r="BB24" s="140"/>
      <c r="BC24" s="140"/>
      <c r="BD24" s="140"/>
      <c r="BE24" s="140"/>
      <c r="BF24" s="140"/>
      <c r="BG24" s="140"/>
      <c r="BH24" s="140"/>
      <c r="BJ24" s="309">
        <f t="shared" si="0"/>
        <v>21</v>
      </c>
      <c r="BK24" s="6" t="str">
        <f>注音符號字典編碼!C25</f>
        <v>J</v>
      </c>
      <c r="BL24" s="21" t="str">
        <f>注音符號字典編碼!D25</f>
        <v>ㆫ</v>
      </c>
      <c r="BM24" s="316" t="str">
        <f>注音符號字典編碼!E25</f>
        <v>ㄥㄨ</v>
      </c>
      <c r="BN24" s="14" t="str">
        <f>注音符號字典編碼!F25</f>
        <v>Nu</v>
      </c>
      <c r="BO24" s="5" t="str">
        <f>注音符號字典編碼!G25</f>
        <v>U</v>
      </c>
      <c r="BQ24" s="110" t="str">
        <f t="shared" si="1"/>
        <v>"J": { commit: "ㆫ" }</v>
      </c>
      <c r="BU24" s="111">
        <f t="shared" si="2"/>
        <v>21</v>
      </c>
      <c r="BV24" s="112" t="s">
        <v>98</v>
      </c>
      <c r="BW24" s="30" t="s">
        <v>99</v>
      </c>
      <c r="BX24" s="31" t="s">
        <v>212</v>
      </c>
    </row>
    <row r="25" spans="1:76" s="135" customFormat="1" ht="31.5" customHeight="1">
      <c r="B25" s="148" t="str">
        <f ca="1" xml:space="preserve"> "- xlit|" &amp; E23 &amp; "|" &amp; E24 &amp; "|"</f>
        <v>- xlit|pbPmtTnlkgKhzcsjwiIuUaAeEOQoXMNW@yYxX[123570|1!qa2wsxeEdcyhnb?uUjJ8*,&lt;iIkompA09(lL; 43657|</v>
      </c>
      <c r="C25" s="149"/>
      <c r="D25" s="149"/>
      <c r="E25" s="149"/>
      <c r="F25" s="149"/>
      <c r="G25" s="149"/>
      <c r="H25" s="149"/>
      <c r="I25" s="149"/>
      <c r="J25" s="149"/>
      <c r="K25" s="149"/>
      <c r="L25" s="149"/>
      <c r="M25" s="149"/>
      <c r="N25" s="149"/>
      <c r="O25" s="149"/>
      <c r="P25" s="149"/>
      <c r="Q25" s="149"/>
      <c r="R25" s="149"/>
      <c r="S25" s="149"/>
      <c r="T25" s="149"/>
      <c r="U25" s="149"/>
      <c r="V25" s="149"/>
      <c r="W25" s="149"/>
      <c r="X25" s="149"/>
      <c r="Y25" s="149"/>
      <c r="Z25" s="149"/>
      <c r="AA25" s="149"/>
      <c r="AB25" s="149"/>
      <c r="AC25" s="149"/>
      <c r="AD25" s="149"/>
      <c r="AE25" s="149"/>
      <c r="AF25" s="149"/>
      <c r="AG25" s="149"/>
      <c r="AH25" s="149"/>
      <c r="AI25" s="149"/>
      <c r="AJ25" s="149"/>
      <c r="AK25" s="140"/>
      <c r="AL25" s="140"/>
      <c r="AM25" s="140"/>
      <c r="AN25" s="140"/>
      <c r="AO25" s="140"/>
      <c r="AP25" s="140"/>
      <c r="AQ25" s="140"/>
      <c r="AR25" s="140"/>
      <c r="AS25" s="140"/>
      <c r="AT25" s="140"/>
      <c r="AU25" s="140"/>
      <c r="AV25" s="140"/>
      <c r="AW25" s="140"/>
      <c r="AX25" s="140"/>
      <c r="AY25" s="140"/>
      <c r="AZ25" s="140"/>
      <c r="BA25" s="140"/>
      <c r="BB25" s="140"/>
      <c r="BC25" s="140"/>
      <c r="BD25" s="140"/>
      <c r="BE25" s="140"/>
      <c r="BF25" s="140"/>
      <c r="BG25" s="140"/>
      <c r="BH25" s="140"/>
      <c r="BJ25" s="309">
        <f t="shared" si="0"/>
        <v>22</v>
      </c>
      <c r="BK25" s="9">
        <f>注音符號字典編碼!C26</f>
        <v>8</v>
      </c>
      <c r="BL25" s="22" t="str">
        <f>注音符號字典編碼!D26</f>
        <v>ㄚ</v>
      </c>
      <c r="BM25" s="317">
        <f>注音符號字典編碼!E26</f>
        <v>0</v>
      </c>
      <c r="BN25" s="15" t="str">
        <f>注音符號字典編碼!F26</f>
        <v>a</v>
      </c>
      <c r="BO25" s="8" t="str">
        <f>注音符號字典編碼!G26</f>
        <v>a</v>
      </c>
      <c r="BQ25" s="110" t="str">
        <f t="shared" si="1"/>
        <v>"8": { commit: "ㄚ" }</v>
      </c>
      <c r="BU25" s="111">
        <f t="shared" si="2"/>
        <v>22</v>
      </c>
      <c r="BV25" s="112" t="s">
        <v>20</v>
      </c>
      <c r="BW25" s="32" t="s">
        <v>49</v>
      </c>
      <c r="BX25" s="31" t="s">
        <v>194</v>
      </c>
    </row>
    <row r="26" spans="1:76" s="135" customFormat="1" ht="31.5" customHeight="1">
      <c r="AH26" s="140"/>
      <c r="AI26" s="140"/>
      <c r="AJ26" s="140"/>
      <c r="AK26" s="140"/>
      <c r="AL26" s="140"/>
      <c r="AM26" s="140"/>
      <c r="AN26" s="140"/>
      <c r="AO26" s="140"/>
      <c r="AP26" s="140"/>
      <c r="AQ26" s="140"/>
      <c r="AR26" s="140"/>
      <c r="AS26" s="140"/>
      <c r="AT26" s="140"/>
      <c r="AU26" s="140"/>
      <c r="AV26" s="140"/>
      <c r="AW26" s="140"/>
      <c r="AX26" s="140"/>
      <c r="AY26" s="140"/>
      <c r="AZ26" s="140"/>
      <c r="BA26" s="140"/>
      <c r="BB26" s="140"/>
      <c r="BC26" s="140"/>
      <c r="BD26" s="140"/>
      <c r="BE26" s="140"/>
      <c r="BF26" s="140"/>
      <c r="BG26" s="140"/>
      <c r="BH26" s="140"/>
      <c r="BJ26" s="309">
        <f t="shared" si="0"/>
        <v>23</v>
      </c>
      <c r="BK26" s="6" t="str">
        <f>注音符號字典編碼!C27</f>
        <v>*</v>
      </c>
      <c r="BL26" s="21" t="str">
        <f>注音符號字典編碼!D27</f>
        <v>ㆩ</v>
      </c>
      <c r="BM26" s="316" t="str">
        <f>注音符號字典編碼!E27</f>
        <v>ㄥㄚ</v>
      </c>
      <c r="BN26" s="14" t="str">
        <f>注音符號字典編碼!F27</f>
        <v>Na</v>
      </c>
      <c r="BO26" s="5" t="str">
        <f>注音符號字典編碼!G27</f>
        <v>A</v>
      </c>
      <c r="BQ26" s="110" t="str">
        <f t="shared" si="1"/>
        <v>"*": { commit: "ㆩ" }</v>
      </c>
      <c r="BU26" s="111">
        <f t="shared" si="2"/>
        <v>23</v>
      </c>
      <c r="BV26" s="112" t="s">
        <v>8</v>
      </c>
      <c r="BW26" s="32" t="s">
        <v>77</v>
      </c>
      <c r="BX26" s="31" t="s">
        <v>192</v>
      </c>
    </row>
    <row r="27" spans="1:76" s="135" customFormat="1" ht="31.5" customHeight="1">
      <c r="B27" s="150" t="s">
        <v>183</v>
      </c>
      <c r="C27" s="138"/>
      <c r="D27" s="138"/>
      <c r="E27" s="138"/>
      <c r="F27" s="138"/>
      <c r="G27" s="138"/>
      <c r="H27" s="138"/>
      <c r="I27" s="138"/>
      <c r="J27" s="138"/>
      <c r="K27" s="138"/>
      <c r="L27" s="138"/>
      <c r="M27" s="138"/>
      <c r="N27" s="138"/>
      <c r="O27" s="138"/>
      <c r="P27" s="138"/>
      <c r="Q27" s="138"/>
      <c r="R27" s="138"/>
      <c r="S27" s="138"/>
      <c r="T27" s="138"/>
      <c r="U27" s="138"/>
      <c r="V27" s="138"/>
      <c r="W27" s="138"/>
      <c r="X27" s="138"/>
      <c r="Y27" s="138"/>
      <c r="Z27" s="138"/>
      <c r="AA27" s="138"/>
      <c r="AB27" s="138"/>
      <c r="AC27" s="138"/>
      <c r="AD27" s="138"/>
      <c r="AE27" s="138"/>
      <c r="AF27" s="138"/>
      <c r="AG27" s="138"/>
      <c r="AH27" s="140"/>
      <c r="AI27" s="140"/>
      <c r="AJ27" s="140"/>
      <c r="AK27" s="140"/>
      <c r="AL27" s="140"/>
      <c r="AM27" s="140"/>
      <c r="AN27" s="140"/>
      <c r="AO27" s="140"/>
      <c r="AP27" s="140"/>
      <c r="AQ27" s="140"/>
      <c r="AR27" s="140"/>
      <c r="AS27" s="140"/>
      <c r="AT27" s="140"/>
      <c r="AU27" s="140"/>
      <c r="AV27" s="140"/>
      <c r="AW27" s="140"/>
      <c r="AX27" s="140"/>
      <c r="AY27" s="140"/>
      <c r="AZ27" s="140"/>
      <c r="BA27" s="140"/>
      <c r="BB27" s="140"/>
      <c r="BC27" s="140"/>
      <c r="BD27" s="140"/>
      <c r="BE27" s="140"/>
      <c r="BF27" s="140"/>
      <c r="BG27" s="140"/>
      <c r="BH27" s="140"/>
      <c r="BJ27" s="309">
        <f t="shared" si="0"/>
        <v>24</v>
      </c>
      <c r="BK27" s="43" t="str">
        <f>注音符號字典編碼!C28</f>
        <v>,</v>
      </c>
      <c r="BL27" s="21" t="str">
        <f>注音符號字典編碼!D28</f>
        <v>ㄝ</v>
      </c>
      <c r="BM27" s="316">
        <f>注音符號字典編碼!E28</f>
        <v>0</v>
      </c>
      <c r="BN27" s="14" t="str">
        <f>注音符號字典編碼!F28</f>
        <v>e</v>
      </c>
      <c r="BO27" s="5" t="str">
        <f>注音符號字典編碼!G28</f>
        <v>e</v>
      </c>
      <c r="BQ27" s="110" t="str">
        <f t="shared" si="1"/>
        <v>",": { commit: "ㄝ" }</v>
      </c>
      <c r="BU27" s="111">
        <f t="shared" si="2"/>
        <v>24</v>
      </c>
      <c r="BV27" s="112" t="s">
        <v>50</v>
      </c>
      <c r="BW27" s="32" t="s">
        <v>66</v>
      </c>
      <c r="BX27" s="31" t="s">
        <v>187</v>
      </c>
    </row>
    <row r="28" spans="1:76" s="135" customFormat="1" ht="31.5" customHeight="1">
      <c r="B28" s="138" t="s">
        <v>181</v>
      </c>
      <c r="C28" s="138"/>
      <c r="D28" s="138"/>
      <c r="E28" s="138"/>
      <c r="F28" s="138"/>
      <c r="G28" s="138"/>
      <c r="H28" s="138"/>
      <c r="I28" s="138"/>
      <c r="J28" s="138"/>
      <c r="K28" s="138"/>
      <c r="L28" s="138"/>
      <c r="M28" s="138"/>
      <c r="N28" s="138"/>
      <c r="O28" s="138"/>
      <c r="P28" s="138"/>
      <c r="Q28" s="138"/>
      <c r="R28" s="138"/>
      <c r="S28" s="139"/>
      <c r="T28" s="138"/>
      <c r="U28" s="138"/>
      <c r="V28" s="138"/>
      <c r="W28" s="138"/>
      <c r="X28" s="138"/>
      <c r="Y28" s="138"/>
      <c r="Z28" s="138"/>
      <c r="AA28" s="138"/>
      <c r="AB28" s="138"/>
      <c r="AC28" s="138"/>
      <c r="AD28" s="138"/>
      <c r="AE28" s="138"/>
      <c r="AF28" s="138"/>
      <c r="AG28" s="138"/>
      <c r="AH28" s="140"/>
      <c r="AI28" s="140"/>
      <c r="AJ28" s="140"/>
      <c r="AK28" s="140"/>
      <c r="AL28" s="140"/>
      <c r="AM28" s="140"/>
      <c r="AN28" s="140"/>
      <c r="AO28" s="140"/>
      <c r="AP28" s="140"/>
      <c r="AQ28" s="140"/>
      <c r="AR28" s="140"/>
      <c r="AS28" s="140"/>
      <c r="AT28" s="140"/>
      <c r="AU28" s="140"/>
      <c r="AV28" s="140"/>
      <c r="AW28" s="140"/>
      <c r="AX28" s="140"/>
      <c r="AY28" s="140"/>
      <c r="AZ28" s="140"/>
      <c r="BA28" s="140"/>
      <c r="BB28" s="140"/>
      <c r="BC28" s="140"/>
      <c r="BD28" s="140"/>
      <c r="BE28" s="140"/>
      <c r="BF28" s="140"/>
      <c r="BG28" s="140"/>
      <c r="BH28" s="140"/>
      <c r="BJ28" s="309">
        <f t="shared" si="0"/>
        <v>25</v>
      </c>
      <c r="BK28" s="43" t="str">
        <f>注音符號字典編碼!C29</f>
        <v>&lt;</v>
      </c>
      <c r="BL28" s="21" t="str">
        <f>注音符號字典編碼!D29</f>
        <v>ㆥ</v>
      </c>
      <c r="BM28" s="316" t="str">
        <f>注音符號字典編碼!E29</f>
        <v>ㄥㄝ</v>
      </c>
      <c r="BN28" s="14" t="str">
        <f>注音符號字典編碼!F29</f>
        <v>Ne</v>
      </c>
      <c r="BO28" s="5" t="str">
        <f>注音符號字典編碼!G29</f>
        <v>E</v>
      </c>
      <c r="BQ28" s="110" t="str">
        <f t="shared" si="1"/>
        <v>"&lt;": { commit: "ㆥ" }</v>
      </c>
      <c r="BU28" s="111">
        <f t="shared" si="2"/>
        <v>25</v>
      </c>
      <c r="BV28" s="112" t="s">
        <v>50</v>
      </c>
      <c r="BW28" s="32" t="s">
        <v>21</v>
      </c>
      <c r="BX28" s="31" t="s">
        <v>196</v>
      </c>
    </row>
    <row r="29" spans="1:76" s="135" customFormat="1" ht="31.5" customHeight="1">
      <c r="B29" s="151" t="s">
        <v>134</v>
      </c>
      <c r="C29" s="152"/>
      <c r="D29" s="152">
        <f ca="1" xml:space="preserve"> LEN(E29)</f>
        <v>44</v>
      </c>
      <c r="E29" s="153" t="str">
        <f ca="1" xml:space="preserve"> _xlfn.CONCAT(D16:AU16)</f>
        <v>1!qa2wsxeEdcyhnb?uUjJ8*,&lt;iIkompA09(lL; 43657</v>
      </c>
      <c r="F29" s="153"/>
      <c r="G29" s="153"/>
      <c r="H29" s="153"/>
      <c r="I29" s="153"/>
      <c r="J29" s="153"/>
      <c r="K29" s="153"/>
      <c r="L29" s="153"/>
      <c r="M29" s="153"/>
      <c r="N29" s="153"/>
      <c r="O29" s="153"/>
      <c r="P29" s="153"/>
      <c r="Q29" s="153"/>
      <c r="R29" s="153"/>
      <c r="S29" s="153"/>
      <c r="T29" s="153"/>
      <c r="U29" s="153"/>
      <c r="V29" s="153"/>
      <c r="W29" s="153"/>
      <c r="X29" s="153"/>
      <c r="Y29" s="153"/>
      <c r="Z29" s="153"/>
      <c r="AA29" s="153"/>
      <c r="AB29" s="153"/>
      <c r="AC29" s="153"/>
      <c r="AD29" s="153"/>
      <c r="AE29" s="153"/>
      <c r="AF29" s="153"/>
      <c r="AG29" s="153"/>
      <c r="AH29" s="153"/>
      <c r="AI29" s="153"/>
      <c r="AJ29" s="153"/>
      <c r="AK29" s="140"/>
      <c r="AL29" s="140"/>
      <c r="AM29" s="154" t="s">
        <v>176</v>
      </c>
      <c r="AN29" s="140" t="e">
        <f ca="1" xml:space="preserve"> FIND(AM29, E29, 1)</f>
        <v>#VALUE!</v>
      </c>
      <c r="AO29" s="155" t="s">
        <v>331</v>
      </c>
      <c r="AP29" s="140" t="e">
        <f ca="1" xml:space="preserve"> MID(E30, AN29, 1)</f>
        <v>#VALUE!</v>
      </c>
      <c r="AQ29" s="140"/>
      <c r="AR29" s="140"/>
      <c r="AS29" s="140"/>
      <c r="AT29" s="140"/>
      <c r="AU29" s="140"/>
      <c r="AV29" s="140"/>
      <c r="AW29" s="140"/>
      <c r="AX29" s="140"/>
      <c r="AY29" s="140"/>
      <c r="AZ29" s="140"/>
      <c r="BA29" s="140"/>
      <c r="BB29" s="140"/>
      <c r="BC29" s="140"/>
      <c r="BD29" s="140"/>
      <c r="BE29" s="140"/>
      <c r="BF29" s="140"/>
      <c r="BG29" s="140"/>
      <c r="BH29" s="140"/>
      <c r="BJ29" s="309">
        <f t="shared" si="0"/>
        <v>26</v>
      </c>
      <c r="BK29" s="6" t="str">
        <f>注音符號字典編碼!C30</f>
        <v>i</v>
      </c>
      <c r="BL29" s="21" t="str">
        <f>注音符號字典編碼!D30</f>
        <v>ㄛ</v>
      </c>
      <c r="BM29" s="316">
        <f>注音符號字典編碼!E30</f>
        <v>0</v>
      </c>
      <c r="BN29" s="14" t="str">
        <f>注音符號字典編碼!F30</f>
        <v>oo</v>
      </c>
      <c r="BO29" s="5" t="str">
        <f>注音符號字典編碼!G30</f>
        <v>O</v>
      </c>
      <c r="BQ29" s="110" t="str">
        <f t="shared" si="1"/>
        <v>"i": { commit: "ㄛ" }</v>
      </c>
      <c r="BU29" s="111">
        <f t="shared" si="2"/>
        <v>26</v>
      </c>
      <c r="BV29" s="112" t="s">
        <v>78</v>
      </c>
      <c r="BW29" s="32" t="s">
        <v>51</v>
      </c>
      <c r="BX29" s="31" t="s">
        <v>189</v>
      </c>
    </row>
    <row r="30" spans="1:76" s="135" customFormat="1" ht="31.5" customHeight="1">
      <c r="B30" s="156" t="s">
        <v>104</v>
      </c>
      <c r="C30" s="157"/>
      <c r="D30" s="157">
        <f ca="1">LEN(E30)</f>
        <v>44</v>
      </c>
      <c r="E30" s="156" t="str">
        <f ca="1" xml:space="preserve"> _xlfn.CONCAT(D17:AU17)</f>
        <v>ㄅㆠㄆㄇㄉㄊㄋㄌㄍㆣㄎㄏㄗㄘㄙㄖㄥㄧㆪㄨㆫㄚㆩㄝㆥㄛㆧㄜㆨㄇㄣㄥㄢㄞㆮㄠㆯㄤˉˋ˪ˊ"˙</v>
      </c>
      <c r="F30" s="156"/>
      <c r="G30" s="156"/>
      <c r="H30" s="156"/>
      <c r="I30" s="156"/>
      <c r="J30" s="156"/>
      <c r="K30" s="156"/>
      <c r="L30" s="156"/>
      <c r="M30" s="156"/>
      <c r="N30" s="156"/>
      <c r="O30" s="156"/>
      <c r="P30" s="156"/>
      <c r="Q30" s="156"/>
      <c r="R30" s="156"/>
      <c r="S30" s="156"/>
      <c r="T30" s="156"/>
      <c r="U30" s="156"/>
      <c r="V30" s="156"/>
      <c r="W30" s="156"/>
      <c r="X30" s="156"/>
      <c r="Y30" s="156"/>
      <c r="Z30" s="156"/>
      <c r="AA30" s="156"/>
      <c r="AB30" s="156"/>
      <c r="AC30" s="156"/>
      <c r="AD30" s="156"/>
      <c r="AE30" s="156"/>
      <c r="AF30" s="156"/>
      <c r="AG30" s="156"/>
      <c r="AH30" s="156"/>
      <c r="AI30" s="156"/>
      <c r="AJ30" s="156"/>
      <c r="AK30" s="140"/>
      <c r="AL30" s="140"/>
      <c r="AM30" s="140"/>
      <c r="AN30" s="140"/>
      <c r="AO30" s="140"/>
      <c r="AP30" s="140"/>
      <c r="AQ30" s="140"/>
      <c r="AR30" s="140"/>
      <c r="AS30" s="140"/>
      <c r="AT30" s="140"/>
      <c r="AU30" s="140"/>
      <c r="AV30" s="140"/>
      <c r="AW30" s="140"/>
      <c r="AX30" s="140"/>
      <c r="AY30" s="140"/>
      <c r="AZ30" s="140"/>
      <c r="BA30" s="140"/>
      <c r="BB30" s="140"/>
      <c r="BC30" s="140"/>
      <c r="BD30" s="140"/>
      <c r="BE30" s="140"/>
      <c r="BF30" s="140"/>
      <c r="BG30" s="140"/>
      <c r="BH30" s="140"/>
      <c r="BJ30" s="309">
        <f t="shared" si="0"/>
        <v>27</v>
      </c>
      <c r="BK30" s="6" t="str">
        <f>注音符號字典編碼!C31</f>
        <v>I</v>
      </c>
      <c r="BL30" s="21" t="str">
        <f>注音符號字典編碼!D31</f>
        <v>ㆧ</v>
      </c>
      <c r="BM30" s="316" t="str">
        <f>注音符號字典編碼!E31</f>
        <v>ㄥㄛ</v>
      </c>
      <c r="BN30" s="14" t="str">
        <f>注音符號字典編碼!F31</f>
        <v>Noo</v>
      </c>
      <c r="BO30" s="5" t="str">
        <f>注音符號字典編碼!G31</f>
        <v>Q</v>
      </c>
      <c r="BQ30" s="110" t="str">
        <f t="shared" si="1"/>
        <v>"I": { commit: "ㆧ" }</v>
      </c>
      <c r="BU30" s="111">
        <f t="shared" si="2"/>
        <v>27</v>
      </c>
      <c r="BV30" s="112" t="s">
        <v>52</v>
      </c>
      <c r="BW30" s="32" t="s">
        <v>79</v>
      </c>
      <c r="BX30" s="31" t="s">
        <v>188</v>
      </c>
    </row>
    <row r="31" spans="1:76" s="135" customFormat="1" ht="31.5" customHeight="1">
      <c r="B31" s="148" t="str">
        <f ca="1" xml:space="preserve"> "- xlit|" &amp; E29 &amp; "|" &amp; E30 &amp; "|"</f>
        <v>- xlit|1!qa2wsxeEdcyhnb?uUjJ8*,&lt;iIkompA09(lL; 43657|ㄅㆠㄆㄇㄉㄊㄋㄌㄍㆣㄎㄏㄗㄘㄙㄖㄥㄧㆪㄨㆫㄚㆩㄝㆥㄛㆧㄜㆨㄇㄣㄥㄢㄞㆮㄠㆯㄤˉˋ˪ˊ"˙|</v>
      </c>
      <c r="C31" s="158"/>
      <c r="D31" s="158"/>
      <c r="E31" s="158"/>
      <c r="F31" s="158"/>
      <c r="G31" s="158"/>
      <c r="H31" s="158"/>
      <c r="I31" s="158"/>
      <c r="J31" s="158"/>
      <c r="K31" s="158"/>
      <c r="L31" s="158"/>
      <c r="M31" s="158"/>
      <c r="N31" s="158"/>
      <c r="O31" s="158"/>
      <c r="P31" s="158"/>
      <c r="Q31" s="158"/>
      <c r="R31" s="158"/>
      <c r="S31" s="158"/>
      <c r="T31" s="158"/>
      <c r="U31" s="158"/>
      <c r="V31" s="158"/>
      <c r="W31" s="158"/>
      <c r="X31" s="158"/>
      <c r="Y31" s="158"/>
      <c r="Z31" s="158"/>
      <c r="AA31" s="158"/>
      <c r="AB31" s="158"/>
      <c r="AC31" s="158"/>
      <c r="AD31" s="158"/>
      <c r="AE31" s="158"/>
      <c r="AF31" s="158"/>
      <c r="AG31" s="149"/>
      <c r="AH31" s="149"/>
      <c r="AI31" s="149"/>
      <c r="AJ31" s="149"/>
      <c r="AK31" s="140"/>
      <c r="AL31" s="140"/>
      <c r="AM31" s="140"/>
      <c r="AN31" s="140"/>
      <c r="AO31" s="140"/>
      <c r="AP31" s="140"/>
      <c r="AQ31" s="140"/>
      <c r="AR31" s="140"/>
      <c r="AS31" s="140"/>
      <c r="AT31" s="140"/>
      <c r="AU31" s="140"/>
      <c r="AV31" s="140"/>
      <c r="AW31" s="140"/>
      <c r="AX31" s="140"/>
      <c r="AY31" s="140"/>
      <c r="AZ31" s="140"/>
      <c r="BA31" s="140"/>
      <c r="BB31" s="140"/>
      <c r="BC31" s="140"/>
      <c r="BD31" s="140"/>
      <c r="BE31" s="140"/>
      <c r="BF31" s="140"/>
      <c r="BG31" s="140"/>
      <c r="BH31" s="140"/>
      <c r="BJ31" s="309">
        <f t="shared" si="0"/>
        <v>28</v>
      </c>
      <c r="BK31" s="6" t="str">
        <f>注音符號字典編碼!C32</f>
        <v>k</v>
      </c>
      <c r="BL31" s="21" t="str">
        <f>注音符號字典編碼!D32</f>
        <v>ㄜ</v>
      </c>
      <c r="BM31" s="316">
        <f>注音符號字典編碼!E32</f>
        <v>0</v>
      </c>
      <c r="BN31" s="14" t="str">
        <f>注音符號字典編碼!F32</f>
        <v>o</v>
      </c>
      <c r="BO31" s="5" t="str">
        <f>注音符號字典編碼!G32</f>
        <v>o</v>
      </c>
      <c r="BQ31" s="110" t="str">
        <f t="shared" si="1"/>
        <v>"k": { commit: "ㄜ" }</v>
      </c>
      <c r="BU31" s="111">
        <f t="shared" si="2"/>
        <v>28</v>
      </c>
      <c r="BV31" s="112" t="s">
        <v>52</v>
      </c>
      <c r="BW31" s="32" t="s">
        <v>236</v>
      </c>
      <c r="BX31" s="31" t="s">
        <v>255</v>
      </c>
    </row>
    <row r="32" spans="1:76" s="135" customFormat="1" ht="31.5" customHeight="1">
      <c r="B32" s="159"/>
      <c r="C32" s="159"/>
      <c r="D32" s="159"/>
      <c r="E32" s="159"/>
      <c r="F32" s="159"/>
      <c r="G32" s="159"/>
      <c r="H32" s="159"/>
      <c r="I32" s="159"/>
      <c r="J32" s="159"/>
      <c r="K32" s="159"/>
      <c r="L32" s="159"/>
      <c r="M32" s="159"/>
      <c r="N32" s="159"/>
      <c r="O32" s="159"/>
      <c r="P32" s="159"/>
      <c r="Q32" s="159"/>
      <c r="R32" s="159"/>
      <c r="S32" s="159"/>
      <c r="T32" s="159"/>
      <c r="U32" s="159"/>
      <c r="V32" s="159"/>
      <c r="W32" s="159"/>
      <c r="X32" s="159"/>
      <c r="Y32" s="159"/>
      <c r="Z32" s="159"/>
      <c r="AA32" s="159"/>
      <c r="AB32" s="159"/>
      <c r="AC32" s="159"/>
      <c r="AD32" s="159"/>
      <c r="AE32" s="159"/>
      <c r="AF32" s="159"/>
      <c r="AG32" s="159"/>
      <c r="AH32" s="140"/>
      <c r="AI32" s="140"/>
      <c r="AJ32" s="140"/>
      <c r="AK32" s="140"/>
      <c r="AL32" s="140"/>
      <c r="AM32" s="140"/>
      <c r="AN32" s="140"/>
      <c r="AO32" s="140"/>
      <c r="AP32" s="140"/>
      <c r="AQ32" s="140"/>
      <c r="AR32" s="140"/>
      <c r="AS32" s="140"/>
      <c r="AT32" s="140"/>
      <c r="AU32" s="140"/>
      <c r="AV32" s="140"/>
      <c r="AW32" s="140"/>
      <c r="AX32" s="140"/>
      <c r="AY32" s="140"/>
      <c r="AZ32" s="140"/>
      <c r="BA32" s="140"/>
      <c r="BB32" s="140"/>
      <c r="BC32" s="140"/>
      <c r="BD32" s="140"/>
      <c r="BE32" s="140"/>
      <c r="BF32" s="140"/>
      <c r="BG32" s="140"/>
      <c r="BH32" s="140"/>
      <c r="BJ32" s="309">
        <f t="shared" si="0"/>
        <v>29</v>
      </c>
      <c r="BK32" s="203" t="str">
        <f>注音符號字典編碼!C33</f>
        <v>o</v>
      </c>
      <c r="BL32" s="24" t="str">
        <f>注音符號字典編碼!D33</f>
        <v>ㆨ</v>
      </c>
      <c r="BM32" s="320">
        <f>注音符號字典編碼!E33</f>
        <v>0</v>
      </c>
      <c r="BN32" s="17" t="str">
        <f>注音符號字典編碼!F33</f>
        <v>ir</v>
      </c>
      <c r="BO32" s="12" t="str">
        <f>注音符號字典編碼!G33</f>
        <v>X</v>
      </c>
      <c r="BQ32" s="110" t="str">
        <f t="shared" si="1"/>
        <v>"o": { commit: "ㆨ" }</v>
      </c>
      <c r="BU32" s="111">
        <f t="shared" si="2"/>
        <v>29</v>
      </c>
      <c r="BV32" s="112" t="s">
        <v>22</v>
      </c>
      <c r="BW32" s="32" t="s">
        <v>53</v>
      </c>
      <c r="BX32" s="31" t="s">
        <v>184</v>
      </c>
    </row>
    <row r="33" spans="2:76" s="135" customFormat="1" ht="31.5" customHeight="1">
      <c r="B33" s="150" t="s">
        <v>334</v>
      </c>
      <c r="C33" s="138"/>
      <c r="D33" s="138"/>
      <c r="E33" s="138"/>
      <c r="F33" s="138"/>
      <c r="G33" s="138"/>
      <c r="H33" s="138"/>
      <c r="I33" s="138"/>
      <c r="J33" s="138"/>
      <c r="K33" s="138"/>
      <c r="L33" s="138"/>
      <c r="M33" s="138"/>
      <c r="N33" s="138"/>
      <c r="O33" s="138"/>
      <c r="P33" s="138"/>
      <c r="Q33" s="138"/>
      <c r="R33" s="138"/>
      <c r="S33" s="138"/>
      <c r="T33" s="138"/>
      <c r="U33" s="138"/>
      <c r="V33" s="138"/>
      <c r="W33" s="138"/>
      <c r="X33" s="138"/>
      <c r="Y33" s="138"/>
      <c r="Z33" s="138"/>
      <c r="AA33" s="138"/>
      <c r="AB33" s="138"/>
      <c r="AC33" s="138"/>
      <c r="AD33" s="138"/>
      <c r="AE33" s="138"/>
      <c r="AF33" s="138"/>
      <c r="AG33" s="138"/>
      <c r="AH33" s="140"/>
      <c r="AI33" s="140"/>
      <c r="AJ33" s="140"/>
      <c r="AK33" s="140"/>
      <c r="AL33" s="140"/>
      <c r="AM33" s="140"/>
      <c r="AN33" s="140"/>
      <c r="AO33" s="140"/>
      <c r="AP33" s="140"/>
      <c r="AQ33" s="140"/>
      <c r="AR33" s="140"/>
      <c r="AS33" s="140"/>
      <c r="AT33" s="140"/>
      <c r="AU33" s="140"/>
      <c r="AV33" s="140"/>
      <c r="AW33" s="140"/>
      <c r="AX33" s="140"/>
      <c r="AY33" s="140"/>
      <c r="AZ33" s="140"/>
      <c r="BA33" s="140"/>
      <c r="BB33" s="140"/>
      <c r="BC33" s="140"/>
      <c r="BD33" s="140"/>
      <c r="BE33" s="140"/>
      <c r="BF33" s="140"/>
      <c r="BG33" s="140"/>
      <c r="BH33" s="140"/>
      <c r="BJ33" s="309">
        <f t="shared" si="0"/>
        <v>30</v>
      </c>
      <c r="BK33" s="9" t="str">
        <f>注音符號字典編碼!C34</f>
        <v>m</v>
      </c>
      <c r="BL33" s="293" t="str">
        <f>注音符號字典編碼!D34</f>
        <v>ㄇ</v>
      </c>
      <c r="BM33" s="321">
        <f>注音符號字典編碼!E34</f>
        <v>0</v>
      </c>
      <c r="BN33" s="200" t="str">
        <f>注音符號字典編碼!F34</f>
        <v>-m</v>
      </c>
      <c r="BO33" s="8" t="str">
        <f>注音符號字典編碼!G34</f>
        <v>M</v>
      </c>
      <c r="BQ33" s="110" t="str">
        <f t="shared" si="1"/>
        <v>"m": { commit: "ㄇ" }</v>
      </c>
      <c r="BU33" s="111">
        <f t="shared" si="2"/>
        <v>30</v>
      </c>
      <c r="BV33" s="112" t="s">
        <v>110</v>
      </c>
      <c r="BW33" s="32" t="s">
        <v>237</v>
      </c>
      <c r="BX33" s="31" t="s">
        <v>256</v>
      </c>
    </row>
    <row r="34" spans="2:76" s="135" customFormat="1" ht="31.5" customHeight="1">
      <c r="B34" s="138" t="s">
        <v>335</v>
      </c>
      <c r="C34" s="138"/>
      <c r="D34" s="138"/>
      <c r="E34" s="138"/>
      <c r="F34" s="138"/>
      <c r="G34" s="138"/>
      <c r="H34" s="138"/>
      <c r="I34" s="138"/>
      <c r="J34" s="138"/>
      <c r="K34" s="138"/>
      <c r="L34" s="138"/>
      <c r="M34" s="138"/>
      <c r="N34" s="138"/>
      <c r="O34" s="138"/>
      <c r="P34" s="138"/>
      <c r="Q34" s="138"/>
      <c r="R34" s="138"/>
      <c r="S34" s="139"/>
      <c r="T34" s="138"/>
      <c r="U34" s="138"/>
      <c r="V34" s="138"/>
      <c r="W34" s="138"/>
      <c r="X34" s="138"/>
      <c r="Y34" s="138"/>
      <c r="Z34" s="138"/>
      <c r="AA34" s="138"/>
      <c r="AB34" s="138"/>
      <c r="AC34" s="138"/>
      <c r="AD34" s="138"/>
      <c r="AE34" s="138"/>
      <c r="AF34" s="138"/>
      <c r="AG34" s="138"/>
      <c r="AH34" s="140"/>
      <c r="AI34" s="140"/>
      <c r="AJ34" s="140"/>
      <c r="AK34" s="140"/>
      <c r="AL34" s="140"/>
      <c r="AM34" s="140"/>
      <c r="AN34" s="140"/>
      <c r="AO34" s="140"/>
      <c r="AP34" s="140"/>
      <c r="AQ34" s="140"/>
      <c r="AR34" s="140"/>
      <c r="AS34" s="140"/>
      <c r="AT34" s="140"/>
      <c r="AU34" s="140"/>
      <c r="AV34" s="140"/>
      <c r="AW34" s="140"/>
      <c r="AX34" s="140"/>
      <c r="AY34" s="140"/>
      <c r="AZ34" s="140"/>
      <c r="BA34" s="140"/>
      <c r="BB34" s="140"/>
      <c r="BC34" s="140"/>
      <c r="BD34" s="140"/>
      <c r="BE34" s="140"/>
      <c r="BF34" s="140"/>
      <c r="BG34" s="140"/>
      <c r="BH34" s="140"/>
      <c r="BJ34" s="309">
        <f t="shared" si="0"/>
        <v>31</v>
      </c>
      <c r="BK34" s="6" t="str">
        <f>注音符號字典編碼!C35</f>
        <v>p</v>
      </c>
      <c r="BL34" s="294" t="str">
        <f>注音符號字典編碼!D35</f>
        <v>ㄣ</v>
      </c>
      <c r="BM34" s="322">
        <f>注音符號字典編碼!E35</f>
        <v>0</v>
      </c>
      <c r="BN34" s="18" t="str">
        <f>注音符號字典編碼!F35</f>
        <v>-n</v>
      </c>
      <c r="BO34" s="5" t="str">
        <f>注音符號字典編碼!G35</f>
        <v>N</v>
      </c>
      <c r="BQ34" s="110" t="str">
        <f t="shared" si="1"/>
        <v>"p": { commit: "ㄣ" }</v>
      </c>
      <c r="BU34" s="111">
        <f t="shared" si="2"/>
        <v>31</v>
      </c>
      <c r="BV34" s="112" t="s">
        <v>80</v>
      </c>
      <c r="BW34" s="32" t="s">
        <v>243</v>
      </c>
      <c r="BX34" s="31" t="s">
        <v>257</v>
      </c>
    </row>
    <row r="35" spans="2:76" s="135" customFormat="1" ht="31.5" customHeight="1">
      <c r="B35" s="151" t="s">
        <v>336</v>
      </c>
      <c r="C35" s="152"/>
      <c r="D35" s="152">
        <f ca="1" xml:space="preserve"> LEN(E35)</f>
        <v>44</v>
      </c>
      <c r="E35" s="153" t="str">
        <f ca="1" xml:space="preserve"> _xlfn.CONCAT(D19:AU19)</f>
        <v>pbPmtTnlkgKhzcsjwiIuUaAeEOQoXMNW@yYxX[123570</v>
      </c>
      <c r="F35" s="153"/>
      <c r="G35" s="153"/>
      <c r="H35" s="153"/>
      <c r="I35" s="153"/>
      <c r="J35" s="153"/>
      <c r="K35" s="153"/>
      <c r="L35" s="153"/>
      <c r="M35" s="153"/>
      <c r="N35" s="153"/>
      <c r="O35" s="153"/>
      <c r="P35" s="153"/>
      <c r="Q35" s="153"/>
      <c r="R35" s="153"/>
      <c r="S35" s="153"/>
      <c r="T35" s="153"/>
      <c r="U35" s="153"/>
      <c r="V35" s="153"/>
      <c r="W35" s="153"/>
      <c r="X35" s="153"/>
      <c r="Y35" s="153"/>
      <c r="Z35" s="153"/>
      <c r="AA35" s="153"/>
      <c r="AB35" s="153"/>
      <c r="AC35" s="153"/>
      <c r="AD35" s="153"/>
      <c r="AE35" s="153"/>
      <c r="AF35" s="153"/>
      <c r="AG35" s="153"/>
      <c r="AH35" s="153"/>
      <c r="AI35" s="153"/>
      <c r="AJ35" s="153"/>
      <c r="AK35" s="159"/>
      <c r="AL35" s="159"/>
      <c r="AM35" s="159"/>
      <c r="AN35" s="159"/>
      <c r="AO35" s="159"/>
      <c r="AP35" s="159"/>
      <c r="AQ35" s="159"/>
      <c r="AR35" s="159"/>
      <c r="AS35" s="159"/>
      <c r="AT35" s="159"/>
      <c r="AU35" s="159"/>
      <c r="AV35" s="159"/>
      <c r="AW35" s="159"/>
      <c r="AX35" s="159"/>
      <c r="AY35" s="159"/>
      <c r="AZ35" s="159"/>
      <c r="BA35" s="159"/>
      <c r="BB35" s="159"/>
      <c r="BC35" s="159"/>
      <c r="BD35" s="140"/>
      <c r="BE35" s="140"/>
      <c r="BF35" s="140"/>
      <c r="BG35" s="140"/>
      <c r="BH35" s="140"/>
      <c r="BJ35" s="309">
        <f t="shared" si="0"/>
        <v>32</v>
      </c>
      <c r="BK35" s="41" t="str">
        <f>注音符號字典編碼!C36</f>
        <v>A</v>
      </c>
      <c r="BL35" s="295" t="str">
        <f>注音符號字典編碼!D36</f>
        <v>ㄥ</v>
      </c>
      <c r="BM35" s="323">
        <f>注音符號字典編碼!E36</f>
        <v>0</v>
      </c>
      <c r="BN35" s="205" t="str">
        <f>注音符號字典編碼!F36</f>
        <v>-ng</v>
      </c>
      <c r="BO35" s="206" t="str">
        <f>注音符號字典編碼!G36</f>
        <v>W</v>
      </c>
      <c r="BQ35" s="110" t="str">
        <f t="shared" si="1"/>
        <v>"A": { commit: "ㄥ" }</v>
      </c>
      <c r="BU35" s="111">
        <f t="shared" si="2"/>
        <v>32</v>
      </c>
      <c r="BV35" s="112" t="s">
        <v>80</v>
      </c>
      <c r="BW35" s="32" t="s">
        <v>241</v>
      </c>
      <c r="BX35" s="31" t="s">
        <v>258</v>
      </c>
    </row>
    <row r="36" spans="2:76" s="135" customFormat="1" ht="31.5" customHeight="1">
      <c r="B36" s="156" t="s">
        <v>104</v>
      </c>
      <c r="C36" s="157"/>
      <c r="D36" s="157">
        <f ca="1">LEN(E36)</f>
        <v>44</v>
      </c>
      <c r="E36" s="156" t="str">
        <f ca="1" xml:space="preserve"> _xlfn.CONCAT(D17:AU17)</f>
        <v>ㄅㆠㄆㄇㄉㄊㄋㄌㄍㆣㄎㄏㄗㄘㄙㄖㄥㄧㆪㄨㆫㄚㆩㄝㆥㄛㆧㄜㆨㄇㄣㄥㄢㄞㆮㄠㆯㄤˉˋ˪ˊ"˙</v>
      </c>
      <c r="F36" s="156"/>
      <c r="G36" s="156"/>
      <c r="H36" s="156"/>
      <c r="I36" s="156"/>
      <c r="J36" s="156"/>
      <c r="K36" s="156"/>
      <c r="L36" s="156"/>
      <c r="M36" s="156"/>
      <c r="N36" s="156"/>
      <c r="O36" s="156"/>
      <c r="P36" s="156"/>
      <c r="Q36" s="156"/>
      <c r="R36" s="156"/>
      <c r="S36" s="156"/>
      <c r="T36" s="156"/>
      <c r="U36" s="156"/>
      <c r="V36" s="156"/>
      <c r="W36" s="156"/>
      <c r="X36" s="156"/>
      <c r="Y36" s="156"/>
      <c r="Z36" s="156"/>
      <c r="AA36" s="156"/>
      <c r="AB36" s="156"/>
      <c r="AC36" s="156"/>
      <c r="AD36" s="156"/>
      <c r="AE36" s="156"/>
      <c r="AF36" s="156"/>
      <c r="AG36" s="156"/>
      <c r="AH36" s="156"/>
      <c r="AI36" s="156"/>
      <c r="AJ36" s="156"/>
      <c r="AK36" s="159"/>
      <c r="AL36" s="159"/>
      <c r="AM36" s="159"/>
      <c r="AN36" s="159"/>
      <c r="AO36" s="159"/>
      <c r="AP36" s="159"/>
      <c r="AQ36" s="159"/>
      <c r="AR36" s="159"/>
      <c r="AS36" s="159"/>
      <c r="AT36" s="159"/>
      <c r="AU36" s="159"/>
      <c r="AV36" s="159"/>
      <c r="AW36" s="159"/>
      <c r="AX36" s="159"/>
      <c r="AY36" s="159"/>
      <c r="AZ36" s="159"/>
      <c r="BA36" s="159"/>
      <c r="BB36" s="159"/>
      <c r="BC36" s="159"/>
      <c r="BD36" s="140"/>
      <c r="BE36" s="140"/>
      <c r="BF36" s="140"/>
      <c r="BG36" s="140"/>
      <c r="BH36" s="140"/>
      <c r="BJ36" s="309">
        <f t="shared" si="0"/>
        <v>33</v>
      </c>
      <c r="BK36" s="6">
        <f>注音符號字典編碼!C37</f>
        <v>0</v>
      </c>
      <c r="BL36" s="21" t="str">
        <f>注音符號字典編碼!D37</f>
        <v>ㄢ</v>
      </c>
      <c r="BM36" s="316">
        <f>注音符號字典編碼!E37</f>
        <v>0</v>
      </c>
      <c r="BN36" s="14" t="str">
        <f>注音符號字典編碼!F37</f>
        <v>an</v>
      </c>
      <c r="BO36" s="5" t="str">
        <f>注音符號字典編碼!G37</f>
        <v>@</v>
      </c>
      <c r="BQ36" s="110" t="str">
        <f t="shared" si="1"/>
        <v>"0": { commit: "ㄢ" }</v>
      </c>
      <c r="BU36" s="111">
        <f t="shared" si="2"/>
        <v>33</v>
      </c>
      <c r="BV36" s="112" t="s">
        <v>112</v>
      </c>
      <c r="BW36" s="32" t="s">
        <v>168</v>
      </c>
      <c r="BX36" s="31" t="s">
        <v>186</v>
      </c>
    </row>
    <row r="37" spans="2:76" s="135" customFormat="1" ht="31.5" customHeight="1">
      <c r="B37" s="148" t="str">
        <f ca="1" xml:space="preserve"> "- xlit|" &amp; E35 &amp; "|" &amp; E36 &amp; "|"</f>
        <v>- xlit|pbPmtTnlkgKhzcsjwiIuUaAeEOQoXMNW@yYxX[123570|ㄅㆠㄆㄇㄉㄊㄋㄌㄍㆣㄎㄏㄗㄘㄙㄖㄥㄧㆪㄨㆫㄚㆩㄝㆥㄛㆧㄜㆨㄇㄣㄥㄢㄞㆮㄠㆯㄤˉˋ˪ˊ"˙|</v>
      </c>
      <c r="C37" s="158"/>
      <c r="D37" s="158"/>
      <c r="E37" s="158"/>
      <c r="F37" s="158"/>
      <c r="G37" s="158"/>
      <c r="H37" s="158"/>
      <c r="I37" s="158"/>
      <c r="J37" s="158"/>
      <c r="K37" s="158"/>
      <c r="L37" s="158"/>
      <c r="M37" s="158"/>
      <c r="N37" s="158"/>
      <c r="O37" s="158"/>
      <c r="P37" s="158"/>
      <c r="Q37" s="158"/>
      <c r="R37" s="158"/>
      <c r="S37" s="158"/>
      <c r="T37" s="158"/>
      <c r="U37" s="158"/>
      <c r="V37" s="158"/>
      <c r="W37" s="158"/>
      <c r="X37" s="158"/>
      <c r="Y37" s="158"/>
      <c r="Z37" s="158"/>
      <c r="AA37" s="158"/>
      <c r="AB37" s="158"/>
      <c r="AC37" s="158"/>
      <c r="AD37" s="158"/>
      <c r="AE37" s="158"/>
      <c r="AF37" s="158"/>
      <c r="AG37" s="149"/>
      <c r="AH37" s="149"/>
      <c r="AI37" s="149"/>
      <c r="AJ37" s="149"/>
      <c r="AK37" s="159"/>
      <c r="AL37" s="159"/>
      <c r="AM37" s="159"/>
      <c r="AN37" s="159"/>
      <c r="AO37" s="159"/>
      <c r="AP37" s="159"/>
      <c r="AQ37" s="159"/>
      <c r="AR37" s="159"/>
      <c r="AS37" s="159"/>
      <c r="AT37" s="159"/>
      <c r="AU37" s="159"/>
      <c r="AV37" s="159"/>
      <c r="AW37" s="159"/>
      <c r="AX37" s="159"/>
      <c r="AY37" s="159"/>
      <c r="AZ37" s="159"/>
      <c r="BA37" s="159"/>
      <c r="BB37" s="159"/>
      <c r="BC37" s="159"/>
      <c r="BD37" s="140"/>
      <c r="BE37" s="140"/>
      <c r="BF37" s="140"/>
      <c r="BG37" s="140"/>
      <c r="BH37" s="140"/>
      <c r="BJ37" s="309">
        <f t="shared" si="0"/>
        <v>34</v>
      </c>
      <c r="BK37" s="6">
        <f>注音符號字典編碼!C38</f>
        <v>9</v>
      </c>
      <c r="BL37" s="21" t="str">
        <f>注音符號字典編碼!D38</f>
        <v>ㄞ</v>
      </c>
      <c r="BM37" s="316">
        <f>注音符號字典編碼!E38</f>
        <v>0</v>
      </c>
      <c r="BN37" s="14" t="str">
        <f>注音符號字典編碼!F38</f>
        <v>ai</v>
      </c>
      <c r="BO37" s="5" t="str">
        <f>注音符號字典編碼!G38</f>
        <v>y</v>
      </c>
      <c r="BQ37" s="110" t="str">
        <f t="shared" si="1"/>
        <v>"9": { commit: "ㄞ" }</v>
      </c>
      <c r="BU37" s="111">
        <f t="shared" si="2"/>
        <v>34</v>
      </c>
      <c r="BV37" s="112" t="s">
        <v>113</v>
      </c>
      <c r="BW37" s="32" t="s">
        <v>242</v>
      </c>
      <c r="BX37" s="31" t="s">
        <v>259</v>
      </c>
    </row>
    <row r="38" spans="2:76" s="135" customFormat="1" ht="31.5" customHeight="1">
      <c r="B38" s="159"/>
      <c r="C38" s="159"/>
      <c r="D38" s="159"/>
      <c r="E38" s="159"/>
      <c r="F38" s="159"/>
      <c r="G38" s="159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59"/>
      <c r="S38" s="159"/>
      <c r="T38" s="159"/>
      <c r="U38" s="159"/>
      <c r="V38" s="159"/>
      <c r="W38" s="159"/>
      <c r="X38" s="159"/>
      <c r="Y38" s="159"/>
      <c r="Z38" s="159"/>
      <c r="AA38" s="159"/>
      <c r="AB38" s="159"/>
      <c r="AC38" s="159"/>
      <c r="AD38" s="159"/>
      <c r="AE38" s="159"/>
      <c r="AF38" s="159"/>
      <c r="AG38" s="159"/>
      <c r="AH38" s="159"/>
      <c r="AI38" s="159"/>
      <c r="AJ38" s="159"/>
      <c r="AK38" s="159"/>
      <c r="AL38" s="159"/>
      <c r="AM38" s="159"/>
      <c r="AN38" s="159"/>
      <c r="AO38" s="159"/>
      <c r="AP38" s="159"/>
      <c r="AQ38" s="159"/>
      <c r="AR38" s="159"/>
      <c r="AS38" s="159"/>
      <c r="AT38" s="159"/>
      <c r="AU38" s="159"/>
      <c r="AV38" s="159"/>
      <c r="AW38" s="159"/>
      <c r="AX38" s="159"/>
      <c r="AY38" s="159"/>
      <c r="AZ38" s="159"/>
      <c r="BA38" s="159"/>
      <c r="BB38" s="159"/>
      <c r="BC38" s="159"/>
      <c r="BD38" s="140"/>
      <c r="BE38" s="140"/>
      <c r="BF38" s="140"/>
      <c r="BG38" s="140"/>
      <c r="BH38" s="140"/>
      <c r="BJ38" s="309">
        <f t="shared" si="0"/>
        <v>35</v>
      </c>
      <c r="BK38" s="6" t="str">
        <f>注音符號字典編碼!C39</f>
        <v>(</v>
      </c>
      <c r="BL38" s="21" t="str">
        <f>注音符號字典編碼!D39</f>
        <v>ㆮ</v>
      </c>
      <c r="BM38" s="316" t="str">
        <f>注音符號字典編碼!E39</f>
        <v>ㄥㄞ</v>
      </c>
      <c r="BN38" s="14" t="str">
        <f>注音符號字典編碼!F39</f>
        <v>Nai</v>
      </c>
      <c r="BO38" s="5" t="str">
        <f>注音符號字典編碼!G39</f>
        <v>Y</v>
      </c>
      <c r="BQ38" s="110" t="str">
        <f t="shared" si="1"/>
        <v>"(": { commit: "ㆮ" }</v>
      </c>
      <c r="BU38" s="111">
        <f t="shared" si="2"/>
        <v>35</v>
      </c>
      <c r="BV38" s="112" t="s">
        <v>100</v>
      </c>
      <c r="BW38" s="32" t="s">
        <v>165</v>
      </c>
      <c r="BX38" s="31" t="s">
        <v>260</v>
      </c>
    </row>
    <row r="39" spans="2:76" ht="31.5" customHeight="1">
      <c r="B39" s="159"/>
      <c r="C39" s="159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59"/>
      <c r="P39" s="159"/>
      <c r="Q39" s="159"/>
      <c r="R39" s="159"/>
      <c r="S39" s="159"/>
      <c r="T39" s="159"/>
      <c r="U39" s="159"/>
      <c r="V39" s="159"/>
      <c r="W39" s="159"/>
      <c r="X39" s="159"/>
      <c r="Y39" s="159"/>
      <c r="Z39" s="159"/>
      <c r="AA39" s="159"/>
      <c r="AB39" s="159"/>
      <c r="AC39" s="159"/>
      <c r="AD39" s="159"/>
      <c r="AE39" s="159"/>
      <c r="AF39" s="159"/>
      <c r="AG39" s="159"/>
      <c r="AH39" s="159"/>
      <c r="AI39" s="159"/>
      <c r="AJ39" s="159"/>
      <c r="AK39" s="159"/>
      <c r="AL39" s="159"/>
      <c r="AM39" s="159"/>
      <c r="AN39" s="159"/>
      <c r="AO39" s="159"/>
      <c r="AP39" s="159"/>
      <c r="AQ39" s="159"/>
      <c r="AR39" s="159"/>
      <c r="AS39" s="159"/>
      <c r="AT39" s="159"/>
      <c r="AU39" s="159"/>
      <c r="AV39" s="159"/>
      <c r="AW39" s="159"/>
      <c r="AX39" s="159"/>
      <c r="AY39" s="159"/>
      <c r="AZ39" s="159"/>
      <c r="BA39" s="159"/>
      <c r="BB39" s="159"/>
      <c r="BC39" s="159"/>
      <c r="BD39" s="159"/>
      <c r="BE39" s="159"/>
      <c r="BF39" s="159"/>
      <c r="BG39" s="159"/>
      <c r="BH39" s="159"/>
      <c r="BJ39" s="309">
        <f t="shared" si="0"/>
        <v>36</v>
      </c>
      <c r="BK39" s="6" t="str">
        <f>注音符號字典編碼!C40</f>
        <v>l</v>
      </c>
      <c r="BL39" s="21" t="str">
        <f>注音符號字典編碼!D40</f>
        <v>ㄠ</v>
      </c>
      <c r="BM39" s="316">
        <f>注音符號字典編碼!E40</f>
        <v>0</v>
      </c>
      <c r="BN39" s="14" t="str">
        <f>注音符號字典編碼!F40</f>
        <v>au</v>
      </c>
      <c r="BO39" s="5" t="str">
        <f>注音符號字典編碼!G40</f>
        <v>x</v>
      </c>
      <c r="BQ39" s="110" t="str">
        <f t="shared" si="1"/>
        <v>"l": { commit: "ㄠ" }</v>
      </c>
      <c r="BU39" s="111">
        <f t="shared" si="2"/>
        <v>36</v>
      </c>
      <c r="BV39" s="112" t="s">
        <v>23</v>
      </c>
      <c r="BW39" s="32" t="s">
        <v>73</v>
      </c>
      <c r="BX39" s="31" t="s">
        <v>185</v>
      </c>
    </row>
    <row r="40" spans="2:76" ht="31.5" customHeight="1">
      <c r="B40" s="159"/>
      <c r="C40" s="159"/>
      <c r="D40" s="159"/>
      <c r="BG40" s="159"/>
      <c r="BH40" s="159"/>
      <c r="BJ40" s="309">
        <f t="shared" si="0"/>
        <v>37</v>
      </c>
      <c r="BK40" s="6" t="str">
        <f>注音符號字典編碼!C41</f>
        <v>L</v>
      </c>
      <c r="BL40" s="21" t="str">
        <f>注音符號字典編碼!D41</f>
        <v>ㆯ</v>
      </c>
      <c r="BM40" s="316" t="str">
        <f>注音符號字典編碼!E41</f>
        <v>ㄥㄠ</v>
      </c>
      <c r="BN40" s="14" t="str">
        <f>注音符號字典編碼!F41</f>
        <v>Nau</v>
      </c>
      <c r="BO40" s="5" t="str">
        <f>注音符號字典編碼!G41</f>
        <v>X</v>
      </c>
      <c r="BQ40" s="110" t="str">
        <f t="shared" si="1"/>
        <v>"L": { commit: "ㆯ" }</v>
      </c>
      <c r="BU40" s="111">
        <f t="shared" si="2"/>
        <v>37</v>
      </c>
      <c r="BV40" s="112" t="s">
        <v>54</v>
      </c>
      <c r="BW40" s="32" t="s">
        <v>239</v>
      </c>
      <c r="BX40" s="31" t="s">
        <v>261</v>
      </c>
    </row>
    <row r="41" spans="2:76" ht="31.5" customHeight="1">
      <c r="BG41" s="159"/>
      <c r="BH41" s="159"/>
      <c r="BJ41" s="309">
        <f t="shared" si="0"/>
        <v>38</v>
      </c>
      <c r="BK41" s="41" t="str">
        <f>注音符號字典編碼!C42</f>
        <v>;</v>
      </c>
      <c r="BL41" s="23" t="str">
        <f>注音符號字典編碼!D42</f>
        <v>ㄤ</v>
      </c>
      <c r="BM41" s="318">
        <f>注音符號字典編碼!E42</f>
        <v>0</v>
      </c>
      <c r="BN41" s="16" t="str">
        <f>注音符號字典編碼!F42</f>
        <v>ang</v>
      </c>
      <c r="BO41" s="10" t="str">
        <f>注音符號字典編碼!G42</f>
        <v>[</v>
      </c>
      <c r="BQ41" s="110" t="str">
        <f t="shared" si="1"/>
        <v>";": { commit: "ㄤ" }</v>
      </c>
      <c r="BU41" s="111">
        <f t="shared" si="2"/>
        <v>38</v>
      </c>
      <c r="BV41" s="112" t="s">
        <v>81</v>
      </c>
      <c r="BW41" s="32" t="s">
        <v>240</v>
      </c>
      <c r="BX41" s="31" t="s">
        <v>262</v>
      </c>
    </row>
    <row r="42" spans="2:76" ht="31.5" customHeight="1">
      <c r="BG42" s="159"/>
      <c r="BH42" s="159"/>
      <c r="BJ42" s="309">
        <f t="shared" si="0"/>
        <v>39</v>
      </c>
      <c r="BK42" s="9" t="str">
        <f>注音符號字典編碼!C43</f>
        <v xml:space="preserve"> </v>
      </c>
      <c r="BL42" s="22" t="str">
        <f>注音符號字典編碼!D43</f>
        <v>ˉ</v>
      </c>
      <c r="BM42" s="317">
        <f>注音符號字典編碼!E43</f>
        <v>0</v>
      </c>
      <c r="BN42" s="15">
        <f>注音符號字典編碼!F43</f>
        <v>1</v>
      </c>
      <c r="BO42" s="8">
        <f>注音符號字典編碼!G43</f>
        <v>1</v>
      </c>
      <c r="BQ42" s="110" t="str">
        <f t="shared" si="1"/>
        <v>" ": { commit: "ˉ" }</v>
      </c>
      <c r="BU42" s="111">
        <f t="shared" si="2"/>
        <v>39</v>
      </c>
      <c r="BV42" s="112" t="s">
        <v>101</v>
      </c>
      <c r="BW42" s="32" t="s">
        <v>160</v>
      </c>
      <c r="BX42" s="31" t="s">
        <v>195</v>
      </c>
    </row>
    <row r="43" spans="2:76" ht="31.5" customHeight="1">
      <c r="BG43" s="159"/>
      <c r="BH43" s="159"/>
      <c r="BJ43" s="309">
        <f t="shared" si="0"/>
        <v>40</v>
      </c>
      <c r="BK43" s="304">
        <f>注音符號字典編碼!C44</f>
        <v>4</v>
      </c>
      <c r="BL43" s="305" t="str">
        <f>注音符號字典編碼!D44</f>
        <v>ˋ</v>
      </c>
      <c r="BM43" s="324">
        <f>注音符號字典編碼!E44</f>
        <v>0</v>
      </c>
      <c r="BN43" s="306">
        <f>注音符號字典編碼!F44</f>
        <v>2</v>
      </c>
      <c r="BO43" s="302">
        <f>注音符號字典編碼!G44</f>
        <v>2</v>
      </c>
      <c r="BQ43" s="110" t="str">
        <f t="shared" si="1"/>
        <v>"4": { commit: "ˋ" }</v>
      </c>
      <c r="BU43" s="111">
        <f t="shared" si="2"/>
        <v>40</v>
      </c>
      <c r="BV43" s="112" t="s">
        <v>114</v>
      </c>
      <c r="BW43" s="32" t="s">
        <v>163</v>
      </c>
      <c r="BX43" s="31" t="s">
        <v>193</v>
      </c>
    </row>
    <row r="44" spans="2:76" ht="31.5" customHeight="1">
      <c r="BG44" s="159"/>
      <c r="BH44" s="159"/>
      <c r="BJ44" s="309">
        <f t="shared" si="0"/>
        <v>41</v>
      </c>
      <c r="BK44" s="304">
        <f>注音符號字典編碼!C45</f>
        <v>3</v>
      </c>
      <c r="BL44" s="305" t="str">
        <f>注音符號字典編碼!D45</f>
        <v>˪</v>
      </c>
      <c r="BM44" s="324">
        <f>注音符號字典編碼!E45</f>
        <v>0</v>
      </c>
      <c r="BN44" s="306">
        <f>注音符號字典編碼!F45</f>
        <v>3</v>
      </c>
      <c r="BO44" s="302">
        <f>注音符號字典編碼!G45</f>
        <v>3</v>
      </c>
      <c r="BQ44" s="110" t="str">
        <f t="shared" si="1"/>
        <v>"3": { commit: "˪" }</v>
      </c>
      <c r="BU44" s="111">
        <f t="shared" si="2"/>
        <v>41</v>
      </c>
      <c r="BV44" s="112" t="s">
        <v>102</v>
      </c>
      <c r="BW44" s="32" t="s">
        <v>164</v>
      </c>
      <c r="BX44" s="31" t="s">
        <v>191</v>
      </c>
    </row>
    <row r="45" spans="2:76" ht="31.5" customHeight="1">
      <c r="B45" s="159"/>
      <c r="C45" s="159"/>
      <c r="D45" s="159"/>
      <c r="E45" s="159"/>
      <c r="F45" s="159"/>
      <c r="G45" s="159"/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159"/>
      <c r="S45" s="159"/>
      <c r="T45" s="159"/>
      <c r="U45" s="159"/>
      <c r="V45" s="159"/>
      <c r="W45" s="159"/>
      <c r="X45" s="159"/>
      <c r="Y45" s="159"/>
      <c r="Z45" s="159"/>
      <c r="AA45" s="159"/>
      <c r="AB45" s="159"/>
      <c r="AC45" s="159"/>
      <c r="AD45" s="159"/>
      <c r="AE45" s="159"/>
      <c r="AF45" s="159"/>
      <c r="AG45" s="159"/>
      <c r="AH45" s="159"/>
      <c r="AI45" s="159"/>
      <c r="AJ45" s="159"/>
      <c r="AK45" s="159"/>
      <c r="AL45" s="159"/>
      <c r="AM45" s="159"/>
      <c r="AN45" s="159"/>
      <c r="AO45" s="159"/>
      <c r="AP45" s="159"/>
      <c r="AQ45" s="159"/>
      <c r="AR45" s="159"/>
      <c r="AS45" s="159"/>
      <c r="AT45" s="159"/>
      <c r="AU45" s="159"/>
      <c r="AV45" s="159"/>
      <c r="AW45" s="159"/>
      <c r="AX45" s="159"/>
      <c r="AY45" s="159"/>
      <c r="AZ45" s="159"/>
      <c r="BA45" s="159"/>
      <c r="BB45" s="159"/>
      <c r="BC45" s="159"/>
      <c r="BD45" s="159"/>
      <c r="BE45" s="159"/>
      <c r="BF45" s="159"/>
      <c r="BG45" s="159"/>
      <c r="BH45" s="159"/>
      <c r="BJ45" s="309">
        <f t="shared" si="0"/>
        <v>42</v>
      </c>
      <c r="BK45" s="304">
        <f>注音符號字典編碼!C46</f>
        <v>6</v>
      </c>
      <c r="BL45" s="305" t="str">
        <f>注音符號字典編碼!D46</f>
        <v>ˊ</v>
      </c>
      <c r="BM45" s="324">
        <f>注音符號字典編碼!E46</f>
        <v>0</v>
      </c>
      <c r="BN45" s="306">
        <f>注音符號字典編碼!F46</f>
        <v>5</v>
      </c>
      <c r="BO45" s="302">
        <f>注音符號字典編碼!G46</f>
        <v>5</v>
      </c>
      <c r="BQ45" s="110" t="str">
        <f t="shared" si="1"/>
        <v>"6": { commit: "ˊ" }</v>
      </c>
      <c r="BU45" s="111">
        <f t="shared" si="2"/>
        <v>42</v>
      </c>
      <c r="BV45" s="112" t="s">
        <v>48</v>
      </c>
      <c r="BW45" s="32" t="s">
        <v>162</v>
      </c>
      <c r="BX45" s="31" t="s">
        <v>190</v>
      </c>
    </row>
    <row r="46" spans="2:76" ht="31.5" customHeight="1">
      <c r="B46" s="159"/>
      <c r="C46" s="159"/>
      <c r="D46" s="159"/>
      <c r="E46" s="159"/>
      <c r="F46" s="159"/>
      <c r="G46" s="159"/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159"/>
      <c r="S46" s="159"/>
      <c r="T46" s="159"/>
      <c r="U46" s="159"/>
      <c r="V46" s="159"/>
      <c r="W46" s="159"/>
      <c r="X46" s="159"/>
      <c r="Y46" s="159"/>
      <c r="Z46" s="159"/>
      <c r="AA46" s="159"/>
      <c r="AB46" s="159"/>
      <c r="AC46" s="159"/>
      <c r="AD46" s="159"/>
      <c r="AE46" s="159"/>
      <c r="AF46" s="159"/>
      <c r="AG46" s="159"/>
      <c r="AH46" s="159"/>
      <c r="AI46" s="159"/>
      <c r="AJ46" s="159"/>
      <c r="AK46" s="159"/>
      <c r="AL46" s="159"/>
      <c r="AM46" s="159"/>
      <c r="AN46" s="159"/>
      <c r="AO46" s="159"/>
      <c r="AP46" s="159"/>
      <c r="AQ46" s="159"/>
      <c r="AR46" s="159"/>
      <c r="AS46" s="159"/>
      <c r="AT46" s="159"/>
      <c r="AU46" s="159"/>
      <c r="AV46" s="159"/>
      <c r="AW46" s="159"/>
      <c r="AX46" s="159"/>
      <c r="AY46" s="159"/>
      <c r="AZ46" s="159"/>
      <c r="BA46" s="159"/>
      <c r="BB46" s="159"/>
      <c r="BC46" s="159"/>
      <c r="BD46" s="159"/>
      <c r="BE46" s="159"/>
      <c r="BF46" s="159"/>
      <c r="BG46" s="159"/>
      <c r="BH46" s="159"/>
      <c r="BJ46" s="309">
        <f t="shared" si="0"/>
        <v>43</v>
      </c>
      <c r="BK46" s="304">
        <f>注音符號字典編碼!C47</f>
        <v>5</v>
      </c>
      <c r="BL46" s="305" t="str">
        <f>注音符號字典編碼!D47</f>
        <v>"</v>
      </c>
      <c r="BM46" s="324">
        <f>注音符號字典編碼!E47</f>
        <v>0</v>
      </c>
      <c r="BN46" s="306">
        <f>注音符號字典編碼!F47</f>
        <v>7</v>
      </c>
      <c r="BO46" s="302">
        <f>注音符號字典編碼!G47</f>
        <v>7</v>
      </c>
      <c r="BQ46" s="110" t="str">
        <f t="shared" si="1"/>
        <v>"5": { commit: """ }</v>
      </c>
    </row>
    <row r="47" spans="2:76" ht="31.5" customHeight="1">
      <c r="B47" s="159"/>
      <c r="C47" s="159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159"/>
      <c r="R47" s="159"/>
      <c r="S47" s="159"/>
      <c r="T47" s="159"/>
      <c r="U47" s="159"/>
      <c r="V47" s="159"/>
      <c r="W47" s="159"/>
      <c r="X47" s="159"/>
      <c r="Y47" s="159"/>
      <c r="Z47" s="159"/>
      <c r="AA47" s="159"/>
      <c r="AB47" s="159"/>
      <c r="AC47" s="159"/>
      <c r="AD47" s="159"/>
      <c r="AE47" s="159"/>
      <c r="AF47" s="159"/>
      <c r="AG47" s="159"/>
      <c r="AH47" s="159"/>
      <c r="AI47" s="159"/>
      <c r="AJ47" s="159"/>
      <c r="AK47" s="159"/>
      <c r="AL47" s="159"/>
      <c r="AM47" s="159"/>
      <c r="AN47" s="159"/>
      <c r="AO47" s="159"/>
      <c r="AP47" s="159"/>
      <c r="AQ47" s="159"/>
      <c r="AR47" s="159"/>
      <c r="AS47" s="159"/>
      <c r="AT47" s="159"/>
      <c r="AU47" s="159"/>
      <c r="AV47" s="159"/>
      <c r="AW47" s="159"/>
      <c r="AX47" s="159"/>
      <c r="AY47" s="159"/>
      <c r="AZ47" s="159"/>
      <c r="BA47" s="159"/>
      <c r="BB47" s="159"/>
      <c r="BC47" s="159"/>
      <c r="BD47" s="159"/>
      <c r="BE47" s="159"/>
      <c r="BF47" s="159"/>
      <c r="BG47" s="159"/>
      <c r="BH47" s="159"/>
      <c r="BJ47" s="309">
        <f t="shared" si="0"/>
        <v>44</v>
      </c>
      <c r="BK47" s="11">
        <f>注音符號字典編碼!C48</f>
        <v>7</v>
      </c>
      <c r="BL47" s="23" t="str">
        <f>注音符號字典編碼!D48</f>
        <v>˙</v>
      </c>
      <c r="BM47" s="318">
        <f>注音符號字典編碼!E48</f>
        <v>0</v>
      </c>
      <c r="BN47" s="16">
        <f>注音符號字典編碼!F48</f>
        <v>8</v>
      </c>
      <c r="BO47" s="10">
        <f>注音符號字典編碼!G48</f>
        <v>0</v>
      </c>
      <c r="BQ47" s="110" t="str">
        <f t="shared" si="1"/>
        <v>"7": { commit: "˙" }</v>
      </c>
    </row>
    <row r="48" spans="2:76" ht="31.5" customHeight="1">
      <c r="B48" s="159"/>
      <c r="C48" s="159"/>
      <c r="D48" s="159"/>
      <c r="E48" s="159"/>
      <c r="F48" s="159"/>
      <c r="G48" s="159"/>
      <c r="H48" s="159"/>
      <c r="I48" s="159"/>
      <c r="J48" s="159"/>
      <c r="K48" s="159"/>
      <c r="L48" s="159"/>
      <c r="M48" s="159"/>
      <c r="N48" s="159"/>
      <c r="O48" s="159"/>
      <c r="P48" s="159"/>
      <c r="Q48" s="159"/>
      <c r="R48" s="159"/>
      <c r="S48" s="159"/>
      <c r="T48" s="159"/>
      <c r="U48" s="159"/>
      <c r="V48" s="159"/>
      <c r="W48" s="159"/>
      <c r="X48" s="159"/>
      <c r="Y48" s="159"/>
      <c r="Z48" s="159"/>
      <c r="AA48" s="159"/>
      <c r="AB48" s="159"/>
      <c r="AC48" s="159"/>
      <c r="AD48" s="159"/>
      <c r="AE48" s="159"/>
      <c r="AF48" s="159"/>
      <c r="AG48" s="159"/>
      <c r="AH48" s="159"/>
      <c r="AI48" s="159"/>
      <c r="AJ48" s="159"/>
      <c r="AK48" s="159"/>
      <c r="AL48" s="159"/>
      <c r="AM48" s="159"/>
      <c r="AN48" s="159"/>
      <c r="AO48" s="159"/>
      <c r="AP48" s="159"/>
      <c r="AQ48" s="159"/>
      <c r="AR48" s="159"/>
      <c r="AS48" s="159"/>
      <c r="AT48" s="159"/>
      <c r="AU48" s="159"/>
      <c r="AV48" s="159"/>
      <c r="AW48" s="159"/>
      <c r="AX48" s="159"/>
      <c r="AY48" s="159"/>
      <c r="AZ48" s="159"/>
      <c r="BA48" s="159"/>
      <c r="BB48" s="159"/>
      <c r="BC48" s="159"/>
      <c r="BD48" s="159"/>
      <c r="BE48" s="159"/>
      <c r="BF48" s="159"/>
      <c r="BG48" s="159"/>
      <c r="BH48" s="159"/>
    </row>
    <row r="49" spans="2:60" ht="31.5" customHeight="1">
      <c r="B49" s="159"/>
      <c r="C49" s="159"/>
      <c r="D49" s="159"/>
      <c r="E49" s="159"/>
      <c r="F49" s="159"/>
      <c r="G49" s="159"/>
      <c r="H49" s="159"/>
      <c r="I49" s="159"/>
      <c r="J49" s="159"/>
      <c r="K49" s="159"/>
      <c r="L49" s="159"/>
      <c r="M49" s="159"/>
      <c r="N49" s="159"/>
      <c r="O49" s="159"/>
      <c r="P49" s="159"/>
      <c r="Q49" s="159"/>
      <c r="R49" s="159"/>
      <c r="S49" s="159"/>
      <c r="T49" s="159"/>
      <c r="U49" s="159"/>
      <c r="V49" s="159"/>
      <c r="W49" s="159"/>
      <c r="X49" s="159"/>
      <c r="Y49" s="159"/>
      <c r="Z49" s="159"/>
      <c r="AA49" s="159"/>
      <c r="AB49" s="159"/>
      <c r="AC49" s="159"/>
      <c r="AD49" s="159"/>
      <c r="AE49" s="159"/>
      <c r="AF49" s="159"/>
      <c r="AG49" s="159"/>
      <c r="AH49" s="159"/>
      <c r="AI49" s="159"/>
      <c r="AJ49" s="159"/>
      <c r="AK49" s="159"/>
      <c r="AL49" s="159"/>
      <c r="AM49" s="159"/>
      <c r="AN49" s="159"/>
      <c r="AO49" s="159"/>
      <c r="AP49" s="159"/>
      <c r="AQ49" s="159"/>
      <c r="AR49" s="159"/>
      <c r="AS49" s="159"/>
      <c r="AT49" s="159"/>
      <c r="AU49" s="159"/>
      <c r="AV49" s="159"/>
      <c r="AW49" s="159"/>
      <c r="AX49" s="159"/>
      <c r="AY49" s="159"/>
      <c r="AZ49" s="159"/>
      <c r="BA49" s="159"/>
      <c r="BB49" s="159"/>
      <c r="BC49" s="159"/>
      <c r="BD49" s="159"/>
      <c r="BE49" s="159"/>
      <c r="BF49" s="159"/>
      <c r="BG49" s="159"/>
      <c r="BH49" s="159"/>
    </row>
    <row r="50" spans="2:60" ht="31.5" customHeight="1">
      <c r="B50" s="159"/>
      <c r="C50" s="159"/>
      <c r="D50" s="159"/>
      <c r="E50" s="159"/>
      <c r="F50" s="159"/>
      <c r="G50" s="159"/>
      <c r="H50" s="159"/>
      <c r="I50" s="159"/>
      <c r="J50" s="159"/>
      <c r="K50" s="159"/>
      <c r="L50" s="159"/>
      <c r="M50" s="159"/>
      <c r="N50" s="159"/>
      <c r="O50" s="159"/>
      <c r="P50" s="159"/>
      <c r="Q50" s="159"/>
      <c r="R50" s="159"/>
      <c r="S50" s="159"/>
      <c r="T50" s="159"/>
      <c r="U50" s="159"/>
      <c r="V50" s="159"/>
      <c r="W50" s="159"/>
      <c r="X50" s="159"/>
      <c r="Y50" s="159"/>
      <c r="Z50" s="159"/>
      <c r="AA50" s="159"/>
      <c r="AB50" s="159"/>
      <c r="AC50" s="159"/>
      <c r="AD50" s="159"/>
      <c r="AE50" s="159"/>
      <c r="AF50" s="159"/>
      <c r="AG50" s="159"/>
      <c r="AH50" s="159"/>
      <c r="AI50" s="159"/>
      <c r="AJ50" s="159"/>
      <c r="AK50" s="159"/>
      <c r="AL50" s="159"/>
      <c r="AM50" s="159"/>
      <c r="AN50" s="159"/>
      <c r="AO50" s="159"/>
      <c r="AP50" s="159"/>
      <c r="AQ50" s="159"/>
      <c r="AR50" s="159"/>
      <c r="AS50" s="159"/>
      <c r="AT50" s="159"/>
      <c r="AU50" s="159"/>
      <c r="AV50" s="159"/>
      <c r="AW50" s="159"/>
      <c r="AX50" s="159"/>
      <c r="AY50" s="159"/>
      <c r="AZ50" s="159"/>
      <c r="BA50" s="159"/>
      <c r="BB50" s="159"/>
      <c r="BC50" s="159"/>
      <c r="BD50" s="159"/>
      <c r="BE50" s="159"/>
      <c r="BF50" s="159"/>
      <c r="BG50" s="159"/>
      <c r="BH50" s="159"/>
    </row>
    <row r="51" spans="2:60" ht="31.5" customHeight="1">
      <c r="B51" s="159"/>
      <c r="C51" s="159"/>
      <c r="D51" s="159"/>
      <c r="E51" s="159"/>
      <c r="F51" s="159"/>
      <c r="G51" s="159"/>
      <c r="H51" s="159"/>
      <c r="I51" s="159"/>
      <c r="J51" s="159"/>
      <c r="K51" s="159"/>
      <c r="L51" s="159"/>
      <c r="M51" s="159"/>
      <c r="N51" s="159"/>
      <c r="O51" s="159"/>
      <c r="P51" s="159"/>
      <c r="Q51" s="159"/>
      <c r="R51" s="159"/>
      <c r="S51" s="159"/>
      <c r="T51" s="159"/>
      <c r="U51" s="159"/>
      <c r="V51" s="159"/>
      <c r="W51" s="159"/>
      <c r="X51" s="159"/>
      <c r="Y51" s="159"/>
      <c r="Z51" s="159"/>
      <c r="AA51" s="159"/>
      <c r="AB51" s="159"/>
      <c r="AC51" s="159"/>
      <c r="AD51" s="159"/>
      <c r="AE51" s="159"/>
      <c r="AF51" s="159"/>
      <c r="AG51" s="159"/>
      <c r="AH51" s="159"/>
      <c r="AI51" s="159"/>
      <c r="AJ51" s="159"/>
      <c r="AK51" s="159"/>
      <c r="AL51" s="159"/>
      <c r="AM51" s="159"/>
      <c r="AN51" s="159"/>
      <c r="AO51" s="159"/>
      <c r="AP51" s="159"/>
      <c r="AQ51" s="159"/>
      <c r="AR51" s="159"/>
      <c r="AS51" s="159"/>
      <c r="AT51" s="159"/>
      <c r="AU51" s="159"/>
      <c r="AV51" s="159"/>
      <c r="AW51" s="159"/>
      <c r="AX51" s="159"/>
      <c r="AY51" s="159"/>
      <c r="AZ51" s="159"/>
      <c r="BA51" s="159"/>
      <c r="BB51" s="159"/>
      <c r="BC51" s="159"/>
      <c r="BD51" s="159"/>
      <c r="BE51" s="159"/>
      <c r="BF51" s="159"/>
      <c r="BG51" s="159"/>
      <c r="BH51" s="159"/>
    </row>
    <row r="52" spans="2:60" ht="31.5" customHeight="1">
      <c r="B52" s="159"/>
      <c r="C52" s="159"/>
      <c r="D52" s="159"/>
      <c r="E52" s="159"/>
      <c r="F52" s="159"/>
      <c r="G52" s="159"/>
      <c r="H52" s="159"/>
      <c r="I52" s="159"/>
      <c r="J52" s="159"/>
      <c r="K52" s="159"/>
      <c r="L52" s="159"/>
      <c r="M52" s="159"/>
      <c r="N52" s="159"/>
      <c r="O52" s="159"/>
      <c r="P52" s="159"/>
      <c r="Q52" s="159"/>
      <c r="R52" s="159"/>
      <c r="S52" s="159"/>
      <c r="T52" s="159"/>
      <c r="U52" s="159"/>
      <c r="V52" s="159"/>
      <c r="W52" s="159"/>
      <c r="X52" s="159"/>
      <c r="Y52" s="159"/>
      <c r="Z52" s="159"/>
      <c r="AA52" s="159"/>
      <c r="AB52" s="159"/>
      <c r="AC52" s="159"/>
      <c r="AD52" s="159"/>
      <c r="AE52" s="159"/>
      <c r="AF52" s="159"/>
      <c r="AG52" s="159"/>
      <c r="AH52" s="159"/>
      <c r="AI52" s="159"/>
      <c r="AJ52" s="159"/>
      <c r="AK52" s="159"/>
      <c r="AL52" s="159"/>
      <c r="AM52" s="159"/>
      <c r="AN52" s="159"/>
      <c r="AO52" s="159"/>
      <c r="AP52" s="159"/>
      <c r="AQ52" s="159"/>
      <c r="AR52" s="159"/>
      <c r="AS52" s="159"/>
      <c r="AT52" s="159"/>
      <c r="AU52" s="159"/>
      <c r="AV52" s="159"/>
      <c r="AW52" s="159"/>
      <c r="AX52" s="159"/>
      <c r="AY52" s="159"/>
      <c r="AZ52" s="159"/>
      <c r="BA52" s="159"/>
      <c r="BB52" s="159"/>
      <c r="BC52" s="159"/>
      <c r="BD52" s="159"/>
      <c r="BE52" s="159"/>
      <c r="BF52" s="159"/>
      <c r="BG52" s="159"/>
      <c r="BH52" s="159"/>
    </row>
    <row r="53" spans="2:60" ht="31.5" customHeight="1">
      <c r="B53" s="159"/>
      <c r="C53" s="159"/>
      <c r="D53" s="159"/>
      <c r="E53" s="159"/>
      <c r="F53" s="159"/>
      <c r="G53" s="159"/>
      <c r="H53" s="159"/>
      <c r="I53" s="159"/>
      <c r="J53" s="159"/>
      <c r="K53" s="159"/>
      <c r="L53" s="159"/>
      <c r="M53" s="159"/>
      <c r="N53" s="159"/>
      <c r="O53" s="159"/>
      <c r="P53" s="159"/>
      <c r="Q53" s="159"/>
      <c r="R53" s="159"/>
      <c r="S53" s="159"/>
      <c r="T53" s="159"/>
      <c r="U53" s="159"/>
      <c r="V53" s="159"/>
      <c r="W53" s="159"/>
      <c r="X53" s="159"/>
      <c r="Y53" s="159"/>
      <c r="Z53" s="159"/>
      <c r="AA53" s="159"/>
      <c r="AB53" s="159"/>
      <c r="AC53" s="159"/>
      <c r="AD53" s="159"/>
      <c r="AE53" s="159"/>
      <c r="AF53" s="159"/>
      <c r="AG53" s="159"/>
      <c r="AH53" s="159"/>
      <c r="AI53" s="159"/>
      <c r="AJ53" s="159"/>
      <c r="AK53" s="159"/>
      <c r="AL53" s="159"/>
      <c r="AM53" s="159"/>
      <c r="AN53" s="159"/>
      <c r="AO53" s="159"/>
      <c r="AP53" s="159"/>
      <c r="AQ53" s="159"/>
      <c r="AR53" s="159"/>
      <c r="AS53" s="159"/>
      <c r="AT53" s="159"/>
      <c r="AU53" s="159"/>
      <c r="AV53" s="159"/>
      <c r="AW53" s="159"/>
      <c r="AX53" s="159"/>
      <c r="AY53" s="159"/>
      <c r="AZ53" s="159"/>
      <c r="BA53" s="159"/>
      <c r="BB53" s="159"/>
      <c r="BC53" s="159"/>
      <c r="BD53" s="159"/>
      <c r="BE53" s="159"/>
      <c r="BF53" s="159"/>
      <c r="BG53" s="159"/>
      <c r="BH53" s="159"/>
    </row>
    <row r="54" spans="2:60" ht="31.5" customHeight="1">
      <c r="B54" s="159"/>
      <c r="C54" s="159"/>
      <c r="D54" s="159"/>
      <c r="E54" s="159"/>
      <c r="F54" s="159"/>
      <c r="G54" s="159"/>
      <c r="H54" s="159"/>
      <c r="I54" s="159"/>
      <c r="J54" s="159"/>
      <c r="K54" s="159"/>
      <c r="L54" s="159"/>
      <c r="M54" s="159"/>
      <c r="N54" s="159"/>
      <c r="O54" s="159"/>
      <c r="P54" s="159"/>
      <c r="Q54" s="159"/>
      <c r="R54" s="159"/>
      <c r="S54" s="159"/>
      <c r="T54" s="159"/>
      <c r="U54" s="159"/>
      <c r="V54" s="159"/>
      <c r="W54" s="159"/>
      <c r="X54" s="159"/>
      <c r="Y54" s="159"/>
      <c r="Z54" s="159"/>
      <c r="AA54" s="159"/>
      <c r="AB54" s="159"/>
      <c r="AC54" s="159"/>
      <c r="AD54" s="159"/>
      <c r="AE54" s="159"/>
      <c r="AF54" s="159"/>
      <c r="AG54" s="159"/>
      <c r="AH54" s="159"/>
      <c r="AI54" s="159"/>
      <c r="AJ54" s="159"/>
      <c r="AK54" s="159"/>
      <c r="AL54" s="159"/>
      <c r="AM54" s="159"/>
      <c r="AN54" s="159"/>
      <c r="AO54" s="159"/>
      <c r="AP54" s="159"/>
      <c r="AQ54" s="159"/>
      <c r="AR54" s="159"/>
      <c r="AS54" s="159"/>
      <c r="AT54" s="159"/>
      <c r="AU54" s="159"/>
      <c r="AV54" s="159"/>
      <c r="AW54" s="159"/>
      <c r="AX54" s="159"/>
      <c r="AY54" s="159"/>
      <c r="AZ54" s="159"/>
      <c r="BA54" s="159"/>
      <c r="BB54" s="159"/>
      <c r="BC54" s="159"/>
      <c r="BD54" s="159"/>
      <c r="BE54" s="159"/>
      <c r="BF54" s="159"/>
      <c r="BG54" s="159"/>
      <c r="BH54" s="159"/>
    </row>
    <row r="55" spans="2:60" ht="38.1" customHeight="1">
      <c r="B55" s="159"/>
      <c r="C55" s="159"/>
      <c r="D55" s="159"/>
      <c r="E55" s="159"/>
      <c r="F55" s="159"/>
      <c r="G55" s="159"/>
      <c r="H55" s="159"/>
      <c r="I55" s="159"/>
      <c r="J55" s="159"/>
      <c r="K55" s="159"/>
      <c r="L55" s="159"/>
      <c r="M55" s="159"/>
      <c r="N55" s="159"/>
      <c r="O55" s="159"/>
      <c r="P55" s="159"/>
      <c r="Q55" s="159"/>
      <c r="R55" s="159"/>
      <c r="S55" s="159"/>
      <c r="T55" s="159"/>
      <c r="U55" s="159"/>
      <c r="V55" s="159"/>
      <c r="W55" s="159"/>
      <c r="X55" s="159"/>
      <c r="Y55" s="159"/>
      <c r="Z55" s="159"/>
      <c r="AA55" s="159"/>
      <c r="AB55" s="159"/>
      <c r="AC55" s="159"/>
      <c r="AD55" s="159"/>
      <c r="AE55" s="159"/>
      <c r="AF55" s="159"/>
      <c r="AG55" s="159"/>
      <c r="AH55" s="159"/>
      <c r="AI55" s="159"/>
      <c r="AJ55" s="159"/>
      <c r="AK55" s="159"/>
      <c r="AL55" s="159"/>
      <c r="AM55" s="159"/>
      <c r="AN55" s="159"/>
      <c r="AO55" s="159"/>
      <c r="AP55" s="159"/>
      <c r="AQ55" s="159"/>
      <c r="AR55" s="159"/>
      <c r="AS55" s="159"/>
      <c r="AT55" s="159"/>
      <c r="AU55" s="159"/>
      <c r="AV55" s="159"/>
      <c r="AW55" s="159"/>
      <c r="AX55" s="159"/>
      <c r="AY55" s="159"/>
      <c r="AZ55" s="159"/>
      <c r="BA55" s="159"/>
      <c r="BB55" s="159"/>
      <c r="BC55" s="159"/>
      <c r="BD55" s="159"/>
      <c r="BE55" s="159"/>
      <c r="BF55" s="159"/>
      <c r="BG55" s="159"/>
      <c r="BH55" s="159"/>
    </row>
    <row r="56" spans="2:60" ht="38.1" customHeight="1">
      <c r="AH56" s="159"/>
      <c r="AI56" s="159"/>
      <c r="AJ56" s="159"/>
      <c r="AK56" s="159"/>
      <c r="AL56" s="159"/>
      <c r="AM56" s="159"/>
      <c r="AN56" s="159"/>
      <c r="AO56" s="159"/>
      <c r="AP56" s="159"/>
      <c r="AQ56" s="159"/>
      <c r="AR56" s="159"/>
      <c r="AS56" s="159"/>
      <c r="AT56" s="159"/>
      <c r="AU56" s="159"/>
      <c r="AV56" s="159"/>
      <c r="AW56" s="159"/>
      <c r="AX56" s="159"/>
      <c r="AY56" s="159"/>
      <c r="AZ56" s="159"/>
      <c r="BA56" s="159"/>
      <c r="BB56" s="159"/>
      <c r="BC56" s="159"/>
      <c r="BD56" s="159"/>
      <c r="BE56" s="159"/>
      <c r="BF56" s="159"/>
      <c r="BG56" s="159"/>
      <c r="BH56" s="159"/>
    </row>
    <row r="57" spans="2:60" ht="38.1" customHeight="1">
      <c r="AH57" s="159"/>
      <c r="AI57" s="159"/>
      <c r="AJ57" s="159"/>
      <c r="AK57" s="159"/>
      <c r="AL57" s="159"/>
      <c r="AM57" s="159"/>
      <c r="AN57" s="159"/>
      <c r="AO57" s="159"/>
      <c r="AP57" s="159"/>
      <c r="AQ57" s="159"/>
      <c r="AR57" s="159"/>
      <c r="AS57" s="159"/>
      <c r="AT57" s="159"/>
      <c r="AU57" s="159"/>
      <c r="AV57" s="159"/>
      <c r="AW57" s="159"/>
      <c r="AX57" s="159"/>
      <c r="AY57" s="159"/>
      <c r="AZ57" s="159"/>
      <c r="BA57" s="159"/>
      <c r="BB57" s="159"/>
      <c r="BC57" s="159"/>
      <c r="BD57" s="159"/>
      <c r="BE57" s="159"/>
      <c r="BF57" s="159"/>
      <c r="BG57" s="159"/>
      <c r="BH57" s="159"/>
    </row>
    <row r="58" spans="2:60" ht="38.1" customHeight="1">
      <c r="AH58" s="159"/>
      <c r="AI58" s="159"/>
      <c r="AJ58" s="159"/>
      <c r="AK58" s="159"/>
      <c r="AL58" s="159"/>
      <c r="AM58" s="159"/>
      <c r="AN58" s="159"/>
      <c r="AO58" s="159"/>
      <c r="AP58" s="159"/>
      <c r="AQ58" s="159"/>
      <c r="AR58" s="159"/>
      <c r="AS58" s="159"/>
      <c r="AT58" s="159"/>
      <c r="AU58" s="159"/>
      <c r="AV58" s="159"/>
      <c r="AW58" s="159"/>
      <c r="AX58" s="159"/>
      <c r="AY58" s="159"/>
      <c r="AZ58" s="159"/>
      <c r="BA58" s="159"/>
      <c r="BB58" s="159"/>
      <c r="BC58" s="159"/>
      <c r="BD58" s="159"/>
      <c r="BE58" s="159"/>
      <c r="BF58" s="159"/>
      <c r="BG58" s="159"/>
      <c r="BH58" s="159"/>
    </row>
    <row r="59" spans="2:60" ht="38.1" customHeight="1">
      <c r="AH59" s="159"/>
      <c r="AI59" s="159"/>
      <c r="AJ59" s="159"/>
      <c r="AK59" s="159"/>
      <c r="AL59" s="159"/>
      <c r="AM59" s="159"/>
      <c r="AN59" s="159"/>
      <c r="AO59" s="159"/>
      <c r="AP59" s="159"/>
      <c r="AQ59" s="159"/>
      <c r="AR59" s="159"/>
      <c r="AS59" s="159"/>
      <c r="AT59" s="159"/>
      <c r="AU59" s="159"/>
      <c r="AV59" s="159"/>
      <c r="AW59" s="159"/>
      <c r="AX59" s="159"/>
      <c r="AY59" s="159"/>
      <c r="AZ59" s="159"/>
      <c r="BA59" s="159"/>
      <c r="BB59" s="159"/>
      <c r="BC59" s="159"/>
      <c r="BD59" s="159"/>
      <c r="BE59" s="159"/>
      <c r="BF59" s="159"/>
      <c r="BG59" s="159"/>
      <c r="BH59" s="159"/>
    </row>
    <row r="60" spans="2:60" ht="38.1" customHeight="1">
      <c r="BD60" s="159"/>
      <c r="BE60" s="159"/>
      <c r="BF60" s="159"/>
      <c r="BG60" s="159"/>
      <c r="BH60" s="159"/>
    </row>
    <row r="61" spans="2:60">
      <c r="BD61" s="159"/>
      <c r="BE61" s="159"/>
      <c r="BF61" s="159"/>
      <c r="BG61" s="159"/>
      <c r="BH61" s="159"/>
    </row>
    <row r="62" spans="2:60">
      <c r="BD62" s="159"/>
      <c r="BE62" s="159"/>
      <c r="BF62" s="159"/>
      <c r="BG62" s="159"/>
      <c r="BH62" s="159"/>
    </row>
    <row r="63" spans="2:60">
      <c r="BD63" s="159"/>
      <c r="BE63" s="159"/>
      <c r="BF63" s="159"/>
      <c r="BG63" s="159"/>
      <c r="BH63" s="159"/>
    </row>
  </sheetData>
  <mergeCells count="56">
    <mergeCell ref="W11:Y11"/>
    <mergeCell ref="Z11:AB11"/>
    <mergeCell ref="AC11:AE11"/>
    <mergeCell ref="AF11:AH11"/>
    <mergeCell ref="E11:G11"/>
    <mergeCell ref="H11:J11"/>
    <mergeCell ref="K11:M11"/>
    <mergeCell ref="N11:P11"/>
    <mergeCell ref="Q11:S11"/>
    <mergeCell ref="T11:V11"/>
    <mergeCell ref="AH10:AI10"/>
    <mergeCell ref="AM5:AO5"/>
    <mergeCell ref="AG7:AH7"/>
    <mergeCell ref="AJ7:AK7"/>
    <mergeCell ref="AM7:AN7"/>
    <mergeCell ref="AG5:AI5"/>
    <mergeCell ref="AJ5:AL5"/>
    <mergeCell ref="AE8:AG8"/>
    <mergeCell ref="AH8:AJ8"/>
    <mergeCell ref="D8:F8"/>
    <mergeCell ref="G8:I8"/>
    <mergeCell ref="J8:L8"/>
    <mergeCell ref="M8:O8"/>
    <mergeCell ref="P8:R8"/>
    <mergeCell ref="S8:U8"/>
    <mergeCell ref="U5:W5"/>
    <mergeCell ref="X5:Z5"/>
    <mergeCell ref="AA5:AC5"/>
    <mergeCell ref="AD5:AF5"/>
    <mergeCell ref="R5:T5"/>
    <mergeCell ref="V8:X8"/>
    <mergeCell ref="Y8:AA8"/>
    <mergeCell ref="AB8:AD8"/>
    <mergeCell ref="C5:E5"/>
    <mergeCell ref="F5:H5"/>
    <mergeCell ref="I5:K5"/>
    <mergeCell ref="L5:N5"/>
    <mergeCell ref="O5:Q5"/>
    <mergeCell ref="H4:I4"/>
    <mergeCell ref="K4:L4"/>
    <mergeCell ref="N4:O4"/>
    <mergeCell ref="Q4:R4"/>
    <mergeCell ref="T4:U4"/>
    <mergeCell ref="AI4:AJ4"/>
    <mergeCell ref="T2:V2"/>
    <mergeCell ref="W2:Y2"/>
    <mergeCell ref="Z2:AB2"/>
    <mergeCell ref="AC2:AE2"/>
    <mergeCell ref="AF2:AH2"/>
    <mergeCell ref="AI2:AK2"/>
    <mergeCell ref="Q2:S2"/>
    <mergeCell ref="B2:D2"/>
    <mergeCell ref="E2:G2"/>
    <mergeCell ref="H2:J2"/>
    <mergeCell ref="K2:M2"/>
    <mergeCell ref="N2:P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1CD5-4651-439A-98A6-5245A83D236D}">
  <dimension ref="B1:AH64"/>
  <sheetViews>
    <sheetView workbookViewId="0">
      <selection activeCell="C5" sqref="C5:G48"/>
    </sheetView>
  </sheetViews>
  <sheetFormatPr defaultColWidth="10.8984375" defaultRowHeight="32.25"/>
  <cols>
    <col min="1" max="1" width="3.69921875" style="2" customWidth="1"/>
    <col min="2" max="2" width="5.59765625" style="2" customWidth="1"/>
    <col min="3" max="3" width="11.19921875" style="13" customWidth="1"/>
    <col min="4" max="5" width="11.19921875" style="20" customWidth="1"/>
    <col min="6" max="6" width="11.19921875" style="19" customWidth="1"/>
    <col min="7" max="7" width="11.19921875" style="13" customWidth="1"/>
    <col min="8" max="8" width="11.19921875" style="2" customWidth="1"/>
    <col min="9" max="9" width="5.59765625" style="2" customWidth="1"/>
    <col min="10" max="10" width="10.59765625" style="13" customWidth="1"/>
    <col min="11" max="11" width="10.59765625" style="20" customWidth="1"/>
    <col min="12" max="12" width="10.59765625" style="19" customWidth="1"/>
    <col min="13" max="13" width="10.59765625" style="13" customWidth="1"/>
    <col min="14" max="14" width="4.09765625" style="2" customWidth="1"/>
    <col min="15" max="15" width="5.59765625" style="2" customWidth="1"/>
    <col min="16" max="16" width="10.59765625" style="13" customWidth="1"/>
    <col min="17" max="17" width="10.59765625" style="20" customWidth="1"/>
    <col min="18" max="18" width="10.59765625" style="19" customWidth="1"/>
    <col min="19" max="19" width="10.59765625" style="13" customWidth="1"/>
    <col min="20" max="20" width="4.09765625" style="2" customWidth="1"/>
    <col min="21" max="21" width="5.59765625" style="2" customWidth="1"/>
    <col min="22" max="25" width="10.8984375" style="2"/>
    <col min="26" max="27" width="5.69921875" style="2" customWidth="1"/>
    <col min="28" max="28" width="5.69921875" style="63" customWidth="1"/>
    <col min="29" max="31" width="5.69921875" style="2" customWidth="1"/>
    <col min="32" max="16384" width="10.8984375" style="2"/>
  </cols>
  <sheetData>
    <row r="1" spans="2:34">
      <c r="AB1" s="65" t="s">
        <v>282</v>
      </c>
      <c r="AC1" s="73" t="str">
        <f xml:space="preserve"> _xlfn.CONCAT("'", V5:V48, "'")</f>
        <v>' 34567'</v>
      </c>
      <c r="AD1" s="71"/>
      <c r="AE1" s="71"/>
      <c r="AF1" s="71"/>
      <c r="AG1" s="71"/>
      <c r="AH1" s="2">
        <f xml:space="preserve"> LEN(AC1)-2</f>
        <v>6</v>
      </c>
    </row>
    <row r="2" spans="2:34">
      <c r="B2" s="54" t="s">
        <v>298</v>
      </c>
      <c r="I2" s="54" t="s">
        <v>238</v>
      </c>
      <c r="O2" s="54" t="s">
        <v>313</v>
      </c>
      <c r="U2" s="54" t="s">
        <v>297</v>
      </c>
      <c r="AB2" s="65" t="s">
        <v>317</v>
      </c>
      <c r="AC2" s="73" t="str">
        <f xml:space="preserve"> _xlfn.CONCAT("'", V5:V42, "'")</f>
        <v>''</v>
      </c>
      <c r="AD2" s="71"/>
      <c r="AE2" s="71"/>
      <c r="AF2" s="71"/>
      <c r="AG2" s="71"/>
    </row>
    <row r="4" spans="2:34" s="4" customFormat="1" ht="24" thickBot="1">
      <c r="B4" s="44" t="s">
        <v>103</v>
      </c>
      <c r="C4" s="49" t="s">
        <v>134</v>
      </c>
      <c r="D4" s="46" t="s">
        <v>104</v>
      </c>
      <c r="E4" s="46"/>
      <c r="F4" s="47" t="s">
        <v>322</v>
      </c>
      <c r="G4" s="48" t="s">
        <v>323</v>
      </c>
      <c r="I4" s="44" t="s">
        <v>103</v>
      </c>
      <c r="J4" s="45" t="s">
        <v>134</v>
      </c>
      <c r="K4" s="46" t="s">
        <v>104</v>
      </c>
      <c r="L4" s="47" t="s">
        <v>322</v>
      </c>
      <c r="M4" s="48" t="s">
        <v>323</v>
      </c>
      <c r="O4" s="44" t="s">
        <v>103</v>
      </c>
      <c r="P4" s="45" t="s">
        <v>134</v>
      </c>
      <c r="Q4" s="46" t="s">
        <v>104</v>
      </c>
      <c r="R4" s="47" t="s">
        <v>322</v>
      </c>
      <c r="S4" s="48" t="s">
        <v>323</v>
      </c>
      <c r="U4" s="60" t="s">
        <v>103</v>
      </c>
      <c r="V4" s="61" t="s">
        <v>134</v>
      </c>
      <c r="W4" s="62" t="s">
        <v>104</v>
      </c>
      <c r="X4" s="47" t="s">
        <v>322</v>
      </c>
      <c r="Y4" s="48" t="s">
        <v>323</v>
      </c>
      <c r="AB4" s="64"/>
    </row>
    <row r="5" spans="2:34" ht="33" thickTop="1">
      <c r="B5" s="50">
        <f t="shared" ref="B5:B36" si="0" xml:space="preserve"> ROW() - 4</f>
        <v>1</v>
      </c>
      <c r="C5" s="6">
        <v>1</v>
      </c>
      <c r="D5" s="21" t="s">
        <v>8</v>
      </c>
      <c r="E5" s="21"/>
      <c r="F5" s="14" t="s">
        <v>9</v>
      </c>
      <c r="G5" s="5" t="s">
        <v>9</v>
      </c>
      <c r="I5" s="33">
        <v>1</v>
      </c>
      <c r="J5" s="9">
        <v>1</v>
      </c>
      <c r="K5" s="22" t="str" cm="1">
        <f t="array" ref="K5" xml:space="preserve"> IFERROR( INDEX($D$5:$D$62, MATCH(TRUE, EXACT($J5, $C$5:$C$62),0)), "")</f>
        <v>ㄅ</v>
      </c>
      <c r="L5" s="15" t="str" cm="1">
        <f t="array" ref="L5" xml:space="preserve"> IFERROR( INDEX($F$5:$F$62, MATCH(TRUE, EXACT($J5, $C$5:$C$62),0)), "")</f>
        <v>p</v>
      </c>
      <c r="M5" s="37" t="str" cm="1">
        <f t="array" ref="M5" xml:space="preserve"> IFERROR( INDEX($G$5:$G$62, MATCH(TRUE, EXACT($J5, $C$5:$C$62),0)), "")</f>
        <v>p</v>
      </c>
      <c r="O5" s="33">
        <v>1</v>
      </c>
      <c r="P5" s="72" t="s">
        <v>269</v>
      </c>
      <c r="Q5" s="22" t="str" cm="1">
        <f t="array" ref="Q5" xml:space="preserve"> IFERROR( INDEX($D$5:$D$62, MATCH(TRUE, EXACT($P5, $C$5:$C$62),0)), "")</f>
        <v>ㆠ</v>
      </c>
      <c r="R5" s="15" t="str" cm="1">
        <f t="array" ref="R5" xml:space="preserve"> IFERROR( INDEX($F$5:$F$62, MATCH(TRUE, EXACT($P5, $C$5:$C$62),0)), "")</f>
        <v>b</v>
      </c>
      <c r="S5" s="37" t="str" cm="1">
        <f t="array" ref="S5" xml:space="preserve"> IFERROR( INDEX($G$5:$G$62, MATCH(TRUE, EXACT($P5, $C$5:$C$62),0)), "")</f>
        <v>b</v>
      </c>
      <c r="U5" s="3">
        <f xml:space="preserve"> ROW() - 4</f>
        <v>1</v>
      </c>
      <c r="V5" s="6"/>
      <c r="W5" s="21"/>
      <c r="X5" s="14"/>
      <c r="Y5" s="5"/>
      <c r="AB5" s="65" t="s">
        <v>314</v>
      </c>
      <c r="AE5" s="66" t="str">
        <f xml:space="preserve"> "- 'xlit|" &amp; AB6 &amp; "|" &amp; AB7 &amp; "|'"</f>
        <v>- 'xlit|132750| 34567|'</v>
      </c>
    </row>
    <row r="6" spans="2:34">
      <c r="B6" s="50">
        <f t="shared" si="0"/>
        <v>2</v>
      </c>
      <c r="C6" s="6" t="s">
        <v>294</v>
      </c>
      <c r="D6" s="21" t="s">
        <v>90</v>
      </c>
      <c r="E6" s="21" t="s">
        <v>418</v>
      </c>
      <c r="F6" s="14" t="s">
        <v>91</v>
      </c>
      <c r="G6" s="7" t="s">
        <v>91</v>
      </c>
      <c r="I6" s="34">
        <f>I5+1</f>
        <v>2</v>
      </c>
      <c r="J6" s="6" t="s">
        <v>151</v>
      </c>
      <c r="K6" s="21" t="str" cm="1">
        <f t="array" ref="K6" xml:space="preserve"> IFERROR( INDEX($D$5:$D$62, MATCH(TRUE, EXACT($J6, $C$5:$C$62),0)), "")</f>
        <v>ㄆ</v>
      </c>
      <c r="L6" s="14" t="str" cm="1">
        <f t="array" ref="L6" xml:space="preserve"> IFERROR( INDEX($F$5:$F$62, MATCH(TRUE, EXACT($J6, $C$5:$C$62),0)), "")</f>
        <v>ph</v>
      </c>
      <c r="M6" s="38" t="str" cm="1">
        <f t="array" ref="M6" xml:space="preserve"> IFERROR( INDEX($G$5:$G$62, MATCH(TRUE, EXACT($J6, $C$5:$C$62),0)), "")</f>
        <v>P</v>
      </c>
      <c r="O6" s="34">
        <f>O5+1</f>
        <v>2</v>
      </c>
      <c r="P6" s="6" t="s">
        <v>267</v>
      </c>
      <c r="Q6" s="21" t="str" cm="1">
        <f t="array" ref="Q6" xml:space="preserve"> IFERROR( INDEX($D$5:$D$62, MATCH(TRUE, EXACT($P6, $C$5:$C$62),0)), "")</f>
        <v/>
      </c>
      <c r="R6" s="14" t="str" cm="1">
        <f t="array" ref="R6" xml:space="preserve"> IFERROR( INDEX($F$5:$F$62, MATCH(TRUE, EXACT($P6, $C$5:$C$62),0)), "")</f>
        <v/>
      </c>
      <c r="S6" s="38" t="str" cm="1">
        <f t="array" ref="S6" xml:space="preserve"> IFERROR( INDEX($G$5:$G$62, MATCH(TRUE, EXACT($P6, $C$5:$C$62),0)), "")</f>
        <v/>
      </c>
      <c r="U6" s="3">
        <f t="shared" ref="U6:U48" si="1" xml:space="preserve"> ROW() - 4</f>
        <v>2</v>
      </c>
      <c r="V6" s="6"/>
      <c r="W6" s="21"/>
      <c r="X6" s="14"/>
      <c r="Y6" s="5"/>
      <c r="AA6" s="75">
        <f xml:space="preserve"> LEN(AB6)</f>
        <v>6</v>
      </c>
      <c r="AB6" s="63" t="str">
        <f xml:space="preserve"> _xlfn.CONCAT($Y$5:$Y$48)</f>
        <v>132750</v>
      </c>
    </row>
    <row r="7" spans="2:34">
      <c r="B7" s="50">
        <f t="shared" si="0"/>
        <v>3</v>
      </c>
      <c r="C7" s="6" t="s">
        <v>132</v>
      </c>
      <c r="D7" s="21" t="s">
        <v>349</v>
      </c>
      <c r="E7" s="21"/>
      <c r="F7" s="14" t="s">
        <v>38</v>
      </c>
      <c r="G7" s="5" t="s">
        <v>33</v>
      </c>
      <c r="I7" s="34">
        <f t="shared" ref="I7:I59" si="2">I6+1</f>
        <v>3</v>
      </c>
      <c r="J7" s="6" t="s">
        <v>123</v>
      </c>
      <c r="K7" s="21" t="str" cm="1">
        <f t="array" ref="K7" xml:space="preserve"> IFERROR( INDEX($D$5:$D$62, MATCH(TRUE, EXACT($J7, $C$5:$C$62),0)), "")</f>
        <v>ㄇ</v>
      </c>
      <c r="L7" s="14" t="str" cm="1">
        <f t="array" ref="L7" xml:space="preserve"> IFERROR( INDEX($F$5:$F$62, MATCH(TRUE, EXACT($J7, $C$5:$C$62),0)), "")</f>
        <v>m</v>
      </c>
      <c r="M7" s="39" t="str" cm="1">
        <f t="array" ref="M7" xml:space="preserve"> IFERROR( INDEX($G$5:$G$62, MATCH(TRUE, EXACT($J7, $C$5:$C$62),0)), "")</f>
        <v>m</v>
      </c>
      <c r="O7" s="34">
        <f t="shared" ref="O7:O59" si="3">O6+1</f>
        <v>3</v>
      </c>
      <c r="P7" s="6" t="s">
        <v>158</v>
      </c>
      <c r="Q7" s="21" t="str" cm="1">
        <f t="array" ref="Q7" xml:space="preserve"> IFERROR( INDEX($D$5:$D$62, MATCH(TRUE, EXACT($P7, $C$5:$C$62),0)), "")</f>
        <v>ㄥ</v>
      </c>
      <c r="R7" s="14" t="str" cm="1">
        <f t="array" ref="R7" xml:space="preserve"> IFERROR( INDEX($F$5:$F$62, MATCH(TRUE, EXACT($P7, $C$5:$C$62),0)), "")</f>
        <v>-ng</v>
      </c>
      <c r="S7" s="39" t="str" cm="1">
        <f t="array" ref="S7" xml:space="preserve"> IFERROR( INDEX($G$5:$G$62, MATCH(TRUE, EXACT($P7, $C$5:$C$62),0)), "")</f>
        <v>W</v>
      </c>
      <c r="U7" s="3">
        <f t="shared" si="1"/>
        <v>3</v>
      </c>
      <c r="V7" s="6"/>
      <c r="W7" s="21"/>
      <c r="X7" s="14"/>
      <c r="Y7" s="7"/>
      <c r="AA7" s="75">
        <f xml:space="preserve"> LEN(AB7)</f>
        <v>6</v>
      </c>
      <c r="AB7" s="63" t="str">
        <f xml:space="preserve"> _xlfn.CONCAT($V$5:$V$48)</f>
        <v xml:space="preserve"> 34567</v>
      </c>
    </row>
    <row r="8" spans="2:34">
      <c r="B8" s="50">
        <f t="shared" si="0"/>
        <v>4</v>
      </c>
      <c r="C8" s="6" t="s">
        <v>21</v>
      </c>
      <c r="D8" s="21" t="s">
        <v>55</v>
      </c>
      <c r="E8" s="21"/>
      <c r="F8" s="14" t="s">
        <v>66</v>
      </c>
      <c r="G8" s="5" t="s">
        <v>66</v>
      </c>
      <c r="I8" s="35">
        <f t="shared" si="2"/>
        <v>4</v>
      </c>
      <c r="J8" s="11" t="s">
        <v>152</v>
      </c>
      <c r="K8" s="23" t="str" cm="1">
        <f t="array" ref="K8" xml:space="preserve"> IFERROR( INDEX($D$5:$D$62, MATCH(TRUE, EXACT($J8, $C$5:$C$62),0)), "")</f>
        <v/>
      </c>
      <c r="L8" s="16" t="str" cm="1">
        <f t="array" ref="L8" xml:space="preserve"> IFERROR( INDEX($F$5:$F$62, MATCH(TRUE, EXACT($J8, $C$5:$C$62),0)), "")</f>
        <v/>
      </c>
      <c r="M8" s="40" t="str" cm="1">
        <f t="array" ref="M8" xml:space="preserve"> IFERROR( INDEX($G$5:$G$62, MATCH(TRUE, EXACT($J8, $C$5:$C$62),0)), "")</f>
        <v/>
      </c>
      <c r="O8" s="35">
        <f t="shared" si="3"/>
        <v>4</v>
      </c>
      <c r="P8" s="11" t="s">
        <v>154</v>
      </c>
      <c r="Q8" s="23" t="str" cm="1">
        <f t="array" ref="Q8" xml:space="preserve"> IFERROR( INDEX($D$5:$D$62, MATCH(TRUE, EXACT($P8, $C$5:$C$62),0)), "")</f>
        <v/>
      </c>
      <c r="R8" s="16" t="str" cm="1">
        <f t="array" ref="R8" xml:space="preserve"> IFERROR( INDEX($F$5:$F$62, MATCH(TRUE, EXACT($P8, $C$5:$C$62),0)), "")</f>
        <v/>
      </c>
      <c r="S8" s="40" t="str" cm="1">
        <f t="array" ref="S8" xml:space="preserve"> IFERROR( INDEX($G$5:$G$62, MATCH(TRUE, EXACT($P8, $C$5:$C$62),0)), "")</f>
        <v/>
      </c>
      <c r="U8" s="3">
        <f t="shared" si="1"/>
        <v>4</v>
      </c>
      <c r="V8" s="6"/>
      <c r="W8" s="21"/>
      <c r="X8" s="14"/>
      <c r="Y8" s="5"/>
    </row>
    <row r="9" spans="2:34">
      <c r="B9" s="51">
        <f t="shared" si="0"/>
        <v>5</v>
      </c>
      <c r="C9" s="9">
        <v>2</v>
      </c>
      <c r="D9" s="22" t="s">
        <v>10</v>
      </c>
      <c r="E9" s="22"/>
      <c r="F9" s="15" t="s">
        <v>11</v>
      </c>
      <c r="G9" s="8" t="s">
        <v>11</v>
      </c>
      <c r="I9" s="33">
        <f t="shared" si="2"/>
        <v>5</v>
      </c>
      <c r="J9" s="9">
        <v>2</v>
      </c>
      <c r="K9" s="22" t="str" cm="1">
        <f t="array" ref="K9" xml:space="preserve"> IFERROR( INDEX($D$5:$D$62, MATCH(TRUE, EXACT($J9, $C$5:$C$62),0)), "")</f>
        <v>ㄉ</v>
      </c>
      <c r="L9" s="15" t="str" cm="1">
        <f t="array" ref="L9" xml:space="preserve"> IFERROR( INDEX($F$5:$F$62, MATCH(TRUE, EXACT($J9, $C$5:$C$62),0)), "")</f>
        <v>t</v>
      </c>
      <c r="M9" s="37" t="str" cm="1">
        <f t="array" ref="M9" xml:space="preserve"> IFERROR( INDEX($G$5:$G$62, MATCH(TRUE, EXACT($J9, $C$5:$C$62),0)), "")</f>
        <v>t</v>
      </c>
      <c r="O9" s="33">
        <f t="shared" si="3"/>
        <v>5</v>
      </c>
      <c r="P9" s="42" t="s">
        <v>299</v>
      </c>
      <c r="Q9" s="22" t="str" cm="1">
        <f t="array" ref="Q9" xml:space="preserve"> IFERROR( INDEX($D$5:$D$62, MATCH(TRUE, EXACT($P9, $C$5:$C$62),0)), "")</f>
        <v/>
      </c>
      <c r="R9" s="15" t="str" cm="1">
        <f t="array" ref="R9" xml:space="preserve"> IFERROR( INDEX($F$5:$F$62, MATCH(TRUE, EXACT($P9, $C$5:$C$62),0)), "")</f>
        <v/>
      </c>
      <c r="S9" s="37" t="str" cm="1">
        <f t="array" ref="S9" xml:space="preserve"> IFERROR( INDEX($G$5:$G$62, MATCH(TRUE, EXACT($P9, $C$5:$C$62),0)), "")</f>
        <v/>
      </c>
      <c r="U9" s="3">
        <f t="shared" si="1"/>
        <v>5</v>
      </c>
      <c r="V9" s="6"/>
      <c r="W9" s="21"/>
      <c r="X9" s="14"/>
      <c r="Y9" s="5"/>
      <c r="AB9" s="65" t="s">
        <v>315</v>
      </c>
      <c r="AE9" s="66" t="str">
        <f xml:space="preserve"> "- 'xlit|" &amp; AB10 &amp; "|" &amp; AB11 &amp; "|'"</f>
        <v>- 'xlit|34567|˪ˋ˫ˊ．|'</v>
      </c>
    </row>
    <row r="10" spans="2:34">
      <c r="B10" s="50">
        <f t="shared" si="0"/>
        <v>6</v>
      </c>
      <c r="C10" s="6" t="s">
        <v>135</v>
      </c>
      <c r="D10" s="21" t="s">
        <v>351</v>
      </c>
      <c r="E10" s="21"/>
      <c r="F10" s="14" t="s">
        <v>40</v>
      </c>
      <c r="G10" s="5" t="s">
        <v>28</v>
      </c>
      <c r="I10" s="34">
        <f t="shared" si="2"/>
        <v>6</v>
      </c>
      <c r="J10" s="6" t="s">
        <v>174</v>
      </c>
      <c r="K10" s="21" t="str" cm="1">
        <f t="array" ref="K10" xml:space="preserve"> IFERROR( INDEX($D$5:$D$62, MATCH(TRUE, EXACT($J10, $C$5:$C$62),0)), "")</f>
        <v>ㄊ</v>
      </c>
      <c r="L10" s="14" t="str" cm="1">
        <f t="array" ref="L10" xml:space="preserve"> IFERROR( INDEX($F$5:$F$62, MATCH(TRUE, EXACT($J10, $C$5:$C$62),0)), "")</f>
        <v>th</v>
      </c>
      <c r="M10" s="38" t="str" cm="1">
        <f t="array" ref="M10" xml:space="preserve"> IFERROR( INDEX($G$5:$G$62, MATCH(TRUE, EXACT($J10, $C$5:$C$62),0)), "")</f>
        <v>T</v>
      </c>
      <c r="O10" s="34">
        <f t="shared" si="3"/>
        <v>6</v>
      </c>
      <c r="P10" s="6" t="s">
        <v>264</v>
      </c>
      <c r="Q10" s="21" t="str" cm="1">
        <f t="array" ref="Q10" xml:space="preserve"> IFERROR( INDEX($D$5:$D$62, MATCH(TRUE, EXACT($P10, $C$5:$C$62),0)), "")</f>
        <v/>
      </c>
      <c r="R10" s="14" t="str" cm="1">
        <f t="array" ref="R10" xml:space="preserve"> IFERROR( INDEX($F$5:$F$62, MATCH(TRUE, EXACT($P10, $C$5:$C$62),0)), "")</f>
        <v/>
      </c>
      <c r="S10" s="38" t="str" cm="1">
        <f t="array" ref="S10" xml:space="preserve"> IFERROR( INDEX($G$5:$G$62, MATCH(TRUE, EXACT($P10, $C$5:$C$62),0)), "")</f>
        <v/>
      </c>
      <c r="U10" s="3">
        <f t="shared" si="1"/>
        <v>6</v>
      </c>
      <c r="V10" s="6"/>
      <c r="W10" s="21"/>
      <c r="X10" s="14"/>
      <c r="Y10" s="5"/>
      <c r="AA10" s="75">
        <f xml:space="preserve"> LEN(AB10)</f>
        <v>5</v>
      </c>
      <c r="AB10" s="63" t="str">
        <f xml:space="preserve"> _xlfn.CONCAT($V$5:$V$42, V44:V48)</f>
        <v>34567</v>
      </c>
    </row>
    <row r="11" spans="2:34">
      <c r="B11" s="50">
        <f t="shared" si="0"/>
        <v>7</v>
      </c>
      <c r="C11" s="6" t="s">
        <v>99</v>
      </c>
      <c r="D11" s="21" t="s">
        <v>67</v>
      </c>
      <c r="E11" s="21"/>
      <c r="F11" s="14" t="s">
        <v>68</v>
      </c>
      <c r="G11" s="5" t="s">
        <v>68</v>
      </c>
      <c r="I11" s="34">
        <f t="shared" si="2"/>
        <v>7</v>
      </c>
      <c r="J11" s="6" t="s">
        <v>122</v>
      </c>
      <c r="K11" s="21" t="str" cm="1">
        <f t="array" ref="K11" xml:space="preserve"> IFERROR( INDEX($D$5:$D$62, MATCH(TRUE, EXACT($J11, $C$5:$C$62),0)), "")</f>
        <v>ㄋ</v>
      </c>
      <c r="L11" s="14" t="str" cm="1">
        <f t="array" ref="L11" xml:space="preserve"> IFERROR( INDEX($F$5:$F$62, MATCH(TRUE, EXACT($J11, $C$5:$C$62),0)), "")</f>
        <v>n</v>
      </c>
      <c r="M11" s="39" t="str" cm="1">
        <f t="array" ref="M11" xml:space="preserve"> IFERROR( INDEX($G$5:$G$62, MATCH(TRUE, EXACT($J11, $C$5:$C$62),0)), "")</f>
        <v>n</v>
      </c>
      <c r="O11" s="34">
        <f t="shared" si="3"/>
        <v>7</v>
      </c>
      <c r="P11" s="6" t="s">
        <v>277</v>
      </c>
      <c r="Q11" s="21" t="str" cm="1">
        <f t="array" ref="Q11" xml:space="preserve"> IFERROR( INDEX($D$5:$D$62, MATCH(TRUE, EXACT($P11, $C$5:$C$62),0)), "")</f>
        <v/>
      </c>
      <c r="R11" s="14" t="str" cm="1">
        <f t="array" ref="R11" xml:space="preserve"> IFERROR( INDEX($F$5:$F$62, MATCH(TRUE, EXACT($P11, $C$5:$C$62),0)), "")</f>
        <v/>
      </c>
      <c r="S11" s="39" t="str" cm="1">
        <f t="array" ref="S11" xml:space="preserve"> IFERROR( INDEX($G$5:$G$62, MATCH(TRUE, EXACT($P11, $C$5:$C$62),0)), "")</f>
        <v/>
      </c>
      <c r="U11" s="3">
        <f t="shared" si="1"/>
        <v>7</v>
      </c>
      <c r="V11" s="6"/>
      <c r="W11" s="21"/>
      <c r="X11" s="14"/>
      <c r="Y11" s="7"/>
      <c r="AA11" s="75">
        <f xml:space="preserve"> LEN(AB11)</f>
        <v>5</v>
      </c>
      <c r="AB11" s="74" t="str">
        <f xml:space="preserve"> _xlfn.CONCAT($W$5:$W$42, W44:W48)</f>
        <v>˪ˋ˫ˊ．</v>
      </c>
    </row>
    <row r="12" spans="2:34">
      <c r="B12" s="50">
        <f t="shared" si="0"/>
        <v>8</v>
      </c>
      <c r="C12" s="6" t="s">
        <v>136</v>
      </c>
      <c r="D12" s="21" t="s">
        <v>92</v>
      </c>
      <c r="E12" s="21"/>
      <c r="F12" s="14" t="s">
        <v>93</v>
      </c>
      <c r="G12" s="5" t="s">
        <v>93</v>
      </c>
      <c r="I12" s="35">
        <f t="shared" si="2"/>
        <v>8</v>
      </c>
      <c r="J12" s="11" t="s">
        <v>175</v>
      </c>
      <c r="K12" s="23" t="str" cm="1">
        <f t="array" ref="K12" xml:space="preserve"> IFERROR( INDEX($D$5:$D$62, MATCH(TRUE, EXACT($J12, $C$5:$C$62),0)), "")</f>
        <v>ㄌ</v>
      </c>
      <c r="L12" s="16" t="str" cm="1">
        <f t="array" ref="L12" xml:space="preserve"> IFERROR( INDEX($F$5:$F$62, MATCH(TRUE, EXACT($J12, $C$5:$C$62),0)), "")</f>
        <v>l</v>
      </c>
      <c r="M12" s="40" t="str" cm="1">
        <f t="array" ref="M12" xml:space="preserve"> IFERROR( INDEX($G$5:$G$62, MATCH(TRUE, EXACT($J12, $C$5:$C$62),0)), "")</f>
        <v>l</v>
      </c>
      <c r="O12" s="35">
        <f t="shared" si="3"/>
        <v>8</v>
      </c>
      <c r="P12" s="11" t="s">
        <v>274</v>
      </c>
      <c r="Q12" s="23" t="str" cm="1">
        <f t="array" ref="Q12" xml:space="preserve"> IFERROR( INDEX($D$5:$D$62, MATCH(TRUE, EXACT($P12, $C$5:$C$62),0)), "")</f>
        <v/>
      </c>
      <c r="R12" s="16" t="str" cm="1">
        <f t="array" ref="R12" xml:space="preserve"> IFERROR( INDEX($F$5:$F$62, MATCH(TRUE, EXACT($P12, $C$5:$C$62),0)), "")</f>
        <v/>
      </c>
      <c r="S12" s="40" t="str" cm="1">
        <f t="array" ref="S12" xml:space="preserve"> IFERROR( INDEX($G$5:$G$62, MATCH(TRUE, EXACT($P12, $C$5:$C$62),0)), "")</f>
        <v/>
      </c>
      <c r="U12" s="3">
        <f t="shared" si="1"/>
        <v>8</v>
      </c>
      <c r="V12" s="6"/>
      <c r="W12" s="21"/>
      <c r="X12" s="14"/>
      <c r="Y12" s="5"/>
    </row>
    <row r="13" spans="2:34">
      <c r="B13" s="51">
        <f t="shared" si="0"/>
        <v>9</v>
      </c>
      <c r="C13" s="9" t="s">
        <v>53</v>
      </c>
      <c r="D13" s="22" t="s">
        <v>41</v>
      </c>
      <c r="E13" s="22"/>
      <c r="F13" s="15" t="s">
        <v>42</v>
      </c>
      <c r="G13" s="8" t="s">
        <v>42</v>
      </c>
      <c r="I13" s="33">
        <f t="shared" si="2"/>
        <v>9</v>
      </c>
      <c r="J13" s="9">
        <v>3</v>
      </c>
      <c r="K13" s="22" t="str" cm="1">
        <f t="array" ref="K13" xml:space="preserve"> IFERROR( INDEX($D$5:$D$62, MATCH(TRUE, EXACT($J13, $C$5:$C$62),0)), "")</f>
        <v>˪</v>
      </c>
      <c r="L13" s="15" cm="1">
        <f t="array" ref="L13" xml:space="preserve"> IFERROR( INDEX($F$5:$F$62, MATCH(TRUE, EXACT($J13, $C$5:$C$62),0)), "")</f>
        <v>3</v>
      </c>
      <c r="M13" s="37" cm="1">
        <f t="array" ref="M13" xml:space="preserve"> IFERROR( INDEX($G$5:$G$62, MATCH(TRUE, EXACT($J13, $C$5:$C$62),0)), "")</f>
        <v>3</v>
      </c>
      <c r="O13" s="33">
        <f t="shared" si="3"/>
        <v>9</v>
      </c>
      <c r="P13" s="42" t="s">
        <v>300</v>
      </c>
      <c r="Q13" s="22" t="str" cm="1">
        <f t="array" ref="Q13" xml:space="preserve"> IFERROR( INDEX($D$5:$D$62, MATCH(TRUE, EXACT($P13, $C$5:$C$62),0)), "")</f>
        <v/>
      </c>
      <c r="R13" s="15" t="str" cm="1">
        <f t="array" ref="R13" xml:space="preserve"> IFERROR( INDEX($F$5:$F$62, MATCH(TRUE, EXACT($P13, $C$5:$C$62),0)), "")</f>
        <v/>
      </c>
      <c r="S13" s="37" t="str" cm="1">
        <f t="array" ref="S13" xml:space="preserve"> IFERROR( INDEX($G$5:$G$62, MATCH(TRUE, EXACT($P13, $C$5:$C$62),0)), "")</f>
        <v/>
      </c>
      <c r="U13" s="3">
        <f t="shared" si="1"/>
        <v>9</v>
      </c>
      <c r="V13" s="6"/>
      <c r="W13" s="21"/>
      <c r="X13" s="14"/>
      <c r="Y13" s="5"/>
      <c r="AB13" s="65" t="s">
        <v>316</v>
      </c>
      <c r="AE13" s="66" t="str">
        <f xml:space="preserve"> "- 'xlit|" &amp; AB14 &amp; "|" &amp; AB15 &amp; "|'"</f>
        <v>- 'xlit|132750| ˪ˋ˫ˊ．|'</v>
      </c>
    </row>
    <row r="14" spans="2:34">
      <c r="B14" s="50">
        <f t="shared" si="0"/>
        <v>10</v>
      </c>
      <c r="C14" s="6" t="s">
        <v>26</v>
      </c>
      <c r="D14" s="21" t="s">
        <v>44</v>
      </c>
      <c r="E14" s="21" t="s">
        <v>423</v>
      </c>
      <c r="F14" s="14" t="s">
        <v>45</v>
      </c>
      <c r="G14" s="5" t="s">
        <v>45</v>
      </c>
      <c r="H14" s="2" t="s">
        <v>284</v>
      </c>
      <c r="I14" s="34">
        <f t="shared" si="2"/>
        <v>10</v>
      </c>
      <c r="J14" s="6" t="s">
        <v>125</v>
      </c>
      <c r="K14" s="21" t="str" cm="1">
        <f t="array" ref="K14" xml:space="preserve"> IFERROR( INDEX($D$5:$D$62, MATCH(TRUE, EXACT($J14, $C$5:$C$62),0)), "")</f>
        <v>ㄍ</v>
      </c>
      <c r="L14" s="14" t="str" cm="1">
        <f t="array" ref="L14" xml:space="preserve"> IFERROR( INDEX($F$5:$F$62, MATCH(TRUE, EXACT($J14, $C$5:$C$62),0)), "")</f>
        <v>k</v>
      </c>
      <c r="M14" s="38" t="str" cm="1">
        <f t="array" ref="M14" xml:space="preserve"> IFERROR( INDEX($G$5:$G$62, MATCH(TRUE, EXACT($J14, $C$5:$C$62),0)), "")</f>
        <v>k</v>
      </c>
      <c r="O14" s="34">
        <f t="shared" si="3"/>
        <v>10</v>
      </c>
      <c r="P14" s="6" t="s">
        <v>273</v>
      </c>
      <c r="Q14" s="21" t="str" cm="1">
        <f t="array" ref="Q14" xml:space="preserve"> IFERROR( INDEX($D$5:$D$62, MATCH(TRUE, EXACT($P14, $C$5:$C$62),0)), "")</f>
        <v>ㆣ</v>
      </c>
      <c r="R14" s="14" t="str" cm="1">
        <f t="array" ref="R14" xml:space="preserve"> IFERROR( INDEX($F$5:$F$62, MATCH(TRUE, EXACT($P14, $C$5:$C$62),0)), "")</f>
        <v>g</v>
      </c>
      <c r="S14" s="38" t="str" cm="1">
        <f t="array" ref="S14" xml:space="preserve"> IFERROR( INDEX($G$5:$G$62, MATCH(TRUE, EXACT($P14, $C$5:$C$62),0)), "")</f>
        <v>g</v>
      </c>
      <c r="U14" s="3">
        <f t="shared" si="1"/>
        <v>10</v>
      </c>
      <c r="V14" s="6"/>
      <c r="W14" s="21"/>
      <c r="X14" s="14"/>
      <c r="Y14" s="5"/>
      <c r="AA14" s="75">
        <f xml:space="preserve"> LEN(AB14)</f>
        <v>6</v>
      </c>
      <c r="AB14" s="63" t="str">
        <f xml:space="preserve"> _xlfn.CONCAT($Y$5:$Y$48)</f>
        <v>132750</v>
      </c>
    </row>
    <row r="15" spans="2:34">
      <c r="B15" s="50">
        <f t="shared" si="0"/>
        <v>11</v>
      </c>
      <c r="C15" s="6" t="s">
        <v>131</v>
      </c>
      <c r="D15" s="21" t="s">
        <v>235</v>
      </c>
      <c r="E15" s="21"/>
      <c r="F15" s="14" t="s">
        <v>70</v>
      </c>
      <c r="G15" s="5" t="s">
        <v>62</v>
      </c>
      <c r="I15" s="34">
        <f t="shared" si="2"/>
        <v>11</v>
      </c>
      <c r="J15" s="6" t="s">
        <v>149</v>
      </c>
      <c r="K15" s="21" t="str" cm="1">
        <f t="array" ref="K15" xml:space="preserve"> IFERROR( INDEX($D$5:$D$62, MATCH(TRUE, EXACT($J15, $C$5:$C$62),0)), "")</f>
        <v>ㄎ</v>
      </c>
      <c r="L15" s="14" t="str" cm="1">
        <f t="array" ref="L15" xml:space="preserve"> IFERROR( INDEX($F$5:$F$62, MATCH(TRUE, EXACT($J15, $C$5:$C$62),0)), "")</f>
        <v>kh</v>
      </c>
      <c r="M15" s="39" t="str" cm="1">
        <f t="array" ref="M15" xml:space="preserve"> IFERROR( INDEX($G$5:$G$62, MATCH(TRUE, EXACT($J15, $C$5:$C$62),0)), "")</f>
        <v>K</v>
      </c>
      <c r="O15" s="34">
        <f t="shared" si="3"/>
        <v>11</v>
      </c>
      <c r="P15" s="6" t="s">
        <v>179</v>
      </c>
      <c r="Q15" s="21" t="str" cm="1">
        <f t="array" ref="Q15" xml:space="preserve"> IFERROR( INDEX($D$5:$D$62, MATCH(TRUE, EXACT($P15, $C$5:$C$62),0)), "")</f>
        <v/>
      </c>
      <c r="R15" s="14" t="str" cm="1">
        <f t="array" ref="R15" xml:space="preserve"> IFERROR( INDEX($F$5:$F$62, MATCH(TRUE, EXACT($P15, $C$5:$C$62),0)), "")</f>
        <v/>
      </c>
      <c r="S15" s="39" t="str" cm="1">
        <f t="array" ref="S15" xml:space="preserve"> IFERROR( INDEX($G$5:$G$62, MATCH(TRUE, EXACT($P15, $C$5:$C$62),0)), "")</f>
        <v/>
      </c>
      <c r="U15" s="3">
        <f t="shared" si="1"/>
        <v>11</v>
      </c>
      <c r="V15" s="6"/>
      <c r="W15" s="21"/>
      <c r="X15" s="14"/>
      <c r="Y15" s="7"/>
      <c r="AA15" s="75">
        <f xml:space="preserve"> LEN(AB15)</f>
        <v>6</v>
      </c>
      <c r="AB15" s="63" t="str">
        <f xml:space="preserve"> _xlfn.CONCAT($W$5:$W$48)</f>
        <v xml:space="preserve"> ˪ˋ˫ˊ．</v>
      </c>
    </row>
    <row r="16" spans="2:34">
      <c r="B16" s="52">
        <f t="shared" si="0"/>
        <v>12</v>
      </c>
      <c r="C16" s="11" t="s">
        <v>133</v>
      </c>
      <c r="D16" s="23" t="s">
        <v>94</v>
      </c>
      <c r="E16" s="23"/>
      <c r="F16" s="16" t="s">
        <v>95</v>
      </c>
      <c r="G16" s="10" t="s">
        <v>95</v>
      </c>
      <c r="I16" s="35">
        <f t="shared" si="2"/>
        <v>12</v>
      </c>
      <c r="J16" s="11" t="s">
        <v>153</v>
      </c>
      <c r="K16" s="23" t="str" cm="1">
        <f t="array" ref="K16" xml:space="preserve"> IFERROR( INDEX($D$5:$D$62, MATCH(TRUE, EXACT($J16, $C$5:$C$62),0)), "")</f>
        <v>ㄏ</v>
      </c>
      <c r="L16" s="16" t="str" cm="1">
        <f t="array" ref="L16" xml:space="preserve"> IFERROR( INDEX($F$5:$F$62, MATCH(TRUE, EXACT($J16, $C$5:$C$62),0)), "")</f>
        <v>h</v>
      </c>
      <c r="M16" s="40" t="str" cm="1">
        <f t="array" ref="M16" xml:space="preserve"> IFERROR( INDEX($G$5:$G$62, MATCH(TRUE, EXACT($J16, $C$5:$C$62),0)), "")</f>
        <v>h</v>
      </c>
      <c r="O16" s="35">
        <f t="shared" si="3"/>
        <v>12</v>
      </c>
      <c r="P16" s="11" t="s">
        <v>167</v>
      </c>
      <c r="Q16" s="23" t="str" cm="1">
        <f t="array" ref="Q16" xml:space="preserve"> IFERROR( INDEX($D$5:$D$62, MATCH(TRUE, EXACT($P16, $C$5:$C$62),0)), "")</f>
        <v/>
      </c>
      <c r="R16" s="16" t="str" cm="1">
        <f t="array" ref="R16" xml:space="preserve"> IFERROR( INDEX($F$5:$F$62, MATCH(TRUE, EXACT($P16, $C$5:$C$62),0)), "")</f>
        <v/>
      </c>
      <c r="S16" s="40" t="str" cm="1">
        <f t="array" ref="S16" xml:space="preserve"> IFERROR( INDEX($G$5:$G$62, MATCH(TRUE, EXACT($P16, $C$5:$C$62),0)), "")</f>
        <v/>
      </c>
      <c r="U16" s="3">
        <f t="shared" si="1"/>
        <v>12</v>
      </c>
      <c r="V16" s="6"/>
      <c r="W16" s="21"/>
      <c r="X16" s="14"/>
      <c r="Y16" s="5"/>
    </row>
    <row r="17" spans="2:25">
      <c r="B17" s="51">
        <f t="shared" si="0"/>
        <v>13</v>
      </c>
      <c r="C17" s="9" t="s">
        <v>156</v>
      </c>
      <c r="D17" s="22" t="s">
        <v>46</v>
      </c>
      <c r="E17" s="22"/>
      <c r="F17" s="15" t="s">
        <v>133</v>
      </c>
      <c r="G17" s="8" t="s">
        <v>152</v>
      </c>
      <c r="I17" s="33">
        <f t="shared" si="2"/>
        <v>13</v>
      </c>
      <c r="J17" s="9">
        <v>4</v>
      </c>
      <c r="K17" s="22" t="str" cm="1">
        <f t="array" ref="K17" xml:space="preserve"> IFERROR( INDEX($D$5:$D$62, MATCH(TRUE, EXACT($J17, $C$5:$C$62),0)), "")</f>
        <v>ˋ</v>
      </c>
      <c r="L17" s="15" cm="1">
        <f t="array" ref="L17" xml:space="preserve"> IFERROR( INDEX($F$5:$F$62, MATCH(TRUE, EXACT($J17, $C$5:$C$62),0)), "")</f>
        <v>2</v>
      </c>
      <c r="M17" s="37" cm="1">
        <f t="array" ref="M17" xml:space="preserve"> IFERROR( INDEX($G$5:$G$62, MATCH(TRUE, EXACT($J17, $C$5:$C$62),0)), "")</f>
        <v>2</v>
      </c>
      <c r="O17" s="33">
        <f t="shared" si="3"/>
        <v>13</v>
      </c>
      <c r="P17" s="42" t="s">
        <v>301</v>
      </c>
      <c r="Q17" s="22" t="str" cm="1">
        <f t="array" ref="Q17" xml:space="preserve"> IFERROR( INDEX($D$5:$D$62, MATCH(TRUE, EXACT($P17, $C$5:$C$62),0)), "")</f>
        <v/>
      </c>
      <c r="R17" s="15" t="str" cm="1">
        <f t="array" ref="R17" xml:space="preserve"> IFERROR( INDEX($F$5:$F$62, MATCH(TRUE, EXACT($P17, $C$5:$C$62),0)), "")</f>
        <v/>
      </c>
      <c r="S17" s="37" t="str" cm="1">
        <f t="array" ref="S17" xml:space="preserve"> IFERROR( INDEX($G$5:$G$62, MATCH(TRUE, EXACT($P17, $C$5:$C$62),0)), "")</f>
        <v/>
      </c>
      <c r="U17" s="3">
        <f t="shared" si="1"/>
        <v>13</v>
      </c>
      <c r="V17" s="6"/>
      <c r="W17" s="21"/>
      <c r="X17" s="14"/>
      <c r="Y17" s="5"/>
    </row>
    <row r="18" spans="2:25">
      <c r="B18" s="50">
        <f t="shared" si="0"/>
        <v>14</v>
      </c>
      <c r="C18" s="6" t="s">
        <v>120</v>
      </c>
      <c r="D18" s="21" t="s">
        <v>74</v>
      </c>
      <c r="E18" s="21"/>
      <c r="F18" s="14" t="s">
        <v>286</v>
      </c>
      <c r="G18" s="5" t="s">
        <v>153</v>
      </c>
      <c r="I18" s="34">
        <f t="shared" si="2"/>
        <v>14</v>
      </c>
      <c r="J18" s="6" t="s">
        <v>280</v>
      </c>
      <c r="K18" s="21" t="str" cm="1">
        <f t="array" ref="K18" xml:space="preserve"> IFERROR( INDEX($D$5:$D$62, MATCH(TRUE, EXACT($J18, $C$5:$C$62),0)), "")</f>
        <v/>
      </c>
      <c r="L18" s="14" t="str" cm="1">
        <f t="array" ref="L18" xml:space="preserve"> IFERROR( INDEX($F$5:$F$62, MATCH(TRUE, EXACT($J18, $C$5:$C$62),0)), "")</f>
        <v/>
      </c>
      <c r="M18" s="38" t="str" cm="1">
        <f t="array" ref="M18" xml:space="preserve"> IFERROR( INDEX($G$5:$G$62, MATCH(TRUE, EXACT($J18, $C$5:$C$62),0)), "")</f>
        <v/>
      </c>
      <c r="O18" s="34">
        <f t="shared" si="3"/>
        <v>14</v>
      </c>
      <c r="P18" s="6" t="s">
        <v>275</v>
      </c>
      <c r="Q18" s="21" t="str" cm="1">
        <f t="array" ref="Q18" xml:space="preserve"> IFERROR( INDEX($D$5:$D$62, MATCH(TRUE, EXACT($P18, $C$5:$C$62),0)), "")</f>
        <v/>
      </c>
      <c r="R18" s="14" t="str" cm="1">
        <f t="array" ref="R18" xml:space="preserve"> IFERROR( INDEX($F$5:$F$62, MATCH(TRUE, EXACT($P18, $C$5:$C$62),0)), "")</f>
        <v/>
      </c>
      <c r="S18" s="38" t="str" cm="1">
        <f t="array" ref="S18" xml:space="preserve"> IFERROR( INDEX($G$5:$G$62, MATCH(TRUE, EXACT($P18, $C$5:$C$62),0)), "")</f>
        <v/>
      </c>
      <c r="U18" s="3">
        <f t="shared" si="1"/>
        <v>14</v>
      </c>
      <c r="V18" s="6"/>
      <c r="W18" s="21"/>
      <c r="X18" s="14"/>
      <c r="Y18" s="5"/>
    </row>
    <row r="19" spans="2:25">
      <c r="B19" s="50">
        <f t="shared" si="0"/>
        <v>15</v>
      </c>
      <c r="C19" s="6" t="s">
        <v>68</v>
      </c>
      <c r="D19" s="21" t="s">
        <v>98</v>
      </c>
      <c r="E19" s="21"/>
      <c r="F19" s="14" t="s">
        <v>99</v>
      </c>
      <c r="G19" s="5" t="s">
        <v>99</v>
      </c>
      <c r="I19" s="34">
        <f t="shared" si="2"/>
        <v>15</v>
      </c>
      <c r="J19" s="6" t="s">
        <v>281</v>
      </c>
      <c r="K19" s="21" t="str" cm="1">
        <f t="array" ref="K19" xml:space="preserve"> IFERROR( INDEX($D$5:$D$62, MATCH(TRUE, EXACT($J19, $C$5:$C$62),0)), "")</f>
        <v/>
      </c>
      <c r="L19" s="14" t="str" cm="1">
        <f t="array" ref="L19" xml:space="preserve"> IFERROR( INDEX($F$5:$F$62, MATCH(TRUE, EXACT($J19, $C$5:$C$62),0)), "")</f>
        <v/>
      </c>
      <c r="M19" s="39" t="str" cm="1">
        <f t="array" ref="M19" xml:space="preserve"> IFERROR( INDEX($G$5:$G$62, MATCH(TRUE, EXACT($J19, $C$5:$C$62),0)), "")</f>
        <v/>
      </c>
      <c r="O19" s="34">
        <f t="shared" si="3"/>
        <v>15</v>
      </c>
      <c r="P19" s="6" t="s">
        <v>278</v>
      </c>
      <c r="Q19" s="21" t="str" cm="1">
        <f t="array" ref="Q19" xml:space="preserve"> IFERROR( INDEX($D$5:$D$62, MATCH(TRUE, EXACT($P19, $C$5:$C$62),0)), "")</f>
        <v/>
      </c>
      <c r="R19" s="14" t="str" cm="1">
        <f t="array" ref="R19" xml:space="preserve"> IFERROR( INDEX($F$5:$F$62, MATCH(TRUE, EXACT($P19, $C$5:$C$62),0)), "")</f>
        <v/>
      </c>
      <c r="S19" s="39" t="str" cm="1">
        <f t="array" ref="S19" xml:space="preserve"> IFERROR( INDEX($G$5:$G$62, MATCH(TRUE, EXACT($P19, $C$5:$C$62),0)), "")</f>
        <v/>
      </c>
      <c r="U19" s="3">
        <f t="shared" si="1"/>
        <v>15</v>
      </c>
      <c r="V19" s="6"/>
      <c r="W19" s="21"/>
      <c r="X19" s="14"/>
      <c r="Y19" s="7"/>
    </row>
    <row r="20" spans="2:25">
      <c r="B20" s="52">
        <f t="shared" si="0"/>
        <v>16</v>
      </c>
      <c r="C20" s="11" t="s">
        <v>130</v>
      </c>
      <c r="D20" s="23" t="s">
        <v>350</v>
      </c>
      <c r="E20" s="23"/>
      <c r="F20" s="16" t="s">
        <v>97</v>
      </c>
      <c r="G20" s="10" t="s">
        <v>121</v>
      </c>
      <c r="I20" s="35">
        <f t="shared" si="2"/>
        <v>16</v>
      </c>
      <c r="J20" s="11" t="s">
        <v>176</v>
      </c>
      <c r="K20" s="23" t="str" cm="1">
        <f t="array" ref="K20" xml:space="preserve"> IFERROR( INDEX($D$5:$D$62, MATCH(TRUE, EXACT($J20, $C$5:$C$62),0)), "")</f>
        <v/>
      </c>
      <c r="L20" s="16" t="str" cm="1">
        <f t="array" ref="L20" xml:space="preserve"> IFERROR( INDEX($F$5:$F$62, MATCH(TRUE, EXACT($J20, $C$5:$C$62),0)), "")</f>
        <v/>
      </c>
      <c r="M20" s="40" t="str" cm="1">
        <f t="array" ref="M20" xml:space="preserve"> IFERROR( INDEX($G$5:$G$62, MATCH(TRUE, EXACT($J20, $C$5:$C$62),0)), "")</f>
        <v/>
      </c>
      <c r="O20" s="35">
        <f t="shared" si="3"/>
        <v>16</v>
      </c>
      <c r="P20" s="11" t="s">
        <v>276</v>
      </c>
      <c r="Q20" s="23" t="str" cm="1">
        <f t="array" ref="Q20" xml:space="preserve"> IFERROR( INDEX($D$5:$D$62, MATCH(TRUE, EXACT($P20, $C$5:$C$62),0)), "")</f>
        <v/>
      </c>
      <c r="R20" s="16" t="str" cm="1">
        <f t="array" ref="R20" xml:space="preserve"> IFERROR( INDEX($F$5:$F$62, MATCH(TRUE, EXACT($P20, $C$5:$C$62),0)), "")</f>
        <v/>
      </c>
      <c r="S20" s="40" t="str" cm="1">
        <f t="array" ref="S20" xml:space="preserve"> IFERROR( INDEX($G$5:$G$62, MATCH(TRUE, EXACT($P20, $C$5:$C$62),0)), "")</f>
        <v/>
      </c>
      <c r="U20" s="3">
        <f t="shared" si="1"/>
        <v>16</v>
      </c>
      <c r="V20" s="6"/>
      <c r="W20" s="21"/>
      <c r="X20" s="14"/>
      <c r="Y20" s="5"/>
    </row>
    <row r="21" spans="2:25">
      <c r="B21" s="50">
        <f t="shared" si="0"/>
        <v>17</v>
      </c>
      <c r="C21" s="6" t="s">
        <v>147</v>
      </c>
      <c r="D21" s="217" t="s">
        <v>346</v>
      </c>
      <c r="E21" s="217"/>
      <c r="F21" s="18" t="s">
        <v>724</v>
      </c>
      <c r="G21" s="7" t="s">
        <v>135</v>
      </c>
      <c r="I21" s="33">
        <f t="shared" si="2"/>
        <v>17</v>
      </c>
      <c r="J21" s="9">
        <v>5</v>
      </c>
      <c r="K21" s="22" t="str" cm="1">
        <f t="array" ref="K21" xml:space="preserve"> IFERROR( INDEX($D$5:$D$62, MATCH(TRUE, EXACT($J21, $C$5:$C$62),0)), "")</f>
        <v>"</v>
      </c>
      <c r="L21" s="15" cm="1">
        <f t="array" ref="L21" xml:space="preserve"> IFERROR( INDEX($F$5:$F$62, MATCH(TRUE, EXACT($J21, $C$5:$C$62),0)), "")</f>
        <v>7</v>
      </c>
      <c r="M21" s="37" cm="1">
        <f t="array" ref="M21" xml:space="preserve"> IFERROR( INDEX($G$5:$G$62, MATCH(TRUE, EXACT($J21, $C$5:$C$62),0)), "")</f>
        <v>7</v>
      </c>
      <c r="O21" s="33">
        <f t="shared" si="3"/>
        <v>17</v>
      </c>
      <c r="P21" s="42" t="s">
        <v>302</v>
      </c>
      <c r="Q21" s="22" t="str" cm="1">
        <f t="array" ref="Q21" xml:space="preserve"> IFERROR( INDEX($D$5:$D$62, MATCH(TRUE, EXACT($P21, $C$5:$C$62),0)), "")</f>
        <v/>
      </c>
      <c r="R21" s="15" t="str" cm="1">
        <f t="array" ref="R21" xml:space="preserve"> IFERROR( INDEX($F$5:$F$62, MATCH(TRUE, EXACT($P21, $C$5:$C$62),0)), "")</f>
        <v/>
      </c>
      <c r="S21" s="37" t="str" cm="1">
        <f t="array" ref="S21" xml:space="preserve"> IFERROR( INDEX($G$5:$G$62, MATCH(TRUE, EXACT($P21, $C$5:$C$62),0)), "")</f>
        <v/>
      </c>
      <c r="U21" s="3">
        <f t="shared" si="1"/>
        <v>17</v>
      </c>
      <c r="V21" s="6"/>
      <c r="W21" s="21"/>
      <c r="X21" s="14"/>
      <c r="Y21" s="5"/>
    </row>
    <row r="22" spans="2:25">
      <c r="B22" s="53">
        <f t="shared" si="0"/>
        <v>18</v>
      </c>
      <c r="C22" s="9" t="s">
        <v>77</v>
      </c>
      <c r="D22" s="22" t="s">
        <v>48</v>
      </c>
      <c r="E22" s="22"/>
      <c r="F22" s="15" t="s">
        <v>49</v>
      </c>
      <c r="G22" s="8" t="s">
        <v>49</v>
      </c>
      <c r="I22" s="34">
        <f t="shared" si="2"/>
        <v>18</v>
      </c>
      <c r="J22" s="6" t="s">
        <v>143</v>
      </c>
      <c r="K22" s="21" t="str" cm="1">
        <f t="array" ref="K22" xml:space="preserve"> IFERROR( INDEX($D$5:$D$62, MATCH(TRUE, EXACT($J22, $C$5:$C$62),0)), "")</f>
        <v/>
      </c>
      <c r="L22" s="14" t="str" cm="1">
        <f t="array" ref="L22" xml:space="preserve"> IFERROR( INDEX($F$5:$F$62, MATCH(TRUE, EXACT($J22, $C$5:$C$62),0)), "")</f>
        <v/>
      </c>
      <c r="M22" s="38" t="str" cm="1">
        <f t="array" ref="M22" xml:space="preserve"> IFERROR( INDEX($G$5:$G$62, MATCH(TRUE, EXACT($J22, $C$5:$C$62),0)), "")</f>
        <v/>
      </c>
      <c r="O22" s="34">
        <f t="shared" si="3"/>
        <v>18</v>
      </c>
      <c r="P22" s="6" t="s">
        <v>172</v>
      </c>
      <c r="Q22" s="21" t="str" cm="1">
        <f t="array" ref="Q22" xml:space="preserve"> IFERROR( INDEX($D$5:$D$62, MATCH(TRUE, EXACT($P22, $C$5:$C$62),0)), "")</f>
        <v/>
      </c>
      <c r="R22" s="14" t="str" cm="1">
        <f t="array" ref="R22" xml:space="preserve"> IFERROR( INDEX($F$5:$F$62, MATCH(TRUE, EXACT($P22, $C$5:$C$62),0)), "")</f>
        <v/>
      </c>
      <c r="S22" s="38" t="str" cm="1">
        <f t="array" ref="S22" xml:space="preserve"> IFERROR( INDEX($G$5:$G$62, MATCH(TRUE, EXACT($P22, $C$5:$C$62),0)), "")</f>
        <v/>
      </c>
      <c r="U22" s="3">
        <f t="shared" si="1"/>
        <v>18</v>
      </c>
      <c r="V22" s="6"/>
      <c r="W22" s="21"/>
      <c r="X22" s="14"/>
      <c r="Y22" s="5"/>
    </row>
    <row r="23" spans="2:25">
      <c r="B23" s="25">
        <f t="shared" si="0"/>
        <v>19</v>
      </c>
      <c r="C23" s="6" t="s">
        <v>30</v>
      </c>
      <c r="D23" s="21" t="s">
        <v>115</v>
      </c>
      <c r="E23" s="21" t="str">
        <f xml:space="preserve"> "ㄥ" &amp; D22</f>
        <v>ㄥㄧ</v>
      </c>
      <c r="F23" s="14" t="s">
        <v>725</v>
      </c>
      <c r="G23" s="5" t="s">
        <v>244</v>
      </c>
      <c r="I23" s="34">
        <f t="shared" si="2"/>
        <v>19</v>
      </c>
      <c r="J23" s="6" t="s">
        <v>119</v>
      </c>
      <c r="K23" s="21" t="str" cm="1">
        <f t="array" ref="K23" xml:space="preserve"> IFERROR( INDEX($D$5:$D$62, MATCH(TRUE, EXACT($J23, $C$5:$C$62),0)), "")</f>
        <v/>
      </c>
      <c r="L23" s="14" t="str" cm="1">
        <f t="array" ref="L23" xml:space="preserve"> IFERROR( INDEX($F$5:$F$62, MATCH(TRUE, EXACT($J23, $C$5:$C$62),0)), "")</f>
        <v/>
      </c>
      <c r="M23" s="39" t="str" cm="1">
        <f t="array" ref="M23" xml:space="preserve"> IFERROR( INDEX($G$5:$G$62, MATCH(TRUE, EXACT($J23, $C$5:$C$62),0)), "")</f>
        <v/>
      </c>
      <c r="O23" s="34">
        <f t="shared" si="3"/>
        <v>19</v>
      </c>
      <c r="P23" s="6" t="s">
        <v>150</v>
      </c>
      <c r="Q23" s="21" t="str" cm="1">
        <f t="array" ref="Q23" xml:space="preserve"> IFERROR( INDEX($D$5:$D$62, MATCH(TRUE, EXACT($P23, $C$5:$C$62),0)), "")</f>
        <v/>
      </c>
      <c r="R23" s="14" t="str" cm="1">
        <f t="array" ref="R23" xml:space="preserve"> IFERROR( INDEX($F$5:$F$62, MATCH(TRUE, EXACT($P23, $C$5:$C$62),0)), "")</f>
        <v/>
      </c>
      <c r="S23" s="39" t="str" cm="1">
        <f t="array" ref="S23" xml:space="preserve"> IFERROR( INDEX($G$5:$G$62, MATCH(TRUE, EXACT($P23, $C$5:$C$62),0)), "")</f>
        <v/>
      </c>
      <c r="U23" s="3">
        <f t="shared" si="1"/>
        <v>19</v>
      </c>
      <c r="V23" s="6"/>
      <c r="W23" s="21"/>
      <c r="X23" s="14"/>
      <c r="Y23" s="7"/>
    </row>
    <row r="24" spans="2:25">
      <c r="B24" s="25">
        <f t="shared" si="0"/>
        <v>20</v>
      </c>
      <c r="C24" s="6" t="s">
        <v>97</v>
      </c>
      <c r="D24" s="21" t="s">
        <v>76</v>
      </c>
      <c r="E24" s="21"/>
      <c r="F24" s="14" t="s">
        <v>77</v>
      </c>
      <c r="G24" s="5" t="s">
        <v>77</v>
      </c>
      <c r="I24" s="35">
        <f t="shared" si="2"/>
        <v>20</v>
      </c>
      <c r="J24" s="11" t="s">
        <v>130</v>
      </c>
      <c r="K24" s="23" t="str" cm="1">
        <f t="array" ref="K24" xml:space="preserve"> IFERROR( INDEX($D$5:$D$62, MATCH(TRUE, EXACT($J24, $C$5:$C$62),0)), "")</f>
        <v>ㄖ</v>
      </c>
      <c r="L24" s="16" t="str" cm="1">
        <f t="array" ref="L24" xml:space="preserve"> IFERROR( INDEX($F$5:$F$62, MATCH(TRUE, EXACT($J24, $C$5:$C$62),0)), "")</f>
        <v>j</v>
      </c>
      <c r="M24" s="40" t="str" cm="1">
        <f t="array" ref="M24" xml:space="preserve"> IFERROR( INDEX($G$5:$G$62, MATCH(TRUE, EXACT($J24, $C$5:$C$62),0)), "")</f>
        <v>j</v>
      </c>
      <c r="O24" s="35">
        <f t="shared" si="3"/>
        <v>20</v>
      </c>
      <c r="P24" s="11" t="s">
        <v>148</v>
      </c>
      <c r="Q24" s="23" t="str" cm="1">
        <f t="array" ref="Q24" xml:space="preserve"> IFERROR( INDEX($D$5:$D$62, MATCH(TRUE, EXACT($P24, $C$5:$C$62),0)), "")</f>
        <v/>
      </c>
      <c r="R24" s="16" t="str" cm="1">
        <f t="array" ref="R24" xml:space="preserve"> IFERROR( INDEX($F$5:$F$62, MATCH(TRUE, EXACT($P24, $C$5:$C$62),0)), "")</f>
        <v/>
      </c>
      <c r="S24" s="40" t="str" cm="1">
        <f t="array" ref="S24" xml:space="preserve"> IFERROR( INDEX($G$5:$G$62, MATCH(TRUE, EXACT($P24, $C$5:$C$62),0)), "")</f>
        <v/>
      </c>
      <c r="U24" s="3">
        <f t="shared" si="1"/>
        <v>20</v>
      </c>
      <c r="V24" s="6"/>
      <c r="W24" s="21"/>
      <c r="X24" s="14"/>
      <c r="Y24" s="5"/>
    </row>
    <row r="25" spans="2:25">
      <c r="B25" s="25">
        <f t="shared" si="0"/>
        <v>21</v>
      </c>
      <c r="C25" s="6" t="s">
        <v>61</v>
      </c>
      <c r="D25" s="21" t="s">
        <v>116</v>
      </c>
      <c r="E25" s="21" t="str">
        <f xml:space="preserve"> "ㄥ" &amp; D24</f>
        <v>ㄥㄨ</v>
      </c>
      <c r="F25" s="14" t="s">
        <v>330</v>
      </c>
      <c r="G25" s="5" t="s">
        <v>245</v>
      </c>
      <c r="I25" s="33">
        <f t="shared" si="2"/>
        <v>21</v>
      </c>
      <c r="J25" s="9">
        <v>6</v>
      </c>
      <c r="K25" s="22" t="str" cm="1">
        <f t="array" ref="K25" xml:space="preserve"> IFERROR( INDEX($D$5:$D$62, MATCH(TRUE, EXACT($J25, $C$5:$C$62),0)), "")</f>
        <v>ˊ</v>
      </c>
      <c r="L25" s="15" cm="1">
        <f t="array" ref="L25" xml:space="preserve"> IFERROR( INDEX($F$5:$F$62, MATCH(TRUE, EXACT($J25, $C$5:$C$62),0)), "")</f>
        <v>5</v>
      </c>
      <c r="M25" s="37" cm="1">
        <f t="array" ref="M25" xml:space="preserve"> IFERROR( INDEX($G$5:$G$62, MATCH(TRUE, EXACT($J25, $C$5:$C$62),0)), "")</f>
        <v>5</v>
      </c>
      <c r="O25" s="33">
        <f t="shared" si="3"/>
        <v>21</v>
      </c>
      <c r="P25" s="42" t="s">
        <v>303</v>
      </c>
      <c r="Q25" s="22" t="str" cm="1">
        <f t="array" ref="Q25" xml:space="preserve"> IFERROR( INDEX($D$5:$D$62, MATCH(TRUE, EXACT($P25, $C$5:$C$62),0)), "")</f>
        <v/>
      </c>
      <c r="R25" s="15" t="str" cm="1">
        <f t="array" ref="R25" xml:space="preserve"> IFERROR( INDEX($F$5:$F$62, MATCH(TRUE, EXACT($P25, $C$5:$C$62),0)), "")</f>
        <v/>
      </c>
      <c r="S25" s="37" t="str" cm="1">
        <f t="array" ref="S25" xml:space="preserve"> IFERROR( INDEX($G$5:$G$62, MATCH(TRUE, EXACT($P25, $C$5:$C$62),0)), "")</f>
        <v/>
      </c>
      <c r="U25" s="3">
        <f t="shared" si="1"/>
        <v>21</v>
      </c>
      <c r="V25" s="6"/>
      <c r="W25" s="21"/>
      <c r="X25" s="14"/>
      <c r="Y25" s="5"/>
    </row>
    <row r="26" spans="2:25">
      <c r="B26" s="53">
        <f t="shared" si="0"/>
        <v>22</v>
      </c>
      <c r="C26" s="9">
        <v>8</v>
      </c>
      <c r="D26" s="22" t="s">
        <v>20</v>
      </c>
      <c r="E26" s="22"/>
      <c r="F26" s="15" t="s">
        <v>21</v>
      </c>
      <c r="G26" s="8" t="s">
        <v>21</v>
      </c>
      <c r="I26" s="34">
        <f t="shared" si="2"/>
        <v>22</v>
      </c>
      <c r="J26" s="6" t="s">
        <v>156</v>
      </c>
      <c r="K26" s="21" t="str" cm="1">
        <f t="array" ref="K26" xml:space="preserve"> IFERROR( INDEX($D$5:$D$62, MATCH(TRUE, EXACT($J26, $C$5:$C$62),0)), "")</f>
        <v>ㄗ</v>
      </c>
      <c r="L26" s="14" t="str" cm="1">
        <f t="array" ref="L26" xml:space="preserve"> IFERROR( INDEX($F$5:$F$62, MATCH(TRUE, EXACT($J26, $C$5:$C$62),0)), "")</f>
        <v>c</v>
      </c>
      <c r="M26" s="38" t="str" cm="1">
        <f t="array" ref="M26" xml:space="preserve"> IFERROR( INDEX($G$5:$G$62, MATCH(TRUE, EXACT($J26, $C$5:$C$62),0)), "")</f>
        <v>z</v>
      </c>
      <c r="O26" s="34">
        <f t="shared" si="3"/>
        <v>22</v>
      </c>
      <c r="P26" s="6" t="s">
        <v>157</v>
      </c>
      <c r="Q26" s="21" t="str" cm="1">
        <f t="array" ref="Q26" xml:space="preserve"> IFERROR( INDEX($D$5:$D$62, MATCH(TRUE, EXACT($P26, $C$5:$C$62),0)), "")</f>
        <v/>
      </c>
      <c r="R26" s="14" t="str" cm="1">
        <f t="array" ref="R26" xml:space="preserve"> IFERROR( INDEX($F$5:$F$62, MATCH(TRUE, EXACT($P26, $C$5:$C$62),0)), "")</f>
        <v/>
      </c>
      <c r="S26" s="38" t="str" cm="1">
        <f t="array" ref="S26" xml:space="preserve"> IFERROR( INDEX($G$5:$G$62, MATCH(TRUE, EXACT($P26, $C$5:$C$62),0)), "")</f>
        <v/>
      </c>
      <c r="U26" s="3">
        <f t="shared" si="1"/>
        <v>22</v>
      </c>
      <c r="V26" s="6"/>
      <c r="W26" s="21"/>
      <c r="X26" s="14"/>
      <c r="Y26" s="5"/>
    </row>
    <row r="27" spans="2:25">
      <c r="B27" s="25">
        <f t="shared" si="0"/>
        <v>23</v>
      </c>
      <c r="C27" s="6" t="s">
        <v>138</v>
      </c>
      <c r="D27" s="21" t="s">
        <v>106</v>
      </c>
      <c r="E27" s="21" t="str">
        <f xml:space="preserve"> "ㄥ" &amp; D26</f>
        <v>ㄥㄚ</v>
      </c>
      <c r="F27" s="14" t="s">
        <v>332</v>
      </c>
      <c r="G27" s="5" t="s">
        <v>158</v>
      </c>
      <c r="I27" s="34">
        <f t="shared" si="2"/>
        <v>23</v>
      </c>
      <c r="J27" s="6" t="s">
        <v>120</v>
      </c>
      <c r="K27" s="21" t="str" cm="1">
        <f t="array" ref="K27" xml:space="preserve"> IFERROR( INDEX($D$5:$D$62, MATCH(TRUE, EXACT($J27, $C$5:$C$62),0)), "")</f>
        <v>ㄘ</v>
      </c>
      <c r="L27" s="14" t="str" cm="1">
        <f t="array" ref="L27" xml:space="preserve"> IFERROR( INDEX($F$5:$F$62, MATCH(TRUE, EXACT($J27, $C$5:$C$62),0)), "")</f>
        <v>ch</v>
      </c>
      <c r="M27" s="39" t="str" cm="1">
        <f t="array" ref="M27" xml:space="preserve"> IFERROR( INDEX($G$5:$G$62, MATCH(TRUE, EXACT($J27, $C$5:$C$62),0)), "")</f>
        <v>c</v>
      </c>
      <c r="O27" s="34">
        <f t="shared" si="3"/>
        <v>23</v>
      </c>
      <c r="P27" s="6" t="s">
        <v>279</v>
      </c>
      <c r="Q27" s="21" t="str" cm="1">
        <f t="array" ref="Q27" xml:space="preserve"> IFERROR( INDEX($D$5:$D$62, MATCH(TRUE, EXACT($P27, $C$5:$C$62),0)), "")</f>
        <v/>
      </c>
      <c r="R27" s="14" t="str" cm="1">
        <f t="array" ref="R27" xml:space="preserve"> IFERROR( INDEX($F$5:$F$62, MATCH(TRUE, EXACT($P27, $C$5:$C$62),0)), "")</f>
        <v/>
      </c>
      <c r="S27" s="39" t="str" cm="1">
        <f t="array" ref="S27" xml:space="preserve"> IFERROR( INDEX($G$5:$G$62, MATCH(TRUE, EXACT($P27, $C$5:$C$62),0)), "")</f>
        <v/>
      </c>
      <c r="U27" s="3">
        <f t="shared" si="1"/>
        <v>23</v>
      </c>
      <c r="V27" s="6"/>
      <c r="W27" s="21"/>
      <c r="X27" s="14"/>
      <c r="Y27" s="7"/>
    </row>
    <row r="28" spans="2:25">
      <c r="B28" s="25">
        <f t="shared" si="0"/>
        <v>24</v>
      </c>
      <c r="C28" s="43" t="s">
        <v>177</v>
      </c>
      <c r="D28" s="21" t="s">
        <v>166</v>
      </c>
      <c r="E28" s="21"/>
      <c r="F28" s="14" t="s">
        <v>53</v>
      </c>
      <c r="G28" s="5" t="s">
        <v>53</v>
      </c>
      <c r="I28" s="35">
        <f t="shared" si="2"/>
        <v>24</v>
      </c>
      <c r="J28" s="11" t="s">
        <v>144</v>
      </c>
      <c r="K28" s="23" t="str" cm="1">
        <f t="array" ref="K28" xml:space="preserve"> IFERROR( INDEX($D$5:$D$62, MATCH(TRUE, EXACT($J28, $C$5:$C$62),0)), "")</f>
        <v>ㄙ</v>
      </c>
      <c r="L28" s="16" t="str" cm="1">
        <f t="array" ref="L28" xml:space="preserve"> IFERROR( INDEX($F$5:$F$62, MATCH(TRUE, EXACT($J28, $C$5:$C$62),0)), "")</f>
        <v>s</v>
      </c>
      <c r="M28" s="40" t="str" cm="1">
        <f t="array" ref="M28" xml:space="preserve"> IFERROR( INDEX($G$5:$G$62, MATCH(TRUE, EXACT($J28, $C$5:$C$62),0)), "")</f>
        <v>s</v>
      </c>
      <c r="O28" s="35">
        <f t="shared" si="3"/>
        <v>24</v>
      </c>
      <c r="P28" s="11" t="s">
        <v>263</v>
      </c>
      <c r="Q28" s="23" t="str" cm="1">
        <f t="array" ref="Q28" xml:space="preserve"> IFERROR( INDEX($D$5:$D$62, MATCH(TRUE, EXACT($P28, $C$5:$C$62),0)), "")</f>
        <v/>
      </c>
      <c r="R28" s="16" t="str" cm="1">
        <f t="array" ref="R28" xml:space="preserve"> IFERROR( INDEX($F$5:$F$62, MATCH(TRUE, EXACT($P28, $C$5:$C$62),0)), "")</f>
        <v/>
      </c>
      <c r="S28" s="40" t="str" cm="1">
        <f t="array" ref="S28" xml:space="preserve"> IFERROR( INDEX($G$5:$G$62, MATCH(TRUE, EXACT($P28, $C$5:$C$62),0)), "")</f>
        <v/>
      </c>
      <c r="U28" s="3">
        <f t="shared" si="1"/>
        <v>24</v>
      </c>
      <c r="V28" s="6"/>
      <c r="W28" s="21"/>
      <c r="X28" s="14"/>
      <c r="Y28" s="5"/>
    </row>
    <row r="29" spans="2:25">
      <c r="B29" s="25">
        <f t="shared" si="0"/>
        <v>25</v>
      </c>
      <c r="C29" s="43" t="s">
        <v>140</v>
      </c>
      <c r="D29" s="21" t="s">
        <v>109</v>
      </c>
      <c r="E29" s="21" t="str">
        <f xml:space="preserve"> "ㄥ" &amp; D28</f>
        <v>ㄥㄝ</v>
      </c>
      <c r="F29" s="14" t="s">
        <v>337</v>
      </c>
      <c r="G29" s="5" t="s">
        <v>26</v>
      </c>
      <c r="I29" s="33">
        <f t="shared" si="2"/>
        <v>25</v>
      </c>
      <c r="J29" s="9">
        <v>7</v>
      </c>
      <c r="K29" s="22" t="str" cm="1">
        <f t="array" ref="K29" xml:space="preserve"> IFERROR( INDEX($D$5:$D$62, MATCH(TRUE, EXACT($J29, $C$5:$C$62),0)), "")</f>
        <v>˙</v>
      </c>
      <c r="L29" s="15" cm="1">
        <f t="array" ref="L29" xml:space="preserve"> IFERROR( INDEX($F$5:$F$62, MATCH(TRUE, EXACT($J29, $C$5:$C$62),0)), "")</f>
        <v>8</v>
      </c>
      <c r="M29" s="37" cm="1">
        <f t="array" ref="M29" xml:space="preserve"> IFERROR( INDEX($G$5:$G$62, MATCH(TRUE, EXACT($J29, $C$5:$C$62),0)), "")</f>
        <v>0</v>
      </c>
      <c r="O29" s="33">
        <f t="shared" si="3"/>
        <v>25</v>
      </c>
      <c r="P29" s="42" t="s">
        <v>304</v>
      </c>
      <c r="Q29" s="22" t="str" cm="1">
        <f t="array" ref="Q29" xml:space="preserve"> IFERROR( INDEX($D$5:$D$62, MATCH(TRUE, EXACT($P29, $C$5:$C$62),0)), "")</f>
        <v/>
      </c>
      <c r="R29" s="15" t="str" cm="1">
        <f t="array" ref="R29" xml:space="preserve"> IFERROR( INDEX($F$5:$F$62, MATCH(TRUE, EXACT($P29, $C$5:$C$62),0)), "")</f>
        <v/>
      </c>
      <c r="S29" s="37" t="str" cm="1">
        <f t="array" ref="S29" xml:space="preserve"> IFERROR( INDEX($G$5:$G$62, MATCH(TRUE, EXACT($P29, $C$5:$C$62),0)), "")</f>
        <v/>
      </c>
      <c r="U29" s="3">
        <f t="shared" si="1"/>
        <v>25</v>
      </c>
      <c r="V29" s="6"/>
      <c r="W29" s="21"/>
      <c r="X29" s="14"/>
      <c r="Y29" s="5"/>
    </row>
    <row r="30" spans="2:25">
      <c r="B30" s="25">
        <f t="shared" si="0"/>
        <v>26</v>
      </c>
      <c r="C30" s="6" t="s">
        <v>49</v>
      </c>
      <c r="D30" s="21" t="s">
        <v>726</v>
      </c>
      <c r="E30" s="21"/>
      <c r="F30" s="14" t="s">
        <v>51</v>
      </c>
      <c r="G30" s="5" t="s">
        <v>32</v>
      </c>
      <c r="I30" s="34">
        <f t="shared" si="2"/>
        <v>26</v>
      </c>
      <c r="J30" s="6" t="s">
        <v>129</v>
      </c>
      <c r="K30" s="21" t="str" cm="1">
        <f t="array" ref="K30" xml:space="preserve"> IFERROR( INDEX($D$5:$D$62, MATCH(TRUE, EXACT($J30, $C$5:$C$62),0)), "")</f>
        <v>ㄧ</v>
      </c>
      <c r="L30" s="14" t="str" cm="1">
        <f t="array" ref="L30" xml:space="preserve"> IFERROR( INDEX($F$5:$F$62, MATCH(TRUE, EXACT($J30, $C$5:$C$62),0)), "")</f>
        <v>i</v>
      </c>
      <c r="M30" s="38" t="str" cm="1">
        <f t="array" ref="M30" xml:space="preserve"> IFERROR( INDEX($G$5:$G$62, MATCH(TRUE, EXACT($J30, $C$5:$C$62),0)), "")</f>
        <v>i</v>
      </c>
      <c r="O30" s="34">
        <f t="shared" si="3"/>
        <v>26</v>
      </c>
      <c r="P30" s="6" t="s">
        <v>245</v>
      </c>
      <c r="Q30" s="21" t="str" cm="1">
        <f t="array" ref="Q30" xml:space="preserve"> IFERROR( INDEX($D$5:$D$62, MATCH(TRUE, EXACT($P30, $C$5:$C$62),0)), "")</f>
        <v>ㆪ</v>
      </c>
      <c r="R30" s="14" t="str" cm="1">
        <f t="array" ref="R30" xml:space="preserve"> IFERROR( INDEX($F$5:$F$62, MATCH(TRUE, EXACT($P30, $C$5:$C$62),0)), "")</f>
        <v>Ni</v>
      </c>
      <c r="S30" s="38" t="str" cm="1">
        <f t="array" ref="S30" xml:space="preserve"> IFERROR( INDEX($G$5:$G$62, MATCH(TRUE, EXACT($P30, $C$5:$C$62),0)), "")</f>
        <v>I</v>
      </c>
      <c r="U30" s="3">
        <f t="shared" si="1"/>
        <v>26</v>
      </c>
      <c r="V30" s="6"/>
      <c r="W30" s="21"/>
      <c r="X30" s="14"/>
      <c r="Y30" s="5"/>
    </row>
    <row r="31" spans="2:25">
      <c r="B31" s="25">
        <f t="shared" si="0"/>
        <v>27</v>
      </c>
      <c r="C31" s="6" t="s">
        <v>31</v>
      </c>
      <c r="D31" s="21" t="s">
        <v>107</v>
      </c>
      <c r="E31" s="21" t="str">
        <f xml:space="preserve"> "ㄥ" &amp; D30</f>
        <v>ㄥㄛ</v>
      </c>
      <c r="F31" s="14" t="s">
        <v>333</v>
      </c>
      <c r="G31" s="5" t="s">
        <v>267</v>
      </c>
      <c r="I31" s="34">
        <f t="shared" si="2"/>
        <v>27</v>
      </c>
      <c r="J31" s="6" t="s">
        <v>121</v>
      </c>
      <c r="K31" s="21" t="str" cm="1">
        <f t="array" ref="K31" xml:space="preserve"> IFERROR( INDEX($D$5:$D$62, MATCH(TRUE, EXACT($J31, $C$5:$C$62),0)), "")</f>
        <v>ㄨ</v>
      </c>
      <c r="L31" s="14" t="str" cm="1">
        <f t="array" ref="L31" xml:space="preserve"> IFERROR( INDEX($F$5:$F$62, MATCH(TRUE, EXACT($J31, $C$5:$C$62),0)), "")</f>
        <v>u</v>
      </c>
      <c r="M31" s="39" t="str" cm="1">
        <f t="array" ref="M31" xml:space="preserve"> IFERROR( INDEX($G$5:$G$62, MATCH(TRUE, EXACT($J31, $C$5:$C$62),0)), "")</f>
        <v>u</v>
      </c>
      <c r="O31" s="34">
        <f t="shared" si="3"/>
        <v>27</v>
      </c>
      <c r="P31" s="6" t="s">
        <v>271</v>
      </c>
      <c r="Q31" s="21" t="str" cm="1">
        <f t="array" ref="Q31" xml:space="preserve"> IFERROR( INDEX($D$5:$D$62, MATCH(TRUE, EXACT($P31, $C$5:$C$62),0)), "")</f>
        <v>ㆫ</v>
      </c>
      <c r="R31" s="14" t="str" cm="1">
        <f t="array" ref="R31" xml:space="preserve"> IFERROR( INDEX($F$5:$F$62, MATCH(TRUE, EXACT($P31, $C$5:$C$62),0)), "")</f>
        <v>Nu</v>
      </c>
      <c r="S31" s="39" t="str" cm="1">
        <f t="array" ref="S31" xml:space="preserve"> IFERROR( INDEX($G$5:$G$62, MATCH(TRUE, EXACT($P31, $C$5:$C$62),0)), "")</f>
        <v>U</v>
      </c>
      <c r="U31" s="3">
        <f t="shared" si="1"/>
        <v>27</v>
      </c>
      <c r="V31" s="6"/>
      <c r="W31" s="21"/>
      <c r="X31" s="14"/>
      <c r="Y31" s="7"/>
    </row>
    <row r="32" spans="2:25">
      <c r="B32" s="25">
        <f t="shared" si="0"/>
        <v>28</v>
      </c>
      <c r="C32" s="6" t="s">
        <v>42</v>
      </c>
      <c r="D32" s="21" t="s">
        <v>108</v>
      </c>
      <c r="E32" s="21"/>
      <c r="F32" s="14" t="s">
        <v>79</v>
      </c>
      <c r="G32" s="5" t="s">
        <v>79</v>
      </c>
      <c r="I32" s="35">
        <f t="shared" si="2"/>
        <v>28</v>
      </c>
      <c r="J32" s="11" t="s">
        <v>118</v>
      </c>
      <c r="K32" s="23" t="str" cm="1">
        <f t="array" ref="K32" xml:space="preserve"> IFERROR( INDEX($D$5:$D$62, MATCH(TRUE, EXACT($J32, $C$5:$C$62),0)), "")</f>
        <v>ㄇ</v>
      </c>
      <c r="L32" s="16" t="str" cm="1">
        <f t="array" ref="L32" xml:space="preserve"> IFERROR( INDEX($F$5:$F$62, MATCH(TRUE, EXACT($J32, $C$5:$C$62),0)), "")</f>
        <v>-m</v>
      </c>
      <c r="M32" s="40" t="str" cm="1">
        <f t="array" ref="M32" xml:space="preserve"> IFERROR( INDEX($G$5:$G$62, MATCH(TRUE, EXACT($J32, $C$5:$C$62),0)), "")</f>
        <v>M</v>
      </c>
      <c r="O32" s="35">
        <f t="shared" si="3"/>
        <v>28</v>
      </c>
      <c r="P32" s="11" t="s">
        <v>265</v>
      </c>
      <c r="Q32" s="23" t="str" cm="1">
        <f t="array" ref="Q32" xml:space="preserve"> IFERROR( INDEX($D$5:$D$62, MATCH(TRUE, EXACT($P32, $C$5:$C$62),0)), "")</f>
        <v/>
      </c>
      <c r="R32" s="16" t="str" cm="1">
        <f t="array" ref="R32" xml:space="preserve"> IFERROR( INDEX($F$5:$F$62, MATCH(TRUE, EXACT($P32, $C$5:$C$62),0)), "")</f>
        <v/>
      </c>
      <c r="S32" s="40" t="str" cm="1">
        <f t="array" ref="S32" xml:space="preserve"> IFERROR( INDEX($G$5:$G$62, MATCH(TRUE, EXACT($P32, $C$5:$C$62),0)), "")</f>
        <v/>
      </c>
      <c r="U32" s="3">
        <f t="shared" si="1"/>
        <v>28</v>
      </c>
      <c r="V32" s="6"/>
      <c r="W32" s="21"/>
      <c r="X32" s="14"/>
      <c r="Y32" s="5"/>
    </row>
    <row r="33" spans="2:25">
      <c r="B33" s="202">
        <f t="shared" si="0"/>
        <v>29</v>
      </c>
      <c r="C33" s="203" t="s">
        <v>79</v>
      </c>
      <c r="D33" s="24" t="s">
        <v>347</v>
      </c>
      <c r="E33" s="24"/>
      <c r="F33" s="17" t="s">
        <v>348</v>
      </c>
      <c r="G33" s="12" t="s">
        <v>274</v>
      </c>
      <c r="I33" s="33">
        <f t="shared" si="2"/>
        <v>29</v>
      </c>
      <c r="J33" s="9">
        <v>8</v>
      </c>
      <c r="K33" s="22" t="str" cm="1">
        <f t="array" ref="K33" xml:space="preserve"> IFERROR( INDEX($D$5:$D$62, MATCH(TRUE, EXACT($J33, $C$5:$C$62),0)), "")</f>
        <v>ㄚ</v>
      </c>
      <c r="L33" s="15" t="str" cm="1">
        <f t="array" ref="L33" xml:space="preserve"> IFERROR( INDEX($F$5:$F$62, MATCH(TRUE, EXACT($J33, $C$5:$C$62),0)), "")</f>
        <v>a</v>
      </c>
      <c r="M33" s="37" t="str" cm="1">
        <f t="array" ref="M33" xml:space="preserve"> IFERROR( INDEX($G$5:$G$62, MATCH(TRUE, EXACT($J33, $C$5:$C$62),0)), "")</f>
        <v>a</v>
      </c>
      <c r="O33" s="33">
        <f t="shared" si="3"/>
        <v>29</v>
      </c>
      <c r="P33" s="42" t="s">
        <v>272</v>
      </c>
      <c r="Q33" s="22" t="str" cm="1">
        <f t="array" ref="Q33" xml:space="preserve"> IFERROR( INDEX($D$5:$D$62, MATCH(TRUE, EXACT($P33, $C$5:$C$62),0)), "")</f>
        <v>ㆩ</v>
      </c>
      <c r="R33" s="15" t="str" cm="1">
        <f t="array" ref="R33" xml:space="preserve"> IFERROR( INDEX($F$5:$F$62, MATCH(TRUE, EXACT($P33, $C$5:$C$62),0)), "")</f>
        <v>Na</v>
      </c>
      <c r="S33" s="37" t="str" cm="1">
        <f t="array" ref="S33" xml:space="preserve"> IFERROR( INDEX($G$5:$G$62, MATCH(TRUE, EXACT($P33, $C$5:$C$62),0)), "")</f>
        <v>A</v>
      </c>
      <c r="U33" s="3">
        <f t="shared" si="1"/>
        <v>29</v>
      </c>
      <c r="V33" s="58"/>
      <c r="W33" s="56"/>
      <c r="X33" s="57"/>
      <c r="Y33" s="59"/>
    </row>
    <row r="34" spans="2:25">
      <c r="B34" s="53">
        <f t="shared" si="0"/>
        <v>30</v>
      </c>
      <c r="C34" s="9" t="s">
        <v>66</v>
      </c>
      <c r="D34" s="293" t="str">
        <f>D8</f>
        <v>ㄇ</v>
      </c>
      <c r="E34" s="293"/>
      <c r="F34" s="200" t="s">
        <v>170</v>
      </c>
      <c r="G34" s="8" t="s">
        <v>87</v>
      </c>
      <c r="I34" s="34">
        <f t="shared" si="2"/>
        <v>30</v>
      </c>
      <c r="J34" s="6" t="s">
        <v>128</v>
      </c>
      <c r="K34" s="21" t="str" cm="1">
        <f t="array" ref="K34" xml:space="preserve"> IFERROR( INDEX($D$5:$D$62, MATCH(TRUE, EXACT($J34, $C$5:$C$62),0)), "")</f>
        <v>ㄛ</v>
      </c>
      <c r="L34" s="14" t="str" cm="1">
        <f t="array" ref="L34" xml:space="preserve"> IFERROR( INDEX($F$5:$F$62, MATCH(TRUE, EXACT($J34, $C$5:$C$62),0)), "")</f>
        <v>oo</v>
      </c>
      <c r="M34" s="38" t="str" cm="1">
        <f t="array" ref="M34" xml:space="preserve"> IFERROR( INDEX($G$5:$G$62, MATCH(TRUE, EXACT($J34, $C$5:$C$62),0)), "")</f>
        <v>O</v>
      </c>
      <c r="O34" s="34">
        <f t="shared" si="3"/>
        <v>30</v>
      </c>
      <c r="P34" s="6" t="s">
        <v>244</v>
      </c>
      <c r="Q34" s="21" t="str" cm="1">
        <f t="array" ref="Q34" xml:space="preserve"> IFERROR( INDEX($D$5:$D$62, MATCH(TRUE, EXACT($P34, $C$5:$C$62),0)), "")</f>
        <v>ㆧ</v>
      </c>
      <c r="R34" s="14" t="str" cm="1">
        <f t="array" ref="R34" xml:space="preserve"> IFERROR( INDEX($F$5:$F$62, MATCH(TRUE, EXACT($P34, $C$5:$C$62),0)), "")</f>
        <v>Noo</v>
      </c>
      <c r="S34" s="38" t="str" cm="1">
        <f t="array" ref="S34" xml:space="preserve"> IFERROR( INDEX($G$5:$G$62, MATCH(TRUE, EXACT($P34, $C$5:$C$62),0)), "")</f>
        <v>Q</v>
      </c>
      <c r="U34" s="3">
        <f t="shared" si="1"/>
        <v>30</v>
      </c>
      <c r="V34" s="55"/>
      <c r="W34" s="56"/>
      <c r="X34" s="57"/>
      <c r="Y34" s="59"/>
    </row>
    <row r="35" spans="2:25">
      <c r="B35" s="25">
        <f t="shared" si="0"/>
        <v>31</v>
      </c>
      <c r="C35" s="6" t="s">
        <v>9</v>
      </c>
      <c r="D35" s="294" t="s">
        <v>54</v>
      </c>
      <c r="E35" s="294"/>
      <c r="F35" s="18" t="s">
        <v>169</v>
      </c>
      <c r="G35" s="5" t="s">
        <v>263</v>
      </c>
      <c r="I35" s="34">
        <f t="shared" si="2"/>
        <v>31</v>
      </c>
      <c r="J35" s="6" t="s">
        <v>146</v>
      </c>
      <c r="K35" s="21" t="str" cm="1">
        <f t="array" ref="K35" xml:space="preserve"> IFERROR( INDEX($D$5:$D$62, MATCH(TRUE, EXACT($J35, $C$5:$C$62),0)), "")</f>
        <v>ㄜ</v>
      </c>
      <c r="L35" s="14" t="str" cm="1">
        <f t="array" ref="L35" xml:space="preserve"> IFERROR( INDEX($F$5:$F$62, MATCH(TRUE, EXACT($J35, $C$5:$C$62),0)), "")</f>
        <v>o</v>
      </c>
      <c r="M35" s="39" t="str" cm="1">
        <f t="array" ref="M35" xml:space="preserve"> IFERROR( INDEX($G$5:$G$62, MATCH(TRUE, EXACT($J35, $C$5:$C$62),0)), "")</f>
        <v>o</v>
      </c>
      <c r="O35" s="34">
        <f t="shared" si="3"/>
        <v>31</v>
      </c>
      <c r="P35" s="6" t="s">
        <v>173</v>
      </c>
      <c r="Q35" s="21" t="str" cm="1">
        <f t="array" ref="Q35" xml:space="preserve"> IFERROR( INDEX($D$5:$D$62, MATCH(TRUE, EXACT($P35, $C$5:$C$62),0)), "")</f>
        <v/>
      </c>
      <c r="R35" s="14" t="str" cm="1">
        <f t="array" ref="R35" xml:space="preserve"> IFERROR( INDEX($F$5:$F$62, MATCH(TRUE, EXACT($P35, $C$5:$C$62),0)), "")</f>
        <v/>
      </c>
      <c r="S35" s="39" t="str" cm="1">
        <f t="array" ref="S35" xml:space="preserve"> IFERROR( INDEX($G$5:$G$62, MATCH(TRUE, EXACT($P35, $C$5:$C$62),0)), "")</f>
        <v/>
      </c>
      <c r="U35" s="3">
        <f t="shared" si="1"/>
        <v>31</v>
      </c>
      <c r="V35" s="58"/>
      <c r="W35" s="56"/>
      <c r="X35" s="57"/>
      <c r="Y35" s="59"/>
    </row>
    <row r="36" spans="2:25">
      <c r="B36" s="201">
        <f t="shared" si="0"/>
        <v>32</v>
      </c>
      <c r="C36" s="41" t="s">
        <v>158</v>
      </c>
      <c r="D36" s="295" t="s">
        <v>346</v>
      </c>
      <c r="E36" s="295"/>
      <c r="F36" s="205" t="s">
        <v>127</v>
      </c>
      <c r="G36" s="206" t="s">
        <v>264</v>
      </c>
      <c r="I36" s="35">
        <f t="shared" si="2"/>
        <v>32</v>
      </c>
      <c r="J36" s="11" t="s">
        <v>177</v>
      </c>
      <c r="K36" s="23" t="str" cm="1">
        <f t="array" ref="K36" xml:space="preserve"> IFERROR( INDEX($D$5:$D$62, MATCH(TRUE, EXACT($J36, $C$5:$C$62),0)), "")</f>
        <v>ㄝ</v>
      </c>
      <c r="L36" s="16" t="str" cm="1">
        <f t="array" ref="L36" xml:space="preserve"> IFERROR( INDEX($F$5:$F$62, MATCH(TRUE, EXACT($J36, $C$5:$C$62),0)), "")</f>
        <v>e</v>
      </c>
      <c r="M36" s="40" t="str" cm="1">
        <f t="array" ref="M36" xml:space="preserve"> IFERROR( INDEX($G$5:$G$62, MATCH(TRUE, EXACT($J36, $C$5:$C$62),0)), "")</f>
        <v>e</v>
      </c>
      <c r="O36" s="35">
        <f t="shared" si="3"/>
        <v>32</v>
      </c>
      <c r="P36" s="11" t="s">
        <v>177</v>
      </c>
      <c r="Q36" s="23" t="str" cm="1">
        <f t="array" ref="Q36" xml:space="preserve"> IFERROR( INDEX($D$5:$D$62, MATCH(TRUE, EXACT($P36, $C$5:$C$62),0)), "")</f>
        <v>ㄝ</v>
      </c>
      <c r="R36" s="16" t="str" cm="1">
        <f t="array" ref="R36" xml:space="preserve"> IFERROR( INDEX($F$5:$F$62, MATCH(TRUE, EXACT($P36, $C$5:$C$62),0)), "")</f>
        <v>e</v>
      </c>
      <c r="S36" s="40" t="str" cm="1">
        <f t="array" ref="S36" xml:space="preserve"> IFERROR( INDEX($G$5:$G$62, MATCH(TRUE, EXACT($P36, $C$5:$C$62),0)), "")</f>
        <v>e</v>
      </c>
      <c r="U36" s="3">
        <f t="shared" si="1"/>
        <v>32</v>
      </c>
      <c r="V36" s="58"/>
      <c r="W36" s="56"/>
      <c r="X36" s="57"/>
      <c r="Y36" s="59"/>
    </row>
    <row r="37" spans="2:25">
      <c r="B37" s="25">
        <f xml:space="preserve"> ROW() -4</f>
        <v>33</v>
      </c>
      <c r="C37" s="6">
        <v>0</v>
      </c>
      <c r="D37" s="21" t="s">
        <v>23</v>
      </c>
      <c r="E37" s="21"/>
      <c r="F37" s="14" t="s">
        <v>241</v>
      </c>
      <c r="G37" s="5" t="s">
        <v>299</v>
      </c>
      <c r="I37" s="33">
        <f t="shared" si="2"/>
        <v>33</v>
      </c>
      <c r="J37" s="9">
        <v>9</v>
      </c>
      <c r="K37" s="22" t="str" cm="1">
        <f t="array" ref="K37" xml:space="preserve"> IFERROR( INDEX($D$5:$D$62, MATCH(TRUE, EXACT($J37, $C$5:$C$62),0)), "")</f>
        <v>ㄞ</v>
      </c>
      <c r="L37" s="15" t="str" cm="1">
        <f t="array" ref="L37" xml:space="preserve"> IFERROR( INDEX($F$5:$F$62, MATCH(TRUE, EXACT($J37, $C$5:$C$62),0)), "")</f>
        <v>ai</v>
      </c>
      <c r="M37" s="37" t="str" cm="1">
        <f t="array" ref="M37" xml:space="preserve"> IFERROR( INDEX($G$5:$G$62, MATCH(TRUE, EXACT($J37, $C$5:$C$62),0)), "")</f>
        <v>y</v>
      </c>
      <c r="O37" s="33">
        <f t="shared" si="3"/>
        <v>33</v>
      </c>
      <c r="P37" s="42" t="s">
        <v>270</v>
      </c>
      <c r="Q37" s="22" t="str" cm="1">
        <f t="array" ref="Q37" xml:space="preserve"> IFERROR( INDEX($D$5:$D$62, MATCH(TRUE, EXACT($P37, $C$5:$C$62),0)), "")</f>
        <v>ㆮ</v>
      </c>
      <c r="R37" s="15" t="str" cm="1">
        <f t="array" ref="R37" xml:space="preserve"> IFERROR( INDEX($F$5:$F$62, MATCH(TRUE, EXACT($P37, $C$5:$C$62),0)), "")</f>
        <v>Nai</v>
      </c>
      <c r="S37" s="37" t="str" cm="1">
        <f t="array" ref="S37" xml:space="preserve"> IFERROR( INDEX($G$5:$G$62, MATCH(TRUE, EXACT($P37, $C$5:$C$62),0)), "")</f>
        <v>Y</v>
      </c>
      <c r="U37" s="3">
        <f t="shared" si="1"/>
        <v>33</v>
      </c>
      <c r="V37" s="58"/>
      <c r="W37" s="56"/>
      <c r="X37" s="57"/>
      <c r="Y37" s="59"/>
    </row>
    <row r="38" spans="2:25">
      <c r="B38" s="25">
        <f t="shared" ref="B38:B44" si="4" xml:space="preserve"> ROW() -4</f>
        <v>34</v>
      </c>
      <c r="C38" s="6">
        <v>9</v>
      </c>
      <c r="D38" s="21" t="s">
        <v>22</v>
      </c>
      <c r="E38" s="21"/>
      <c r="F38" s="14" t="s">
        <v>126</v>
      </c>
      <c r="G38" s="5" t="s">
        <v>156</v>
      </c>
      <c r="I38" s="34">
        <f t="shared" si="2"/>
        <v>34</v>
      </c>
      <c r="J38" s="6" t="s">
        <v>124</v>
      </c>
      <c r="K38" s="21" t="str" cm="1">
        <f t="array" ref="K38" xml:space="preserve"> IFERROR( INDEX($D$5:$D$62, MATCH(TRUE, EXACT($J38, $C$5:$C$62),0)), "")</f>
        <v>ㆨ</v>
      </c>
      <c r="L38" s="14" t="str" cm="1">
        <f t="array" ref="L38" xml:space="preserve"> IFERROR( INDEX($F$5:$F$62, MATCH(TRUE, EXACT($J38, $C$5:$C$62),0)), "")</f>
        <v>ir</v>
      </c>
      <c r="M38" s="38" t="str" cm="1">
        <f t="array" ref="M38" xml:space="preserve"> IFERROR( INDEX($G$5:$G$62, MATCH(TRUE, EXACT($J38, $C$5:$C$62),0)), "")</f>
        <v>X</v>
      </c>
      <c r="O38" s="34">
        <f t="shared" si="3"/>
        <v>34</v>
      </c>
      <c r="P38" s="6" t="s">
        <v>155</v>
      </c>
      <c r="Q38" s="21" t="str" cm="1">
        <f t="array" ref="Q38" xml:space="preserve"> IFERROR( INDEX($D$5:$D$62, MATCH(TRUE, EXACT($P38, $C$5:$C$62),0)), "")</f>
        <v/>
      </c>
      <c r="R38" s="14" t="str" cm="1">
        <f t="array" ref="R38" xml:space="preserve"> IFERROR( INDEX($F$5:$F$62, MATCH(TRUE, EXACT($P38, $C$5:$C$62),0)), "")</f>
        <v/>
      </c>
      <c r="S38" s="38" t="str" cm="1">
        <f t="array" ref="S38" xml:space="preserve"> IFERROR( INDEX($G$5:$G$62, MATCH(TRUE, EXACT($P38, $C$5:$C$62),0)), "")</f>
        <v/>
      </c>
      <c r="U38" s="3">
        <f t="shared" si="1"/>
        <v>34</v>
      </c>
      <c r="V38" s="58"/>
      <c r="W38" s="56"/>
      <c r="X38" s="57"/>
      <c r="Y38" s="59"/>
    </row>
    <row r="39" spans="2:25">
      <c r="B39" s="25">
        <f t="shared" si="4"/>
        <v>35</v>
      </c>
      <c r="C39" s="6" t="s">
        <v>139</v>
      </c>
      <c r="D39" s="21" t="s">
        <v>110</v>
      </c>
      <c r="E39" s="21" t="str">
        <f xml:space="preserve"> "ㄥ" &amp; D38</f>
        <v>ㄥㄞ</v>
      </c>
      <c r="F39" s="14" t="s">
        <v>338</v>
      </c>
      <c r="G39" s="5" t="s">
        <v>157</v>
      </c>
      <c r="I39" s="34">
        <f t="shared" si="2"/>
        <v>35</v>
      </c>
      <c r="J39" s="6" t="s">
        <v>145</v>
      </c>
      <c r="K39" s="21" t="str" cm="1">
        <f t="array" ref="K39" xml:space="preserve"> IFERROR( INDEX($D$5:$D$62, MATCH(TRUE, EXACT($J39, $C$5:$C$62),0)), "")</f>
        <v>ㄠ</v>
      </c>
      <c r="L39" s="14" t="str" cm="1">
        <f t="array" ref="L39" xml:space="preserve"> IFERROR( INDEX($F$5:$F$62, MATCH(TRUE, EXACT($J39, $C$5:$C$62),0)), "")</f>
        <v>au</v>
      </c>
      <c r="M39" s="39" t="str" cm="1">
        <f t="array" ref="M39" xml:space="preserve"> IFERROR( INDEX($G$5:$G$62, MATCH(TRUE, EXACT($J39, $C$5:$C$62),0)), "")</f>
        <v>x</v>
      </c>
      <c r="O39" s="34">
        <f t="shared" si="3"/>
        <v>35</v>
      </c>
      <c r="P39" s="6" t="s">
        <v>266</v>
      </c>
      <c r="Q39" s="21" t="str" cm="1">
        <f t="array" ref="Q39" xml:space="preserve"> IFERROR( INDEX($D$5:$D$62, MATCH(TRUE, EXACT($P39, $C$5:$C$62),0)), "")</f>
        <v>ㆯ</v>
      </c>
      <c r="R39" s="14" t="str" cm="1">
        <f t="array" ref="R39" xml:space="preserve"> IFERROR( INDEX($F$5:$F$62, MATCH(TRUE, EXACT($P39, $C$5:$C$62),0)), "")</f>
        <v>Nau</v>
      </c>
      <c r="S39" s="39" t="str" cm="1">
        <f t="array" ref="S39" xml:space="preserve"> IFERROR( INDEX($G$5:$G$62, MATCH(TRUE, EXACT($P39, $C$5:$C$62),0)), "")</f>
        <v>X</v>
      </c>
      <c r="U39" s="3">
        <f t="shared" si="1"/>
        <v>35</v>
      </c>
      <c r="V39" s="58"/>
      <c r="W39" s="56"/>
      <c r="X39" s="57"/>
      <c r="Y39" s="59"/>
    </row>
    <row r="40" spans="2:25">
      <c r="B40" s="25">
        <f t="shared" si="4"/>
        <v>36</v>
      </c>
      <c r="C40" s="6" t="s">
        <v>93</v>
      </c>
      <c r="D40" s="21" t="s">
        <v>80</v>
      </c>
      <c r="E40" s="21"/>
      <c r="F40" s="14" t="s">
        <v>237</v>
      </c>
      <c r="G40" s="5" t="s">
        <v>175</v>
      </c>
      <c r="I40" s="35">
        <f t="shared" si="2"/>
        <v>36</v>
      </c>
      <c r="J40" s="11" t="s">
        <v>288</v>
      </c>
      <c r="K40" s="23" t="str" cm="1">
        <f t="array" ref="K40" xml:space="preserve"> IFERROR( INDEX($D$5:$D$62, MATCH(TRUE, EXACT($J40, $C$5:$C$62),0)), "")</f>
        <v>ㄚㄇ</v>
      </c>
      <c r="L40" s="16" t="str" cm="1">
        <f t="array" ref="L40" xml:space="preserve"> IFERROR( INDEX($F$5:$F$62, MATCH(TRUE, EXACT($J40, $C$5:$C$62),0)), "")</f>
        <v>am</v>
      </c>
      <c r="M40" s="40" t="str" cm="1">
        <f t="array" ref="M40" xml:space="preserve"> IFERROR( INDEX($G$5:$G$62, MATCH(TRUE, EXACT($J40, $C$5:$C$62),0)), "")</f>
        <v>{</v>
      </c>
      <c r="O40" s="35">
        <f t="shared" si="3"/>
        <v>36</v>
      </c>
      <c r="P40" s="11" t="s">
        <v>288</v>
      </c>
      <c r="Q40" s="23" t="str" cm="1">
        <f t="array" ref="Q40" xml:space="preserve"> IFERROR( INDEX($D$5:$D$62, MATCH(TRUE, EXACT($P40, $C$5:$C$62),0)), "")</f>
        <v>ㄚㄇ</v>
      </c>
      <c r="R40" s="16" t="str" cm="1">
        <f t="array" ref="R40" xml:space="preserve"> IFERROR( INDEX($F$5:$F$62, MATCH(TRUE, EXACT($P40, $C$5:$C$62),0)), "")</f>
        <v>am</v>
      </c>
      <c r="S40" s="40" t="str" cm="1">
        <f t="array" ref="S40" xml:space="preserve"> IFERROR( INDEX($G$5:$G$62, MATCH(TRUE, EXACT($P40, $C$5:$C$62),0)), "")</f>
        <v>{</v>
      </c>
      <c r="U40" s="3">
        <f t="shared" si="1"/>
        <v>36</v>
      </c>
      <c r="V40" s="58"/>
      <c r="W40" s="56"/>
      <c r="X40" s="57"/>
      <c r="Y40" s="59"/>
    </row>
    <row r="41" spans="2:25">
      <c r="B41" s="25">
        <f t="shared" si="4"/>
        <v>37</v>
      </c>
      <c r="C41" s="6" t="s">
        <v>63</v>
      </c>
      <c r="D41" s="21" t="s">
        <v>111</v>
      </c>
      <c r="E41" s="21" t="str">
        <f xml:space="preserve"> "ㄥ" &amp; D40</f>
        <v>ㄥㄠ</v>
      </c>
      <c r="F41" s="14" t="s">
        <v>339</v>
      </c>
      <c r="G41" s="5" t="s">
        <v>274</v>
      </c>
      <c r="I41" s="33">
        <f t="shared" si="2"/>
        <v>37</v>
      </c>
      <c r="J41" s="9">
        <v>0</v>
      </c>
      <c r="K41" s="22" t="str" cm="1">
        <f t="array" ref="K41" xml:space="preserve"> IFERROR( INDEX($D$5:$D$62, MATCH(TRUE, EXACT($J41, $C$5:$C$62),0)), "")</f>
        <v>ㄢ</v>
      </c>
      <c r="L41" s="15" t="str" cm="1">
        <f t="array" ref="L41" xml:space="preserve"> IFERROR( INDEX($F$5:$F$62, MATCH(TRUE, EXACT($J41, $C$5:$C$62),0)), "")</f>
        <v>an</v>
      </c>
      <c r="M41" s="37" t="str" cm="1">
        <f t="array" ref="M41" xml:space="preserve"> IFERROR( INDEX($G$5:$G$62, MATCH(TRUE, EXACT($J41, $C$5:$C$62),0)), "")</f>
        <v>@</v>
      </c>
      <c r="O41" s="33">
        <f t="shared" si="3"/>
        <v>37</v>
      </c>
      <c r="P41" s="42" t="s">
        <v>305</v>
      </c>
      <c r="Q41" s="22" t="str" cm="1">
        <f t="array" ref="Q41" xml:space="preserve"> IFERROR( INDEX($D$5:$D$62, MATCH(TRUE, EXACT($P41, $C$5:$C$62),0)), "")</f>
        <v/>
      </c>
      <c r="R41" s="15" t="str" cm="1">
        <f t="array" ref="R41" xml:space="preserve"> IFERROR( INDEX($F$5:$F$62, MATCH(TRUE, EXACT($P41, $C$5:$C$62),0)), "")</f>
        <v/>
      </c>
      <c r="S41" s="37" t="str" cm="1">
        <f t="array" ref="S41" xml:space="preserve"> IFERROR( INDEX($G$5:$G$62, MATCH(TRUE, EXACT($P41, $C$5:$C$62),0)), "")</f>
        <v/>
      </c>
      <c r="U41" s="3">
        <f t="shared" si="1"/>
        <v>37</v>
      </c>
      <c r="V41" s="58"/>
      <c r="W41" s="56"/>
      <c r="X41" s="57"/>
      <c r="Y41" s="59"/>
    </row>
    <row r="42" spans="2:25">
      <c r="B42" s="201">
        <f t="shared" si="4"/>
        <v>38</v>
      </c>
      <c r="C42" s="41" t="s">
        <v>268</v>
      </c>
      <c r="D42" s="23" t="s">
        <v>81</v>
      </c>
      <c r="E42" s="23"/>
      <c r="F42" s="16" t="s">
        <v>242</v>
      </c>
      <c r="G42" s="10" t="s">
        <v>289</v>
      </c>
      <c r="I42" s="34">
        <f t="shared" si="2"/>
        <v>38</v>
      </c>
      <c r="J42" s="6" t="s">
        <v>142</v>
      </c>
      <c r="K42" s="21" t="str" cm="1">
        <f t="array" ref="K42" xml:space="preserve"> IFERROR( INDEX($D$5:$D$62, MATCH(TRUE, EXACT($J42, $C$5:$C$62),0)), "")</f>
        <v>ㄣ</v>
      </c>
      <c r="L42" s="14" t="str" cm="1">
        <f t="array" ref="L42" xml:space="preserve"> IFERROR( INDEX($F$5:$F$62, MATCH(TRUE, EXACT($J42, $C$5:$C$62),0)), "")</f>
        <v>-n</v>
      </c>
      <c r="M42" s="38" t="str" cm="1">
        <f t="array" ref="M42" xml:space="preserve"> IFERROR( INDEX($G$5:$G$62, MATCH(TRUE, EXACT($J42, $C$5:$C$62),0)), "")</f>
        <v>N</v>
      </c>
      <c r="O42" s="34">
        <f t="shared" si="3"/>
        <v>38</v>
      </c>
      <c r="P42" s="6" t="s">
        <v>171</v>
      </c>
      <c r="Q42" s="21" t="str" cm="1">
        <f t="array" ref="Q42" xml:space="preserve"> IFERROR( INDEX($D$5:$D$62, MATCH(TRUE, EXACT($P42, $C$5:$C$62),0)), "")</f>
        <v/>
      </c>
      <c r="R42" s="14" t="str" cm="1">
        <f t="array" ref="R42" xml:space="preserve"> IFERROR( INDEX($F$5:$F$62, MATCH(TRUE, EXACT($P42, $C$5:$C$62),0)), "")</f>
        <v/>
      </c>
      <c r="S42" s="38" t="str" cm="1">
        <f t="array" ref="S42" xml:space="preserve"> IFERROR( INDEX($G$5:$G$62, MATCH(TRUE, EXACT($P42, $C$5:$C$62),0)), "")</f>
        <v/>
      </c>
      <c r="U42" s="3">
        <f t="shared" si="1"/>
        <v>38</v>
      </c>
      <c r="V42" s="58"/>
      <c r="W42" s="56"/>
      <c r="X42" s="57"/>
      <c r="Y42" s="59"/>
    </row>
    <row r="43" spans="2:25">
      <c r="B43" s="53">
        <f t="shared" si="4"/>
        <v>39</v>
      </c>
      <c r="C43" s="9" t="str">
        <f xml:space="preserve"> CHAR(32)</f>
        <v xml:space="preserve"> </v>
      </c>
      <c r="D43" s="22" t="s">
        <v>329</v>
      </c>
      <c r="E43" s="22"/>
      <c r="F43" s="15">
        <v>1</v>
      </c>
      <c r="G43" s="8">
        <v>1</v>
      </c>
      <c r="I43" s="34">
        <f t="shared" si="2"/>
        <v>39</v>
      </c>
      <c r="J43" s="6" t="s">
        <v>268</v>
      </c>
      <c r="K43" s="21" t="str" cm="1">
        <f t="array" ref="K43" xml:space="preserve"> IFERROR( INDEX($D$5:$D$62, MATCH(TRUE, EXACT($J43, $C$5:$C$62),0)), "")</f>
        <v>ㄤ</v>
      </c>
      <c r="L43" s="14" t="str" cm="1">
        <f t="array" ref="L43" xml:space="preserve"> IFERROR( INDEX($F$5:$F$62, MATCH(TRUE, EXACT($J43, $C$5:$C$62),0)), "")</f>
        <v>ang</v>
      </c>
      <c r="M43" s="39" t="str" cm="1">
        <f t="array" ref="M43" xml:space="preserve"> IFERROR( INDEX($G$5:$G$62, MATCH(TRUE, EXACT($J43, $C$5:$C$62),0)), "")</f>
        <v>[</v>
      </c>
      <c r="O43" s="34">
        <f t="shared" si="3"/>
        <v>39</v>
      </c>
      <c r="P43" s="43" t="s">
        <v>310</v>
      </c>
      <c r="Q43" s="21" t="str" cm="1">
        <f t="array" ref="Q43" xml:space="preserve"> IFERROR( INDEX($D$5:$D$62, MATCH(TRUE, EXACT($P43, $C$5:$C$62),0)), "")</f>
        <v>ㄛㄥ</v>
      </c>
      <c r="R43" s="14" t="str" cm="1">
        <f t="array" ref="R43" xml:space="preserve"> IFERROR( INDEX($F$5:$F$62, MATCH(TRUE, EXACT($P43, $C$5:$C$62),0)), "")</f>
        <v>ong</v>
      </c>
      <c r="S43" s="39" t="str" cm="1">
        <f t="array" ref="S43" xml:space="preserve"> IFERROR( INDEX($G$5:$G$62, MATCH(TRUE, EXACT($P43, $C$5:$C$62),0)), "")</f>
        <v>]</v>
      </c>
      <c r="U43" s="3">
        <f t="shared" si="1"/>
        <v>39</v>
      </c>
      <c r="V43" s="67" t="s">
        <v>284</v>
      </c>
      <c r="W43" s="68" t="s">
        <v>284</v>
      </c>
      <c r="X43" s="69">
        <v>1</v>
      </c>
      <c r="Y43" s="70">
        <v>1</v>
      </c>
    </row>
    <row r="44" spans="2:25">
      <c r="B44" s="303">
        <f t="shared" si="4"/>
        <v>40</v>
      </c>
      <c r="C44" s="304">
        <v>4</v>
      </c>
      <c r="D44" s="305" t="s">
        <v>14</v>
      </c>
      <c r="E44" s="305"/>
      <c r="F44" s="306">
        <v>2</v>
      </c>
      <c r="G44" s="302">
        <v>2</v>
      </c>
      <c r="I44" s="35">
        <f t="shared" si="2"/>
        <v>40</v>
      </c>
      <c r="J44" s="41" t="s">
        <v>178</v>
      </c>
      <c r="K44" s="23" t="str" cm="1">
        <f t="array" ref="K44" xml:space="preserve"> IFERROR( INDEX($D$5:$D$62, MATCH(TRUE, EXACT($J44, $C$5:$C$62),0)), "")</f>
        <v>ㄥ</v>
      </c>
      <c r="L44" s="16" t="str" cm="1">
        <f t="array" ref="L44" xml:space="preserve"> IFERROR( INDEX($F$5:$F$62, MATCH(TRUE, EXACT($J44, $C$5:$C$62),0)), "")</f>
        <v>ing</v>
      </c>
      <c r="M44" s="40" t="str" cm="1">
        <f t="array" ref="M44" xml:space="preserve"> IFERROR( INDEX($G$5:$G$62, MATCH(TRUE, EXACT($J44, $C$5:$C$62),0)), "")</f>
        <v>W</v>
      </c>
      <c r="O44" s="35">
        <f t="shared" si="3"/>
        <v>40</v>
      </c>
      <c r="P44" s="41" t="s">
        <v>147</v>
      </c>
      <c r="Q44" s="23" t="str" cm="1">
        <f t="array" ref="Q44" xml:space="preserve"> IFERROR( INDEX($D$5:$D$62, MATCH(TRUE, EXACT($P44, $C$5:$C$62),0)), "")</f>
        <v>ㄥ</v>
      </c>
      <c r="R44" s="16" t="str" cm="1">
        <f t="array" ref="R44" xml:space="preserve"> IFERROR( INDEX($F$5:$F$62, MATCH(TRUE, EXACT($P44, $C$5:$C$62),0)), "")</f>
        <v>ng-</v>
      </c>
      <c r="S44" s="40" t="str" cm="1">
        <f t="array" ref="S44" xml:space="preserve"> IFERROR( INDEX($G$5:$G$62, MATCH(TRUE, EXACT($P44, $C$5:$C$62),0)), "")</f>
        <v>w</v>
      </c>
      <c r="U44" s="3">
        <f t="shared" si="1"/>
        <v>40</v>
      </c>
      <c r="V44" s="67">
        <v>3</v>
      </c>
      <c r="W44" s="68" t="s">
        <v>12</v>
      </c>
      <c r="X44" s="69">
        <v>3</v>
      </c>
      <c r="Y44" s="70">
        <v>3</v>
      </c>
    </row>
    <row r="45" spans="2:25">
      <c r="B45" s="303">
        <f xml:space="preserve"> ROW() - 4</f>
        <v>41</v>
      </c>
      <c r="C45" s="304">
        <v>3</v>
      </c>
      <c r="D45" s="305" t="s">
        <v>12</v>
      </c>
      <c r="E45" s="305"/>
      <c r="F45" s="306">
        <v>3</v>
      </c>
      <c r="G45" s="302">
        <v>3</v>
      </c>
      <c r="I45" s="34">
        <f t="shared" si="2"/>
        <v>41</v>
      </c>
      <c r="J45" s="43" t="s">
        <v>152</v>
      </c>
      <c r="K45" s="21" t="str" cm="1">
        <f t="array" ref="K45" xml:space="preserve"> IFERROR( INDEX($D$5:$D$62, MATCH(TRUE, EXACT($J45, $C$5:$C$62),0)), "")</f>
        <v/>
      </c>
      <c r="L45" s="14" t="str" cm="1">
        <f t="array" ref="L45" xml:space="preserve"> IFERROR( INDEX($F$5:$F$62, MATCH(TRUE, EXACT($J45, $C$5:$C$62),0)), "")</f>
        <v/>
      </c>
      <c r="M45" s="38" t="str" cm="1">
        <f t="array" ref="M45" xml:space="preserve"> IFERROR( INDEX($G$5:$G$62, MATCH(TRUE, EXACT($J45, $C$5:$C$62),0)), "")</f>
        <v/>
      </c>
      <c r="O45" s="34">
        <f t="shared" si="3"/>
        <v>41</v>
      </c>
      <c r="P45" s="43" t="s">
        <v>306</v>
      </c>
      <c r="Q45" s="21" t="str" cm="1">
        <f t="array" ref="Q45" xml:space="preserve"> IFERROR( INDEX($D$5:$D$62, MATCH(TRUE, EXACT($P45, $C$5:$C$62),0)), "")</f>
        <v/>
      </c>
      <c r="R45" s="14" t="str" cm="1">
        <f t="array" ref="R45" xml:space="preserve"> IFERROR( INDEX($F$5:$F$62, MATCH(TRUE, EXACT($P45, $C$5:$C$62),0)), "")</f>
        <v/>
      </c>
      <c r="S45" s="38" t="str" cm="1">
        <f t="array" ref="S45" xml:space="preserve"> IFERROR( INDEX($G$5:$G$62, MATCH(TRUE, EXACT($P45, $C$5:$C$62),0)), "")</f>
        <v/>
      </c>
      <c r="U45" s="3">
        <f t="shared" si="1"/>
        <v>41</v>
      </c>
      <c r="V45" s="67">
        <v>4</v>
      </c>
      <c r="W45" s="68" t="s">
        <v>14</v>
      </c>
      <c r="X45" s="69">
        <v>2</v>
      </c>
      <c r="Y45" s="70">
        <v>2</v>
      </c>
    </row>
    <row r="46" spans="2:25">
      <c r="B46" s="303">
        <f t="shared" ref="B46:B52" si="5" xml:space="preserve"> ROW() - 4</f>
        <v>42</v>
      </c>
      <c r="C46" s="304">
        <v>6</v>
      </c>
      <c r="D46" s="305" t="s">
        <v>18</v>
      </c>
      <c r="E46" s="305"/>
      <c r="F46" s="306">
        <v>5</v>
      </c>
      <c r="G46" s="302">
        <v>5</v>
      </c>
      <c r="I46" s="34">
        <f t="shared" si="2"/>
        <v>42</v>
      </c>
      <c r="J46" s="6" t="s">
        <v>289</v>
      </c>
      <c r="K46" s="21" t="str" cm="1">
        <f t="array" ref="K46" xml:space="preserve"> IFERROR( INDEX($D$5:$D$62, MATCH(TRUE, EXACT($J46, $C$5:$C$62),0)), "")</f>
        <v/>
      </c>
      <c r="L46" s="14" t="str" cm="1">
        <f t="array" ref="L46" xml:space="preserve"> IFERROR( INDEX($F$5:$F$62, MATCH(TRUE, EXACT($J46, $C$5:$C$62),0)), "")</f>
        <v/>
      </c>
      <c r="M46" s="38" t="str" cm="1">
        <f t="array" ref="M46" xml:space="preserve"> IFERROR( INDEX($G$5:$G$62, MATCH(TRUE, EXACT($J46, $C$5:$C$62),0)), "")</f>
        <v/>
      </c>
      <c r="O46" s="34">
        <f t="shared" si="3"/>
        <v>42</v>
      </c>
      <c r="P46" s="43" t="s">
        <v>308</v>
      </c>
      <c r="Q46" s="21" t="str" cm="1">
        <f t="array" ref="Q46" xml:space="preserve"> IFERROR( INDEX($D$5:$D$62, MATCH(TRUE, EXACT($P46, $C$5:$C$62),0)), "")</f>
        <v/>
      </c>
      <c r="R46" s="14" t="str" cm="1">
        <f t="array" ref="R46" xml:space="preserve"> IFERROR( INDEX($F$5:$F$62, MATCH(TRUE, EXACT($P46, $C$5:$C$62),0)), "")</f>
        <v/>
      </c>
      <c r="S46" s="38" t="str" cm="1">
        <f t="array" ref="S46" xml:space="preserve"> IFERROR( INDEX($G$5:$G$62, MATCH(TRUE, EXACT($P46, $C$5:$C$62),0)), "")</f>
        <v/>
      </c>
      <c r="U46" s="3">
        <f t="shared" si="1"/>
        <v>42</v>
      </c>
      <c r="V46" s="67">
        <v>5</v>
      </c>
      <c r="W46" s="68" t="s">
        <v>16</v>
      </c>
      <c r="X46" s="69">
        <v>7</v>
      </c>
      <c r="Y46" s="70">
        <v>7</v>
      </c>
    </row>
    <row r="47" spans="2:25">
      <c r="B47" s="303">
        <f t="shared" si="5"/>
        <v>43</v>
      </c>
      <c r="C47" s="304">
        <v>5</v>
      </c>
      <c r="D47" s="305" t="s">
        <v>311</v>
      </c>
      <c r="E47" s="305"/>
      <c r="F47" s="306">
        <v>7</v>
      </c>
      <c r="G47" s="302">
        <v>7</v>
      </c>
      <c r="I47" s="34">
        <f t="shared" si="2"/>
        <v>43</v>
      </c>
      <c r="J47" s="43" t="s">
        <v>290</v>
      </c>
      <c r="K47" s="21" t="str" cm="1">
        <f t="array" ref="K47" xml:space="preserve"> IFERROR( INDEX($D$5:$D$62, MATCH(TRUE, EXACT($J47, $C$5:$C$62),0)), "")</f>
        <v/>
      </c>
      <c r="L47" s="14" t="str" cm="1">
        <f t="array" ref="L47" xml:space="preserve"> IFERROR( INDEX($F$5:$F$62, MATCH(TRUE, EXACT($J47, $C$5:$C$62),0)), "")</f>
        <v/>
      </c>
      <c r="M47" s="39" t="str" cm="1">
        <f t="array" ref="M47" xml:space="preserve"> IFERROR( INDEX($G$5:$G$62, MATCH(TRUE, EXACT($J47, $C$5:$C$62),0)), "")</f>
        <v/>
      </c>
      <c r="O47" s="34">
        <f t="shared" si="3"/>
        <v>43</v>
      </c>
      <c r="P47" s="43" t="s">
        <v>311</v>
      </c>
      <c r="Q47" s="21" t="str" cm="1">
        <f t="array" ref="Q47" xml:space="preserve"> IFERROR( INDEX($D$5:$D$62, MATCH(TRUE, EXACT($P47, $C$5:$C$62),0)), "")</f>
        <v/>
      </c>
      <c r="R47" s="14" t="str" cm="1">
        <f t="array" ref="R47" xml:space="preserve"> IFERROR( INDEX($F$5:$F$62, MATCH(TRUE, EXACT($P47, $C$5:$C$62),0)), "")</f>
        <v/>
      </c>
      <c r="S47" s="39" t="str" cm="1">
        <f t="array" ref="S47" xml:space="preserve"> IFERROR( INDEX($G$5:$G$62, MATCH(TRUE, EXACT($P47, $C$5:$C$62),0)), "")</f>
        <v/>
      </c>
      <c r="U47" s="3">
        <f t="shared" si="1"/>
        <v>43</v>
      </c>
      <c r="V47" s="67">
        <v>6</v>
      </c>
      <c r="W47" s="68" t="s">
        <v>18</v>
      </c>
      <c r="X47" s="69">
        <v>5</v>
      </c>
      <c r="Y47" s="70">
        <v>5</v>
      </c>
    </row>
    <row r="48" spans="2:25">
      <c r="B48" s="201">
        <f t="shared" si="5"/>
        <v>44</v>
      </c>
      <c r="C48" s="11">
        <v>7</v>
      </c>
      <c r="D48" s="23" t="s">
        <v>117</v>
      </c>
      <c r="E48" s="23"/>
      <c r="F48" s="16">
        <v>8</v>
      </c>
      <c r="G48" s="10">
        <v>0</v>
      </c>
      <c r="I48" s="34">
        <f t="shared" si="2"/>
        <v>44</v>
      </c>
      <c r="J48" s="43" t="s">
        <v>291</v>
      </c>
      <c r="K48" s="21" t="str" cm="1">
        <f t="array" ref="K48" xml:space="preserve"> IFERROR( INDEX($D$5:$D$62, MATCH(TRUE, EXACT($J48, $C$5:$C$62),0)), "")</f>
        <v/>
      </c>
      <c r="L48" s="14" t="str" cm="1">
        <f t="array" ref="L48" xml:space="preserve"> IFERROR( INDEX($F$5:$F$62, MATCH(TRUE, EXACT($J48, $C$5:$C$62),0)), "")</f>
        <v/>
      </c>
      <c r="M48" s="38" t="str" cm="1">
        <f t="array" ref="M48" xml:space="preserve"> IFERROR( INDEX($G$5:$G$62, MATCH(TRUE, EXACT($J48, $C$5:$C$62),0)), "")</f>
        <v/>
      </c>
      <c r="O48" s="34">
        <f t="shared" si="3"/>
        <v>44</v>
      </c>
      <c r="P48" s="43" t="s">
        <v>307</v>
      </c>
      <c r="Q48" s="21" t="str" cm="1">
        <f t="array" ref="Q48" xml:space="preserve"> IFERROR( INDEX($D$5:$D$62, MATCH(TRUE, EXACT($P48, $C$5:$C$62),0)), "")</f>
        <v/>
      </c>
      <c r="R48" s="14" t="str" cm="1">
        <f t="array" ref="R48" xml:space="preserve"> IFERROR( INDEX($F$5:$F$62, MATCH(TRUE, EXACT($P48, $C$5:$C$62),0)), "")</f>
        <v/>
      </c>
      <c r="S48" s="38" t="str" cm="1">
        <f t="array" ref="S48" xml:space="preserve"> IFERROR( INDEX($G$5:$G$62, MATCH(TRUE, EXACT($P48, $C$5:$C$62),0)), "")</f>
        <v/>
      </c>
      <c r="U48" s="3">
        <f t="shared" si="1"/>
        <v>44</v>
      </c>
      <c r="V48" s="67">
        <v>7</v>
      </c>
      <c r="W48" s="68" t="s">
        <v>296</v>
      </c>
      <c r="X48" s="69">
        <v>8</v>
      </c>
      <c r="Y48" s="70">
        <v>0</v>
      </c>
    </row>
    <row r="49" spans="2:32">
      <c r="I49" s="34">
        <f t="shared" si="2"/>
        <v>45</v>
      </c>
      <c r="J49" s="43" t="s">
        <v>292</v>
      </c>
      <c r="K49" s="21" t="str" cm="1">
        <f t="array" ref="K49" xml:space="preserve"> IFERROR( INDEX($D$5:$D$62, MATCH(TRUE, EXACT($J49, $C$5:$C$62),0)), "")</f>
        <v/>
      </c>
      <c r="L49" s="14" t="str" cm="1">
        <f t="array" ref="L49" xml:space="preserve"> IFERROR( INDEX($F$5:$F$62, MATCH(TRUE, EXACT($J49, $C$5:$C$62),0)), "")</f>
        <v/>
      </c>
      <c r="M49" s="38" t="str" cm="1">
        <f t="array" ref="M49" xml:space="preserve"> IFERROR( INDEX($G$5:$G$62, MATCH(TRUE, EXACT($J49, $C$5:$C$62),0)), "")</f>
        <v/>
      </c>
      <c r="O49" s="34">
        <f t="shared" si="3"/>
        <v>45</v>
      </c>
      <c r="P49" s="43" t="s">
        <v>309</v>
      </c>
      <c r="Q49" s="21" t="str" cm="1">
        <f t="array" ref="Q49" xml:space="preserve"> IFERROR( INDEX($D$5:$D$62, MATCH(TRUE, EXACT($P49, $C$5:$C$62),0)), "")</f>
        <v/>
      </c>
      <c r="R49" s="14" t="str" cm="1">
        <f t="array" ref="R49" xml:space="preserve"> IFERROR( INDEX($F$5:$F$62, MATCH(TRUE, EXACT($P49, $C$5:$C$62),0)), "")</f>
        <v/>
      </c>
      <c r="S49" s="38" t="str" cm="1">
        <f t="array" ref="S49" xml:space="preserve"> IFERROR( INDEX($G$5:$G$62, MATCH(TRUE, EXACT($P49, $C$5:$C$62),0)), "")</f>
        <v/>
      </c>
    </row>
    <row r="50" spans="2:32">
      <c r="B50" s="25">
        <f t="shared" si="5"/>
        <v>46</v>
      </c>
      <c r="C50" s="43" t="s">
        <v>288</v>
      </c>
      <c r="D50" s="296" t="str">
        <f xml:space="preserve"> D26 &amp; D34</f>
        <v>ㄚㄇ</v>
      </c>
      <c r="E50" s="296"/>
      <c r="F50" s="14" t="s">
        <v>239</v>
      </c>
      <c r="G50" s="5" t="s">
        <v>308</v>
      </c>
      <c r="I50" s="35">
        <f t="shared" si="2"/>
        <v>46</v>
      </c>
      <c r="J50" s="41" t="s">
        <v>293</v>
      </c>
      <c r="K50" s="23" t="str" cm="1">
        <f t="array" ref="K50" xml:space="preserve"> IFERROR( INDEX($D$5:$D$62, MATCH(TRUE, EXACT($J50, $C$5:$C$62),0)), "")</f>
        <v/>
      </c>
      <c r="L50" s="16" t="str" cm="1">
        <f t="array" ref="L50" xml:space="preserve"> IFERROR( INDEX($F$5:$F$62, MATCH(TRUE, EXACT($J50, $C$5:$C$62),0)), "")</f>
        <v/>
      </c>
      <c r="M50" s="40" t="str" cm="1">
        <f t="array" ref="M50" xml:space="preserve"> IFERROR( INDEX($G$5:$G$62, MATCH(TRUE, EXACT($J50, $C$5:$C$62),0)), "")</f>
        <v/>
      </c>
      <c r="O50" s="35">
        <f t="shared" si="3"/>
        <v>46</v>
      </c>
      <c r="P50" s="41" t="s">
        <v>312</v>
      </c>
      <c r="Q50" s="23" t="str" cm="1">
        <f t="array" ref="Q50" xml:space="preserve"> IFERROR( INDEX($D$5:$D$62, MATCH(TRUE, EXACT($P50, $C$5:$C$62),0)), "")</f>
        <v/>
      </c>
      <c r="R50" s="16" t="str" cm="1">
        <f t="array" ref="R50" xml:space="preserve"> IFERROR( INDEX($F$5:$F$62, MATCH(TRUE, EXACT($P50, $C$5:$C$62),0)), "")</f>
        <v/>
      </c>
      <c r="S50" s="40" t="str" cm="1">
        <f t="array" ref="S50" xml:space="preserve"> IFERROR( INDEX($G$5:$G$62, MATCH(TRUE, EXACT($P50, $C$5:$C$62),0)), "")</f>
        <v/>
      </c>
    </row>
    <row r="51" spans="2:32">
      <c r="B51" s="25">
        <f t="shared" si="5"/>
        <v>47</v>
      </c>
      <c r="C51" s="43" t="s">
        <v>327</v>
      </c>
      <c r="D51" s="296" t="str">
        <f xml:space="preserve"> D30 &amp; D34</f>
        <v>ㄛㄇ</v>
      </c>
      <c r="E51" s="296"/>
      <c r="F51" s="14" t="s">
        <v>240</v>
      </c>
      <c r="G51" s="5" t="s">
        <v>309</v>
      </c>
      <c r="I51" s="3">
        <f t="shared" si="2"/>
        <v>47</v>
      </c>
      <c r="J51" s="6"/>
      <c r="K51" s="21"/>
      <c r="L51" s="14"/>
      <c r="M51" s="7"/>
      <c r="O51" s="3">
        <f t="shared" si="3"/>
        <v>47</v>
      </c>
      <c r="P51" s="6"/>
      <c r="Q51" s="21"/>
      <c r="R51" s="14" t="str">
        <f xml:space="preserve"> IFERROR( INDEX($F$5:$F$62, MATCH($Q51, $D$5:$D$62,0)), "")</f>
        <v/>
      </c>
      <c r="S51" s="7" t="str">
        <f xml:space="preserve"> IFERROR( INDEX($G$5:$G$62, MATCH($Q51, $D$5:$D$62,0)), "")</f>
        <v/>
      </c>
    </row>
    <row r="52" spans="2:32">
      <c r="B52" s="201">
        <f t="shared" si="5"/>
        <v>48</v>
      </c>
      <c r="C52" s="307" t="s">
        <v>310</v>
      </c>
      <c r="D52" s="308" t="str">
        <f xml:space="preserve"> D30 &amp; D36</f>
        <v>ㄛㄥ</v>
      </c>
      <c r="E52" s="308"/>
      <c r="F52" s="306" t="s">
        <v>243</v>
      </c>
      <c r="G52" s="302" t="s">
        <v>292</v>
      </c>
      <c r="I52" s="3">
        <f t="shared" si="2"/>
        <v>48</v>
      </c>
      <c r="J52" s="6"/>
      <c r="K52" s="21"/>
      <c r="L52" s="14"/>
      <c r="M52" s="5"/>
      <c r="O52" s="3">
        <f t="shared" si="3"/>
        <v>48</v>
      </c>
      <c r="P52" s="6"/>
      <c r="Q52" s="21"/>
      <c r="R52" s="14" t="str">
        <f xml:space="preserve"> IFERROR( INDEX($F$5:$F$62, MATCH($Q52, $D$5:$D$62,0)), "")</f>
        <v/>
      </c>
      <c r="S52" s="5" t="str">
        <f xml:space="preserve"> IFERROR( INDEX($G$5:$G$62, MATCH($Q52, $D$5:$D$62,0)), "")</f>
        <v/>
      </c>
    </row>
    <row r="53" spans="2:32">
      <c r="B53" s="25">
        <v>26</v>
      </c>
      <c r="C53" s="6" t="s">
        <v>141</v>
      </c>
      <c r="D53" s="21" t="s">
        <v>346</v>
      </c>
      <c r="E53" s="21"/>
      <c r="F53" s="18" t="s">
        <v>340</v>
      </c>
      <c r="G53" s="5" t="s">
        <v>25</v>
      </c>
      <c r="I53" s="3">
        <f t="shared" si="2"/>
        <v>49</v>
      </c>
      <c r="J53" s="6"/>
      <c r="K53" s="21"/>
      <c r="L53" s="14"/>
      <c r="M53" s="5"/>
      <c r="O53" s="3">
        <f t="shared" si="3"/>
        <v>49</v>
      </c>
      <c r="P53" s="6"/>
      <c r="Q53" s="21"/>
      <c r="R53" s="14" t="str">
        <f xml:space="preserve"> IFERROR( INDEX($F$5:$F$62, MATCH($Q53, $D$5:$D$62,0)), "")</f>
        <v/>
      </c>
      <c r="S53" s="5" t="str">
        <f xml:space="preserve"> IFERROR( INDEX($G$5:$G$62, MATCH($Q53, $D$5:$D$62,0)), "")</f>
        <v/>
      </c>
    </row>
    <row r="54" spans="2:32">
      <c r="B54" s="25">
        <v>48</v>
      </c>
      <c r="C54" s="6" t="s">
        <v>295</v>
      </c>
      <c r="D54" s="21" t="s">
        <v>102</v>
      </c>
      <c r="E54" s="21"/>
      <c r="F54" s="14" t="s">
        <v>295</v>
      </c>
      <c r="G54" s="5" t="s">
        <v>295</v>
      </c>
      <c r="I54" s="3">
        <f t="shared" si="2"/>
        <v>50</v>
      </c>
      <c r="J54" s="6"/>
      <c r="K54" s="21"/>
      <c r="L54" s="14"/>
      <c r="M54" s="5"/>
      <c r="O54" s="3">
        <f t="shared" si="3"/>
        <v>50</v>
      </c>
      <c r="P54" s="6"/>
      <c r="Q54" s="21"/>
      <c r="R54" s="14" t="str">
        <f xml:space="preserve"> IFERROR( INDEX($F$5:$F$62, MATCH($Q54, $D$5:$D$62,0)), "")</f>
        <v/>
      </c>
      <c r="S54" s="5" t="str">
        <f xml:space="preserve"> IFERROR( INDEX($G$5:$G$62, MATCH($Q54, $D$5:$D$62,0)), "")</f>
        <v/>
      </c>
    </row>
    <row r="55" spans="2:32">
      <c r="B55" s="25">
        <v>49</v>
      </c>
      <c r="C55" s="6"/>
      <c r="D55" s="21" t="s">
        <v>43</v>
      </c>
      <c r="E55" s="21"/>
      <c r="F55" s="14"/>
      <c r="G55" s="5"/>
      <c r="I55" s="3">
        <f t="shared" si="2"/>
        <v>51</v>
      </c>
      <c r="J55" s="6"/>
      <c r="K55" s="21"/>
      <c r="L55" s="14"/>
      <c r="M55" s="7"/>
      <c r="O55" s="3">
        <f t="shared" si="3"/>
        <v>51</v>
      </c>
      <c r="P55" s="6"/>
      <c r="Q55" s="21"/>
      <c r="R55" s="14" t="str">
        <f xml:space="preserve"> IFERROR( INDEX($F$5:$F$62, MATCH($Q55, $D$5:$D$62,0)), "")</f>
        <v/>
      </c>
      <c r="S55" s="7" t="str">
        <f xml:space="preserve"> IFERROR( INDEX($G$5:$G$62, MATCH($Q55, $D$5:$D$62,0)), "")</f>
        <v/>
      </c>
    </row>
    <row r="56" spans="2:32">
      <c r="B56" s="25">
        <v>50</v>
      </c>
      <c r="C56" s="6"/>
      <c r="D56" s="21" t="s">
        <v>71</v>
      </c>
      <c r="E56" s="21"/>
      <c r="F56" s="14"/>
      <c r="G56" s="5"/>
      <c r="I56" s="3">
        <f t="shared" si="2"/>
        <v>52</v>
      </c>
      <c r="J56" s="6"/>
      <c r="K56" s="21"/>
      <c r="L56" s="14"/>
      <c r="M56" s="5"/>
      <c r="O56" s="3">
        <f t="shared" si="3"/>
        <v>52</v>
      </c>
      <c r="P56" s="6"/>
      <c r="Q56" s="21"/>
      <c r="R56" s="14" t="str">
        <f xml:space="preserve"> IFERROR( INDEX($F$5:$F$62, MATCH($Q56, $D$5:$D$62,0)), "")</f>
        <v/>
      </c>
      <c r="S56" s="5" t="str">
        <f xml:space="preserve"> IFERROR( INDEX($G$5:$G$62, MATCH($Q56, $D$5:$D$62,0)), "")</f>
        <v/>
      </c>
    </row>
    <row r="57" spans="2:32">
      <c r="B57" s="25">
        <v>51</v>
      </c>
      <c r="C57" s="6"/>
      <c r="D57" s="21" t="s">
        <v>105</v>
      </c>
      <c r="E57" s="21"/>
      <c r="F57" s="14"/>
      <c r="G57" s="5"/>
      <c r="I57" s="3">
        <f t="shared" si="2"/>
        <v>53</v>
      </c>
      <c r="J57" s="6"/>
      <c r="K57" s="21"/>
      <c r="L57" s="14"/>
      <c r="M57" s="5"/>
      <c r="O57" s="3">
        <f t="shared" si="3"/>
        <v>53</v>
      </c>
      <c r="P57" s="6"/>
      <c r="Q57" s="21"/>
      <c r="R57" s="14" t="str">
        <f xml:space="preserve"> IFERROR( INDEX($F$5:$F$62, MATCH($Q57, $D$5:$D$62,0)), "")</f>
        <v/>
      </c>
      <c r="S57" s="5" t="str">
        <f xml:space="preserve"> IFERROR( INDEX($G$5:$G$62, MATCH($Q57, $D$5:$D$62,0)), "")</f>
        <v/>
      </c>
    </row>
    <row r="58" spans="2:32">
      <c r="B58" s="25">
        <v>52</v>
      </c>
      <c r="C58" s="6"/>
      <c r="D58" s="21" t="s">
        <v>96</v>
      </c>
      <c r="E58" s="21"/>
      <c r="F58" s="14"/>
      <c r="G58" s="5"/>
      <c r="I58" s="3">
        <f t="shared" si="2"/>
        <v>54</v>
      </c>
      <c r="J58" s="6"/>
      <c r="K58" s="21"/>
      <c r="L58" s="14"/>
      <c r="M58" s="5"/>
      <c r="O58" s="3">
        <f t="shared" si="3"/>
        <v>54</v>
      </c>
      <c r="P58" s="6"/>
      <c r="Q58" s="21"/>
      <c r="R58" s="14" t="str">
        <f xml:space="preserve"> IFERROR( INDEX($F$5:$F$62, MATCH($Q58, $D$5:$D$62,0)), "")</f>
        <v/>
      </c>
      <c r="S58" s="5" t="str">
        <f xml:space="preserve"> IFERROR( INDEX($G$5:$G$62, MATCH($Q58, $D$5:$D$62,0)), "")</f>
        <v/>
      </c>
      <c r="AB58" s="213"/>
      <c r="AC58" s="213"/>
      <c r="AD58" s="213"/>
      <c r="AE58" s="213"/>
    </row>
    <row r="59" spans="2:32">
      <c r="B59" s="25">
        <v>53</v>
      </c>
      <c r="C59" s="6"/>
      <c r="D59" s="217" t="s">
        <v>349</v>
      </c>
      <c r="E59" s="217"/>
      <c r="F59" s="14" t="s">
        <v>142</v>
      </c>
      <c r="G59" s="5"/>
      <c r="I59" s="3">
        <f t="shared" si="2"/>
        <v>55</v>
      </c>
      <c r="J59" s="6"/>
      <c r="K59" s="21"/>
      <c r="L59" s="14"/>
      <c r="M59" s="7"/>
      <c r="O59" s="3">
        <f t="shared" si="3"/>
        <v>55</v>
      </c>
      <c r="P59" s="6"/>
      <c r="Q59" s="21"/>
      <c r="R59" s="14" t="str">
        <f xml:space="preserve"> IFERROR( INDEX($F$5:$F$62, MATCH($Q59, $D$5:$D$62,0)), "")</f>
        <v/>
      </c>
      <c r="S59" s="7" t="str">
        <f xml:space="preserve"> IFERROR( INDEX($G$5:$G$62, MATCH($Q59, $D$5:$D$62,0)), "")</f>
        <v/>
      </c>
      <c r="AB59" s="212">
        <v>5</v>
      </c>
      <c r="AC59" s="212">
        <v>3</v>
      </c>
      <c r="AD59" s="213"/>
      <c r="AE59" s="213"/>
    </row>
    <row r="60" spans="2:32">
      <c r="B60" s="25">
        <v>54</v>
      </c>
      <c r="C60" s="6"/>
      <c r="D60" s="217" t="s">
        <v>351</v>
      </c>
      <c r="E60" s="217"/>
      <c r="F60" s="14" t="s">
        <v>143</v>
      </c>
      <c r="G60" s="5"/>
      <c r="AB60" s="212"/>
      <c r="AC60" s="212"/>
      <c r="AD60" s="213"/>
      <c r="AE60" s="213"/>
    </row>
    <row r="61" spans="2:32">
      <c r="B61" s="25">
        <v>55</v>
      </c>
      <c r="C61" s="6"/>
      <c r="D61" s="217" t="s">
        <v>235</v>
      </c>
      <c r="E61" s="217"/>
      <c r="F61" s="14" t="s">
        <v>146</v>
      </c>
      <c r="G61" s="5"/>
      <c r="AB61" s="212">
        <v>1</v>
      </c>
      <c r="AC61" s="212">
        <v>13</v>
      </c>
      <c r="AD61" s="213"/>
      <c r="AE61" s="213"/>
    </row>
    <row r="62" spans="2:32">
      <c r="B62" s="25">
        <f>B61+1</f>
        <v>56</v>
      </c>
      <c r="C62" s="6"/>
      <c r="D62" s="217" t="s">
        <v>94</v>
      </c>
      <c r="E62" s="217"/>
      <c r="F62" s="14" t="s">
        <v>120</v>
      </c>
      <c r="G62" s="5"/>
      <c r="AB62" s="213"/>
      <c r="AC62" s="213"/>
      <c r="AD62" s="213"/>
      <c r="AE62" s="213"/>
      <c r="AF62" s="2" t="s">
        <v>284</v>
      </c>
    </row>
    <row r="63" spans="2:32">
      <c r="AB63" s="213"/>
      <c r="AC63" s="213"/>
      <c r="AD63" s="213"/>
      <c r="AE63" s="213"/>
    </row>
    <row r="64" spans="2:32">
      <c r="AB64" s="213"/>
      <c r="AC64" s="213"/>
      <c r="AD64" s="213"/>
      <c r="AE64" s="213"/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C8D3-BD49-4755-A366-F34F5BF47C9D}">
  <dimension ref="B2:Q36"/>
  <sheetViews>
    <sheetView topLeftCell="A10" workbookViewId="0">
      <selection activeCell="O7" sqref="O7"/>
    </sheetView>
  </sheetViews>
  <sheetFormatPr defaultRowHeight="25.5"/>
  <cols>
    <col min="1" max="1" width="4" style="1" customWidth="1"/>
    <col min="2" max="2" width="12.3984375" style="1" bestFit="1" customWidth="1"/>
    <col min="3" max="7" width="13.5" style="1" customWidth="1"/>
    <col min="8" max="8" width="8.796875" style="1"/>
    <col min="9" max="12" width="11.59765625" style="1" customWidth="1"/>
    <col min="13" max="13" width="5.5" style="1" customWidth="1"/>
    <col min="14" max="17" width="11.59765625" style="1" customWidth="1"/>
    <col min="18" max="16384" width="8.796875" style="1"/>
  </cols>
  <sheetData>
    <row r="2" spans="2:7">
      <c r="B2" s="160"/>
      <c r="C2" s="160"/>
      <c r="D2" s="160"/>
      <c r="E2" s="160"/>
      <c r="F2" s="160"/>
    </row>
    <row r="3" spans="2:7" s="272" customFormat="1">
      <c r="B3" s="269"/>
      <c r="C3" s="270" t="s">
        <v>586</v>
      </c>
      <c r="D3" s="271" t="s">
        <v>207</v>
      </c>
      <c r="E3" s="271" t="s">
        <v>208</v>
      </c>
      <c r="F3" s="271" t="s">
        <v>197</v>
      </c>
      <c r="G3" s="271" t="s">
        <v>601</v>
      </c>
    </row>
    <row r="4" spans="2:7">
      <c r="B4" s="160" t="s">
        <v>234</v>
      </c>
      <c r="C4" s="166" t="s">
        <v>416</v>
      </c>
      <c r="D4" s="167" t="s">
        <v>9</v>
      </c>
      <c r="E4" s="168" t="s">
        <v>9</v>
      </c>
      <c r="F4" s="169" t="s">
        <v>228</v>
      </c>
    </row>
    <row r="5" spans="2:7">
      <c r="B5" s="160"/>
      <c r="C5" s="170" t="s">
        <v>37</v>
      </c>
      <c r="D5" s="163" t="s">
        <v>33</v>
      </c>
      <c r="E5" s="165" t="s">
        <v>38</v>
      </c>
      <c r="F5" s="171" t="s">
        <v>227</v>
      </c>
    </row>
    <row r="6" spans="2:7">
      <c r="B6" s="160"/>
      <c r="C6" s="170" t="s">
        <v>419</v>
      </c>
      <c r="D6" s="163" t="s">
        <v>233</v>
      </c>
      <c r="E6" s="165" t="s">
        <v>91</v>
      </c>
      <c r="F6" s="171" t="s">
        <v>226</v>
      </c>
    </row>
    <row r="7" spans="2:7">
      <c r="B7" s="160"/>
      <c r="C7" s="172" t="s">
        <v>55</v>
      </c>
      <c r="D7" s="173" t="s">
        <v>232</v>
      </c>
      <c r="E7" s="174" t="s">
        <v>66</v>
      </c>
      <c r="F7" s="175" t="s">
        <v>225</v>
      </c>
    </row>
    <row r="8" spans="2:7">
      <c r="B8" s="160"/>
      <c r="C8" s="166" t="s">
        <v>10</v>
      </c>
      <c r="D8" s="167" t="s">
        <v>11</v>
      </c>
      <c r="E8" s="168" t="s">
        <v>11</v>
      </c>
      <c r="F8" s="169" t="s">
        <v>224</v>
      </c>
    </row>
    <row r="9" spans="2:7">
      <c r="B9" s="160"/>
      <c r="C9" s="170" t="s">
        <v>39</v>
      </c>
      <c r="D9" s="163" t="s">
        <v>28</v>
      </c>
      <c r="E9" s="165" t="s">
        <v>40</v>
      </c>
      <c r="F9" s="171" t="s">
        <v>223</v>
      </c>
    </row>
    <row r="10" spans="2:7">
      <c r="B10" s="160"/>
      <c r="C10" s="170" t="s">
        <v>67</v>
      </c>
      <c r="D10" s="163" t="s">
        <v>231</v>
      </c>
      <c r="E10" s="165" t="s">
        <v>68</v>
      </c>
      <c r="F10" s="171" t="s">
        <v>222</v>
      </c>
    </row>
    <row r="11" spans="2:7">
      <c r="B11" s="160"/>
      <c r="C11" s="172" t="s">
        <v>92</v>
      </c>
      <c r="D11" s="176" t="s">
        <v>230</v>
      </c>
      <c r="E11" s="174" t="s">
        <v>93</v>
      </c>
      <c r="F11" s="175" t="s">
        <v>221</v>
      </c>
    </row>
    <row r="12" spans="2:7">
      <c r="B12" s="160"/>
      <c r="C12" s="166" t="s">
        <v>420</v>
      </c>
      <c r="D12" s="167" t="s">
        <v>133</v>
      </c>
      <c r="E12" s="168" t="s">
        <v>47</v>
      </c>
      <c r="F12" s="169" t="s">
        <v>215</v>
      </c>
    </row>
    <row r="13" spans="2:7">
      <c r="B13" s="160"/>
      <c r="C13" s="170" t="s">
        <v>74</v>
      </c>
      <c r="D13" s="163" t="s">
        <v>83</v>
      </c>
      <c r="E13" s="165" t="s">
        <v>75</v>
      </c>
      <c r="F13" s="171" t="s">
        <v>214</v>
      </c>
    </row>
    <row r="14" spans="2:7">
      <c r="B14" s="160"/>
      <c r="C14" s="170" t="s">
        <v>421</v>
      </c>
      <c r="D14" s="163" t="s">
        <v>229</v>
      </c>
      <c r="E14" s="165" t="s">
        <v>159</v>
      </c>
      <c r="F14" s="171" t="s">
        <v>213</v>
      </c>
    </row>
    <row r="15" spans="2:7">
      <c r="B15" s="160"/>
      <c r="C15" s="172" t="s">
        <v>98</v>
      </c>
      <c r="D15" s="176" t="s">
        <v>99</v>
      </c>
      <c r="E15" s="174" t="s">
        <v>99</v>
      </c>
      <c r="F15" s="175" t="s">
        <v>212</v>
      </c>
    </row>
    <row r="16" spans="2:7">
      <c r="B16" s="160"/>
      <c r="C16" s="166" t="s">
        <v>422</v>
      </c>
      <c r="D16" s="167" t="s">
        <v>42</v>
      </c>
      <c r="E16" s="168" t="s">
        <v>42</v>
      </c>
      <c r="F16" s="169" t="s">
        <v>220</v>
      </c>
    </row>
    <row r="17" spans="2:17">
      <c r="B17" s="160"/>
      <c r="C17" s="170" t="s">
        <v>69</v>
      </c>
      <c r="D17" s="163" t="s">
        <v>62</v>
      </c>
      <c r="E17" s="165" t="s">
        <v>70</v>
      </c>
      <c r="F17" s="171" t="s">
        <v>219</v>
      </c>
    </row>
    <row r="18" spans="2:17">
      <c r="B18" s="160"/>
      <c r="C18" s="170" t="s">
        <v>424</v>
      </c>
      <c r="D18" s="163" t="s">
        <v>45</v>
      </c>
      <c r="E18" s="165" t="s">
        <v>45</v>
      </c>
      <c r="F18" s="171" t="s">
        <v>218</v>
      </c>
    </row>
    <row r="19" spans="2:17">
      <c r="B19" s="160"/>
      <c r="C19" s="172" t="s">
        <v>72</v>
      </c>
      <c r="D19" s="173" t="s">
        <v>198</v>
      </c>
      <c r="E19" s="174" t="s">
        <v>73</v>
      </c>
      <c r="F19" s="175" t="s">
        <v>341</v>
      </c>
    </row>
    <row r="20" spans="2:17">
      <c r="B20" s="160"/>
      <c r="C20" s="162" t="s">
        <v>417</v>
      </c>
      <c r="D20" s="163" t="s">
        <v>95</v>
      </c>
      <c r="E20" s="165" t="s">
        <v>95</v>
      </c>
      <c r="F20" s="164" t="s">
        <v>216</v>
      </c>
    </row>
    <row r="22" spans="2:17">
      <c r="B22" s="160" t="s">
        <v>211</v>
      </c>
      <c r="C22" s="270" t="s">
        <v>586</v>
      </c>
      <c r="D22" s="161" t="s">
        <v>207</v>
      </c>
      <c r="E22" s="161" t="s">
        <v>208</v>
      </c>
      <c r="F22" s="161" t="s">
        <v>197</v>
      </c>
      <c r="I22" s="270" t="s">
        <v>586</v>
      </c>
      <c r="J22" s="161" t="s">
        <v>207</v>
      </c>
      <c r="K22" s="161" t="s">
        <v>208</v>
      </c>
      <c r="L22" s="161" t="s">
        <v>197</v>
      </c>
      <c r="N22" s="270" t="s">
        <v>586</v>
      </c>
      <c r="O22" s="161" t="s">
        <v>207</v>
      </c>
      <c r="P22" s="161" t="s">
        <v>208</v>
      </c>
      <c r="Q22" s="161" t="s">
        <v>197</v>
      </c>
    </row>
    <row r="23" spans="2:17">
      <c r="B23" s="160"/>
      <c r="C23" s="166" t="s">
        <v>587</v>
      </c>
      <c r="D23" s="177" t="s">
        <v>49</v>
      </c>
      <c r="E23" s="178" t="s">
        <v>49</v>
      </c>
      <c r="F23" s="179" t="s">
        <v>194</v>
      </c>
      <c r="I23" s="273" t="s">
        <v>20</v>
      </c>
      <c r="J23" s="274" t="s">
        <v>21</v>
      </c>
      <c r="K23" s="274" t="s">
        <v>21</v>
      </c>
      <c r="L23" s="274" t="s">
        <v>196</v>
      </c>
      <c r="N23" s="273" t="s">
        <v>589</v>
      </c>
      <c r="O23" s="274" t="s">
        <v>206</v>
      </c>
      <c r="P23" s="274" t="s">
        <v>160</v>
      </c>
      <c r="Q23" s="274" t="s">
        <v>195</v>
      </c>
    </row>
    <row r="24" spans="2:17">
      <c r="B24" s="160"/>
      <c r="C24" s="170" t="str">
        <f xml:space="preserve"> "ㄥ" &amp; C23</f>
        <v>ㄥㄧ</v>
      </c>
      <c r="D24" s="180" t="s">
        <v>205</v>
      </c>
      <c r="E24" s="181" t="s">
        <v>163</v>
      </c>
      <c r="F24" s="182" t="s">
        <v>193</v>
      </c>
      <c r="I24" s="275" t="s">
        <v>587</v>
      </c>
      <c r="J24" s="276" t="s">
        <v>49</v>
      </c>
      <c r="K24" s="276" t="s">
        <v>49</v>
      </c>
      <c r="L24" s="277" t="s">
        <v>194</v>
      </c>
      <c r="N24" s="275" t="s">
        <v>588</v>
      </c>
      <c r="O24" s="276" t="s">
        <v>205</v>
      </c>
      <c r="P24" s="276" t="s">
        <v>163</v>
      </c>
      <c r="Q24" s="277" t="s">
        <v>193</v>
      </c>
    </row>
    <row r="25" spans="2:17">
      <c r="B25" s="160"/>
      <c r="C25" s="170" t="s">
        <v>76</v>
      </c>
      <c r="D25" s="180" t="s">
        <v>77</v>
      </c>
      <c r="E25" s="181" t="s">
        <v>77</v>
      </c>
      <c r="F25" s="182" t="s">
        <v>192</v>
      </c>
      <c r="I25" s="273" t="s">
        <v>76</v>
      </c>
      <c r="J25" s="274" t="s">
        <v>77</v>
      </c>
      <c r="K25" s="274" t="s">
        <v>77</v>
      </c>
      <c r="L25" s="274" t="s">
        <v>192</v>
      </c>
      <c r="N25" s="273" t="s">
        <v>590</v>
      </c>
      <c r="O25" s="274" t="s">
        <v>204</v>
      </c>
      <c r="P25" s="274" t="s">
        <v>164</v>
      </c>
      <c r="Q25" s="274" t="s">
        <v>191</v>
      </c>
    </row>
    <row r="26" spans="2:17">
      <c r="B26" s="160"/>
      <c r="C26" s="170" t="str">
        <f xml:space="preserve"> "ㄥ" &amp; C25</f>
        <v>ㄥㄨ</v>
      </c>
      <c r="D26" s="173" t="s">
        <v>204</v>
      </c>
      <c r="E26" s="183" t="s">
        <v>164</v>
      </c>
      <c r="F26" s="184" t="s">
        <v>191</v>
      </c>
      <c r="I26" s="273" t="s">
        <v>166</v>
      </c>
      <c r="J26" s="274" t="s">
        <v>53</v>
      </c>
      <c r="K26" s="274" t="s">
        <v>53</v>
      </c>
      <c r="L26" s="274" t="s">
        <v>184</v>
      </c>
      <c r="N26" s="273" t="s">
        <v>591</v>
      </c>
      <c r="O26" s="274" t="s">
        <v>203</v>
      </c>
      <c r="P26" s="274" t="s">
        <v>162</v>
      </c>
      <c r="Q26" s="274" t="s">
        <v>190</v>
      </c>
    </row>
    <row r="27" spans="2:17">
      <c r="B27" s="160"/>
      <c r="C27" s="166" t="s">
        <v>20</v>
      </c>
      <c r="D27" s="177" t="s">
        <v>21</v>
      </c>
      <c r="E27" s="178" t="s">
        <v>21</v>
      </c>
      <c r="F27" s="179" t="s">
        <v>196</v>
      </c>
      <c r="I27" s="273" t="s">
        <v>50</v>
      </c>
      <c r="J27" s="274" t="s">
        <v>79</v>
      </c>
      <c r="K27" s="274" t="s">
        <v>51</v>
      </c>
      <c r="L27" s="274" t="s">
        <v>594</v>
      </c>
      <c r="N27" s="273" t="s">
        <v>592</v>
      </c>
      <c r="O27" s="274" t="s">
        <v>202</v>
      </c>
      <c r="P27" s="274" t="s">
        <v>161</v>
      </c>
      <c r="Q27" s="274" t="s">
        <v>593</v>
      </c>
    </row>
    <row r="28" spans="2:17">
      <c r="B28" s="160"/>
      <c r="C28" s="170" t="str">
        <f xml:space="preserve"> "ㄥ" &amp; C27</f>
        <v>ㄥㄚ</v>
      </c>
      <c r="D28" s="180" t="s">
        <v>206</v>
      </c>
      <c r="E28" s="181" t="s">
        <v>160</v>
      </c>
      <c r="F28" s="182" t="s">
        <v>195</v>
      </c>
      <c r="I28" s="273" t="s">
        <v>78</v>
      </c>
      <c r="J28" s="274" t="s">
        <v>137</v>
      </c>
      <c r="K28" s="274" t="s">
        <v>79</v>
      </c>
      <c r="L28" s="274" t="s">
        <v>188</v>
      </c>
      <c r="N28" s="273"/>
      <c r="O28" s="274"/>
      <c r="P28" s="274"/>
      <c r="Q28" s="274"/>
    </row>
    <row r="29" spans="2:17">
      <c r="B29" s="160"/>
      <c r="C29" s="170" t="s">
        <v>50</v>
      </c>
      <c r="D29" s="180" t="s">
        <v>79</v>
      </c>
      <c r="E29" s="181" t="s">
        <v>51</v>
      </c>
      <c r="F29" s="182" t="s">
        <v>344</v>
      </c>
    </row>
    <row r="30" spans="2:17">
      <c r="B30" s="160"/>
      <c r="C30" s="170" t="str">
        <f xml:space="preserve"> "ㄥ" &amp; C29</f>
        <v>ㄥㆦ</v>
      </c>
      <c r="D30" s="180" t="s">
        <v>202</v>
      </c>
      <c r="E30" s="181" t="s">
        <v>161</v>
      </c>
      <c r="F30" s="182" t="s">
        <v>345</v>
      </c>
    </row>
    <row r="31" spans="2:17">
      <c r="B31" s="160"/>
      <c r="C31" s="170" t="s">
        <v>78</v>
      </c>
      <c r="D31" s="180" t="s">
        <v>201</v>
      </c>
      <c r="E31" s="181" t="s">
        <v>79</v>
      </c>
      <c r="F31" s="182" t="s">
        <v>188</v>
      </c>
    </row>
    <row r="32" spans="2:17">
      <c r="B32" s="160"/>
      <c r="C32" s="170" t="s">
        <v>209</v>
      </c>
      <c r="D32" s="180" t="s">
        <v>53</v>
      </c>
      <c r="E32" s="181" t="s">
        <v>53</v>
      </c>
      <c r="F32" s="182" t="s">
        <v>184</v>
      </c>
    </row>
    <row r="33" spans="2:6">
      <c r="B33" s="160"/>
      <c r="C33" s="170" t="str">
        <f xml:space="preserve"> "ㄥ" &amp; C32</f>
        <v>ㄥㄝ</v>
      </c>
      <c r="D33" s="173" t="s">
        <v>203</v>
      </c>
      <c r="E33" s="183" t="s">
        <v>162</v>
      </c>
      <c r="F33" s="184" t="s">
        <v>190</v>
      </c>
    </row>
    <row r="34" spans="2:6">
      <c r="B34" s="160"/>
      <c r="C34" s="166" t="s">
        <v>55</v>
      </c>
      <c r="D34" s="177" t="s">
        <v>200</v>
      </c>
      <c r="E34" s="185" t="s">
        <v>170</v>
      </c>
      <c r="F34" s="179" t="s">
        <v>187</v>
      </c>
    </row>
    <row r="35" spans="2:6">
      <c r="B35" s="160"/>
      <c r="C35" s="170" t="s">
        <v>54</v>
      </c>
      <c r="D35" s="180" t="s">
        <v>199</v>
      </c>
      <c r="E35" s="186" t="s">
        <v>169</v>
      </c>
      <c r="F35" s="182" t="s">
        <v>343</v>
      </c>
    </row>
    <row r="36" spans="2:6">
      <c r="B36" s="160"/>
      <c r="C36" s="172" t="s">
        <v>346</v>
      </c>
      <c r="D36" s="173" t="s">
        <v>198</v>
      </c>
      <c r="E36" s="187" t="s">
        <v>127</v>
      </c>
      <c r="F36" s="184" t="s">
        <v>342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1C52B-0AB0-4F9C-9F47-7F561BA16AA6}">
  <dimension ref="B2:L22"/>
  <sheetViews>
    <sheetView workbookViewId="0">
      <selection activeCell="AZ27" sqref="AZ27"/>
    </sheetView>
  </sheetViews>
  <sheetFormatPr defaultRowHeight="21"/>
  <cols>
    <col min="3" max="10" width="12.5" customWidth="1"/>
  </cols>
  <sheetData>
    <row r="2" spans="2:10" ht="37.5" customHeight="1">
      <c r="C2" s="218" t="s">
        <v>358</v>
      </c>
      <c r="D2" s="218" t="s">
        <v>392</v>
      </c>
      <c r="E2" s="218" t="s">
        <v>306</v>
      </c>
      <c r="F2" s="218" t="s">
        <v>283</v>
      </c>
    </row>
    <row r="3" spans="2:10" ht="37.5" customHeight="1">
      <c r="C3" s="218" t="s">
        <v>396</v>
      </c>
      <c r="D3" s="218" t="s">
        <v>399</v>
      </c>
      <c r="E3" s="218" t="s">
        <v>397</v>
      </c>
      <c r="F3" s="218" t="s">
        <v>398</v>
      </c>
    </row>
    <row r="4" spans="2:10" ht="32.25">
      <c r="B4" s="2"/>
      <c r="C4" s="219" t="s">
        <v>352</v>
      </c>
      <c r="D4" s="219" t="s">
        <v>353</v>
      </c>
      <c r="E4" s="219" t="s">
        <v>354</v>
      </c>
      <c r="F4" s="219" t="s">
        <v>355</v>
      </c>
      <c r="G4" s="2"/>
    </row>
    <row r="5" spans="2:10" ht="32.25">
      <c r="B5" s="2"/>
      <c r="C5" s="219" t="s">
        <v>400</v>
      </c>
      <c r="D5" s="219" t="s">
        <v>401</v>
      </c>
      <c r="E5" s="219" t="s">
        <v>402</v>
      </c>
      <c r="F5" s="219" t="s">
        <v>403</v>
      </c>
      <c r="G5" s="2"/>
    </row>
    <row r="6" spans="2:10" ht="32.25">
      <c r="B6" s="20" t="s">
        <v>356</v>
      </c>
      <c r="C6" s="215"/>
      <c r="D6" s="215" t="s">
        <v>392</v>
      </c>
      <c r="E6" s="215" t="s">
        <v>306</v>
      </c>
      <c r="F6" s="208"/>
      <c r="G6" s="2"/>
    </row>
    <row r="7" spans="2:10" ht="22.5">
      <c r="B7" s="2"/>
      <c r="C7" s="211" t="s">
        <v>408</v>
      </c>
      <c r="D7" s="211" t="s">
        <v>410</v>
      </c>
      <c r="E7" s="211" t="s">
        <v>406</v>
      </c>
      <c r="F7" s="211" t="s">
        <v>404</v>
      </c>
      <c r="G7" s="2"/>
    </row>
    <row r="8" spans="2:10" ht="22.5">
      <c r="B8" s="2"/>
      <c r="C8" s="211" t="s">
        <v>359</v>
      </c>
      <c r="D8" s="211"/>
      <c r="E8" s="211">
        <v>53</v>
      </c>
      <c r="F8" s="211"/>
      <c r="G8" s="2"/>
    </row>
    <row r="9" spans="2:10" ht="32.25">
      <c r="B9" s="20" t="s">
        <v>357</v>
      </c>
      <c r="C9" s="207" t="s">
        <v>358</v>
      </c>
      <c r="D9" s="210"/>
      <c r="E9" s="209" t="s">
        <v>307</v>
      </c>
      <c r="F9" s="209" t="s">
        <v>283</v>
      </c>
      <c r="G9" s="2"/>
    </row>
    <row r="10" spans="2:10" ht="22.5">
      <c r="B10" s="2"/>
      <c r="C10" s="211" t="s">
        <v>409</v>
      </c>
      <c r="D10" s="211" t="s">
        <v>374</v>
      </c>
      <c r="E10" s="211" t="s">
        <v>407</v>
      </c>
      <c r="F10" s="211" t="s">
        <v>405</v>
      </c>
      <c r="G10" s="2"/>
    </row>
    <row r="11" spans="2:10">
      <c r="B11" s="2"/>
    </row>
    <row r="12" spans="2:10" ht="25.5">
      <c r="B12" s="2"/>
      <c r="C12" s="215" t="s">
        <v>391</v>
      </c>
      <c r="D12" s="215" t="s">
        <v>392</v>
      </c>
      <c r="E12" s="215" t="s">
        <v>358</v>
      </c>
      <c r="F12" s="215" t="s">
        <v>306</v>
      </c>
      <c r="G12" s="215" t="s">
        <v>307</v>
      </c>
      <c r="H12" s="215" t="s">
        <v>393</v>
      </c>
      <c r="I12" s="215" t="s">
        <v>394</v>
      </c>
      <c r="J12" s="215" t="s">
        <v>283</v>
      </c>
    </row>
    <row r="13" spans="2:10" ht="22.5">
      <c r="B13" s="2"/>
      <c r="C13" s="211" t="s">
        <v>411</v>
      </c>
      <c r="D13" s="211" t="s">
        <v>412</v>
      </c>
      <c r="E13" s="211" t="s">
        <v>413</v>
      </c>
      <c r="F13" s="211" t="s">
        <v>414</v>
      </c>
      <c r="G13" s="211" t="s">
        <v>415</v>
      </c>
      <c r="H13" s="211" t="s">
        <v>380</v>
      </c>
      <c r="I13" s="211" t="s">
        <v>381</v>
      </c>
      <c r="J13" s="211" t="s">
        <v>390</v>
      </c>
    </row>
    <row r="14" spans="2:10" ht="32.25">
      <c r="B14" s="2"/>
      <c r="C14" s="20" t="s">
        <v>375</v>
      </c>
      <c r="D14" s="20" t="s">
        <v>376</v>
      </c>
      <c r="E14" s="20" t="s">
        <v>377</v>
      </c>
      <c r="F14" s="20" t="s">
        <v>378</v>
      </c>
      <c r="G14" s="20" t="s">
        <v>379</v>
      </c>
      <c r="H14" s="20" t="s">
        <v>382</v>
      </c>
      <c r="I14" s="20" t="s">
        <v>383</v>
      </c>
    </row>
    <row r="15" spans="2:10" ht="22.5">
      <c r="B15" s="2"/>
      <c r="C15" s="216" t="s">
        <v>384</v>
      </c>
      <c r="D15" s="216" t="s">
        <v>385</v>
      </c>
      <c r="E15" s="216" t="s">
        <v>387</v>
      </c>
      <c r="F15" s="216" t="s">
        <v>367</v>
      </c>
      <c r="G15" s="216" t="s">
        <v>368</v>
      </c>
      <c r="H15" t="s">
        <v>388</v>
      </c>
      <c r="I15" t="s">
        <v>389</v>
      </c>
    </row>
    <row r="16" spans="2:10" ht="32.25">
      <c r="B16" s="2"/>
      <c r="C16" s="13"/>
      <c r="D16" s="20"/>
      <c r="E16" s="19"/>
      <c r="F16" s="13"/>
      <c r="G16" s="2"/>
    </row>
    <row r="17" spans="2:12" ht="32.25">
      <c r="B17" s="2"/>
      <c r="C17" s="20" t="s">
        <v>360</v>
      </c>
      <c r="D17" s="20" t="s">
        <v>361</v>
      </c>
      <c r="E17" s="20" t="s">
        <v>362</v>
      </c>
      <c r="F17" s="20" t="s">
        <v>363</v>
      </c>
      <c r="G17" s="20" t="s">
        <v>364</v>
      </c>
    </row>
    <row r="18" spans="2:12" ht="27.75">
      <c r="B18" s="2"/>
      <c r="C18" s="214" t="s">
        <v>365</v>
      </c>
      <c r="D18" s="214" t="s">
        <v>366</v>
      </c>
      <c r="E18" s="214" t="s">
        <v>386</v>
      </c>
      <c r="F18" s="214" t="s">
        <v>367</v>
      </c>
      <c r="G18" s="214" t="s">
        <v>368</v>
      </c>
    </row>
    <row r="19" spans="2:12" ht="22.5">
      <c r="B19" s="2"/>
      <c r="C19" s="211" t="s">
        <v>369</v>
      </c>
      <c r="D19" s="211" t="s">
        <v>370</v>
      </c>
      <c r="E19" s="211" t="s">
        <v>371</v>
      </c>
      <c r="F19" s="211" t="s">
        <v>372</v>
      </c>
      <c r="G19" s="211" t="s">
        <v>373</v>
      </c>
    </row>
    <row r="22" spans="2:12" ht="147.75" customHeight="1">
      <c r="C22" s="241" t="s">
        <v>395</v>
      </c>
      <c r="D22" s="241"/>
      <c r="E22" s="241"/>
      <c r="F22" s="241"/>
      <c r="G22" s="241"/>
      <c r="H22" s="241"/>
      <c r="I22" s="241"/>
      <c r="J22" s="241"/>
      <c r="K22" s="241"/>
      <c r="L22" s="241"/>
    </row>
  </sheetData>
  <mergeCells count="1">
    <mergeCell ref="C22:L22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E9CFD-53AD-45A2-806F-6419AEAB025D}">
  <dimension ref="B2:Q67"/>
  <sheetViews>
    <sheetView topLeftCell="A4" workbookViewId="0">
      <selection activeCell="I22" sqref="I22:J39"/>
    </sheetView>
  </sheetViews>
  <sheetFormatPr defaultRowHeight="21"/>
  <cols>
    <col min="3" max="7" width="17.296875" customWidth="1"/>
  </cols>
  <sheetData>
    <row r="2" spans="2:7">
      <c r="B2" s="258" t="s">
        <v>425</v>
      </c>
      <c r="C2" s="258"/>
      <c r="D2" s="258"/>
      <c r="E2" s="258"/>
      <c r="F2" s="258"/>
      <c r="G2" s="258"/>
    </row>
    <row r="4" spans="2:7">
      <c r="B4" s="242" t="s">
        <v>426</v>
      </c>
      <c r="C4" s="243" t="s">
        <v>427</v>
      </c>
      <c r="D4" s="243" t="s">
        <v>428</v>
      </c>
      <c r="E4" s="243" t="s">
        <v>429</v>
      </c>
      <c r="F4" s="243" t="s">
        <v>427</v>
      </c>
      <c r="G4" s="243" t="s">
        <v>428</v>
      </c>
    </row>
    <row r="5" spans="2:7">
      <c r="B5" s="246" t="s">
        <v>21</v>
      </c>
      <c r="C5" s="244" t="s">
        <v>430</v>
      </c>
      <c r="D5" s="248" t="s">
        <v>432</v>
      </c>
      <c r="E5" s="250" t="s">
        <v>160</v>
      </c>
      <c r="F5" s="244" t="s">
        <v>433</v>
      </c>
      <c r="G5" s="248" t="s">
        <v>435</v>
      </c>
    </row>
    <row r="6" spans="2:7">
      <c r="B6" s="247"/>
      <c r="C6" s="245" t="s">
        <v>431</v>
      </c>
      <c r="D6" s="249"/>
      <c r="E6" s="251"/>
      <c r="F6" s="245" t="s">
        <v>434</v>
      </c>
      <c r="G6" s="249"/>
    </row>
    <row r="7" spans="2:7">
      <c r="B7" s="246" t="s">
        <v>49</v>
      </c>
      <c r="C7" s="244" t="s">
        <v>436</v>
      </c>
      <c r="D7" s="248" t="s">
        <v>438</v>
      </c>
      <c r="E7" s="250" t="s">
        <v>163</v>
      </c>
      <c r="F7" s="244" t="s">
        <v>439</v>
      </c>
      <c r="G7" s="248" t="s">
        <v>441</v>
      </c>
    </row>
    <row r="8" spans="2:7">
      <c r="B8" s="247"/>
      <c r="C8" s="245" t="s">
        <v>437</v>
      </c>
      <c r="D8" s="249"/>
      <c r="E8" s="251"/>
      <c r="F8" s="245" t="s">
        <v>440</v>
      </c>
      <c r="G8" s="249"/>
    </row>
    <row r="9" spans="2:7">
      <c r="B9" s="246" t="s">
        <v>77</v>
      </c>
      <c r="C9" s="244" t="s">
        <v>442</v>
      </c>
      <c r="D9" s="248" t="s">
        <v>444</v>
      </c>
      <c r="E9" s="250" t="s">
        <v>445</v>
      </c>
      <c r="F9" s="250" t="s">
        <v>445</v>
      </c>
      <c r="G9" s="250" t="s">
        <v>445</v>
      </c>
    </row>
    <row r="10" spans="2:7">
      <c r="B10" s="247"/>
      <c r="C10" s="245" t="s">
        <v>443</v>
      </c>
      <c r="D10" s="249"/>
      <c r="E10" s="251"/>
      <c r="F10" s="251"/>
      <c r="G10" s="251"/>
    </row>
    <row r="11" spans="2:7">
      <c r="B11" s="246" t="s">
        <v>53</v>
      </c>
      <c r="C11" s="244" t="s">
        <v>446</v>
      </c>
      <c r="D11" s="248" t="s">
        <v>448</v>
      </c>
      <c r="E11" s="250" t="s">
        <v>162</v>
      </c>
      <c r="F11" s="244" t="s">
        <v>449</v>
      </c>
      <c r="G11" s="248" t="s">
        <v>451</v>
      </c>
    </row>
    <row r="12" spans="2:7">
      <c r="B12" s="247"/>
      <c r="C12" s="245" t="s">
        <v>447</v>
      </c>
      <c r="D12" s="249"/>
      <c r="E12" s="251"/>
      <c r="F12" s="245" t="s">
        <v>450</v>
      </c>
      <c r="G12" s="249"/>
    </row>
    <row r="13" spans="2:7">
      <c r="B13" s="246" t="s">
        <v>79</v>
      </c>
      <c r="C13" s="244" t="s">
        <v>452</v>
      </c>
      <c r="D13" s="248" t="s">
        <v>454</v>
      </c>
      <c r="E13" s="250" t="s">
        <v>445</v>
      </c>
      <c r="F13" s="250" t="s">
        <v>445</v>
      </c>
      <c r="G13" s="250" t="s">
        <v>445</v>
      </c>
    </row>
    <row r="14" spans="2:7">
      <c r="B14" s="247"/>
      <c r="C14" s="245" t="s">
        <v>453</v>
      </c>
      <c r="D14" s="249"/>
      <c r="E14" s="251"/>
      <c r="F14" s="251"/>
      <c r="G14" s="251"/>
    </row>
    <row r="15" spans="2:7">
      <c r="B15" s="246" t="s">
        <v>455</v>
      </c>
      <c r="C15" s="244" t="s">
        <v>456</v>
      </c>
      <c r="D15" s="248" t="s">
        <v>458</v>
      </c>
      <c r="E15" s="250" t="s">
        <v>161</v>
      </c>
      <c r="F15" s="244" t="s">
        <v>459</v>
      </c>
      <c r="G15" s="248" t="s">
        <v>461</v>
      </c>
    </row>
    <row r="16" spans="2:7">
      <c r="B16" s="247"/>
      <c r="C16" s="245" t="s">
        <v>457</v>
      </c>
      <c r="D16" s="249"/>
      <c r="E16" s="251"/>
      <c r="F16" s="245" t="s">
        <v>460</v>
      </c>
      <c r="G16" s="249"/>
    </row>
    <row r="17" spans="2:12">
      <c r="B17" s="252" t="s">
        <v>462</v>
      </c>
    </row>
    <row r="18" spans="2:12">
      <c r="B18" s="253" t="s">
        <v>463</v>
      </c>
    </row>
    <row r="19" spans="2:12">
      <c r="B19" s="258" t="s">
        <v>464</v>
      </c>
      <c r="C19" s="258"/>
      <c r="D19" s="258"/>
      <c r="E19" s="258"/>
      <c r="F19" s="258"/>
      <c r="G19" s="258"/>
    </row>
    <row r="21" spans="2:12">
      <c r="B21" s="242" t="s">
        <v>426</v>
      </c>
      <c r="C21" s="243" t="s">
        <v>427</v>
      </c>
      <c r="D21" s="243" t="s">
        <v>428</v>
      </c>
      <c r="E21" s="243" t="s">
        <v>429</v>
      </c>
      <c r="F21" s="243" t="s">
        <v>427</v>
      </c>
      <c r="G21" s="243" t="s">
        <v>428</v>
      </c>
    </row>
    <row r="22" spans="2:12">
      <c r="B22" s="246" t="s">
        <v>236</v>
      </c>
      <c r="C22" s="244" t="s">
        <v>465</v>
      </c>
      <c r="D22" s="250" t="s">
        <v>467</v>
      </c>
      <c r="E22" s="250" t="s">
        <v>468</v>
      </c>
      <c r="F22" s="244" t="s">
        <v>469</v>
      </c>
      <c r="G22" s="250" t="s">
        <v>467</v>
      </c>
      <c r="I22" s="278" t="s">
        <v>595</v>
      </c>
      <c r="J22" s="246" t="s">
        <v>236</v>
      </c>
      <c r="L22" t="s">
        <v>391</v>
      </c>
    </row>
    <row r="23" spans="2:12">
      <c r="B23" s="247"/>
      <c r="C23" s="245" t="s">
        <v>466</v>
      </c>
      <c r="D23" s="251"/>
      <c r="E23" s="251"/>
      <c r="F23" s="245" t="s">
        <v>470</v>
      </c>
      <c r="G23" s="251"/>
      <c r="I23" s="247"/>
      <c r="J23" s="247"/>
      <c r="L23" t="s">
        <v>587</v>
      </c>
    </row>
    <row r="24" spans="2:12">
      <c r="B24" s="246" t="s">
        <v>237</v>
      </c>
      <c r="C24" s="244" t="s">
        <v>471</v>
      </c>
      <c r="D24" s="250" t="s">
        <v>467</v>
      </c>
      <c r="E24" s="250" t="s">
        <v>445</v>
      </c>
      <c r="F24" s="250" t="s">
        <v>445</v>
      </c>
      <c r="G24" s="250" t="s">
        <v>445</v>
      </c>
      <c r="I24" s="278" t="s">
        <v>596</v>
      </c>
      <c r="J24" s="246" t="s">
        <v>237</v>
      </c>
      <c r="L24" t="s">
        <v>76</v>
      </c>
    </row>
    <row r="25" spans="2:12">
      <c r="B25" s="247"/>
      <c r="C25" s="245" t="s">
        <v>472</v>
      </c>
      <c r="D25" s="251"/>
      <c r="E25" s="251"/>
      <c r="F25" s="251"/>
      <c r="G25" s="251"/>
      <c r="I25" s="247"/>
      <c r="J25" s="247"/>
      <c r="L25" t="s">
        <v>166</v>
      </c>
    </row>
    <row r="26" spans="2:12">
      <c r="B26" s="246" t="s">
        <v>473</v>
      </c>
      <c r="C26" s="244" t="s">
        <v>474</v>
      </c>
      <c r="D26" s="250" t="s">
        <v>467</v>
      </c>
      <c r="E26" s="250" t="s">
        <v>476</v>
      </c>
      <c r="F26" s="244" t="s">
        <v>477</v>
      </c>
      <c r="G26" s="250" t="s">
        <v>467</v>
      </c>
      <c r="I26" s="278" t="s">
        <v>597</v>
      </c>
      <c r="J26" s="246" t="s">
        <v>473</v>
      </c>
      <c r="L26" t="s">
        <v>50</v>
      </c>
    </row>
    <row r="27" spans="2:12">
      <c r="B27" s="247"/>
      <c r="C27" s="245" t="s">
        <v>475</v>
      </c>
      <c r="D27" s="251"/>
      <c r="E27" s="251"/>
      <c r="F27" s="245" t="s">
        <v>478</v>
      </c>
      <c r="G27" s="251"/>
      <c r="I27" s="247"/>
      <c r="J27" s="247"/>
      <c r="L27" t="s">
        <v>78</v>
      </c>
    </row>
    <row r="28" spans="2:12">
      <c r="B28" s="246" t="s">
        <v>479</v>
      </c>
      <c r="C28" s="244" t="s">
        <v>480</v>
      </c>
      <c r="D28" s="250" t="s">
        <v>467</v>
      </c>
      <c r="E28" s="250" t="s">
        <v>482</v>
      </c>
      <c r="F28" s="244" t="s">
        <v>483</v>
      </c>
      <c r="G28" s="250" t="s">
        <v>467</v>
      </c>
      <c r="I28" s="278" t="str">
        <f xml:space="preserve"> L23 &amp; L24</f>
        <v>ㄧㄨ</v>
      </c>
      <c r="J28" s="246" t="s">
        <v>479</v>
      </c>
    </row>
    <row r="29" spans="2:12">
      <c r="B29" s="247"/>
      <c r="C29" s="245" t="s">
        <v>481</v>
      </c>
      <c r="D29" s="251"/>
      <c r="E29" s="251"/>
      <c r="F29" s="245" t="s">
        <v>484</v>
      </c>
      <c r="G29" s="251"/>
      <c r="I29" s="247"/>
      <c r="J29" s="247"/>
      <c r="L29" t="s">
        <v>595</v>
      </c>
    </row>
    <row r="30" spans="2:12">
      <c r="B30" s="246" t="s">
        <v>485</v>
      </c>
      <c r="C30" s="244" t="s">
        <v>486</v>
      </c>
      <c r="D30" s="250" t="s">
        <v>467</v>
      </c>
      <c r="E30" s="250" t="s">
        <v>488</v>
      </c>
      <c r="F30" s="244" t="s">
        <v>489</v>
      </c>
      <c r="G30" s="250" t="s">
        <v>467</v>
      </c>
      <c r="I30" s="246" t="str">
        <f>L23 &amp; L27</f>
        <v>ㄧㄜ</v>
      </c>
      <c r="J30" s="246" t="s">
        <v>485</v>
      </c>
      <c r="L30" t="s">
        <v>23</v>
      </c>
    </row>
    <row r="31" spans="2:12">
      <c r="B31" s="247"/>
      <c r="C31" s="245" t="s">
        <v>487</v>
      </c>
      <c r="D31" s="251"/>
      <c r="E31" s="251"/>
      <c r="F31" s="245" t="s">
        <v>484</v>
      </c>
      <c r="G31" s="251"/>
      <c r="I31" s="247"/>
      <c r="J31" s="247"/>
      <c r="L31" t="s">
        <v>596</v>
      </c>
    </row>
    <row r="32" spans="2:12">
      <c r="B32" s="246" t="s">
        <v>490</v>
      </c>
      <c r="C32" s="244" t="s">
        <v>491</v>
      </c>
      <c r="D32" s="250" t="s">
        <v>467</v>
      </c>
      <c r="E32" s="250" t="s">
        <v>493</v>
      </c>
      <c r="F32" s="244" t="s">
        <v>445</v>
      </c>
      <c r="G32" s="250" t="s">
        <v>467</v>
      </c>
      <c r="I32" s="246" t="str">
        <f xml:space="preserve"> L23 &amp; I24</f>
        <v>ㄧㄠ</v>
      </c>
      <c r="J32" s="246" t="s">
        <v>490</v>
      </c>
    </row>
    <row r="33" spans="2:12">
      <c r="B33" s="247"/>
      <c r="C33" s="245" t="s">
        <v>492</v>
      </c>
      <c r="D33" s="251"/>
      <c r="E33" s="251"/>
      <c r="F33" s="245" t="s">
        <v>445</v>
      </c>
      <c r="G33" s="251"/>
      <c r="I33" s="247"/>
      <c r="J33" s="247"/>
      <c r="L33" t="s">
        <v>600</v>
      </c>
    </row>
    <row r="34" spans="2:12">
      <c r="B34" s="246" t="s">
        <v>494</v>
      </c>
      <c r="C34" s="244" t="s">
        <v>495</v>
      </c>
      <c r="D34" s="250" t="s">
        <v>467</v>
      </c>
      <c r="E34" s="250" t="s">
        <v>497</v>
      </c>
      <c r="F34" s="244" t="s">
        <v>498</v>
      </c>
      <c r="G34" s="250" t="s">
        <v>467</v>
      </c>
      <c r="I34" s="246" t="str">
        <f>L24 &amp; L22</f>
        <v>ㄨㄚ</v>
      </c>
      <c r="J34" s="246" t="s">
        <v>494</v>
      </c>
      <c r="L34" t="s">
        <v>346</v>
      </c>
    </row>
    <row r="35" spans="2:12">
      <c r="B35" s="247"/>
      <c r="C35" s="245" t="s">
        <v>496</v>
      </c>
      <c r="D35" s="251"/>
      <c r="E35" s="251"/>
      <c r="F35" s="245" t="s">
        <v>499</v>
      </c>
      <c r="G35" s="251"/>
      <c r="I35" s="247"/>
      <c r="J35" s="247"/>
      <c r="L35" t="s">
        <v>54</v>
      </c>
    </row>
    <row r="36" spans="2:12">
      <c r="B36" s="246" t="s">
        <v>598</v>
      </c>
      <c r="C36" s="244" t="s">
        <v>500</v>
      </c>
      <c r="D36" s="250" t="s">
        <v>467</v>
      </c>
      <c r="E36" s="250" t="s">
        <v>445</v>
      </c>
      <c r="F36" s="250" t="s">
        <v>445</v>
      </c>
      <c r="G36" s="250" t="s">
        <v>445</v>
      </c>
      <c r="I36" s="246" t="str">
        <f xml:space="preserve"> L24 &amp; L25</f>
        <v>ㄨㄝ</v>
      </c>
      <c r="J36" s="246" t="s">
        <v>598</v>
      </c>
    </row>
    <row r="37" spans="2:12">
      <c r="B37" s="247"/>
      <c r="C37" s="245" t="s">
        <v>501</v>
      </c>
      <c r="D37" s="251"/>
      <c r="E37" s="251"/>
      <c r="F37" s="251"/>
      <c r="G37" s="251"/>
      <c r="I37" s="247"/>
      <c r="J37" s="247"/>
    </row>
    <row r="38" spans="2:12">
      <c r="B38" s="246" t="s">
        <v>599</v>
      </c>
      <c r="C38" s="244" t="s">
        <v>502</v>
      </c>
      <c r="D38" s="250" t="s">
        <v>467</v>
      </c>
      <c r="E38" s="250" t="s">
        <v>504</v>
      </c>
      <c r="F38" s="244" t="s">
        <v>505</v>
      </c>
      <c r="G38" s="250" t="s">
        <v>467</v>
      </c>
      <c r="I38" s="246" t="str">
        <f xml:space="preserve"> L24 &amp; I22</f>
        <v>ㄨㄞ</v>
      </c>
      <c r="J38" s="246" t="s">
        <v>599</v>
      </c>
    </row>
    <row r="39" spans="2:12">
      <c r="B39" s="247"/>
      <c r="C39" s="245" t="s">
        <v>503</v>
      </c>
      <c r="D39" s="251"/>
      <c r="E39" s="251"/>
      <c r="F39" s="245" t="s">
        <v>506</v>
      </c>
      <c r="G39" s="251"/>
      <c r="I39" s="247"/>
      <c r="J39" s="247"/>
    </row>
    <row r="40" spans="2:12">
      <c r="B40" s="252" t="s">
        <v>507</v>
      </c>
    </row>
    <row r="41" spans="2:12">
      <c r="B41" s="253" t="s">
        <v>463</v>
      </c>
    </row>
    <row r="42" spans="2:12">
      <c r="B42" s="258" t="s">
        <v>508</v>
      </c>
      <c r="C42" s="258"/>
      <c r="D42" s="258"/>
      <c r="E42" s="258"/>
      <c r="F42" s="258"/>
      <c r="G42" s="258"/>
    </row>
    <row r="44" spans="2:12">
      <c r="B44" s="254" t="s">
        <v>509</v>
      </c>
      <c r="C44" s="256" t="s">
        <v>427</v>
      </c>
      <c r="D44" s="256" t="s">
        <v>428</v>
      </c>
    </row>
    <row r="45" spans="2:12">
      <c r="B45" s="255" t="s">
        <v>426</v>
      </c>
      <c r="C45" s="257"/>
      <c r="D45" s="257"/>
    </row>
    <row r="46" spans="2:12">
      <c r="B46" s="246" t="s">
        <v>66</v>
      </c>
      <c r="C46" s="244" t="s">
        <v>510</v>
      </c>
      <c r="D46" s="250" t="s">
        <v>512</v>
      </c>
    </row>
    <row r="47" spans="2:12">
      <c r="B47" s="247"/>
      <c r="C47" s="245" t="s">
        <v>511</v>
      </c>
      <c r="D47" s="251"/>
    </row>
    <row r="48" spans="2:12">
      <c r="B48" s="246" t="s">
        <v>73</v>
      </c>
      <c r="C48" s="244" t="s">
        <v>513</v>
      </c>
      <c r="D48" s="250" t="s">
        <v>515</v>
      </c>
    </row>
    <row r="49" spans="2:17">
      <c r="B49" s="247"/>
      <c r="C49" s="245" t="s">
        <v>514</v>
      </c>
      <c r="D49" s="251"/>
    </row>
    <row r="52" spans="2:17">
      <c r="B52" s="252" t="s">
        <v>516</v>
      </c>
    </row>
    <row r="53" spans="2:17">
      <c r="B53" s="253" t="s">
        <v>463</v>
      </c>
    </row>
    <row r="54" spans="2:17">
      <c r="B54" s="258" t="s">
        <v>517</v>
      </c>
      <c r="C54" s="258"/>
      <c r="D54" s="258"/>
      <c r="E54" s="258"/>
      <c r="F54" s="258"/>
      <c r="G54" s="258"/>
      <c r="H54" s="258"/>
      <c r="I54" s="258"/>
      <c r="J54" s="258"/>
      <c r="K54" s="258"/>
      <c r="L54" s="258"/>
      <c r="M54" s="258"/>
      <c r="N54" s="258"/>
      <c r="O54" s="258"/>
      <c r="P54" s="258"/>
      <c r="Q54" s="258"/>
    </row>
    <row r="56" spans="2:17">
      <c r="B56" s="258" t="s">
        <v>518</v>
      </c>
      <c r="C56" s="258"/>
      <c r="D56" s="258"/>
      <c r="E56" s="258"/>
      <c r="F56" s="258"/>
      <c r="G56" s="258"/>
      <c r="H56" s="258"/>
      <c r="I56" s="258"/>
      <c r="J56" s="258"/>
      <c r="K56" s="258"/>
      <c r="L56" s="258"/>
      <c r="M56" s="258"/>
      <c r="N56" s="258"/>
      <c r="O56" s="258"/>
      <c r="P56" s="258"/>
      <c r="Q56" s="258"/>
    </row>
    <row r="58" spans="2:17">
      <c r="B58" s="259" t="s">
        <v>519</v>
      </c>
      <c r="C58" s="263" t="s">
        <v>521</v>
      </c>
      <c r="D58" s="256" t="s">
        <v>427</v>
      </c>
      <c r="E58" s="256" t="s">
        <v>428</v>
      </c>
      <c r="F58" s="254" t="s">
        <v>522</v>
      </c>
      <c r="G58" s="256" t="s">
        <v>427</v>
      </c>
      <c r="H58" s="256" t="s">
        <v>428</v>
      </c>
      <c r="I58" s="254" t="s">
        <v>522</v>
      </c>
      <c r="J58" s="256" t="s">
        <v>427</v>
      </c>
      <c r="K58" s="256" t="s">
        <v>428</v>
      </c>
      <c r="L58" s="263" t="s">
        <v>525</v>
      </c>
      <c r="M58" s="256" t="s">
        <v>427</v>
      </c>
      <c r="N58" s="256" t="s">
        <v>428</v>
      </c>
      <c r="O58" s="263" t="s">
        <v>526</v>
      </c>
      <c r="P58" s="256" t="s">
        <v>427</v>
      </c>
      <c r="Q58" s="256" t="s">
        <v>428</v>
      </c>
    </row>
    <row r="59" spans="2:17">
      <c r="B59" s="260" t="s">
        <v>520</v>
      </c>
      <c r="C59" s="264"/>
      <c r="D59" s="257"/>
      <c r="E59" s="257"/>
      <c r="F59" s="255" t="s">
        <v>523</v>
      </c>
      <c r="G59" s="257"/>
      <c r="H59" s="257"/>
      <c r="I59" s="255" t="s">
        <v>524</v>
      </c>
      <c r="J59" s="257"/>
      <c r="K59" s="257"/>
      <c r="L59" s="264"/>
      <c r="M59" s="257"/>
      <c r="N59" s="257"/>
      <c r="O59" s="264"/>
      <c r="P59" s="257"/>
      <c r="Q59" s="257"/>
    </row>
    <row r="60" spans="2:17" ht="28.5">
      <c r="B60" s="261" t="s">
        <v>527</v>
      </c>
      <c r="C60" s="246" t="s">
        <v>91</v>
      </c>
      <c r="D60" s="244" t="s">
        <v>529</v>
      </c>
      <c r="E60" s="248" t="s">
        <v>531</v>
      </c>
      <c r="F60" s="246" t="s">
        <v>9</v>
      </c>
      <c r="G60" s="244" t="s">
        <v>532</v>
      </c>
      <c r="H60" s="248" t="s">
        <v>534</v>
      </c>
      <c r="I60" s="246" t="s">
        <v>38</v>
      </c>
      <c r="J60" s="244" t="s">
        <v>535</v>
      </c>
      <c r="K60" s="248" t="s">
        <v>537</v>
      </c>
      <c r="L60" s="246" t="s">
        <v>66</v>
      </c>
      <c r="M60" s="244" t="s">
        <v>538</v>
      </c>
      <c r="N60" s="248" t="s">
        <v>540</v>
      </c>
      <c r="O60" s="265"/>
      <c r="P60" s="267"/>
      <c r="Q60" s="267"/>
    </row>
    <row r="61" spans="2:17">
      <c r="B61" s="262" t="s">
        <v>528</v>
      </c>
      <c r="C61" s="247"/>
      <c r="D61" s="245" t="s">
        <v>530</v>
      </c>
      <c r="E61" s="249"/>
      <c r="F61" s="247"/>
      <c r="G61" s="245" t="s">
        <v>533</v>
      </c>
      <c r="H61" s="249"/>
      <c r="I61" s="247"/>
      <c r="J61" s="245" t="s">
        <v>536</v>
      </c>
      <c r="K61" s="249"/>
      <c r="L61" s="247"/>
      <c r="M61" s="245" t="s">
        <v>539</v>
      </c>
      <c r="N61" s="249"/>
      <c r="O61" s="266"/>
      <c r="P61" s="268"/>
      <c r="Q61" s="268"/>
    </row>
    <row r="62" spans="2:17" ht="28.5">
      <c r="B62" s="261" t="s">
        <v>541</v>
      </c>
      <c r="C62" s="265"/>
      <c r="D62" s="267"/>
      <c r="E62" s="267"/>
      <c r="F62" s="246" t="s">
        <v>11</v>
      </c>
      <c r="G62" s="244" t="s">
        <v>543</v>
      </c>
      <c r="H62" s="248" t="s">
        <v>545</v>
      </c>
      <c r="I62" s="246" t="s">
        <v>40</v>
      </c>
      <c r="J62" s="244" t="s">
        <v>546</v>
      </c>
      <c r="K62" s="248" t="s">
        <v>548</v>
      </c>
      <c r="L62" s="246" t="s">
        <v>68</v>
      </c>
      <c r="M62" s="244" t="s">
        <v>549</v>
      </c>
      <c r="N62" s="248" t="s">
        <v>551</v>
      </c>
      <c r="O62" s="246" t="s">
        <v>93</v>
      </c>
      <c r="P62" s="244" t="s">
        <v>552</v>
      </c>
      <c r="Q62" s="248" t="s">
        <v>554</v>
      </c>
    </row>
    <row r="63" spans="2:17">
      <c r="B63" s="262" t="s">
        <v>542</v>
      </c>
      <c r="C63" s="266"/>
      <c r="D63" s="268"/>
      <c r="E63" s="268"/>
      <c r="F63" s="247"/>
      <c r="G63" s="245" t="s">
        <v>544</v>
      </c>
      <c r="H63" s="249"/>
      <c r="I63" s="247"/>
      <c r="J63" s="245" t="s">
        <v>547</v>
      </c>
      <c r="K63" s="249"/>
      <c r="L63" s="247"/>
      <c r="M63" s="245" t="s">
        <v>550</v>
      </c>
      <c r="N63" s="249"/>
      <c r="O63" s="247"/>
      <c r="P63" s="245" t="s">
        <v>553</v>
      </c>
      <c r="Q63" s="249"/>
    </row>
    <row r="64" spans="2:17" ht="28.5">
      <c r="B64" s="261" t="s">
        <v>555</v>
      </c>
      <c r="C64" s="246" t="s">
        <v>45</v>
      </c>
      <c r="D64" s="244" t="s">
        <v>557</v>
      </c>
      <c r="E64" s="248" t="s">
        <v>559</v>
      </c>
      <c r="F64" s="246" t="s">
        <v>42</v>
      </c>
      <c r="G64" s="244" t="s">
        <v>560</v>
      </c>
      <c r="H64" s="248" t="s">
        <v>562</v>
      </c>
      <c r="I64" s="246" t="s">
        <v>70</v>
      </c>
      <c r="J64" s="244" t="s">
        <v>563</v>
      </c>
      <c r="K64" s="248" t="s">
        <v>565</v>
      </c>
      <c r="L64" s="246" t="s">
        <v>73</v>
      </c>
      <c r="M64" s="244" t="s">
        <v>566</v>
      </c>
      <c r="N64" s="248" t="s">
        <v>568</v>
      </c>
      <c r="O64" s="246" t="s">
        <v>95</v>
      </c>
      <c r="P64" s="244" t="s">
        <v>569</v>
      </c>
      <c r="Q64" s="248" t="s">
        <v>571</v>
      </c>
    </row>
    <row r="65" spans="2:17">
      <c r="B65" s="262" t="s">
        <v>556</v>
      </c>
      <c r="C65" s="247"/>
      <c r="D65" s="245" t="s">
        <v>558</v>
      </c>
      <c r="E65" s="249"/>
      <c r="F65" s="247"/>
      <c r="G65" s="245" t="s">
        <v>561</v>
      </c>
      <c r="H65" s="249"/>
      <c r="I65" s="247"/>
      <c r="J65" s="245" t="s">
        <v>564</v>
      </c>
      <c r="K65" s="249"/>
      <c r="L65" s="247"/>
      <c r="M65" s="245" t="s">
        <v>567</v>
      </c>
      <c r="N65" s="249"/>
      <c r="O65" s="247"/>
      <c r="P65" s="245" t="s">
        <v>570</v>
      </c>
      <c r="Q65" s="249"/>
    </row>
    <row r="66" spans="2:17" ht="28.5">
      <c r="B66" s="261" t="s">
        <v>572</v>
      </c>
      <c r="C66" s="246" t="s">
        <v>97</v>
      </c>
      <c r="D66" s="244" t="s">
        <v>574</v>
      </c>
      <c r="E66" s="248" t="s">
        <v>576</v>
      </c>
      <c r="F66" s="246" t="s">
        <v>47</v>
      </c>
      <c r="G66" s="244" t="s">
        <v>577</v>
      </c>
      <c r="H66" s="248" t="s">
        <v>579</v>
      </c>
      <c r="I66" s="246" t="s">
        <v>75</v>
      </c>
      <c r="J66" s="244" t="s">
        <v>580</v>
      </c>
      <c r="K66" s="248" t="s">
        <v>582</v>
      </c>
      <c r="L66" s="265"/>
      <c r="M66" s="267"/>
      <c r="N66" s="267"/>
      <c r="O66" s="246" t="s">
        <v>99</v>
      </c>
      <c r="P66" s="244" t="s">
        <v>583</v>
      </c>
      <c r="Q66" s="248" t="s">
        <v>585</v>
      </c>
    </row>
    <row r="67" spans="2:17" ht="28.5">
      <c r="B67" s="262" t="s">
        <v>573</v>
      </c>
      <c r="C67" s="247"/>
      <c r="D67" s="245" t="s">
        <v>575</v>
      </c>
      <c r="E67" s="249"/>
      <c r="F67" s="247"/>
      <c r="G67" s="245" t="s">
        <v>578</v>
      </c>
      <c r="H67" s="249"/>
      <c r="I67" s="247"/>
      <c r="J67" s="245" t="s">
        <v>581</v>
      </c>
      <c r="K67" s="249"/>
      <c r="L67" s="266"/>
      <c r="M67" s="268"/>
      <c r="N67" s="268"/>
      <c r="O67" s="247"/>
      <c r="P67" s="245" t="s">
        <v>584</v>
      </c>
      <c r="Q67" s="249"/>
    </row>
  </sheetData>
  <mergeCells count="149">
    <mergeCell ref="J36:J37"/>
    <mergeCell ref="J38:J39"/>
    <mergeCell ref="I34:I35"/>
    <mergeCell ref="I36:I37"/>
    <mergeCell ref="I38:I39"/>
    <mergeCell ref="J22:J23"/>
    <mergeCell ref="J24:J25"/>
    <mergeCell ref="J26:J27"/>
    <mergeCell ref="J28:J29"/>
    <mergeCell ref="J30:J31"/>
    <mergeCell ref="J32:J33"/>
    <mergeCell ref="J34:J35"/>
    <mergeCell ref="I22:I23"/>
    <mergeCell ref="I24:I25"/>
    <mergeCell ref="I26:I27"/>
    <mergeCell ref="I28:I29"/>
    <mergeCell ref="I30:I31"/>
    <mergeCell ref="I32:I33"/>
    <mergeCell ref="M66:M67"/>
    <mergeCell ref="N66:N67"/>
    <mergeCell ref="O66:O67"/>
    <mergeCell ref="Q66:Q67"/>
    <mergeCell ref="B54:Q54"/>
    <mergeCell ref="B56:Q56"/>
    <mergeCell ref="N64:N65"/>
    <mergeCell ref="O64:O65"/>
    <mergeCell ref="Q64:Q65"/>
    <mergeCell ref="C66:C67"/>
    <mergeCell ref="E66:E67"/>
    <mergeCell ref="F66:F67"/>
    <mergeCell ref="H66:H67"/>
    <mergeCell ref="I66:I67"/>
    <mergeCell ref="K66:K67"/>
    <mergeCell ref="L66:L67"/>
    <mergeCell ref="N62:N63"/>
    <mergeCell ref="O62:O63"/>
    <mergeCell ref="Q62:Q63"/>
    <mergeCell ref="C64:C65"/>
    <mergeCell ref="E64:E65"/>
    <mergeCell ref="F64:F65"/>
    <mergeCell ref="H64:H65"/>
    <mergeCell ref="I64:I65"/>
    <mergeCell ref="K64:K65"/>
    <mergeCell ref="L64:L65"/>
    <mergeCell ref="P60:P61"/>
    <mergeCell ref="Q60:Q61"/>
    <mergeCell ref="C62:C63"/>
    <mergeCell ref="D62:D63"/>
    <mergeCell ref="E62:E63"/>
    <mergeCell ref="F62:F63"/>
    <mergeCell ref="H62:H63"/>
    <mergeCell ref="I62:I63"/>
    <mergeCell ref="K62:K63"/>
    <mergeCell ref="L62:L63"/>
    <mergeCell ref="Q58:Q59"/>
    <mergeCell ref="C60:C61"/>
    <mergeCell ref="E60:E61"/>
    <mergeCell ref="F60:F61"/>
    <mergeCell ref="H60:H61"/>
    <mergeCell ref="I60:I61"/>
    <mergeCell ref="K60:K61"/>
    <mergeCell ref="L60:L61"/>
    <mergeCell ref="N60:N61"/>
    <mergeCell ref="O60:O61"/>
    <mergeCell ref="K58:K59"/>
    <mergeCell ref="L58:L59"/>
    <mergeCell ref="M58:M59"/>
    <mergeCell ref="N58:N59"/>
    <mergeCell ref="O58:O59"/>
    <mergeCell ref="P58:P59"/>
    <mergeCell ref="C58:C59"/>
    <mergeCell ref="D58:D59"/>
    <mergeCell ref="E58:E59"/>
    <mergeCell ref="G58:G59"/>
    <mergeCell ref="H58:H59"/>
    <mergeCell ref="J58:J59"/>
    <mergeCell ref="B46:B47"/>
    <mergeCell ref="D46:D47"/>
    <mergeCell ref="B48:B49"/>
    <mergeCell ref="D48:D49"/>
    <mergeCell ref="B2:G2"/>
    <mergeCell ref="B19:G19"/>
    <mergeCell ref="B42:G42"/>
    <mergeCell ref="B38:B39"/>
    <mergeCell ref="D38:D39"/>
    <mergeCell ref="E38:E39"/>
    <mergeCell ref="G38:G39"/>
    <mergeCell ref="C44:C45"/>
    <mergeCell ref="D44:D45"/>
    <mergeCell ref="B34:B35"/>
    <mergeCell ref="D34:D35"/>
    <mergeCell ref="E34:E35"/>
    <mergeCell ref="G34:G35"/>
    <mergeCell ref="B36:B37"/>
    <mergeCell ref="D36:D37"/>
    <mergeCell ref="E36:E37"/>
    <mergeCell ref="F36:F37"/>
    <mergeCell ref="G36:G37"/>
    <mergeCell ref="B30:B31"/>
    <mergeCell ref="D30:D31"/>
    <mergeCell ref="E30:E31"/>
    <mergeCell ref="G30:G31"/>
    <mergeCell ref="B32:B33"/>
    <mergeCell ref="D32:D33"/>
    <mergeCell ref="E32:E33"/>
    <mergeCell ref="G32:G33"/>
    <mergeCell ref="B26:B27"/>
    <mergeCell ref="D26:D27"/>
    <mergeCell ref="E26:E27"/>
    <mergeCell ref="G26:G27"/>
    <mergeCell ref="B28:B29"/>
    <mergeCell ref="D28:D29"/>
    <mergeCell ref="E28:E29"/>
    <mergeCell ref="G28:G29"/>
    <mergeCell ref="B22:B23"/>
    <mergeCell ref="D22:D23"/>
    <mergeCell ref="E22:E23"/>
    <mergeCell ref="G22:G23"/>
    <mergeCell ref="B24:B25"/>
    <mergeCell ref="D24:D25"/>
    <mergeCell ref="E24:E25"/>
    <mergeCell ref="F24:F25"/>
    <mergeCell ref="G24:G25"/>
    <mergeCell ref="B13:B14"/>
    <mergeCell ref="D13:D14"/>
    <mergeCell ref="E13:E14"/>
    <mergeCell ref="F13:F14"/>
    <mergeCell ref="G13:G14"/>
    <mergeCell ref="B15:B16"/>
    <mergeCell ref="D15:D16"/>
    <mergeCell ref="E15:E16"/>
    <mergeCell ref="G15:G16"/>
    <mergeCell ref="B9:B10"/>
    <mergeCell ref="D9:D10"/>
    <mergeCell ref="E9:E10"/>
    <mergeCell ref="F9:F10"/>
    <mergeCell ref="G9:G10"/>
    <mergeCell ref="B11:B12"/>
    <mergeCell ref="D11:D12"/>
    <mergeCell ref="E11:E12"/>
    <mergeCell ref="G11:G12"/>
    <mergeCell ref="B5:B6"/>
    <mergeCell ref="D5:D6"/>
    <mergeCell ref="E5:E6"/>
    <mergeCell ref="G5:G6"/>
    <mergeCell ref="B7:B8"/>
    <mergeCell ref="D7:D8"/>
    <mergeCell ref="E7:E8"/>
    <mergeCell ref="G7:G8"/>
  </mergeCells>
  <phoneticPr fontId="3" type="noConversion"/>
  <hyperlinks>
    <hyperlink ref="D5" r:id="rId1" tooltip="Taiwanese-The Vowel a.ogg" display="https://upload.wikimedia.org/wikipedia/commons/5/51/Taiwanese-The_Vowel_a.ogg" xr:uid="{9F7293C0-CF89-446B-8F7B-B855473C9A3C}"/>
    <hyperlink ref="G5" r:id="rId2" tooltip="Taiwanese-The Vowel ann.ogg" display="https://upload.wikimedia.org/wikipedia/commons/c/cf/Taiwanese-The_Vowel_ann.ogg" xr:uid="{F6C763C2-9B41-4BAB-A664-15994B24985D}"/>
    <hyperlink ref="D7" r:id="rId3" tooltip="Taiwanese-The Vowel i.ogg" display="https://upload.wikimedia.org/wikipedia/commons/2/26/Taiwanese-The_Vowel_i.ogg" xr:uid="{459E6ABD-95AC-4041-9ECD-C9B524CADA3D}"/>
    <hyperlink ref="G7" r:id="rId4" tooltip="Taiwanese-The Vowel inn.ogg" display="https://upload.wikimedia.org/wikipedia/commons/5/5a/Taiwanese-The_Vowel_inn.ogg" xr:uid="{990FC9CE-4787-485D-9E48-394FA1DB66D9}"/>
    <hyperlink ref="D9" r:id="rId5" tooltip="Taiwanese-The Vowel u.ogg" display="https://upload.wikimedia.org/wikipedia/commons/8/8f/Taiwanese-The_Vowel_u.ogg" xr:uid="{08C20B76-FD56-4832-921C-C015F333AA1C}"/>
    <hyperlink ref="D11" r:id="rId6" tooltip="Taiwanese-The Vowel e.ogg" display="https://upload.wikimedia.org/wikipedia/commons/3/37/Taiwanese-The_Vowel_e.ogg" xr:uid="{12B25751-A26C-44C3-86FE-9AEFC4DA838C}"/>
    <hyperlink ref="G11" r:id="rId7" tooltip="Taiwanese-The Vowel enn.ogg" display="https://upload.wikimedia.org/wikipedia/commons/c/c5/Taiwanese-The_Vowel_enn.ogg" xr:uid="{D87F6E8C-76F6-41B2-9B92-F8934A921E11}"/>
    <hyperlink ref="D13" r:id="rId8" tooltip="Taiwanese-The Vowel o.ogg" display="https://upload.wikimedia.org/wikipedia/commons/f/f0/Taiwanese-The_Vowel_o.ogg" xr:uid="{C73B19E0-464B-41D0-8CC8-0E686D27AD36}"/>
    <hyperlink ref="D15" r:id="rId9" tooltip="Taiwanese-The Vowel ou.ogg" display="https://upload.wikimedia.org/wikipedia/commons/f/f8/Taiwanese-The_Vowel_ou.ogg" xr:uid="{C67F791B-1B10-427F-BC92-2DB8ED623C9F}"/>
    <hyperlink ref="G15" r:id="rId10" tooltip="Taiwanese-The Vowel onn.ogg" display="https://upload.wikimedia.org/wikipedia/commons/e/ec/Taiwanese-The_Vowel_onn.ogg" xr:uid="{9F1A2B08-AED6-4938-AB75-7465B958AFD7}"/>
    <hyperlink ref="B18" r:id="rId11" tooltip="編輯章節：複母音" display="https://zh.wikibooks.org/w/index.php?title=%E8%87%BA%E7%81%A3%E8%A9%B1/%E6%8B%BC%E9%9F%B3/%E5%8F%B0%E7%BE%85&amp;action=edit&amp;section=5" xr:uid="{66D70D9A-A32B-4E0F-A9B6-D6107FBBE7D7}"/>
    <hyperlink ref="B41" r:id="rId12" tooltip="編輯章節：聲化母音" display="https://zh.wikibooks.org/w/index.php?title=%E8%87%BA%E7%81%A3%E8%A9%B1/%E6%8B%BC%E9%9F%B3/%E5%8F%B0%E7%BE%85&amp;action=edit&amp;section=6" xr:uid="{EC058AE5-634C-4FE1-944B-8028A2990140}"/>
    <hyperlink ref="B53" r:id="rId13" tooltip="編輯章節：子音" display="https://zh.wikibooks.org/w/index.php?title=%E8%87%BA%E7%81%A3%E8%A9%B1/%E6%8B%BC%E9%9F%B3/%E5%8F%B0%E7%BE%85&amp;action=edit&amp;section=8" xr:uid="{CB563A7C-C00E-4124-92AC-2895D909D32F}"/>
    <hyperlink ref="E60" r:id="rId14" tooltip="Taiwanese-The Consonant b.ogg" display="https://upload.wikimedia.org/wikipedia/commons/5/52/Taiwanese-The_Consonant_b.ogg" xr:uid="{585646A2-FB55-404E-A00A-C6089C437F72}"/>
    <hyperlink ref="H60" r:id="rId15" tooltip="Taiwanese-The Consonant p.ogg" display="https://upload.wikimedia.org/wikipedia/commons/4/42/Taiwanese-The_Consonant_p.ogg" xr:uid="{AB6E97F3-DA55-44B1-AF98-28C13C18643A}"/>
    <hyperlink ref="K60" r:id="rId16" tooltip="Taiwanese-The Consonant ph.ogg" display="https://upload.wikimedia.org/wikipedia/commons/9/9e/Taiwanese-The_Consonant_ph.ogg" xr:uid="{C9F9809C-5E35-4D22-BE24-5200BE502C8F}"/>
    <hyperlink ref="N60" r:id="rId17" tooltip="Taiwanese-The Consonant m.ogg" display="https://upload.wikimedia.org/wikipedia/commons/7/7e/Taiwanese-The_Consonant_m.ogg" xr:uid="{1DEFF30F-8F81-4208-BE3E-467ABF50FCCF}"/>
    <hyperlink ref="H62" r:id="rId18" tooltip="Taiwanese-The Consonant t.ogg" display="https://upload.wikimedia.org/wikipedia/commons/8/89/Taiwanese-The_Consonant_t.ogg" xr:uid="{93C6FB6D-4577-487B-8BC9-940F5169B0DA}"/>
    <hyperlink ref="K62" r:id="rId19" tooltip="Taiwanese-The Consonant th.ogg" display="https://upload.wikimedia.org/wikipedia/commons/6/67/Taiwanese-The_Consonant_th.ogg" xr:uid="{17D364B2-0645-4AA9-8074-2415F00B15B1}"/>
    <hyperlink ref="N62" r:id="rId20" tooltip="Taiwanese-The Consonant n.ogg" display="https://upload.wikimedia.org/wikipedia/commons/7/7b/Taiwanese-The_Consonant_n.ogg" xr:uid="{E06889B8-6DAA-4DF5-A207-4C4971B42D6B}"/>
    <hyperlink ref="Q62" r:id="rId21" tooltip="Taiwanese-The Consonant l.ogg" display="https://upload.wikimedia.org/wikipedia/commons/9/9f/Taiwanese-The_Consonant_l.ogg" xr:uid="{8528EC72-090A-448B-BD13-37AD0BFF25D0}"/>
    <hyperlink ref="E64" r:id="rId22" tooltip="Taiwanese-The Consonant g.ogg" display="https://upload.wikimedia.org/wikipedia/commons/0/02/Taiwanese-The_Consonant_g.ogg" xr:uid="{4C06D111-3C8D-4F84-85D4-9DAB893C70CA}"/>
    <hyperlink ref="H64" r:id="rId23" tooltip="Taiwanese-The Consonant k.ogg" display="https://upload.wikimedia.org/wikipedia/commons/c/c6/Taiwanese-The_Consonant_k.ogg" xr:uid="{D95781B6-92B6-43EF-9E63-DC578BC18806}"/>
    <hyperlink ref="K64" r:id="rId24" tooltip="Taiwanese-The Consonant kh.ogg" display="https://upload.wikimedia.org/wikipedia/commons/5/5b/Taiwanese-The_Consonant_kh.ogg" xr:uid="{0663E779-33D5-497F-BFE1-D86EB22959E3}"/>
    <hyperlink ref="N64" r:id="rId25" tooltip="Taiwanese-The Consonant ng.ogg" display="https://upload.wikimedia.org/wikipedia/commons/3/37/Taiwanese-The_Consonant_ng.ogg" xr:uid="{5244139B-09C3-46A0-8FB0-063E41766EE3}"/>
    <hyperlink ref="Q64" r:id="rId26" tooltip="Taiwanese-The Consonant h.ogg" display="https://upload.wikimedia.org/wikipedia/commons/8/83/Taiwanese-The_Consonant_h.ogg" xr:uid="{86B24B1C-B8F7-483C-894C-C05600A65EC1}"/>
    <hyperlink ref="E66" r:id="rId27" tooltip="Taiwanese-The Consonant j.ogg" display="https://upload.wikimedia.org/wikipedia/commons/6/63/Taiwanese-The_Consonant_j.ogg" xr:uid="{AFE5B77A-706C-43B5-A57C-E79126615F61}"/>
    <hyperlink ref="H66" r:id="rId28" tooltip="Taiwanese-The Consonant ch.ogg" display="https://upload.wikimedia.org/wikipedia/commons/f/f7/Taiwanese-The_Consonant_ch.ogg" xr:uid="{02FB1125-7F52-4C8D-B055-84415FD21E4C}"/>
    <hyperlink ref="K66" r:id="rId29" tooltip="Taiwanese-The Consonant chh.ogg" display="https://upload.wikimedia.org/wikipedia/commons/8/8b/Taiwanese-The_Consonant_chh.ogg" xr:uid="{94B44836-808A-421E-BEE8-28DD0E8AAFDB}"/>
    <hyperlink ref="Q66" r:id="rId30" tooltip="Taiwanese-The Consonant s.ogg" display="https://upload.wikimedia.org/wikipedia/commons/5/56/Taiwanese-The_Consonant_s.ogg" xr:uid="{44987B98-256C-44A5-9EB6-7399B9ED26A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ABDB-3D7B-43C6-8568-322C35562DB9}">
  <dimension ref="B2:L36"/>
  <sheetViews>
    <sheetView topLeftCell="A22" workbookViewId="0">
      <selection activeCell="C8" sqref="C8"/>
    </sheetView>
  </sheetViews>
  <sheetFormatPr defaultRowHeight="22.5"/>
  <cols>
    <col min="2" max="2" width="15.69921875" style="279" customWidth="1"/>
    <col min="3" max="3" width="15.69921875" style="280" customWidth="1"/>
    <col min="4" max="5" width="15.69921875" customWidth="1"/>
    <col min="6" max="6" width="15.69921875" style="279" customWidth="1"/>
    <col min="7" max="7" width="15.69921875" style="280" customWidth="1"/>
    <col min="8" max="9" width="15.69921875" customWidth="1"/>
    <col min="11" max="11" width="8.796875" style="284"/>
  </cols>
  <sheetData>
    <row r="2" spans="2:12" ht="39">
      <c r="B2" s="282" t="s">
        <v>612</v>
      </c>
      <c r="C2" s="282"/>
      <c r="D2" s="282"/>
      <c r="E2" s="282"/>
      <c r="F2" s="283" t="s">
        <v>611</v>
      </c>
      <c r="G2" s="283"/>
      <c r="H2" s="283"/>
      <c r="I2" s="283"/>
    </row>
    <row r="3" spans="2:12" ht="25.5">
      <c r="B3" s="281" t="s">
        <v>609</v>
      </c>
      <c r="C3" s="281" t="s">
        <v>610</v>
      </c>
      <c r="D3" s="281" t="s">
        <v>607</v>
      </c>
      <c r="E3" s="281" t="s">
        <v>608</v>
      </c>
      <c r="F3" s="281" t="s">
        <v>609</v>
      </c>
      <c r="G3" s="281" t="s">
        <v>610</v>
      </c>
      <c r="H3" s="281" t="s">
        <v>607</v>
      </c>
      <c r="I3" s="281" t="s">
        <v>608</v>
      </c>
      <c r="K3" s="289" t="s">
        <v>123</v>
      </c>
      <c r="L3" t="s">
        <v>391</v>
      </c>
    </row>
    <row r="4" spans="2:12" ht="39">
      <c r="B4" s="288" t="s">
        <v>123</v>
      </c>
      <c r="C4" s="280" t="str">
        <f>L3</f>
        <v>ㄚ</v>
      </c>
      <c r="D4" s="285" t="s">
        <v>602</v>
      </c>
      <c r="E4" s="285" t="s">
        <v>603</v>
      </c>
      <c r="F4" s="288" t="s">
        <v>606</v>
      </c>
      <c r="G4" s="280" t="str">
        <f>$L$24 &amp; C4</f>
        <v>ㄥㄚ</v>
      </c>
      <c r="H4" s="285" t="s">
        <v>604</v>
      </c>
      <c r="I4" s="285" t="s">
        <v>605</v>
      </c>
      <c r="K4" s="290" t="s">
        <v>128</v>
      </c>
      <c r="L4" t="s">
        <v>587</v>
      </c>
    </row>
    <row r="5" spans="2:12" ht="39">
      <c r="B5" s="288" t="s">
        <v>126</v>
      </c>
      <c r="C5" s="280" t="str">
        <f>L10</f>
        <v>ㄞ</v>
      </c>
      <c r="D5" s="285" t="s">
        <v>613</v>
      </c>
      <c r="E5" s="285" t="s">
        <v>614</v>
      </c>
      <c r="F5" s="288" t="s">
        <v>615</v>
      </c>
      <c r="G5" s="280" t="str">
        <f>$L$24 &amp; C5</f>
        <v>ㄥㄞ</v>
      </c>
      <c r="H5" s="286" t="s">
        <v>616</v>
      </c>
      <c r="I5" s="285"/>
      <c r="K5" s="290" t="s">
        <v>129</v>
      </c>
      <c r="L5" t="s">
        <v>76</v>
      </c>
    </row>
    <row r="6" spans="2:12" ht="39">
      <c r="B6" s="292" t="s">
        <v>617</v>
      </c>
      <c r="C6" s="280" t="str">
        <f xml:space="preserve"> L3&amp; L22</f>
        <v>ㄚㄇ</v>
      </c>
      <c r="D6" s="285" t="s">
        <v>618</v>
      </c>
      <c r="E6" s="285" t="s">
        <v>619</v>
      </c>
      <c r="F6" s="288"/>
      <c r="H6" s="285"/>
      <c r="I6" s="285"/>
      <c r="K6" s="290" t="s">
        <v>125</v>
      </c>
      <c r="L6" t="s">
        <v>166</v>
      </c>
    </row>
    <row r="7" spans="2:12" ht="39">
      <c r="B7" s="292" t="s">
        <v>620</v>
      </c>
      <c r="C7" s="280" t="str">
        <f>L3&amp;L23</f>
        <v>ㄚㄣ</v>
      </c>
      <c r="D7" s="285" t="s">
        <v>621</v>
      </c>
      <c r="E7" s="285" t="s">
        <v>622</v>
      </c>
      <c r="F7" s="288"/>
      <c r="H7" s="285"/>
      <c r="I7" s="285"/>
      <c r="K7" s="290" t="s">
        <v>685</v>
      </c>
      <c r="L7" t="s">
        <v>50</v>
      </c>
    </row>
    <row r="8" spans="2:12" ht="39">
      <c r="B8" s="292" t="s">
        <v>623</v>
      </c>
      <c r="C8" s="280" t="str">
        <f xml:space="preserve"> $L$12</f>
        <v>ㄤ</v>
      </c>
      <c r="D8" s="285" t="s">
        <v>624</v>
      </c>
      <c r="E8" s="285" t="s">
        <v>625</v>
      </c>
      <c r="F8" s="288"/>
      <c r="H8" s="285"/>
      <c r="I8" s="285"/>
      <c r="K8" s="290" t="s">
        <v>124</v>
      </c>
      <c r="L8" t="s">
        <v>78</v>
      </c>
    </row>
    <row r="9" spans="2:12" ht="39">
      <c r="B9" s="292" t="s">
        <v>626</v>
      </c>
      <c r="C9" s="280" t="str">
        <f>L13</f>
        <v>ㄠ</v>
      </c>
      <c r="D9" s="285" t="s">
        <v>627</v>
      </c>
      <c r="E9" s="285" t="s">
        <v>628</v>
      </c>
      <c r="F9" s="288" t="s">
        <v>629</v>
      </c>
      <c r="G9" s="280" t="str">
        <f>$L$24 &amp; C9</f>
        <v>ㄥㄠ</v>
      </c>
      <c r="H9" s="285" t="s">
        <v>630</v>
      </c>
      <c r="I9" s="285"/>
      <c r="K9" s="290"/>
    </row>
    <row r="10" spans="2:12" ht="39">
      <c r="B10" s="288" t="s">
        <v>125</v>
      </c>
      <c r="C10" s="280" t="str">
        <f>L6</f>
        <v>ㄝ</v>
      </c>
      <c r="D10" s="285" t="s">
        <v>631</v>
      </c>
      <c r="E10" s="285" t="s">
        <v>632</v>
      </c>
      <c r="F10" s="288" t="s">
        <v>633</v>
      </c>
      <c r="G10" s="280" t="str">
        <f>$L$24 &amp; C10</f>
        <v>ㄥㄝ</v>
      </c>
      <c r="H10" s="285" t="s">
        <v>634</v>
      </c>
      <c r="I10" s="285" t="s">
        <v>635</v>
      </c>
      <c r="K10" s="290" t="s">
        <v>126</v>
      </c>
      <c r="L10" t="s">
        <v>595</v>
      </c>
    </row>
    <row r="11" spans="2:12" ht="39">
      <c r="B11" s="288" t="s">
        <v>128</v>
      </c>
      <c r="C11" s="280" t="str">
        <f>L4</f>
        <v>ㄧ</v>
      </c>
      <c r="D11" s="285" t="s">
        <v>636</v>
      </c>
      <c r="E11" s="285" t="s">
        <v>637</v>
      </c>
      <c r="F11" s="288" t="s">
        <v>638</v>
      </c>
      <c r="G11" s="280" t="str">
        <f>$L$24 &amp; C11</f>
        <v>ㄥㄧ</v>
      </c>
      <c r="H11" s="285" t="s">
        <v>639</v>
      </c>
      <c r="I11" s="285" t="s">
        <v>635</v>
      </c>
      <c r="K11" s="290" t="s">
        <v>620</v>
      </c>
      <c r="L11" t="s">
        <v>23</v>
      </c>
    </row>
    <row r="12" spans="2:12" ht="39">
      <c r="B12" s="288" t="s">
        <v>640</v>
      </c>
      <c r="C12" s="280" t="str">
        <f>L4 &amp;L3</f>
        <v>ㄧㄚ</v>
      </c>
      <c r="D12" s="285" t="s">
        <v>641</v>
      </c>
      <c r="E12" s="285" t="s">
        <v>642</v>
      </c>
      <c r="F12" s="288" t="s">
        <v>643</v>
      </c>
      <c r="G12" s="280" t="str">
        <f>$L$24 &amp; C12</f>
        <v>ㄥㄧㄚ</v>
      </c>
      <c r="H12" s="285" t="s">
        <v>644</v>
      </c>
      <c r="I12" s="285" t="s">
        <v>645</v>
      </c>
      <c r="K12" s="290" t="s">
        <v>623</v>
      </c>
      <c r="L12" t="s">
        <v>81</v>
      </c>
    </row>
    <row r="13" spans="2:12" ht="39">
      <c r="B13" s="288" t="s">
        <v>646</v>
      </c>
      <c r="C13" s="280" t="str">
        <f>$L$4 &amp; C6</f>
        <v>ㄧㄚㄇ</v>
      </c>
      <c r="D13" s="285" t="s">
        <v>647</v>
      </c>
      <c r="E13" s="285" t="s">
        <v>648</v>
      </c>
      <c r="F13" s="288"/>
      <c r="H13" s="285"/>
      <c r="I13" s="285"/>
      <c r="K13" s="290" t="s">
        <v>626</v>
      </c>
      <c r="L13" t="s">
        <v>596</v>
      </c>
    </row>
    <row r="14" spans="2:12" ht="39">
      <c r="B14" s="288" t="s">
        <v>649</v>
      </c>
      <c r="C14" s="280" t="str">
        <f t="shared" ref="C14:C16" si="0">$L$4 &amp; C7</f>
        <v>ㄧㄚㄣ</v>
      </c>
      <c r="D14" s="285" t="s">
        <v>650</v>
      </c>
      <c r="E14" s="285" t="s">
        <v>651</v>
      </c>
      <c r="F14" s="288"/>
      <c r="H14" s="285"/>
      <c r="I14" s="285"/>
      <c r="K14" s="291" t="s">
        <v>640</v>
      </c>
      <c r="L14" t="s">
        <v>597</v>
      </c>
    </row>
    <row r="15" spans="2:12" ht="39">
      <c r="B15" s="288" t="s">
        <v>652</v>
      </c>
      <c r="C15" s="280" t="str">
        <f t="shared" si="0"/>
        <v>ㄧㄤ</v>
      </c>
      <c r="D15" s="285" t="s">
        <v>653</v>
      </c>
      <c r="E15" s="285" t="s">
        <v>654</v>
      </c>
      <c r="F15" s="288"/>
      <c r="H15" s="285"/>
      <c r="I15" s="285"/>
      <c r="K15" s="291" t="s">
        <v>655</v>
      </c>
      <c r="L15" t="s">
        <v>720</v>
      </c>
    </row>
    <row r="16" spans="2:12" ht="39">
      <c r="B16" s="288" t="s">
        <v>655</v>
      </c>
      <c r="C16" s="280" t="str">
        <f t="shared" si="0"/>
        <v>ㄧㄠ</v>
      </c>
      <c r="D16" s="285" t="s">
        <v>656</v>
      </c>
      <c r="E16" s="285" t="s">
        <v>657</v>
      </c>
      <c r="F16" s="288" t="s">
        <v>658</v>
      </c>
      <c r="G16" s="280" t="str">
        <f>$L$24 &amp; C16</f>
        <v>ㄥㄧㄠ</v>
      </c>
      <c r="H16" s="286" t="s">
        <v>659</v>
      </c>
      <c r="I16" s="285"/>
      <c r="K16" s="291" t="s">
        <v>667</v>
      </c>
      <c r="L16" t="s">
        <v>718</v>
      </c>
    </row>
    <row r="17" spans="2:12" ht="39">
      <c r="B17" s="288" t="s">
        <v>660</v>
      </c>
      <c r="C17" s="280" t="str">
        <f>$L$4 &amp; L22</f>
        <v>ㄧㄇ</v>
      </c>
      <c r="D17" s="285" t="s">
        <v>661</v>
      </c>
      <c r="E17" s="285" t="s">
        <v>356</v>
      </c>
      <c r="F17" s="288"/>
      <c r="H17" s="285"/>
      <c r="I17" s="285"/>
      <c r="K17" s="291" t="s">
        <v>674</v>
      </c>
      <c r="L17" t="s">
        <v>719</v>
      </c>
    </row>
    <row r="18" spans="2:12" ht="39">
      <c r="B18" s="288" t="s">
        <v>662</v>
      </c>
      <c r="C18" s="280" t="str">
        <f>$L$4 &amp; L23</f>
        <v>ㄧㄣ</v>
      </c>
      <c r="D18" s="285" t="s">
        <v>663</v>
      </c>
      <c r="E18" s="285" t="s">
        <v>664</v>
      </c>
      <c r="F18" s="288"/>
      <c r="H18" s="285"/>
      <c r="I18" s="285"/>
      <c r="K18" s="291" t="s">
        <v>696</v>
      </c>
      <c r="L18" t="s">
        <v>721</v>
      </c>
    </row>
    <row r="19" spans="2:12" ht="39">
      <c r="B19" s="288" t="s">
        <v>340</v>
      </c>
      <c r="C19" s="280" t="str">
        <f>$L$4 &amp; L24</f>
        <v>ㄧㄥ</v>
      </c>
      <c r="D19" s="285" t="s">
        <v>665</v>
      </c>
      <c r="E19" s="285" t="s">
        <v>666</v>
      </c>
      <c r="F19" s="288"/>
      <c r="H19" s="285"/>
      <c r="I19" s="285"/>
      <c r="K19" s="291" t="s">
        <v>598</v>
      </c>
      <c r="L19" t="s">
        <v>722</v>
      </c>
    </row>
    <row r="20" spans="2:12" ht="39">
      <c r="B20" s="288" t="s">
        <v>667</v>
      </c>
      <c r="C20" s="280" t="str">
        <f>$L$4 &amp; L8</f>
        <v>ㄧㄜ</v>
      </c>
      <c r="D20" s="285" t="s">
        <v>668</v>
      </c>
      <c r="E20" s="285" t="s">
        <v>669</v>
      </c>
      <c r="F20" s="288" t="s">
        <v>670</v>
      </c>
      <c r="G20" s="280" t="str">
        <f>$L$24 &amp; C20</f>
        <v>ㄥㄧㄜ</v>
      </c>
      <c r="H20" s="287" t="s">
        <v>671</v>
      </c>
      <c r="I20" s="285"/>
      <c r="K20" s="291" t="s">
        <v>599</v>
      </c>
      <c r="L20" t="s">
        <v>723</v>
      </c>
    </row>
    <row r="21" spans="2:12" ht="39">
      <c r="B21" s="288" t="s">
        <v>672</v>
      </c>
      <c r="C21" s="280" t="str">
        <f>$L$4 &amp; L7 &amp; L24</f>
        <v>ㄧㆦㄥ</v>
      </c>
      <c r="D21" s="285" t="s">
        <v>673</v>
      </c>
      <c r="E21" s="285" t="s">
        <v>654</v>
      </c>
      <c r="F21" s="288"/>
      <c r="H21" s="285"/>
      <c r="I21" s="285"/>
      <c r="K21" s="290"/>
    </row>
    <row r="22" spans="2:12" ht="39">
      <c r="B22" s="288" t="s">
        <v>674</v>
      </c>
      <c r="C22" s="280" t="str">
        <f>$L$4 &amp; L5</f>
        <v>ㄧㄨ</v>
      </c>
      <c r="D22" s="285" t="s">
        <v>675</v>
      </c>
      <c r="E22" s="285" t="s">
        <v>676</v>
      </c>
      <c r="F22" s="288" t="s">
        <v>677</v>
      </c>
      <c r="G22" s="280" t="str">
        <f>$L$24 &amp; C22</f>
        <v>ㄥㄧㄨ</v>
      </c>
      <c r="H22" s="285" t="s">
        <v>678</v>
      </c>
      <c r="I22" s="285" t="s">
        <v>671</v>
      </c>
      <c r="K22" s="291" t="s">
        <v>170</v>
      </c>
      <c r="L22" t="s">
        <v>600</v>
      </c>
    </row>
    <row r="23" spans="2:12" ht="39">
      <c r="B23" s="288" t="s">
        <v>118</v>
      </c>
      <c r="C23" s="280" t="str">
        <f>L22</f>
        <v>ㄇ</v>
      </c>
      <c r="D23" s="285" t="s">
        <v>679</v>
      </c>
      <c r="E23" s="285"/>
      <c r="F23" s="288"/>
      <c r="H23" s="285"/>
      <c r="I23" s="285"/>
      <c r="K23" s="291" t="s">
        <v>169</v>
      </c>
      <c r="L23" t="s">
        <v>54</v>
      </c>
    </row>
    <row r="24" spans="2:12" ht="39">
      <c r="B24" s="288" t="s">
        <v>680</v>
      </c>
      <c r="C24" s="280" t="str">
        <f>L24</f>
        <v>ㄥ</v>
      </c>
      <c r="D24" s="285" t="s">
        <v>681</v>
      </c>
      <c r="E24" s="285" t="s">
        <v>682</v>
      </c>
      <c r="F24" s="288"/>
      <c r="H24" s="285"/>
      <c r="I24" s="285"/>
      <c r="K24" s="291" t="s">
        <v>127</v>
      </c>
      <c r="L24" t="s">
        <v>346</v>
      </c>
    </row>
    <row r="25" spans="2:12" ht="39">
      <c r="B25" s="288" t="s">
        <v>124</v>
      </c>
      <c r="C25" s="280" t="str">
        <f>L8</f>
        <v>ㄜ</v>
      </c>
      <c r="D25" s="285" t="s">
        <v>683</v>
      </c>
      <c r="E25" s="285" t="s">
        <v>684</v>
      </c>
      <c r="F25" s="288"/>
      <c r="H25" s="285"/>
      <c r="I25" s="285"/>
      <c r="K25" s="290"/>
    </row>
    <row r="26" spans="2:12" ht="39">
      <c r="B26" s="288" t="s">
        <v>685</v>
      </c>
      <c r="C26" s="280" t="str">
        <f>L7</f>
        <v>ㆦ</v>
      </c>
      <c r="D26" s="285" t="s">
        <v>686</v>
      </c>
      <c r="E26" s="285" t="s">
        <v>687</v>
      </c>
      <c r="F26" s="288" t="s">
        <v>688</v>
      </c>
      <c r="G26" s="280" t="str">
        <f>$L$24 &amp; C26</f>
        <v>ㄥㆦ</v>
      </c>
      <c r="H26" s="285" t="s">
        <v>689</v>
      </c>
      <c r="I26" s="285"/>
    </row>
    <row r="27" spans="2:12" ht="39">
      <c r="B27" s="288" t="s">
        <v>690</v>
      </c>
      <c r="C27" s="280" t="str">
        <f>$C$26 &amp; L22</f>
        <v>ㆦㄇ</v>
      </c>
      <c r="D27" s="285" t="s">
        <v>692</v>
      </c>
      <c r="E27" s="285"/>
      <c r="F27" s="288"/>
      <c r="H27" s="285"/>
      <c r="I27" s="285"/>
    </row>
    <row r="28" spans="2:12" ht="39">
      <c r="B28" s="288" t="s">
        <v>691</v>
      </c>
      <c r="C28" s="280" t="str">
        <f>$C$26 &amp; L24</f>
        <v>ㆦㄥ</v>
      </c>
      <c r="D28" s="285" t="s">
        <v>693</v>
      </c>
      <c r="E28" s="285" t="s">
        <v>625</v>
      </c>
      <c r="F28" s="288"/>
      <c r="H28" s="285"/>
      <c r="I28" s="285"/>
    </row>
    <row r="29" spans="2:12" ht="39">
      <c r="B29" s="288" t="s">
        <v>129</v>
      </c>
      <c r="C29" s="280" t="str">
        <f>$L$5</f>
        <v>ㄨ</v>
      </c>
      <c r="D29" s="285" t="s">
        <v>694</v>
      </c>
      <c r="E29" s="285" t="s">
        <v>695</v>
      </c>
      <c r="F29" s="288"/>
      <c r="H29" s="285"/>
      <c r="I29" s="285"/>
    </row>
    <row r="30" spans="2:12" ht="39">
      <c r="B30" s="288" t="s">
        <v>696</v>
      </c>
      <c r="C30" s="280" t="str">
        <f>$L$5 &amp; L3</f>
        <v>ㄨㄚ</v>
      </c>
      <c r="D30" s="285" t="s">
        <v>697</v>
      </c>
      <c r="E30" s="285" t="s">
        <v>698</v>
      </c>
      <c r="F30" s="288" t="s">
        <v>699</v>
      </c>
      <c r="G30" s="280" t="str">
        <f>$L$24 &amp; C30</f>
        <v>ㄥㄨㄚ</v>
      </c>
      <c r="H30" s="286" t="s">
        <v>700</v>
      </c>
      <c r="I30" s="285" t="s">
        <v>701</v>
      </c>
    </row>
    <row r="31" spans="2:12" ht="39">
      <c r="B31" s="288" t="s">
        <v>599</v>
      </c>
      <c r="C31" s="280" t="str">
        <f>$L$5 &amp; L10</f>
        <v>ㄨㄞ</v>
      </c>
      <c r="D31" s="285" t="s">
        <v>702</v>
      </c>
      <c r="E31" s="285" t="s">
        <v>703</v>
      </c>
      <c r="F31" s="288" t="s">
        <v>704</v>
      </c>
      <c r="G31" s="280" t="str">
        <f>$L$24 &amp; C31</f>
        <v>ㄥㄨㄞ</v>
      </c>
      <c r="H31" s="286" t="s">
        <v>705</v>
      </c>
      <c r="I31" s="285"/>
    </row>
    <row r="32" spans="2:12" ht="39">
      <c r="B32" s="288" t="s">
        <v>706</v>
      </c>
      <c r="C32" s="280" t="str">
        <f>$L$5 &amp; L11</f>
        <v>ㄨㄢ</v>
      </c>
      <c r="D32" s="285" t="s">
        <v>707</v>
      </c>
      <c r="E32" s="285" t="s">
        <v>708</v>
      </c>
      <c r="F32" s="288"/>
      <c r="H32" s="285"/>
      <c r="I32" s="285"/>
    </row>
    <row r="33" spans="2:9" ht="39">
      <c r="B33" s="288" t="s">
        <v>598</v>
      </c>
      <c r="C33" s="280" t="str">
        <f t="shared" ref="C33" si="1">$L$5 &amp; L6</f>
        <v>ㄨㄝ</v>
      </c>
      <c r="D33" s="285" t="s">
        <v>709</v>
      </c>
      <c r="E33" s="285" t="s">
        <v>710</v>
      </c>
      <c r="F33" s="288"/>
      <c r="H33" s="285"/>
      <c r="I33" s="285"/>
    </row>
    <row r="34" spans="2:9" ht="39">
      <c r="B34" s="288" t="s">
        <v>711</v>
      </c>
      <c r="C34" s="280" t="str">
        <f>$L$5 &amp;  L4</f>
        <v>ㄨㄧ</v>
      </c>
      <c r="D34" s="285" t="s">
        <v>712</v>
      </c>
      <c r="E34" s="285" t="s">
        <v>713</v>
      </c>
      <c r="F34" s="288" t="s">
        <v>714</v>
      </c>
      <c r="G34" s="280" t="str">
        <f>$L$24 &amp; C34</f>
        <v>ㄥㄨㄧ</v>
      </c>
      <c r="H34" s="285" t="s">
        <v>715</v>
      </c>
      <c r="I34" s="285"/>
    </row>
    <row r="35" spans="2:9" ht="39">
      <c r="B35" s="288" t="s">
        <v>716</v>
      </c>
      <c r="C35" s="280" t="str">
        <f>$L$5 &amp; L23</f>
        <v>ㄨㄣ</v>
      </c>
      <c r="D35" s="285" t="s">
        <v>375</v>
      </c>
      <c r="E35" s="285" t="s">
        <v>717</v>
      </c>
      <c r="F35" s="288"/>
    </row>
    <row r="36" spans="2:9">
      <c r="B36" s="279">
        <f xml:space="preserve"> COUNTA(B4:B35)</f>
        <v>32</v>
      </c>
      <c r="F36" s="279">
        <f xml:space="preserve"> COUNTA(F4:F35)</f>
        <v>13</v>
      </c>
    </row>
  </sheetData>
  <mergeCells count="2">
    <mergeCell ref="F2:I2"/>
    <mergeCell ref="B2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 台語注音鍵盤設計</vt:lpstr>
      <vt:lpstr>注音符號字典編碼</vt:lpstr>
      <vt:lpstr>注音符號對映表</vt:lpstr>
      <vt:lpstr>聲調</vt:lpstr>
      <vt:lpstr>台羅拼音字母</vt:lpstr>
      <vt:lpstr>台灣十八音-45韻母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2023-11-07T15:48:12Z</dcterms:created>
  <dcterms:modified xsi:type="dcterms:W3CDTF">2024-07-23T14:05:34Z</dcterms:modified>
</cp:coreProperties>
</file>