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7E807B90-691F-47CE-9218-C5C42BDF36E1}" xr6:coauthVersionLast="47" xr6:coauthVersionMax="47" xr10:uidLastSave="{00000000-0000-0000-0000-000000000000}"/>
  <bookViews>
    <workbookView xWindow="-120" yWindow="-120" windowWidth="38640" windowHeight="15840" activeTab="1" xr2:uid="{8ADEA2FE-7CD1-466B-8EB5-9AA2577FE19A}"/>
  </bookViews>
  <sheets>
    <sheet name="鍵盤圖" sheetId="6" r:id="rId1"/>
    <sheet name="RIME對映編碼" sheetId="2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RIME對映編碼 (原設計)" sheetId="9" state="hidden" r:id="rId11"/>
    <sheet name="工作表2" sheetId="8" r:id="rId12"/>
    <sheet name="RIME指令 (與漢字拼音相容版)" sheetId="5" r:id="rId13"/>
    <sheet name="聲母發音表" sheetId="4" r:id="rId14"/>
  </sheets>
  <externalReferences>
    <externalReference r:id="rId15"/>
  </externalReferences>
  <definedNames>
    <definedName name="_xlnm._FilterDatabase" localSheetId="9" hidden="1">注音符號字典編碼!$I$4:$L$59</definedName>
    <definedName name="方音符號" localSheetId="2">'RIME解析(BoPoMoFo)'!$W$3:$W$57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0">'RIME對映編碼 (原設計)'!$X$3:$X$47</definedName>
    <definedName name="方音符號" localSheetId="4">'RIME對映編碼 (萌台語)'!$T$3:$T$57</definedName>
    <definedName name="字典編碼">RIME對映編碼!$BE$9:$BE$55</definedName>
    <definedName name="注音符號">RIME對映編碼!$BC$9:$BC$55</definedName>
    <definedName name="拼音字母" localSheetId="2">'RIME解析(BoPoMoFo)'!#REF!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0">'RIME對映編碼 (原設計)'!$Y$3:$Y$47</definedName>
    <definedName name="拼音字母" localSheetId="4">'RIME對映編碼 (萌台語)'!#REF!</definedName>
    <definedName name="拼音字母">RIME對映編碼!$BD$9:$BD$55</definedName>
    <definedName name="按鍵編碼" localSheetId="2">'RIME解析(BoPoMoFo)'!$U$3:$U$57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0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0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0">'RIME對映編碼 (原設計)'!$W$3:$W$47</definedName>
    <definedName name="鍵盤位置" localSheetId="4">'RIME對映編碼 (萌台語)'!$R$3:$R$57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2" l="1"/>
  <c r="D31" i="2"/>
  <c r="D26" i="2"/>
  <c r="D25" i="2"/>
  <c r="AA15" i="17"/>
  <c r="AA14" i="17"/>
  <c r="Z15" i="17"/>
  <c r="Z14" i="17"/>
  <c r="Z7" i="17"/>
  <c r="Z6" i="17"/>
  <c r="Z11" i="17"/>
  <c r="Z10" i="17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40" i="17"/>
  <c r="Q40" i="17"/>
  <c r="R38" i="17"/>
  <c r="Q38" i="17"/>
  <c r="R35" i="17"/>
  <c r="Q35" i="17"/>
  <c r="R32" i="17"/>
  <c r="Q32" i="17"/>
  <c r="R29" i="17"/>
  <c r="Q29" i="17"/>
  <c r="R28" i="17"/>
  <c r="Q28" i="17"/>
  <c r="R27" i="17"/>
  <c r="Q27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R6" i="17"/>
  <c r="Q6" i="17"/>
  <c r="P39" i="17"/>
  <c r="Q39" i="17" s="1"/>
  <c r="P37" i="17"/>
  <c r="R37" i="17" s="1"/>
  <c r="P36" i="17"/>
  <c r="Q36" i="17" s="1"/>
  <c r="P34" i="17"/>
  <c r="Q34" i="17" s="1"/>
  <c r="P33" i="17"/>
  <c r="R33" i="17" s="1"/>
  <c r="P31" i="17"/>
  <c r="R31" i="17" s="1"/>
  <c r="P30" i="17"/>
  <c r="Q30" i="17" s="1"/>
  <c r="P26" i="17"/>
  <c r="Q26" i="17" s="1"/>
  <c r="P14" i="17"/>
  <c r="Q14" i="17" s="1"/>
  <c r="P5" i="17"/>
  <c r="Q5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X5" i="15" a="1"/>
  <c r="AO5" i="15" a="1"/>
  <c r="T4" i="15" a="1"/>
  <c r="O4" i="15" a="1"/>
  <c r="W4" i="15" a="1"/>
  <c r="M4" i="15" a="1"/>
  <c r="AE5" i="15" a="1"/>
  <c r="AF4" i="15" a="1"/>
  <c r="Y6" i="15" a="1"/>
  <c r="AL5" i="15" a="1"/>
  <c r="AH6" i="15" a="1"/>
  <c r="K6" i="15" a="1"/>
  <c r="M5" i="15" a="1"/>
  <c r="AS5" i="15" a="1"/>
  <c r="R5" i="15" a="1"/>
  <c r="AO6" i="15" a="1"/>
  <c r="AL6" i="15" a="1"/>
  <c r="AP6" i="15" a="1"/>
  <c r="K5" i="15" a="1"/>
  <c r="AJ6" i="15" a="1"/>
  <c r="O6" i="15" a="1"/>
  <c r="AB6" i="15" a="1"/>
  <c r="R6" i="15" a="1"/>
  <c r="AS4" i="15" a="1"/>
  <c r="J5" i="15" a="1"/>
  <c r="AP5" i="15" a="1"/>
  <c r="V6" i="15" a="1"/>
  <c r="AK6" i="15" a="1"/>
  <c r="AF6" i="15" a="1"/>
  <c r="O5" i="15" a="1"/>
  <c r="R4" i="15" a="1"/>
  <c r="E6" i="15" a="1"/>
  <c r="AM6" i="15" a="1"/>
  <c r="E5" i="15" a="1"/>
  <c r="I5" i="15" a="1"/>
  <c r="I6" i="15" a="1"/>
  <c r="Q5" i="15" a="1"/>
  <c r="P6" i="15" a="1"/>
  <c r="P5" i="15" a="1"/>
  <c r="S5" i="15" a="1"/>
  <c r="AD6" i="15" a="1"/>
  <c r="L4" i="15" a="1"/>
  <c r="AI5" i="15" a="1"/>
  <c r="AL4" i="15" a="1"/>
  <c r="T6" i="15" a="1"/>
  <c r="AM4" i="15" a="1"/>
  <c r="AD5" i="15" a="1"/>
  <c r="AP4" i="15" a="1"/>
  <c r="AG5" i="15" a="1"/>
  <c r="P4" i="15" a="1"/>
  <c r="H6" i="15" a="1"/>
  <c r="Q6" i="15" a="1"/>
  <c r="U6" i="15" a="1"/>
  <c r="AG6" i="15" a="1"/>
  <c r="AJ5" i="15" a="1"/>
  <c r="H4" i="15" a="1"/>
  <c r="W5" i="15" a="1"/>
  <c r="I4" i="15" a="1"/>
  <c r="F5" i="15" a="1"/>
  <c r="AF5" i="15" a="1"/>
  <c r="AQ5" i="15" a="1"/>
  <c r="S6" i="15" a="1"/>
  <c r="G6" i="15" a="1"/>
  <c r="G5" i="15" a="1"/>
  <c r="AQ4" i="15" a="1"/>
  <c r="L6" i="15" a="1"/>
  <c r="AB5" i="15" a="1"/>
  <c r="AN5" i="15" a="1"/>
  <c r="D5" i="15" a="1"/>
  <c r="N4" i="15" a="1"/>
  <c r="U4" i="15" a="1"/>
  <c r="N5" i="15" a="1"/>
  <c r="Q4" i="15" a="1"/>
  <c r="AG4" i="15" a="1"/>
  <c r="Y5" i="15" a="1"/>
  <c r="V5" i="15" a="1"/>
  <c r="AA5" i="15" a="1"/>
  <c r="AQ6" i="15" a="1"/>
  <c r="AD4" i="15" a="1"/>
  <c r="F4" i="15" a="1"/>
  <c r="D4" i="15" a="1"/>
  <c r="AB4" i="15" a="1"/>
  <c r="AR5" i="15" a="1"/>
  <c r="AI6" i="15" a="1"/>
  <c r="W6" i="15" a="1"/>
  <c r="AR4" i="15" a="1"/>
  <c r="AC5" i="15" a="1"/>
  <c r="Z4" i="15" a="1"/>
  <c r="T5" i="15" a="1"/>
  <c r="AH4" i="15" a="1"/>
  <c r="AE4" i="15" a="1"/>
  <c r="J6" i="15" a="1"/>
  <c r="AS6" i="15" a="1"/>
  <c r="AN4" i="15" a="1"/>
  <c r="AC6" i="15" a="1"/>
  <c r="J4" i="15" a="1"/>
  <c r="AK4" i="15" a="1"/>
  <c r="AA4" i="15" a="1"/>
  <c r="AC4" i="15" a="1"/>
  <c r="V4" i="15" a="1"/>
  <c r="F6" i="15" a="1"/>
  <c r="E4" i="15" a="1"/>
  <c r="AM5" i="15" a="1"/>
  <c r="Z6" i="15" a="1"/>
  <c r="Z5" i="15" a="1"/>
  <c r="AR6" i="15" a="1"/>
  <c r="L5" i="15" a="1"/>
  <c r="AK5" i="15" a="1"/>
  <c r="AE6" i="15" a="1"/>
  <c r="X4" i="15" a="1"/>
  <c r="G4" i="15" a="1"/>
  <c r="AO4" i="15" a="1"/>
  <c r="X6" i="15" a="1"/>
  <c r="AJ4" i="15" a="1"/>
  <c r="U5" i="15" a="1"/>
  <c r="H5" i="15" a="1"/>
  <c r="AN6" i="15" a="1"/>
  <c r="AI4" i="15" a="1"/>
  <c r="AH5" i="15" a="1"/>
  <c r="S4" i="15" a="1"/>
  <c r="K4" i="15" a="1"/>
  <c r="AA6" i="15" a="1"/>
  <c r="D6" i="15" a="1"/>
  <c r="Y4" i="15" a="1"/>
  <c r="M6" i="15" a="1"/>
  <c r="N6" i="15" a="1"/>
  <c r="R34" i="17" l="1"/>
  <c r="R30" i="17"/>
  <c r="R26" i="17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Q37" i="17"/>
  <c r="Q31" i="17"/>
  <c r="R36" i="17"/>
  <c r="Q33" i="17"/>
  <c r="R5" i="17"/>
  <c r="R39" i="17"/>
  <c r="R14" i="17"/>
  <c r="B60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3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6" i="17" l="1"/>
  <c r="AA11" i="17"/>
  <c r="U33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B2" i="17" l="1"/>
  <c r="AA7" i="17"/>
  <c r="AA10" i="17"/>
  <c r="AB1" i="17"/>
  <c r="AG1" i="17" s="1"/>
  <c r="AD13" i="17"/>
  <c r="AD5" i="17"/>
  <c r="AD9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9" i="11" l="1"/>
  <c r="AU9" i="11"/>
  <c r="AT10" i="11"/>
  <c r="AT9" i="13"/>
  <c r="AU9" i="13"/>
  <c r="AT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<sst xmlns="http://schemas.openxmlformats.org/spreadsheetml/2006/main" count="2903" uniqueCount="934">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</sst>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06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</font>
    <font>
      <sz val="12"/>
      <name val="Times New Roman"/>
      <family val="1"/>
    </font>
    <font>
      <b/>
      <sz val="16"/>
      <color rgb="FFFF0000"/>
      <name val="宋体"/>
    </font>
    <font>
      <b/>
      <sz val="16"/>
      <color rgb="FFFF0000"/>
      <name val="Times New Roman"/>
      <family val="1"/>
    </font>
    <font>
      <sz val="12"/>
      <color rgb="FFFF0000"/>
      <name val="宋体"/>
    </font>
    <font>
      <sz val="12"/>
      <color rgb="FFFF0000"/>
      <name val="Times New Roman"/>
      <family val="1"/>
    </font>
    <font>
      <b/>
      <sz val="12"/>
      <color rgb="FF00B0F0"/>
      <name val="宋体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14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184" fillId="8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29">
        <v>1</v>
      </c>
      <c r="D2" s="430"/>
      <c r="E2" s="431"/>
      <c r="F2" s="429">
        <v>2</v>
      </c>
      <c r="G2" s="430"/>
      <c r="H2" s="431"/>
      <c r="I2" s="453">
        <v>3</v>
      </c>
      <c r="J2" s="454"/>
      <c r="K2" s="455"/>
      <c r="L2" s="453">
        <v>4</v>
      </c>
      <c r="M2" s="454"/>
      <c r="N2" s="455"/>
      <c r="O2" s="453">
        <v>5</v>
      </c>
      <c r="P2" s="454"/>
      <c r="Q2" s="455"/>
      <c r="R2" s="453">
        <v>6</v>
      </c>
      <c r="S2" s="454"/>
      <c r="T2" s="455"/>
      <c r="U2" s="453">
        <v>7</v>
      </c>
      <c r="V2" s="454"/>
      <c r="W2" s="455"/>
      <c r="X2" s="432">
        <v>8</v>
      </c>
      <c r="Y2" s="433"/>
      <c r="Z2" s="434"/>
      <c r="AA2" s="432">
        <v>9</v>
      </c>
      <c r="AB2" s="433"/>
      <c r="AC2" s="434"/>
      <c r="AD2" s="432">
        <v>0</v>
      </c>
      <c r="AE2" s="433"/>
      <c r="AF2" s="434"/>
      <c r="AG2" s="457" t="s">
        <v>451</v>
      </c>
      <c r="AH2" s="433"/>
      <c r="AI2" s="434"/>
      <c r="AJ2" s="142"/>
      <c r="AK2" s="142"/>
      <c r="AL2" s="142"/>
      <c r="AR2" s="158" t="s">
        <v>450</v>
      </c>
    </row>
    <row r="3" spans="2:44" ht="30" customHeight="1" thickBot="1">
      <c r="C3" s="426" t="str">
        <f>D14</f>
        <v>ㄅ</v>
      </c>
      <c r="D3" s="427"/>
      <c r="E3" s="428"/>
      <c r="F3" s="426" t="str">
        <f>H14</f>
        <v>ㄉ</v>
      </c>
      <c r="G3" s="427"/>
      <c r="H3" s="428"/>
      <c r="I3" s="450" t="s">
        <v>449</v>
      </c>
      <c r="J3" s="451"/>
      <c r="K3" s="452"/>
      <c r="L3" s="450" t="s">
        <v>448</v>
      </c>
      <c r="M3" s="451"/>
      <c r="N3" s="452"/>
      <c r="O3" s="450"/>
      <c r="P3" s="451"/>
      <c r="Q3" s="452"/>
      <c r="R3" s="447" t="s">
        <v>447</v>
      </c>
      <c r="S3" s="448"/>
      <c r="T3" s="449"/>
      <c r="U3" s="450" t="s">
        <v>446</v>
      </c>
      <c r="V3" s="451"/>
      <c r="W3" s="452"/>
      <c r="X3" s="443" t="str">
        <f>D20</f>
        <v>ㄚ</v>
      </c>
      <c r="Y3" s="444"/>
      <c r="Z3" s="445"/>
      <c r="AA3" s="443"/>
      <c r="AB3" s="444"/>
      <c r="AC3" s="445"/>
      <c r="AD3" s="443"/>
      <c r="AE3" s="444"/>
      <c r="AF3" s="445"/>
      <c r="AG3" s="458"/>
      <c r="AH3" s="459"/>
      <c r="AI3" s="460"/>
      <c r="AQ3" s="156" t="s">
        <v>445</v>
      </c>
      <c r="AR3" s="142" t="s">
        <v>426</v>
      </c>
    </row>
    <row r="4" spans="2:44" s="155" customFormat="1" ht="18" customHeight="1">
      <c r="D4" s="429" t="s">
        <v>444</v>
      </c>
      <c r="E4" s="430"/>
      <c r="F4" s="431"/>
      <c r="G4" s="429" t="s">
        <v>379</v>
      </c>
      <c r="H4" s="430"/>
      <c r="I4" s="431"/>
      <c r="J4" s="429" t="s">
        <v>443</v>
      </c>
      <c r="K4" s="430"/>
      <c r="L4" s="431"/>
      <c r="M4" s="429" t="s">
        <v>442</v>
      </c>
      <c r="N4" s="430"/>
      <c r="O4" s="431"/>
      <c r="P4" s="429" t="s">
        <v>441</v>
      </c>
      <c r="Q4" s="430"/>
      <c r="R4" s="431"/>
      <c r="S4" s="429" t="s">
        <v>440</v>
      </c>
      <c r="T4" s="430"/>
      <c r="U4" s="431"/>
      <c r="V4" s="432" t="s">
        <v>439</v>
      </c>
      <c r="W4" s="433"/>
      <c r="X4" s="434"/>
      <c r="Y4" s="432" t="s">
        <v>438</v>
      </c>
      <c r="Z4" s="433"/>
      <c r="AA4" s="434"/>
      <c r="AB4" s="432" t="s">
        <v>435</v>
      </c>
      <c r="AC4" s="433"/>
      <c r="AD4" s="434"/>
      <c r="AE4" s="432" t="s">
        <v>437</v>
      </c>
      <c r="AF4" s="433"/>
      <c r="AG4" s="434"/>
      <c r="AJ4" s="142"/>
      <c r="AK4" s="142"/>
      <c r="AL4" s="142"/>
    </row>
    <row r="5" spans="2:44" ht="30" customHeight="1" thickBot="1">
      <c r="D5" s="426" t="str">
        <f>E14</f>
        <v>ㄆ</v>
      </c>
      <c r="E5" s="427"/>
      <c r="F5" s="428"/>
      <c r="G5" s="426" t="str">
        <f>I14</f>
        <v>ㄊ</v>
      </c>
      <c r="H5" s="427"/>
      <c r="I5" s="428"/>
      <c r="J5" s="426" t="str">
        <f>L14</f>
        <v>ㄍ</v>
      </c>
      <c r="K5" s="427"/>
      <c r="L5" s="428"/>
      <c r="M5" s="426"/>
      <c r="N5" s="427"/>
      <c r="O5" s="428"/>
      <c r="P5" s="423" t="str">
        <f>F14</f>
        <v>ㆠ</v>
      </c>
      <c r="Q5" s="424"/>
      <c r="R5" s="425"/>
      <c r="S5" s="426" t="str">
        <f>Q14</f>
        <v>ㄗ</v>
      </c>
      <c r="T5" s="427"/>
      <c r="U5" s="428"/>
      <c r="V5" s="443" t="str">
        <f>F20</f>
        <v>ㄧ</v>
      </c>
      <c r="W5" s="444"/>
      <c r="X5" s="445"/>
      <c r="Y5" s="443" t="str">
        <f>L20</f>
        <v>ㆦ</v>
      </c>
      <c r="Z5" s="444"/>
      <c r="AA5" s="445"/>
      <c r="AB5" s="443"/>
      <c r="AC5" s="444"/>
      <c r="AD5" s="445"/>
      <c r="AE5" s="435" t="str">
        <f>P20</f>
        <v>ㄣ</v>
      </c>
      <c r="AF5" s="436"/>
      <c r="AG5" s="437"/>
      <c r="AQ5" s="156" t="s">
        <v>436</v>
      </c>
      <c r="AR5" s="142" t="s">
        <v>435</v>
      </c>
    </row>
    <row r="6" spans="2:44" s="155" customFormat="1" ht="18" customHeight="1">
      <c r="D6" s="157"/>
      <c r="E6" s="429" t="s">
        <v>434</v>
      </c>
      <c r="F6" s="430"/>
      <c r="G6" s="431"/>
      <c r="H6" s="429" t="s">
        <v>433</v>
      </c>
      <c r="I6" s="430"/>
      <c r="J6" s="431"/>
      <c r="K6" s="429" t="s">
        <v>432</v>
      </c>
      <c r="L6" s="430"/>
      <c r="M6" s="431"/>
      <c r="N6" s="429" t="s">
        <v>431</v>
      </c>
      <c r="O6" s="430"/>
      <c r="P6" s="431"/>
      <c r="Q6" s="429" t="s">
        <v>430</v>
      </c>
      <c r="R6" s="430"/>
      <c r="S6" s="431"/>
      <c r="T6" s="429" t="s">
        <v>429</v>
      </c>
      <c r="U6" s="430"/>
      <c r="V6" s="431"/>
      <c r="W6" s="432" t="s">
        <v>428</v>
      </c>
      <c r="X6" s="433"/>
      <c r="Y6" s="434"/>
      <c r="Z6" s="432" t="s">
        <v>427</v>
      </c>
      <c r="AA6" s="433"/>
      <c r="AB6" s="434"/>
      <c r="AC6" s="432" t="s">
        <v>426</v>
      </c>
      <c r="AD6" s="433"/>
      <c r="AE6" s="434"/>
      <c r="AF6" s="432" t="s">
        <v>425</v>
      </c>
      <c r="AG6" s="433"/>
      <c r="AH6" s="434"/>
    </row>
    <row r="7" spans="2:44" ht="30" customHeight="1" thickBot="1">
      <c r="E7" s="440" t="str">
        <f>G14</f>
        <v>ㄇ</v>
      </c>
      <c r="F7" s="441"/>
      <c r="G7" s="442"/>
      <c r="H7" s="426" t="str">
        <f>J14</f>
        <v>ㄋ</v>
      </c>
      <c r="I7" s="427"/>
      <c r="J7" s="428"/>
      <c r="K7" s="426" t="str">
        <f>M14</f>
        <v>ㄎ</v>
      </c>
      <c r="L7" s="427"/>
      <c r="M7" s="428"/>
      <c r="N7" s="426"/>
      <c r="O7" s="427"/>
      <c r="P7" s="428"/>
      <c r="Q7" s="446" t="str">
        <f>N14</f>
        <v>ㆣ</v>
      </c>
      <c r="R7" s="424"/>
      <c r="S7" s="425"/>
      <c r="T7" s="426" t="str">
        <f>R14</f>
        <v>ㄘ</v>
      </c>
      <c r="U7" s="427"/>
      <c r="V7" s="428"/>
      <c r="W7" s="443" t="str">
        <f>H20</f>
        <v>ㄨ</v>
      </c>
      <c r="X7" s="444"/>
      <c r="Y7" s="445"/>
      <c r="Z7" s="443" t="str">
        <f>N20</f>
        <v>ㄜ</v>
      </c>
      <c r="AA7" s="444"/>
      <c r="AB7" s="445"/>
      <c r="AC7" s="443"/>
      <c r="AD7" s="444"/>
      <c r="AE7" s="445"/>
      <c r="AF7" s="462"/>
      <c r="AG7" s="444"/>
      <c r="AH7" s="445"/>
      <c r="AQ7" s="156" t="s">
        <v>424</v>
      </c>
      <c r="AR7" s="142" t="s">
        <v>423</v>
      </c>
    </row>
    <row r="8" spans="2:44" s="155" customFormat="1" ht="18" customHeight="1">
      <c r="F8" s="429" t="s">
        <v>422</v>
      </c>
      <c r="G8" s="430"/>
      <c r="H8" s="431"/>
      <c r="I8" s="429" t="s">
        <v>421</v>
      </c>
      <c r="J8" s="430"/>
      <c r="K8" s="431"/>
      <c r="L8" s="429" t="s">
        <v>420</v>
      </c>
      <c r="M8" s="430"/>
      <c r="N8" s="431"/>
      <c r="O8" s="429" t="s">
        <v>419</v>
      </c>
      <c r="P8" s="430"/>
      <c r="Q8" s="431"/>
      <c r="R8" s="429" t="s">
        <v>418</v>
      </c>
      <c r="S8" s="430"/>
      <c r="T8" s="431"/>
      <c r="U8" s="429" t="s">
        <v>377</v>
      </c>
      <c r="V8" s="430"/>
      <c r="W8" s="431"/>
      <c r="X8" s="432" t="s">
        <v>417</v>
      </c>
      <c r="Y8" s="433"/>
      <c r="Z8" s="434"/>
      <c r="AA8" s="432" t="s">
        <v>416</v>
      </c>
      <c r="AB8" s="433"/>
      <c r="AC8" s="434"/>
      <c r="AD8" s="432" t="s">
        <v>415</v>
      </c>
      <c r="AE8" s="433"/>
      <c r="AF8" s="434"/>
      <c r="AG8" s="461" t="s">
        <v>414</v>
      </c>
      <c r="AH8" s="433"/>
      <c r="AI8" s="434"/>
    </row>
    <row r="9" spans="2:44" ht="30" customHeight="1" thickBot="1">
      <c r="F9" s="426"/>
      <c r="G9" s="438"/>
      <c r="H9" s="439"/>
      <c r="I9" s="426" t="str">
        <f>K14</f>
        <v>ㄌ</v>
      </c>
      <c r="J9" s="427"/>
      <c r="K9" s="428"/>
      <c r="L9" s="426" t="str">
        <f>P14</f>
        <v>ㄏ</v>
      </c>
      <c r="M9" s="427"/>
      <c r="N9" s="428"/>
      <c r="O9" s="440" t="str">
        <f>O14</f>
        <v>ㄫ</v>
      </c>
      <c r="P9" s="441"/>
      <c r="Q9" s="442"/>
      <c r="R9" s="423" t="str">
        <f>S14</f>
        <v>ㆡ</v>
      </c>
      <c r="S9" s="424"/>
      <c r="T9" s="425"/>
      <c r="U9" s="426" t="str">
        <f>T14</f>
        <v>ㄙ</v>
      </c>
      <c r="V9" s="427"/>
      <c r="W9" s="428"/>
      <c r="X9" s="435" t="str">
        <f>O20</f>
        <v>ㆬ</v>
      </c>
      <c r="Y9" s="436"/>
      <c r="Z9" s="437"/>
      <c r="AA9" s="443" t="str">
        <f>J20</f>
        <v>ㄝ</v>
      </c>
      <c r="AB9" s="444"/>
      <c r="AC9" s="445"/>
      <c r="AD9" s="456" t="str">
        <f>Q20</f>
        <v>ㄥ</v>
      </c>
      <c r="AE9" s="436"/>
      <c r="AF9" s="437"/>
      <c r="AG9" s="443"/>
      <c r="AH9" s="444"/>
      <c r="AI9" s="445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abSelected="1" zoomScale="70" zoomScaleNormal="70" workbookViewId="0">
      <pane ySplit="7" topLeftCell="A17" activePane="bottomLeft" state="frozen"/>
      <selection pane="bottomLeft" activeCell="AH4" sqref="AH4:AQ4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</row>
    <row r="2" spans="1:63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AX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BB2"/>
      <c r="BE2"/>
      <c r="BF2"/>
      <c r="BG2"/>
      <c r="BH2"/>
    </row>
    <row r="3" spans="1:63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 t="s">
        <v>334</v>
      </c>
      <c r="V3" s="331" t="s">
        <v>343</v>
      </c>
      <c r="W3" s="331" t="s">
        <v>352</v>
      </c>
      <c r="X3" s="331">
        <v>8</v>
      </c>
      <c r="Y3" s="331" t="s">
        <v>333</v>
      </c>
      <c r="Z3" s="331" t="s">
        <v>340</v>
      </c>
      <c r="AA3" s="331" t="s">
        <v>353</v>
      </c>
      <c r="AB3" s="331" t="s">
        <v>336</v>
      </c>
      <c r="AC3" s="333" t="s">
        <v>354</v>
      </c>
      <c r="AD3" s="331">
        <v>9</v>
      </c>
      <c r="AE3" s="331" t="s">
        <v>200</v>
      </c>
      <c r="AF3" s="334">
        <v>0</v>
      </c>
      <c r="AG3" s="331" t="s">
        <v>727</v>
      </c>
      <c r="AH3" s="331" t="s">
        <v>741</v>
      </c>
      <c r="AI3" s="331" t="s">
        <v>742</v>
      </c>
      <c r="AJ3" s="331" t="s">
        <v>743</v>
      </c>
      <c r="AK3" s="331" t="s">
        <v>744</v>
      </c>
      <c r="AL3" s="331" t="s">
        <v>745</v>
      </c>
      <c r="AM3" s="332" t="s">
        <v>732</v>
      </c>
      <c r="AN3" s="335" t="s">
        <v>740</v>
      </c>
      <c r="AO3" s="342" t="s">
        <v>765</v>
      </c>
      <c r="AP3" s="342" t="s">
        <v>767</v>
      </c>
      <c r="AQ3" s="342" t="s">
        <v>766</v>
      </c>
      <c r="AR3" s="370" t="s">
        <v>301</v>
      </c>
      <c r="AS3" s="333" t="s">
        <v>776</v>
      </c>
      <c r="AT3" s="331">
        <v>4</v>
      </c>
      <c r="AU3" s="331">
        <v>3</v>
      </c>
      <c r="AV3" s="331">
        <v>6</v>
      </c>
      <c r="AW3" s="331">
        <v>5</v>
      </c>
      <c r="AX3" s="336">
        <v>7</v>
      </c>
    </row>
    <row r="4" spans="1:63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48</v>
      </c>
      <c r="V4" s="174" t="s">
        <v>76</v>
      </c>
      <c r="W4" s="175" t="s">
        <v>100</v>
      </c>
      <c r="X4" s="174" t="s">
        <v>20</v>
      </c>
      <c r="Y4" s="174" t="s">
        <v>50</v>
      </c>
      <c r="Z4" s="174" t="s">
        <v>78</v>
      </c>
      <c r="AA4" s="174" t="s">
        <v>322</v>
      </c>
      <c r="AB4" s="174" t="s">
        <v>54</v>
      </c>
      <c r="AC4" s="174" t="s">
        <v>115</v>
      </c>
      <c r="AD4" s="322" t="s">
        <v>22</v>
      </c>
      <c r="AE4" s="322" t="s">
        <v>80</v>
      </c>
      <c r="AF4" s="322" t="s">
        <v>23</v>
      </c>
      <c r="AG4" s="322" t="s">
        <v>81</v>
      </c>
      <c r="AH4" s="175" t="s">
        <v>116</v>
      </c>
      <c r="AI4" s="175" t="s">
        <v>117</v>
      </c>
      <c r="AJ4" s="175" t="s">
        <v>107</v>
      </c>
      <c r="AK4" s="175" t="s">
        <v>108</v>
      </c>
      <c r="AL4" s="175" t="s">
        <v>110</v>
      </c>
      <c r="AM4" s="175" t="s">
        <v>111</v>
      </c>
      <c r="AN4" s="175" t="s">
        <v>112</v>
      </c>
      <c r="AO4" s="175" t="s">
        <v>101</v>
      </c>
      <c r="AP4" s="175" t="s">
        <v>114</v>
      </c>
      <c r="AQ4" s="175" t="s">
        <v>113</v>
      </c>
      <c r="AR4" s="174" t="s">
        <v>894</v>
      </c>
      <c r="AS4" s="174" t="s">
        <v>807</v>
      </c>
      <c r="AT4" s="174" t="s">
        <v>14</v>
      </c>
      <c r="AU4" s="174" t="s">
        <v>12</v>
      </c>
      <c r="AV4" s="174" t="s">
        <v>18</v>
      </c>
      <c r="AW4" s="174" t="s">
        <v>16</v>
      </c>
      <c r="AX4" s="174" t="s">
        <v>775</v>
      </c>
      <c r="AZ4" s="416" t="s">
        <v>770</v>
      </c>
      <c r="BA4" s="417" t="str">
        <f xml:space="preserve"> _xlfn.CONCAT(BB9:BB55)</f>
        <v>1!qa2wsxeEdcvyYhnujm8ik,p/9l0;UJ*I&lt;(Lrfvz 43657</v>
      </c>
      <c r="BB4"/>
      <c r="BE4"/>
      <c r="BF4"/>
      <c r="BG4"/>
      <c r="BH4" s="416" t="s">
        <v>770</v>
      </c>
      <c r="BI4" s="345" t="s">
        <v>773</v>
      </c>
    </row>
    <row r="5" spans="1:63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 t="s">
        <v>49</v>
      </c>
      <c r="V5" s="133" t="s">
        <v>77</v>
      </c>
      <c r="W5" s="135" t="s">
        <v>331</v>
      </c>
      <c r="X5" s="133" t="s">
        <v>21</v>
      </c>
      <c r="Y5" s="133" t="s">
        <v>695</v>
      </c>
      <c r="Z5" s="133" t="s">
        <v>79</v>
      </c>
      <c r="AA5" s="133" t="s">
        <v>53</v>
      </c>
      <c r="AB5" s="135" t="s">
        <v>330</v>
      </c>
      <c r="AC5" s="133" t="s">
        <v>314</v>
      </c>
      <c r="AD5" s="133" t="s">
        <v>722</v>
      </c>
      <c r="AE5" s="135" t="s">
        <v>723</v>
      </c>
      <c r="AF5" s="135" t="s">
        <v>726</v>
      </c>
      <c r="AG5" s="135" t="s">
        <v>728</v>
      </c>
      <c r="AH5" s="133" t="s">
        <v>735</v>
      </c>
      <c r="AI5" s="133" t="s">
        <v>736</v>
      </c>
      <c r="AJ5" s="133" t="s">
        <v>737</v>
      </c>
      <c r="AK5" s="133" t="s">
        <v>738</v>
      </c>
      <c r="AL5" s="133" t="s">
        <v>739</v>
      </c>
      <c r="AM5" s="135" t="s">
        <v>733</v>
      </c>
      <c r="AN5" s="135" t="s">
        <v>734</v>
      </c>
      <c r="AO5" s="135" t="s">
        <v>753</v>
      </c>
      <c r="AP5" s="135" t="s">
        <v>761</v>
      </c>
      <c r="AQ5" s="135" t="s">
        <v>762</v>
      </c>
      <c r="AR5" s="135" t="s">
        <v>328</v>
      </c>
      <c r="AS5" s="133">
        <v>1</v>
      </c>
      <c r="AT5" s="133">
        <v>2</v>
      </c>
      <c r="AU5" s="133">
        <v>3</v>
      </c>
      <c r="AV5" s="133">
        <v>5</v>
      </c>
      <c r="AW5" s="133">
        <v>7</v>
      </c>
      <c r="AX5" s="133">
        <v>8</v>
      </c>
      <c r="AZ5" s="416" t="s">
        <v>771</v>
      </c>
      <c r="BH5" s="416" t="s">
        <v>771</v>
      </c>
      <c r="BI5" s="345" t="s">
        <v>772</v>
      </c>
    </row>
    <row r="6" spans="1:63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333</v>
      </c>
      <c r="V6" s="131" t="s">
        <v>334</v>
      </c>
      <c r="W6" s="132" t="s">
        <v>721</v>
      </c>
      <c r="X6" s="131" t="s">
        <v>21</v>
      </c>
      <c r="Y6" s="131" t="s">
        <v>32</v>
      </c>
      <c r="Z6" s="131" t="s">
        <v>79</v>
      </c>
      <c r="AA6" s="131" t="s">
        <v>53</v>
      </c>
      <c r="AB6" s="132" t="s">
        <v>355</v>
      </c>
      <c r="AC6" s="132" t="s">
        <v>720</v>
      </c>
      <c r="AD6" s="319" t="s">
        <v>615</v>
      </c>
      <c r="AE6" s="319" t="s">
        <v>616</v>
      </c>
      <c r="AF6" s="319" t="s">
        <v>724</v>
      </c>
      <c r="AG6" s="319" t="s">
        <v>725</v>
      </c>
      <c r="AH6" s="132" t="s">
        <v>303</v>
      </c>
      <c r="AI6" s="132" t="s">
        <v>748</v>
      </c>
      <c r="AJ6" s="132" t="s">
        <v>749</v>
      </c>
      <c r="AK6" s="132" t="s">
        <v>751</v>
      </c>
      <c r="AL6" s="132" t="s">
        <v>747</v>
      </c>
      <c r="AM6" s="132" t="s">
        <v>750</v>
      </c>
      <c r="AN6" s="132" t="s">
        <v>752</v>
      </c>
      <c r="AO6" s="132" t="s">
        <v>754</v>
      </c>
      <c r="AP6" s="132" t="s">
        <v>763</v>
      </c>
      <c r="AQ6" s="132" t="s">
        <v>764</v>
      </c>
      <c r="AR6" s="233" t="s">
        <v>307</v>
      </c>
      <c r="AS6" s="132">
        <v>1</v>
      </c>
      <c r="AT6" s="131">
        <v>2</v>
      </c>
      <c r="AU6" s="131">
        <v>3</v>
      </c>
      <c r="AV6" s="131">
        <v>5</v>
      </c>
      <c r="AW6" s="131">
        <v>7</v>
      </c>
      <c r="AX6" s="137">
        <v>0</v>
      </c>
      <c r="BB6"/>
      <c r="BE6"/>
      <c r="BF6"/>
      <c r="BG6"/>
      <c r="BH6"/>
    </row>
    <row r="7" spans="1:63" s="3" customFormat="1" ht="36" customHeight="1" thickBot="1">
      <c r="A7"/>
      <c r="BA7" s="57"/>
      <c r="BB7"/>
      <c r="BC7"/>
      <c r="BD7"/>
      <c r="BE7"/>
      <c r="BH7" s="57"/>
      <c r="BI7"/>
      <c r="BJ7"/>
    </row>
    <row r="8" spans="1:63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68" t="s">
        <v>0</v>
      </c>
      <c r="H8" s="469"/>
      <c r="I8" s="470"/>
      <c r="J8" s="478" t="s">
        <v>1</v>
      </c>
      <c r="K8" s="479"/>
      <c r="L8" s="480"/>
      <c r="M8" s="478" t="s">
        <v>2</v>
      </c>
      <c r="N8" s="479"/>
      <c r="O8" s="480"/>
      <c r="P8" s="481" t="s">
        <v>689</v>
      </c>
      <c r="Q8" s="482"/>
      <c r="R8" s="483"/>
      <c r="S8" s="478" t="s">
        <v>3</v>
      </c>
      <c r="T8" s="479"/>
      <c r="U8" s="480"/>
      <c r="V8" s="478" t="s">
        <v>4</v>
      </c>
      <c r="W8" s="479"/>
      <c r="X8" s="480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71" t="s">
        <v>5</v>
      </c>
      <c r="AF8" s="472"/>
      <c r="AG8" s="473"/>
      <c r="AH8" s="465" t="s">
        <v>6</v>
      </c>
      <c r="AI8" s="466"/>
      <c r="AJ8" s="467"/>
      <c r="AK8" s="465" t="s">
        <v>7</v>
      </c>
      <c r="AL8" s="466"/>
      <c r="AM8" s="467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AZ8" s="2"/>
      <c r="BA8" s="337" t="s">
        <v>103</v>
      </c>
      <c r="BB8" s="340" t="s">
        <v>895</v>
      </c>
      <c r="BC8" s="341" t="s">
        <v>104</v>
      </c>
      <c r="BD8" s="338" t="s">
        <v>730</v>
      </c>
      <c r="BE8" s="339" t="s">
        <v>326</v>
      </c>
      <c r="BH8" s="337" t="s">
        <v>103</v>
      </c>
      <c r="BI8" s="407" t="s">
        <v>774</v>
      </c>
      <c r="BJ8" s="343" t="s">
        <v>768</v>
      </c>
      <c r="BK8" s="338" t="s">
        <v>769</v>
      </c>
    </row>
    <row r="9" spans="1:63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74" t="s">
        <v>12</v>
      </c>
      <c r="K9" s="475"/>
      <c r="L9" s="6" t="s">
        <v>13</v>
      </c>
      <c r="M9" s="474" t="s">
        <v>14</v>
      </c>
      <c r="N9" s="475"/>
      <c r="O9" s="6" t="s">
        <v>15</v>
      </c>
      <c r="P9" s="476" t="s">
        <v>16</v>
      </c>
      <c r="Q9" s="477"/>
      <c r="R9" s="6" t="s">
        <v>17</v>
      </c>
      <c r="S9" s="474" t="s">
        <v>18</v>
      </c>
      <c r="T9" s="475"/>
      <c r="U9" s="6" t="s">
        <v>19</v>
      </c>
      <c r="V9" s="476" t="s">
        <v>909</v>
      </c>
      <c r="W9" s="477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63"/>
      <c r="AL9" s="464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AZ9" s="4"/>
      <c r="BA9" s="173">
        <f xml:space="preserve"> ROW() -8</f>
        <v>1</v>
      </c>
      <c r="BB9" s="110">
        <v>1</v>
      </c>
      <c r="BC9" s="108" t="s">
        <v>8</v>
      </c>
      <c r="BD9" s="171" t="s">
        <v>9</v>
      </c>
      <c r="BE9" s="109" t="s">
        <v>9</v>
      </c>
      <c r="BH9" s="173">
        <v>1</v>
      </c>
      <c r="BI9" s="371" t="e">
        <f xml:space="preserve"> MATCH(BJ9, $BB$9:$BB$55, 0)</f>
        <v>#N/A</v>
      </c>
      <c r="BJ9" s="108" t="str">
        <f t="shared" ref="BJ9:BJ63" si="1" xml:space="preserve"> MID($BI$4, $BH9, 1)</f>
        <v>1</v>
      </c>
      <c r="BK9" s="372" t="str">
        <f xml:space="preserve"> MID($BI$5, $BH9, 1)</f>
        <v>1</v>
      </c>
    </row>
    <row r="10" spans="1:63" s="42" customFormat="1" ht="42.75" customHeight="1">
      <c r="A10" s="3"/>
      <c r="B10" s="3"/>
      <c r="C10" s="2"/>
      <c r="D10" s="2"/>
      <c r="E10" s="468" t="s">
        <v>24</v>
      </c>
      <c r="F10" s="469"/>
      <c r="G10" s="470"/>
      <c r="H10" s="468" t="s">
        <v>25</v>
      </c>
      <c r="I10" s="469"/>
      <c r="J10" s="470"/>
      <c r="K10" s="324" t="s">
        <v>44</v>
      </c>
      <c r="L10" s="320" t="s">
        <v>746</v>
      </c>
      <c r="M10" s="323" t="s">
        <v>45</v>
      </c>
      <c r="N10" s="468" t="s">
        <v>27</v>
      </c>
      <c r="O10" s="469"/>
      <c r="P10" s="470"/>
      <c r="Q10" s="468" t="s">
        <v>28</v>
      </c>
      <c r="R10" s="469"/>
      <c r="S10" s="470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71" t="s">
        <v>32</v>
      </c>
      <c r="AD10" s="472"/>
      <c r="AE10" s="473"/>
      <c r="AF10" s="471" t="s">
        <v>33</v>
      </c>
      <c r="AG10" s="472"/>
      <c r="AH10" s="473"/>
      <c r="AI10" s="471" t="s">
        <v>34</v>
      </c>
      <c r="AJ10" s="472"/>
      <c r="AK10" s="473"/>
      <c r="AL10" s="471" t="s">
        <v>35</v>
      </c>
      <c r="AM10" s="472"/>
      <c r="AN10" s="473"/>
      <c r="AO10" s="465" t="s">
        <v>36</v>
      </c>
      <c r="AP10" s="466"/>
      <c r="AQ10" s="467"/>
      <c r="AR10" s="2"/>
      <c r="AV10" s="2"/>
      <c r="AW10" s="57"/>
      <c r="AX10" s="57"/>
      <c r="AY10"/>
      <c r="AZ10" s="2"/>
      <c r="BA10" s="173">
        <f t="shared" ref="BA10:BA58" si="2" xml:space="preserve"> ROW() -8</f>
        <v>2</v>
      </c>
      <c r="BB10" s="110" t="s">
        <v>902</v>
      </c>
      <c r="BC10" s="108" t="s">
        <v>90</v>
      </c>
      <c r="BD10" s="171" t="s">
        <v>91</v>
      </c>
      <c r="BE10" s="109" t="s">
        <v>91</v>
      </c>
      <c r="BH10" s="173">
        <v>2</v>
      </c>
      <c r="BI10" s="371"/>
      <c r="BJ10" s="108" t="str">
        <f t="shared" si="1"/>
        <v>!</v>
      </c>
      <c r="BK10" s="372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50"/>
      <c r="R11" s="51"/>
      <c r="S11" s="126"/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63"/>
      <c r="AJ11" s="464"/>
      <c r="AK11" s="8"/>
      <c r="AL11" s="463"/>
      <c r="AM11" s="464"/>
      <c r="AN11" s="8"/>
      <c r="AO11" s="463"/>
      <c r="AP11" s="464"/>
      <c r="AQ11" s="8"/>
      <c r="AR11" s="2"/>
      <c r="AV11" s="4"/>
      <c r="AW11" s="57"/>
      <c r="AX11" s="57"/>
      <c r="AY11"/>
      <c r="AZ11" s="4"/>
      <c r="BA11" s="173">
        <f t="shared" si="2"/>
        <v>3</v>
      </c>
      <c r="BB11" s="110" t="s">
        <v>164</v>
      </c>
      <c r="BC11" s="108" t="s">
        <v>37</v>
      </c>
      <c r="BD11" s="171" t="s">
        <v>38</v>
      </c>
      <c r="BE11" s="109" t="s">
        <v>33</v>
      </c>
      <c r="BH11" s="173">
        <v>3</v>
      </c>
      <c r="BI11" s="371"/>
      <c r="BJ11" s="108" t="str">
        <f t="shared" si="1"/>
        <v>q</v>
      </c>
      <c r="BK11" s="372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468" t="s">
        <v>307</v>
      </c>
      <c r="G12" s="469"/>
      <c r="H12" s="470"/>
      <c r="I12" s="468" t="s">
        <v>56</v>
      </c>
      <c r="J12" s="469"/>
      <c r="K12" s="470"/>
      <c r="L12" s="468" t="s">
        <v>57</v>
      </c>
      <c r="M12" s="469"/>
      <c r="N12" s="470"/>
      <c r="O12" s="468" t="s">
        <v>58</v>
      </c>
      <c r="P12" s="469"/>
      <c r="Q12" s="470"/>
      <c r="R12" s="468" t="s">
        <v>59</v>
      </c>
      <c r="S12" s="469"/>
      <c r="T12" s="470"/>
      <c r="U12" s="468" t="s">
        <v>60</v>
      </c>
      <c r="V12" s="469"/>
      <c r="W12" s="470"/>
      <c r="X12" s="325" t="s">
        <v>117</v>
      </c>
      <c r="Y12" s="321" t="s">
        <v>742</v>
      </c>
      <c r="Z12" s="326" t="s">
        <v>605</v>
      </c>
      <c r="AA12" s="471" t="s">
        <v>62</v>
      </c>
      <c r="AB12" s="472"/>
      <c r="AC12" s="473"/>
      <c r="AD12" s="325" t="s">
        <v>112</v>
      </c>
      <c r="AE12" s="321" t="s">
        <v>740</v>
      </c>
      <c r="AF12" s="326" t="s">
        <v>908</v>
      </c>
      <c r="AG12" s="471" t="s">
        <v>64</v>
      </c>
      <c r="AH12" s="472"/>
      <c r="AI12" s="473"/>
      <c r="AJ12" s="465" t="s">
        <v>65</v>
      </c>
      <c r="AK12" s="466"/>
      <c r="AL12" s="46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 s="2"/>
      <c r="BA12" s="173">
        <f t="shared" si="2"/>
        <v>4</v>
      </c>
      <c r="BB12" s="110" t="s">
        <v>21</v>
      </c>
      <c r="BC12" s="108" t="s">
        <v>55</v>
      </c>
      <c r="BD12" s="171" t="s">
        <v>66</v>
      </c>
      <c r="BE12" s="109" t="s">
        <v>66</v>
      </c>
      <c r="BH12" s="173">
        <v>4</v>
      </c>
      <c r="BI12" s="371"/>
      <c r="BJ12" s="108" t="str">
        <f t="shared" si="1"/>
        <v>a</v>
      </c>
      <c r="BK12" s="372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125"/>
      <c r="S13" s="51"/>
      <c r="T13" s="5"/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63"/>
      <c r="AK13" s="464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 s="4"/>
      <c r="BA13" s="173">
        <f t="shared" si="2"/>
        <v>5</v>
      </c>
      <c r="BB13" s="110">
        <v>2</v>
      </c>
      <c r="BC13" s="108" t="s">
        <v>10</v>
      </c>
      <c r="BD13" s="171" t="s">
        <v>11</v>
      </c>
      <c r="BE13" s="109" t="s">
        <v>11</v>
      </c>
      <c r="BH13" s="173">
        <v>5</v>
      </c>
      <c r="BI13" s="371"/>
      <c r="BJ13" s="108" t="str">
        <f t="shared" si="1"/>
        <v>2</v>
      </c>
      <c r="BK13" s="372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468" t="s">
        <v>303</v>
      </c>
      <c r="H14" s="469"/>
      <c r="I14" s="470"/>
      <c r="J14" s="468" t="s">
        <v>82</v>
      </c>
      <c r="K14" s="469"/>
      <c r="L14" s="470"/>
      <c r="M14" s="468" t="s">
        <v>83</v>
      </c>
      <c r="N14" s="469"/>
      <c r="O14" s="470"/>
      <c r="P14" s="468" t="s">
        <v>84</v>
      </c>
      <c r="Q14" s="469"/>
      <c r="R14" s="470"/>
      <c r="S14" s="468" t="s">
        <v>85</v>
      </c>
      <c r="T14" s="469"/>
      <c r="U14" s="470"/>
      <c r="V14" s="468" t="s">
        <v>86</v>
      </c>
      <c r="W14" s="469"/>
      <c r="X14" s="470"/>
      <c r="Y14" s="471" t="s">
        <v>87</v>
      </c>
      <c r="Z14" s="472"/>
      <c r="AA14" s="473"/>
      <c r="AB14" s="325" t="s">
        <v>110</v>
      </c>
      <c r="AC14" s="321" t="s">
        <v>758</v>
      </c>
      <c r="AD14" s="326" t="s">
        <v>906</v>
      </c>
      <c r="AE14" s="471" t="s">
        <v>88</v>
      </c>
      <c r="AF14" s="472"/>
      <c r="AG14" s="473"/>
      <c r="AH14" s="465" t="s">
        <v>89</v>
      </c>
      <c r="AI14" s="466"/>
      <c r="AJ14" s="467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 s="2"/>
      <c r="BA14" s="173">
        <f t="shared" si="2"/>
        <v>6</v>
      </c>
      <c r="BB14" s="110" t="s">
        <v>170</v>
      </c>
      <c r="BC14" s="108" t="s">
        <v>39</v>
      </c>
      <c r="BD14" s="171" t="s">
        <v>40</v>
      </c>
      <c r="BE14" s="109" t="s">
        <v>28</v>
      </c>
      <c r="BH14" s="173">
        <v>6</v>
      </c>
      <c r="BI14" s="371"/>
      <c r="BJ14" s="108" t="str">
        <f t="shared" si="1"/>
        <v>w</v>
      </c>
      <c r="BK14" s="372" t="str">
        <f t="shared" si="3"/>
        <v>w</v>
      </c>
    </row>
    <row r="15" spans="1:63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50"/>
      <c r="T15" s="51"/>
      <c r="U15" s="126"/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AZ15" s="4"/>
      <c r="BA15" s="173">
        <f t="shared" si="2"/>
        <v>7</v>
      </c>
      <c r="BB15" s="110" t="s">
        <v>99</v>
      </c>
      <c r="BC15" s="108" t="s">
        <v>67</v>
      </c>
      <c r="BD15" s="171" t="s">
        <v>68</v>
      </c>
      <c r="BE15" s="109" t="s">
        <v>68</v>
      </c>
      <c r="BH15" s="173">
        <v>7</v>
      </c>
      <c r="BI15" s="371"/>
      <c r="BJ15" s="108" t="str">
        <f t="shared" si="1"/>
        <v>s</v>
      </c>
      <c r="BK15" s="372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BA16" s="173">
        <f t="shared" si="2"/>
        <v>8</v>
      </c>
      <c r="BB16" s="110" t="s">
        <v>171</v>
      </c>
      <c r="BC16" s="108" t="s">
        <v>92</v>
      </c>
      <c r="BD16" s="171" t="s">
        <v>93</v>
      </c>
      <c r="BE16" s="109" t="s">
        <v>93</v>
      </c>
      <c r="BH16" s="173">
        <v>8</v>
      </c>
      <c r="BI16" s="371"/>
      <c r="BJ16" s="108" t="str">
        <f t="shared" si="1"/>
        <v>x</v>
      </c>
      <c r="BK16" s="372" t="str">
        <f t="shared" si="3"/>
        <v>x</v>
      </c>
    </row>
    <row r="17" spans="1:63" s="12" customFormat="1" ht="38.1" customHeight="1">
      <c r="B17" s="140" t="s">
        <v>359</v>
      </c>
      <c r="AW17" s="57"/>
      <c r="AX17" s="57"/>
      <c r="AY17"/>
      <c r="AZ17" s="60"/>
      <c r="BA17" s="173">
        <f t="shared" si="2"/>
        <v>9</v>
      </c>
      <c r="BB17" s="110" t="s">
        <v>53</v>
      </c>
      <c r="BC17" s="108" t="s">
        <v>41</v>
      </c>
      <c r="BD17" s="171" t="s">
        <v>42</v>
      </c>
      <c r="BE17" s="109" t="s">
        <v>42</v>
      </c>
      <c r="BH17" s="173">
        <v>9</v>
      </c>
      <c r="BI17" s="371"/>
      <c r="BJ17" s="108" t="str">
        <f t="shared" si="1"/>
        <v>e</v>
      </c>
      <c r="BK17" s="372" t="str">
        <f t="shared" si="3"/>
        <v>e</v>
      </c>
    </row>
    <row r="18" spans="1:63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 s="60"/>
      <c r="BA18" s="173">
        <f t="shared" si="2"/>
        <v>10</v>
      </c>
      <c r="BB18" s="110" t="s">
        <v>26</v>
      </c>
      <c r="BC18" s="108" t="s">
        <v>44</v>
      </c>
      <c r="BD18" s="171" t="s">
        <v>45</v>
      </c>
      <c r="BE18" s="109" t="s">
        <v>45</v>
      </c>
      <c r="BH18" s="173">
        <v>10</v>
      </c>
      <c r="BI18" s="371"/>
      <c r="BJ18" s="108" t="str">
        <f t="shared" si="1"/>
        <v>E</v>
      </c>
      <c r="BK18" s="372" t="str">
        <f t="shared" si="3"/>
        <v>E</v>
      </c>
    </row>
    <row r="19" spans="1:63" s="12" customFormat="1" ht="38.1" customHeight="1">
      <c r="B19" s="63" t="str">
        <f>B6</f>
        <v>字典編碼</v>
      </c>
      <c r="C19" s="177">
        <f xml:space="preserve"> LEN(D19)</f>
        <v>47</v>
      </c>
      <c r="D19" s="64" t="str">
        <f xml:space="preserve"> _xlfn.CONCAT(D6:AX6)</f>
        <v>pbPmtTnlkgKhwcjCsiuMaOoeDWIULQZXRSEVFYHBA123570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20" t="s">
        <v>196</v>
      </c>
      <c r="AK19" s="421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 s="60"/>
      <c r="BA19" s="173">
        <f t="shared" si="2"/>
        <v>11</v>
      </c>
      <c r="BB19" s="110" t="s">
        <v>163</v>
      </c>
      <c r="BC19" s="108" t="s">
        <v>69</v>
      </c>
      <c r="BD19" s="171" t="s">
        <v>70</v>
      </c>
      <c r="BE19" s="109" t="s">
        <v>62</v>
      </c>
      <c r="BH19" s="173">
        <v>11</v>
      </c>
      <c r="BI19" s="371"/>
      <c r="BJ19" s="108" t="str">
        <f t="shared" si="1"/>
        <v>d</v>
      </c>
      <c r="BK19" s="372" t="str">
        <f t="shared" si="3"/>
        <v>d</v>
      </c>
    </row>
    <row r="20" spans="1:63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_xlfn.CONCAT(D3:AX3)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21" t="str">
        <f xml:space="preserve"> MID(D20,AK19,1)</f>
        <v>1</v>
      </c>
      <c r="AK20" s="422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 s="60"/>
      <c r="BA20" s="173">
        <f t="shared" si="2"/>
        <v>12</v>
      </c>
      <c r="BB20" s="110" t="s">
        <v>166</v>
      </c>
      <c r="BC20" s="108" t="s">
        <v>94</v>
      </c>
      <c r="BD20" s="171" t="s">
        <v>95</v>
      </c>
      <c r="BE20" s="109" t="s">
        <v>95</v>
      </c>
      <c r="BH20" s="173">
        <v>12</v>
      </c>
      <c r="BI20" s="371"/>
      <c r="BJ20" s="108" t="str">
        <f t="shared" si="1"/>
        <v>D</v>
      </c>
      <c r="BK20" s="372" t="str">
        <f t="shared" si="3"/>
        <v>D</v>
      </c>
    </row>
    <row r="21" spans="1:63" s="12" customFormat="1" ht="38.1" customHeight="1">
      <c r="B21" s="139" t="str">
        <f xml:space="preserve"> "- xlit|" &amp; D19 &amp; "|" &amp; D20 &amp; "|"</f>
        <v>- xlit|pbPmtTnlkgKhwcjCsiuMaOoeDWIULQZXRSEVFYHBA123570|1!qa2wsxeEdcvyYhnujm8ik,p/9l0;UJ*I&lt;(Lrfvz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 s="60"/>
      <c r="BA21" s="173">
        <f t="shared" si="2"/>
        <v>13</v>
      </c>
      <c r="BB21" s="110" t="s">
        <v>174</v>
      </c>
      <c r="BC21" s="108" t="s">
        <v>72</v>
      </c>
      <c r="BD21" s="171" t="s">
        <v>73</v>
      </c>
      <c r="BE21" s="109" t="s">
        <v>170</v>
      </c>
      <c r="BH21" s="173">
        <v>13</v>
      </c>
      <c r="BI21" s="371"/>
      <c r="BJ21" s="108" t="str">
        <f t="shared" si="1"/>
        <v>c</v>
      </c>
      <c r="BK21" s="372" t="str">
        <f t="shared" si="3"/>
        <v>c</v>
      </c>
    </row>
    <row r="22" spans="1:63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 s="60"/>
      <c r="BA22" s="173">
        <f t="shared" si="2"/>
        <v>14</v>
      </c>
      <c r="BB22" s="110" t="s">
        <v>175</v>
      </c>
      <c r="BC22" s="108" t="s">
        <v>46</v>
      </c>
      <c r="BD22" s="171" t="s">
        <v>166</v>
      </c>
      <c r="BE22" s="109" t="s">
        <v>166</v>
      </c>
      <c r="BH22" s="173">
        <v>14</v>
      </c>
      <c r="BI22" s="371"/>
      <c r="BJ22" s="108" t="str">
        <f t="shared" si="1"/>
        <v>r</v>
      </c>
      <c r="BK22" s="372" t="str">
        <f t="shared" si="3"/>
        <v>r</v>
      </c>
    </row>
    <row r="23" spans="1:63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 s="60"/>
      <c r="BA23" s="173">
        <f t="shared" si="2"/>
        <v>15</v>
      </c>
      <c r="BB23" s="110" t="s">
        <v>29</v>
      </c>
      <c r="BC23" s="108" t="s">
        <v>106</v>
      </c>
      <c r="BD23" s="171" t="s">
        <v>97</v>
      </c>
      <c r="BE23" s="109" t="s">
        <v>97</v>
      </c>
      <c r="BH23" s="173">
        <v>15</v>
      </c>
      <c r="BI23" s="371"/>
      <c r="BJ23" s="108" t="str">
        <f t="shared" si="1"/>
        <v>R</v>
      </c>
      <c r="BK23" s="372" t="str">
        <f t="shared" si="3"/>
        <v>R</v>
      </c>
    </row>
    <row r="24" spans="1:63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 s="60"/>
      <c r="BA24" s="173">
        <f t="shared" si="2"/>
        <v>16</v>
      </c>
      <c r="BB24" s="110" t="s">
        <v>95</v>
      </c>
      <c r="BC24" s="108" t="s">
        <v>74</v>
      </c>
      <c r="BD24" s="171" t="s">
        <v>805</v>
      </c>
      <c r="BE24" s="109" t="s">
        <v>83</v>
      </c>
      <c r="BH24" s="173">
        <v>16</v>
      </c>
      <c r="BI24" s="371"/>
      <c r="BJ24" s="108" t="str">
        <f t="shared" si="1"/>
        <v>f</v>
      </c>
      <c r="BK24" s="372" t="str">
        <f t="shared" si="3"/>
        <v>f</v>
      </c>
    </row>
    <row r="25" spans="1:63" ht="38.1" customHeight="1">
      <c r="A25" s="12"/>
      <c r="B25" s="73" t="str">
        <f>B3</f>
        <v>按鍵字元</v>
      </c>
      <c r="C25" s="178">
        <f xml:space="preserve"> LEN(D25)</f>
        <v>46</v>
      </c>
      <c r="D25" s="71" t="str">
        <f xml:space="preserve"> _xlfn.CONCAT(D3:AR3, AT3:AX3)</f>
        <v>1!qa2wsxeEdcvyYhnujm8ik,p/9l0;UJ*I&lt;(Lrfvz43657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AZ25" s="60"/>
      <c r="BA25" s="173">
        <f t="shared" si="2"/>
        <v>17</v>
      </c>
      <c r="BB25" s="110" t="s">
        <v>68</v>
      </c>
      <c r="BC25" s="108" t="s">
        <v>98</v>
      </c>
      <c r="BD25" s="171" t="s">
        <v>99</v>
      </c>
      <c r="BE25" s="109" t="s">
        <v>99</v>
      </c>
      <c r="BH25" s="173">
        <v>17</v>
      </c>
      <c r="BI25" s="371"/>
      <c r="BJ25" s="108" t="str">
        <f t="shared" si="1"/>
        <v>v</v>
      </c>
      <c r="BK25" s="372" t="str">
        <f t="shared" si="3"/>
        <v>v</v>
      </c>
    </row>
    <row r="26" spans="1:63" ht="38.1" customHeight="1">
      <c r="B26" s="65" t="str">
        <f>B4</f>
        <v>注音符號</v>
      </c>
      <c r="C26" s="179">
        <f>LEN(D26)</f>
        <v>46</v>
      </c>
      <c r="D26" s="65" t="str">
        <f xml:space="preserve"> _xlfn.CONCAT(D4:AR4, AT4:AX4)</f>
        <v>ㄅㆠㄆㄇㄉㄊㄋㄌㄍㆣㄎㄏㄫㄗㆡㄘㄙㄧㄨㆬㄚㆦㄜㄝㄣㄥㄞㄠㄢㄤㆪㆫㆩㆧㆥㆮㆯㆲㆱㆰ声ˋ˪ˊ˫．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AZ26" s="60"/>
      <c r="BA26" s="173">
        <f t="shared" si="2"/>
        <v>18</v>
      </c>
      <c r="BB26" s="110" t="s">
        <v>77</v>
      </c>
      <c r="BC26" s="108" t="s">
        <v>48</v>
      </c>
      <c r="BD26" s="171" t="s">
        <v>49</v>
      </c>
      <c r="BE26" s="109" t="s">
        <v>49</v>
      </c>
      <c r="BH26" s="173">
        <v>18</v>
      </c>
      <c r="BI26" s="371"/>
      <c r="BJ26" s="108" t="str">
        <f t="shared" si="1"/>
        <v>y</v>
      </c>
      <c r="BK26" s="372" t="str">
        <f t="shared" si="3"/>
        <v>y</v>
      </c>
    </row>
    <row r="27" spans="1:63" ht="38.1" customHeight="1">
      <c r="B27" s="139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AZ27" s="60"/>
      <c r="BA27" s="173">
        <f t="shared" si="2"/>
        <v>19</v>
      </c>
      <c r="BB27" s="110" t="s">
        <v>97</v>
      </c>
      <c r="BC27" s="108" t="s">
        <v>76</v>
      </c>
      <c r="BD27" s="171" t="s">
        <v>77</v>
      </c>
      <c r="BE27" s="109" t="s">
        <v>77</v>
      </c>
      <c r="BH27" s="173">
        <v>19</v>
      </c>
      <c r="BI27" s="371"/>
      <c r="BJ27" s="108" t="str">
        <f t="shared" si="1"/>
        <v>Y</v>
      </c>
      <c r="BK27" s="372" t="str">
        <f t="shared" si="3"/>
        <v>Y</v>
      </c>
    </row>
    <row r="28" spans="1:63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AZ28" s="60"/>
      <c r="BA28" s="173">
        <f t="shared" si="2"/>
        <v>20</v>
      </c>
      <c r="BB28" s="110" t="s">
        <v>66</v>
      </c>
      <c r="BC28" s="108" t="s">
        <v>100</v>
      </c>
      <c r="BD28" s="171" t="s">
        <v>903</v>
      </c>
      <c r="BE28" s="109" t="s">
        <v>87</v>
      </c>
      <c r="BH28" s="173">
        <v>20</v>
      </c>
      <c r="BI28" s="371"/>
      <c r="BJ28" s="108" t="str">
        <f t="shared" si="1"/>
        <v>h</v>
      </c>
      <c r="BK28" s="372" t="str">
        <f t="shared" si="3"/>
        <v>h</v>
      </c>
    </row>
    <row r="29" spans="1:63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AZ29" s="60"/>
      <c r="BA29" s="173">
        <f t="shared" si="2"/>
        <v>21</v>
      </c>
      <c r="BB29" s="110">
        <v>8</v>
      </c>
      <c r="BC29" s="108" t="s">
        <v>20</v>
      </c>
      <c r="BD29" s="171" t="s">
        <v>21</v>
      </c>
      <c r="BE29" s="109" t="s">
        <v>21</v>
      </c>
      <c r="BH29" s="173">
        <v>21</v>
      </c>
      <c r="BI29" s="371"/>
      <c r="BJ29" s="108" t="str">
        <f t="shared" si="1"/>
        <v>n</v>
      </c>
      <c r="BK29" s="372" t="str">
        <f t="shared" si="3"/>
        <v>n</v>
      </c>
    </row>
    <row r="30" spans="1:63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173">
        <f t="shared" si="2"/>
        <v>22</v>
      </c>
      <c r="BB30" s="110" t="s">
        <v>49</v>
      </c>
      <c r="BC30" s="108" t="s">
        <v>50</v>
      </c>
      <c r="BD30" s="171" t="s">
        <v>51</v>
      </c>
      <c r="BE30" s="109" t="s">
        <v>32</v>
      </c>
      <c r="BH30" s="173">
        <v>22</v>
      </c>
      <c r="BI30" s="371"/>
      <c r="BJ30" s="108" t="str">
        <f t="shared" si="1"/>
        <v>8</v>
      </c>
      <c r="BK30" s="372" t="str">
        <f t="shared" si="3"/>
        <v>8</v>
      </c>
    </row>
    <row r="31" spans="1:63" ht="38.1" customHeight="1">
      <c r="B31" s="73" t="str">
        <f>B6</f>
        <v>字典編碼</v>
      </c>
      <c r="C31" s="178">
        <f xml:space="preserve"> LEN(D31)</f>
        <v>40</v>
      </c>
      <c r="D31" s="71" t="str">
        <f xml:space="preserve"> _xlfn.CONCAT(D6:AQ6)</f>
        <v>pbPmtTnlkgKhwcjCsiuMaOoeDWIULQZXRSEVFYHB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173">
        <f t="shared" si="2"/>
        <v>23</v>
      </c>
      <c r="BB31" s="110" t="s">
        <v>42</v>
      </c>
      <c r="BC31" s="108" t="s">
        <v>78</v>
      </c>
      <c r="BD31" s="171" t="s">
        <v>79</v>
      </c>
      <c r="BE31" s="109" t="s">
        <v>79</v>
      </c>
      <c r="BH31" s="173">
        <v>23</v>
      </c>
      <c r="BI31" s="371"/>
      <c r="BJ31" s="108" t="str">
        <f t="shared" si="1"/>
        <v>*</v>
      </c>
      <c r="BK31" s="372" t="str">
        <f t="shared" si="3"/>
        <v>*</v>
      </c>
    </row>
    <row r="32" spans="1:63" s="12" customFormat="1" ht="38.1" customHeight="1">
      <c r="A32"/>
      <c r="B32" s="65" t="str">
        <f>B4</f>
        <v>注音符號</v>
      </c>
      <c r="C32" s="179">
        <f>LEN(D32)</f>
        <v>40</v>
      </c>
      <c r="D32" s="65" t="str">
        <f xml:space="preserve"> _xlfn.CONCAT(D4:AQ4)</f>
        <v>ㄅㆠㄆㄇㄉㄊㄋㄌㄍㆣㄎㄏㄫㄗㆡㄘㄙㄧㄨㆬㄚㆦㄜㄝㄣㄥㄞㄠㄢㄤㆪㆫㆩㆧㆥㆮㆯㆲㆱㆰ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173">
        <f t="shared" si="2"/>
        <v>24</v>
      </c>
      <c r="BB32" s="110" t="s">
        <v>180</v>
      </c>
      <c r="BC32" s="108" t="s">
        <v>322</v>
      </c>
      <c r="BD32" s="171" t="s">
        <v>53</v>
      </c>
      <c r="BE32" s="109" t="s">
        <v>53</v>
      </c>
      <c r="BH32" s="173">
        <v>24</v>
      </c>
      <c r="BI32" s="371"/>
      <c r="BJ32" s="108" t="str">
        <f t="shared" si="1"/>
        <v>i</v>
      </c>
      <c r="BK32" s="372" t="str">
        <f t="shared" si="3"/>
        <v>i</v>
      </c>
    </row>
    <row r="33" spans="1:63" s="12" customFormat="1" ht="38.1" customHeight="1">
      <c r="B33" s="139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173">
        <f t="shared" si="2"/>
        <v>25</v>
      </c>
      <c r="BB33" s="110" t="s">
        <v>9</v>
      </c>
      <c r="BC33" s="108" t="s">
        <v>54</v>
      </c>
      <c r="BD33" s="171" t="s">
        <v>329</v>
      </c>
      <c r="BE33" s="109" t="s">
        <v>57</v>
      </c>
      <c r="BH33" s="173">
        <v>25</v>
      </c>
      <c r="BI33" s="371"/>
      <c r="BJ33" s="108" t="str">
        <f t="shared" si="1"/>
        <v>I</v>
      </c>
      <c r="BK33" s="372" t="str">
        <f t="shared" si="3"/>
        <v>I</v>
      </c>
    </row>
    <row r="34" spans="1:63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2"/>
      <c r="BA34" s="173">
        <f t="shared" si="2"/>
        <v>26</v>
      </c>
      <c r="BB34" s="110" t="s">
        <v>184</v>
      </c>
      <c r="BC34" s="108" t="s">
        <v>115</v>
      </c>
      <c r="BD34" s="171" t="s">
        <v>314</v>
      </c>
      <c r="BE34" s="109" t="s">
        <v>25</v>
      </c>
      <c r="BH34" s="173">
        <v>26</v>
      </c>
      <c r="BI34" s="371"/>
      <c r="BJ34" s="108" t="str">
        <f t="shared" si="1"/>
        <v>k</v>
      </c>
      <c r="BK34" s="372" t="str">
        <f t="shared" si="3"/>
        <v>k</v>
      </c>
    </row>
    <row r="35" spans="1:63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173">
        <f t="shared" si="2"/>
        <v>27</v>
      </c>
      <c r="BB35" s="110">
        <v>9</v>
      </c>
      <c r="BC35" s="108" t="s">
        <v>22</v>
      </c>
      <c r="BD35" s="171" t="s">
        <v>469</v>
      </c>
      <c r="BE35" s="109" t="s">
        <v>31</v>
      </c>
      <c r="BH35" s="173">
        <v>27</v>
      </c>
      <c r="BI35" s="371"/>
      <c r="BJ35" s="108" t="str">
        <f t="shared" si="1"/>
        <v>o</v>
      </c>
      <c r="BK35" s="372" t="str">
        <f t="shared" si="3"/>
        <v>o</v>
      </c>
    </row>
    <row r="36" spans="1:63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173">
        <f t="shared" si="2"/>
        <v>28</v>
      </c>
      <c r="BB36" s="110" t="s">
        <v>93</v>
      </c>
      <c r="BC36" s="108" t="s">
        <v>80</v>
      </c>
      <c r="BD36" s="171" t="s">
        <v>472</v>
      </c>
      <c r="BE36" s="109" t="s">
        <v>30</v>
      </c>
      <c r="BH36" s="173">
        <v>28</v>
      </c>
      <c r="BI36" s="371"/>
      <c r="BJ36" s="108" t="str">
        <f t="shared" si="1"/>
        <v>O</v>
      </c>
      <c r="BK36" s="372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173">
        <f t="shared" si="2"/>
        <v>29</v>
      </c>
      <c r="BB37" s="110">
        <v>0</v>
      </c>
      <c r="BC37" s="108" t="s">
        <v>23</v>
      </c>
      <c r="BD37" s="171" t="s">
        <v>606</v>
      </c>
      <c r="BE37" s="109" t="s">
        <v>63</v>
      </c>
      <c r="BH37" s="173">
        <v>29</v>
      </c>
      <c r="BI37" s="371"/>
      <c r="BJ37" s="108" t="str">
        <f t="shared" si="1"/>
        <v>9</v>
      </c>
      <c r="BK37" s="372" t="str">
        <f t="shared" si="3"/>
        <v>9</v>
      </c>
    </row>
    <row r="38" spans="1:63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173">
        <f t="shared" si="2"/>
        <v>30</v>
      </c>
      <c r="BB38" s="110" t="s">
        <v>183</v>
      </c>
      <c r="BC38" s="108" t="s">
        <v>81</v>
      </c>
      <c r="BD38" s="171" t="s">
        <v>609</v>
      </c>
      <c r="BE38" s="109" t="s">
        <v>24</v>
      </c>
      <c r="BH38" s="173">
        <v>30</v>
      </c>
      <c r="BI38" s="371"/>
      <c r="BJ38" s="108" t="str">
        <f t="shared" si="1"/>
        <v>(</v>
      </c>
      <c r="BK38" s="372" t="str">
        <f t="shared" si="3"/>
        <v>(</v>
      </c>
    </row>
    <row r="39" spans="1:63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173">
        <f t="shared" si="2"/>
        <v>31</v>
      </c>
      <c r="BB39" s="110" t="s">
        <v>30</v>
      </c>
      <c r="BC39" s="108" t="s">
        <v>116</v>
      </c>
      <c r="BD39" s="171" t="s">
        <v>604</v>
      </c>
      <c r="BE39" s="109" t="s">
        <v>804</v>
      </c>
      <c r="BH39" s="173">
        <v>31</v>
      </c>
      <c r="BI39" s="371"/>
      <c r="BJ39" s="108" t="str">
        <f t="shared" si="1"/>
        <v>l</v>
      </c>
      <c r="BK39" s="372" t="str">
        <f t="shared" si="3"/>
        <v>l</v>
      </c>
    </row>
    <row r="40" spans="1:63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173">
        <f t="shared" si="2"/>
        <v>32</v>
      </c>
      <c r="BB40" s="110" t="s">
        <v>61</v>
      </c>
      <c r="BC40" s="108" t="s">
        <v>117</v>
      </c>
      <c r="BD40" s="171" t="s">
        <v>605</v>
      </c>
      <c r="BE40" s="109" t="s">
        <v>82</v>
      </c>
      <c r="BH40" s="173">
        <v>32</v>
      </c>
      <c r="BI40" s="371"/>
      <c r="BJ40" s="108" t="str">
        <f t="shared" si="1"/>
        <v>L</v>
      </c>
      <c r="BK40" s="372" t="str">
        <f t="shared" si="3"/>
        <v>L</v>
      </c>
    </row>
    <row r="41" spans="1:63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173">
        <f t="shared" si="2"/>
        <v>33</v>
      </c>
      <c r="BB41" s="110" t="s">
        <v>177</v>
      </c>
      <c r="BC41" s="108" t="s">
        <v>107</v>
      </c>
      <c r="BD41" s="171" t="s">
        <v>606</v>
      </c>
      <c r="BE41" s="109" t="s">
        <v>27</v>
      </c>
      <c r="BH41" s="173">
        <v>33</v>
      </c>
      <c r="BI41" s="371"/>
      <c r="BJ41" s="108" t="str">
        <f t="shared" si="1"/>
        <v>,</v>
      </c>
      <c r="BK41" s="372" t="str">
        <f t="shared" si="3"/>
        <v>,</v>
      </c>
    </row>
    <row r="42" spans="1:63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173">
        <f t="shared" si="2"/>
        <v>34</v>
      </c>
      <c r="BB42" s="110" t="s">
        <v>31</v>
      </c>
      <c r="BC42" s="108" t="s">
        <v>108</v>
      </c>
      <c r="BD42" s="171" t="s">
        <v>905</v>
      </c>
      <c r="BE42" s="109" t="s">
        <v>56</v>
      </c>
      <c r="BH42" s="173">
        <v>34</v>
      </c>
      <c r="BI42" s="371"/>
      <c r="BJ42" s="108" t="str">
        <f t="shared" si="1"/>
        <v>&lt;</v>
      </c>
      <c r="BK42" s="372" t="str">
        <f t="shared" si="3"/>
        <v>&lt;</v>
      </c>
    </row>
    <row r="43" spans="1:63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173">
        <f t="shared" si="2"/>
        <v>35</v>
      </c>
      <c r="BB43" s="110" t="s">
        <v>181</v>
      </c>
      <c r="BC43" s="108" t="s">
        <v>110</v>
      </c>
      <c r="BD43" s="171" t="s">
        <v>906</v>
      </c>
      <c r="BE43" s="109" t="s">
        <v>26</v>
      </c>
      <c r="BH43" s="173">
        <v>35</v>
      </c>
      <c r="BI43" s="371"/>
      <c r="BJ43" s="108" t="str">
        <f t="shared" si="1"/>
        <v>m</v>
      </c>
      <c r="BK43" s="372" t="str">
        <f t="shared" si="3"/>
        <v>m</v>
      </c>
    </row>
    <row r="44" spans="1:63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173">
        <f t="shared" si="2"/>
        <v>36</v>
      </c>
      <c r="BB44" s="110" t="s">
        <v>179</v>
      </c>
      <c r="BC44" s="108" t="s">
        <v>111</v>
      </c>
      <c r="BD44" s="171" t="s">
        <v>907</v>
      </c>
      <c r="BE44" s="109" t="s">
        <v>84</v>
      </c>
      <c r="BH44" s="173">
        <v>36</v>
      </c>
      <c r="BI44" s="371"/>
      <c r="BJ44" s="108" t="str">
        <f t="shared" si="1"/>
        <v>0</v>
      </c>
      <c r="BK44" s="372" t="str">
        <f t="shared" si="3"/>
        <v>0</v>
      </c>
    </row>
    <row r="45" spans="1:63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173">
        <f t="shared" si="2"/>
        <v>37</v>
      </c>
      <c r="BB45" s="110" t="s">
        <v>63</v>
      </c>
      <c r="BC45" s="108" t="s">
        <v>112</v>
      </c>
      <c r="BD45" s="171" t="s">
        <v>908</v>
      </c>
      <c r="BE45" s="109" t="s">
        <v>58</v>
      </c>
      <c r="BH45" s="173">
        <v>37</v>
      </c>
      <c r="BI45" s="371"/>
      <c r="BJ45" s="108" t="str">
        <f t="shared" si="1"/>
        <v>p</v>
      </c>
      <c r="BK45" s="372" t="str">
        <f t="shared" si="3"/>
        <v>p</v>
      </c>
    </row>
    <row r="46" spans="1:63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173">
        <f t="shared" si="2"/>
        <v>38</v>
      </c>
      <c r="BB46" s="110" t="s">
        <v>172</v>
      </c>
      <c r="BC46" s="108" t="s">
        <v>101</v>
      </c>
      <c r="BD46" s="171" t="s">
        <v>612</v>
      </c>
      <c r="BE46" s="109" t="s">
        <v>29</v>
      </c>
      <c r="BH46" s="173">
        <v>38</v>
      </c>
      <c r="BI46" s="371"/>
      <c r="BJ46" s="108" t="str">
        <f t="shared" si="1"/>
        <v>;</v>
      </c>
      <c r="BK46" s="372" t="str">
        <f t="shared" si="3"/>
        <v>;</v>
      </c>
    </row>
    <row r="47" spans="1:63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173">
        <f t="shared" si="2"/>
        <v>39</v>
      </c>
      <c r="BB47" s="110" t="s">
        <v>173</v>
      </c>
      <c r="BC47" s="108" t="s">
        <v>114</v>
      </c>
      <c r="BD47" s="171" t="s">
        <v>603</v>
      </c>
      <c r="BE47" s="109" t="s">
        <v>60</v>
      </c>
      <c r="BH47" s="173">
        <v>39</v>
      </c>
      <c r="BI47" s="371"/>
      <c r="BJ47" s="108" t="str">
        <f t="shared" si="1"/>
        <v>:</v>
      </c>
      <c r="BK47" s="372" t="str">
        <f t="shared" si="3"/>
        <v>:</v>
      </c>
    </row>
    <row r="48" spans="1:63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173">
        <f t="shared" si="2"/>
        <v>40</v>
      </c>
      <c r="BB48" s="110" t="s">
        <v>174</v>
      </c>
      <c r="BC48" s="108" t="s">
        <v>113</v>
      </c>
      <c r="BD48" s="171" t="s">
        <v>600</v>
      </c>
      <c r="BE48" s="109" t="s">
        <v>85</v>
      </c>
      <c r="BH48" s="173">
        <v>40</v>
      </c>
      <c r="BI48" s="371"/>
      <c r="BJ48" s="108" t="str">
        <f t="shared" si="1"/>
        <v>/</v>
      </c>
      <c r="BK48" s="372" t="str">
        <f t="shared" si="3"/>
        <v>/</v>
      </c>
    </row>
    <row r="49" spans="2:63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173">
        <f t="shared" si="2"/>
        <v>41</v>
      </c>
      <c r="BB49" s="110" t="s">
        <v>932</v>
      </c>
      <c r="BC49" s="108" t="s">
        <v>910</v>
      </c>
      <c r="BD49" s="171" t="s">
        <v>911</v>
      </c>
      <c r="BE49" s="109" t="s">
        <v>806</v>
      </c>
      <c r="BH49" s="173">
        <v>41</v>
      </c>
      <c r="BI49" s="371"/>
      <c r="BJ49" s="108" t="str">
        <f t="shared" si="1"/>
        <v>-</v>
      </c>
      <c r="BK49" s="372" t="str">
        <f t="shared" si="3"/>
        <v>-</v>
      </c>
    </row>
    <row r="50" spans="2:63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173">
        <f t="shared" si="2"/>
        <v>42</v>
      </c>
      <c r="BB50" s="110" t="s">
        <v>118</v>
      </c>
      <c r="BC50" s="108" t="s">
        <v>807</v>
      </c>
      <c r="BD50" s="171">
        <v>1</v>
      </c>
      <c r="BE50" s="109">
        <v>1</v>
      </c>
      <c r="BH50" s="173">
        <v>42</v>
      </c>
      <c r="BI50" s="371"/>
      <c r="BJ50" s="108" t="str">
        <f t="shared" si="1"/>
        <v>u</v>
      </c>
      <c r="BK50" s="372" t="str">
        <f t="shared" si="3"/>
        <v>u</v>
      </c>
    </row>
    <row r="51" spans="2:63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173">
        <f t="shared" si="2"/>
        <v>43</v>
      </c>
      <c r="BB51" s="110">
        <v>4</v>
      </c>
      <c r="BC51" s="108" t="s">
        <v>14</v>
      </c>
      <c r="BD51" s="171">
        <v>2</v>
      </c>
      <c r="BE51" s="109">
        <v>2</v>
      </c>
      <c r="BH51" s="173">
        <v>43</v>
      </c>
      <c r="BI51" s="371"/>
      <c r="BJ51" s="108" t="str">
        <f t="shared" si="1"/>
        <v>U</v>
      </c>
      <c r="BK51" s="372" t="str">
        <f t="shared" si="3"/>
        <v>U</v>
      </c>
    </row>
    <row r="52" spans="2:63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173">
        <f t="shared" si="2"/>
        <v>44</v>
      </c>
      <c r="BB52" s="110">
        <v>3</v>
      </c>
      <c r="BC52" s="108" t="s">
        <v>12</v>
      </c>
      <c r="BD52" s="171">
        <v>3</v>
      </c>
      <c r="BE52" s="109">
        <v>3</v>
      </c>
      <c r="BH52" s="173">
        <v>44</v>
      </c>
      <c r="BI52" s="371"/>
      <c r="BJ52" s="108" t="str">
        <f t="shared" si="1"/>
        <v>j</v>
      </c>
      <c r="BK52" s="372" t="str">
        <f t="shared" si="3"/>
        <v>j</v>
      </c>
    </row>
    <row r="53" spans="2:63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173">
        <f t="shared" si="2"/>
        <v>45</v>
      </c>
      <c r="BB53" s="110">
        <v>6</v>
      </c>
      <c r="BC53" s="108" t="s">
        <v>18</v>
      </c>
      <c r="BD53" s="171">
        <v>5</v>
      </c>
      <c r="BE53" s="109">
        <v>5</v>
      </c>
      <c r="BH53" s="173">
        <v>45</v>
      </c>
      <c r="BI53" s="371"/>
      <c r="BJ53" s="108" t="str">
        <f t="shared" si="1"/>
        <v>J</v>
      </c>
      <c r="BK53" s="372" t="str">
        <f t="shared" si="3"/>
        <v>J</v>
      </c>
    </row>
    <row r="54" spans="2:63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173">
        <f t="shared" si="2"/>
        <v>46</v>
      </c>
      <c r="BB54" s="110">
        <v>5</v>
      </c>
      <c r="BC54" s="108" t="s">
        <v>16</v>
      </c>
      <c r="BD54" s="171">
        <v>7</v>
      </c>
      <c r="BE54" s="109">
        <v>7</v>
      </c>
      <c r="BH54" s="173">
        <v>46</v>
      </c>
      <c r="BI54" s="371"/>
      <c r="BJ54" s="108" t="str">
        <f t="shared" si="1"/>
        <v xml:space="preserve"> </v>
      </c>
      <c r="BK54" s="372" t="str">
        <f t="shared" si="3"/>
        <v>4</v>
      </c>
    </row>
    <row r="55" spans="2:63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173">
        <f t="shared" si="2"/>
        <v>47</v>
      </c>
      <c r="BB55" s="110">
        <v>7</v>
      </c>
      <c r="BC55" s="108" t="s">
        <v>909</v>
      </c>
      <c r="BD55" s="171">
        <v>8</v>
      </c>
      <c r="BE55" s="109">
        <v>0</v>
      </c>
      <c r="BH55" s="173">
        <v>47</v>
      </c>
      <c r="BI55" s="371"/>
      <c r="BJ55" s="108" t="str">
        <f t="shared" si="1"/>
        <v>4</v>
      </c>
      <c r="BK55" s="372" t="str">
        <f t="shared" si="3"/>
        <v>3</v>
      </c>
    </row>
    <row r="56" spans="2:63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173">
        <f t="shared" si="2"/>
        <v>48</v>
      </c>
      <c r="BB56" s="110"/>
      <c r="BC56" s="108"/>
      <c r="BD56" s="171"/>
      <c r="BE56" s="109"/>
      <c r="BH56" s="173">
        <v>48</v>
      </c>
      <c r="BI56" s="371"/>
      <c r="BJ56" s="108" t="str">
        <f t="shared" si="1"/>
        <v>3</v>
      </c>
      <c r="BK56" s="372" t="str">
        <f t="shared" si="3"/>
        <v>b</v>
      </c>
    </row>
    <row r="57" spans="2:63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173">
        <f t="shared" si="2"/>
        <v>49</v>
      </c>
      <c r="BB57" s="110"/>
      <c r="BC57" s="108"/>
      <c r="BD57" s="171"/>
      <c r="BE57" s="109"/>
      <c r="BH57" s="173">
        <v>49</v>
      </c>
      <c r="BI57" s="371"/>
      <c r="BJ57" s="108" t="str">
        <f t="shared" si="1"/>
        <v>b</v>
      </c>
      <c r="BK57" s="372" t="str">
        <f t="shared" si="3"/>
        <v>t</v>
      </c>
    </row>
    <row r="58" spans="2:63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173">
        <f t="shared" si="2"/>
        <v>50</v>
      </c>
      <c r="BB58" s="110"/>
      <c r="BC58" s="108"/>
      <c r="BD58" s="171"/>
      <c r="BE58" s="109"/>
      <c r="BH58" s="173">
        <v>50</v>
      </c>
      <c r="BI58" s="371"/>
      <c r="BJ58" s="108" t="str">
        <f t="shared" si="1"/>
        <v>t</v>
      </c>
      <c r="BK58" s="372" t="str">
        <f t="shared" si="3"/>
        <v>g</v>
      </c>
    </row>
    <row r="59" spans="2:63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BH59" s="173">
        <v>51</v>
      </c>
      <c r="BI59" s="371"/>
      <c r="BJ59" s="108" t="str">
        <f t="shared" si="1"/>
        <v>g</v>
      </c>
      <c r="BK59" s="372" t="str">
        <f t="shared" si="3"/>
        <v>z</v>
      </c>
    </row>
    <row r="60" spans="2:63" ht="34.5">
      <c r="BH60" s="173">
        <v>52</v>
      </c>
      <c r="BI60" s="371"/>
      <c r="BJ60" s="108" t="str">
        <f t="shared" si="1"/>
        <v>z</v>
      </c>
      <c r="BK60" s="372" t="str">
        <f t="shared" si="3"/>
        <v>6</v>
      </c>
    </row>
    <row r="61" spans="2:63" ht="34.5">
      <c r="BH61" s="173">
        <v>53</v>
      </c>
      <c r="BI61" s="371"/>
      <c r="BJ61" s="108" t="str">
        <f t="shared" si="1"/>
        <v>6</v>
      </c>
      <c r="BK61" s="372" t="str">
        <f t="shared" si="3"/>
        <v>5</v>
      </c>
    </row>
    <row r="62" spans="2:63" ht="34.5">
      <c r="BH62" s="173">
        <v>54</v>
      </c>
      <c r="BI62" s="371"/>
      <c r="BJ62" s="108" t="str">
        <f t="shared" si="1"/>
        <v>5</v>
      </c>
      <c r="BK62" s="372" t="str">
        <f t="shared" si="3"/>
        <v>7</v>
      </c>
    </row>
    <row r="63" spans="2:63" ht="34.5">
      <c r="BH63" s="173">
        <v>55</v>
      </c>
      <c r="BI63" s="371"/>
      <c r="BJ63" s="108" t="str">
        <f t="shared" si="1"/>
        <v>7</v>
      </c>
      <c r="BK63" s="372" t="str">
        <f t="shared" si="3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68" t="s">
        <v>0</v>
      </c>
      <c r="H8" s="469"/>
      <c r="I8" s="470"/>
      <c r="J8" s="478" t="s">
        <v>1</v>
      </c>
      <c r="K8" s="479"/>
      <c r="L8" s="480"/>
      <c r="M8" s="478" t="s">
        <v>2</v>
      </c>
      <c r="N8" s="479"/>
      <c r="O8" s="480"/>
      <c r="P8" s="324"/>
      <c r="Q8" s="346" t="s">
        <v>809</v>
      </c>
      <c r="R8" s="323"/>
      <c r="S8" s="478" t="s">
        <v>3</v>
      </c>
      <c r="T8" s="479"/>
      <c r="U8" s="480"/>
      <c r="V8" s="478" t="s">
        <v>4</v>
      </c>
      <c r="W8" s="479"/>
      <c r="X8" s="480"/>
      <c r="Y8" s="325"/>
      <c r="Z8" s="321" t="s">
        <v>757</v>
      </c>
      <c r="AA8" s="326"/>
      <c r="AB8" s="325"/>
      <c r="AC8" s="321" t="s">
        <v>756</v>
      </c>
      <c r="AD8" s="326"/>
      <c r="AE8" s="471" t="s">
        <v>5</v>
      </c>
      <c r="AF8" s="472"/>
      <c r="AG8" s="473"/>
      <c r="AH8" s="465" t="s">
        <v>6</v>
      </c>
      <c r="AI8" s="466"/>
      <c r="AJ8" s="467"/>
      <c r="AK8" s="465" t="s">
        <v>7</v>
      </c>
      <c r="AL8" s="466"/>
      <c r="AM8" s="467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84" t="str">
        <f ca="1">AQ4</f>
        <v>ˇ</v>
      </c>
      <c r="K9" s="485"/>
      <c r="L9" s="6" t="s">
        <v>15</v>
      </c>
      <c r="M9" s="486" t="str">
        <f ca="1">AR4</f>
        <v>ˋ</v>
      </c>
      <c r="N9" s="487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486" t="str">
        <f ca="1">AP4</f>
        <v>ˊ</v>
      </c>
      <c r="T9" s="487"/>
      <c r="U9" s="6" t="s">
        <v>19</v>
      </c>
      <c r="V9" s="476" t="str">
        <f ca="1">AS4</f>
        <v>˙</v>
      </c>
      <c r="W9" s="475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63"/>
      <c r="AL9" s="464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68" t="s">
        <v>24</v>
      </c>
      <c r="F10" s="469"/>
      <c r="G10" s="470"/>
      <c r="H10" s="468" t="s">
        <v>25</v>
      </c>
      <c r="I10" s="469"/>
      <c r="J10" s="470"/>
      <c r="K10" s="324"/>
      <c r="L10" s="320" t="s">
        <v>746</v>
      </c>
      <c r="M10" s="323"/>
      <c r="N10" s="468" t="s">
        <v>27</v>
      </c>
      <c r="O10" s="469"/>
      <c r="P10" s="470"/>
      <c r="Q10" s="468" t="s">
        <v>28</v>
      </c>
      <c r="R10" s="469"/>
      <c r="S10" s="470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71" t="s">
        <v>32</v>
      </c>
      <c r="AD10" s="472"/>
      <c r="AE10" s="473"/>
      <c r="AF10" s="471" t="s">
        <v>33</v>
      </c>
      <c r="AG10" s="472"/>
      <c r="AH10" s="473"/>
      <c r="AI10" s="471" t="s">
        <v>34</v>
      </c>
      <c r="AJ10" s="472"/>
      <c r="AK10" s="473"/>
      <c r="AL10" s="471" t="s">
        <v>35</v>
      </c>
      <c r="AM10" s="472"/>
      <c r="AN10" s="473"/>
      <c r="AO10" s="465" t="s">
        <v>36</v>
      </c>
      <c r="AP10" s="466"/>
      <c r="AQ10" s="467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63"/>
      <c r="AJ11" s="464"/>
      <c r="AK11" s="8"/>
      <c r="AL11" s="463"/>
      <c r="AM11" s="464"/>
      <c r="AN11" s="8"/>
      <c r="AO11" s="463"/>
      <c r="AP11" s="464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68" t="s">
        <v>307</v>
      </c>
      <c r="G12" s="469"/>
      <c r="H12" s="470"/>
      <c r="I12" s="468" t="s">
        <v>56</v>
      </c>
      <c r="J12" s="469"/>
      <c r="K12" s="470"/>
      <c r="L12" s="468" t="s">
        <v>57</v>
      </c>
      <c r="M12" s="469"/>
      <c r="N12" s="470"/>
      <c r="O12" s="468" t="s">
        <v>58</v>
      </c>
      <c r="P12" s="469"/>
      <c r="Q12" s="470"/>
      <c r="R12" s="468" t="s">
        <v>59</v>
      </c>
      <c r="S12" s="469"/>
      <c r="T12" s="470"/>
      <c r="U12" s="468" t="s">
        <v>60</v>
      </c>
      <c r="V12" s="469"/>
      <c r="W12" s="470"/>
      <c r="X12" s="325"/>
      <c r="Y12" s="321" t="s">
        <v>742</v>
      </c>
      <c r="Z12" s="326"/>
      <c r="AA12" s="471" t="s">
        <v>62</v>
      </c>
      <c r="AB12" s="472"/>
      <c r="AC12" s="473"/>
      <c r="AD12" s="325"/>
      <c r="AE12" s="321" t="s">
        <v>724</v>
      </c>
      <c r="AF12" s="326"/>
      <c r="AG12" s="471" t="s">
        <v>64</v>
      </c>
      <c r="AH12" s="472"/>
      <c r="AI12" s="473"/>
      <c r="AJ12" s="465" t="s">
        <v>65</v>
      </c>
      <c r="AK12" s="466"/>
      <c r="AL12" s="467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63"/>
      <c r="AK13" s="464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68" t="s">
        <v>303</v>
      </c>
      <c r="H14" s="469"/>
      <c r="I14" s="470"/>
      <c r="J14" s="468" t="s">
        <v>82</v>
      </c>
      <c r="K14" s="469"/>
      <c r="L14" s="470"/>
      <c r="M14" s="468" t="s">
        <v>83</v>
      </c>
      <c r="N14" s="469"/>
      <c r="O14" s="470"/>
      <c r="P14" s="468" t="s">
        <v>84</v>
      </c>
      <c r="Q14" s="469"/>
      <c r="R14" s="470"/>
      <c r="S14" s="468" t="s">
        <v>85</v>
      </c>
      <c r="T14" s="469"/>
      <c r="U14" s="470"/>
      <c r="V14" s="468" t="s">
        <v>86</v>
      </c>
      <c r="W14" s="469"/>
      <c r="X14" s="470"/>
      <c r="Y14" s="471" t="s">
        <v>87</v>
      </c>
      <c r="Z14" s="472"/>
      <c r="AA14" s="473"/>
      <c r="AB14" s="325"/>
      <c r="AC14" s="321" t="s">
        <v>758</v>
      </c>
      <c r="AD14" s="326"/>
      <c r="AE14" s="471" t="s">
        <v>88</v>
      </c>
      <c r="AF14" s="472"/>
      <c r="AG14" s="473"/>
      <c r="AH14" s="465" t="s">
        <v>89</v>
      </c>
      <c r="AI14" s="466"/>
      <c r="AJ14" s="467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0"/>
  <sheetViews>
    <sheetView topLeftCell="L19" workbookViewId="0">
      <selection activeCell="AA15" sqref="AA15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4"/>
    <col min="28" max="16384" width="10.8984375" style="13"/>
  </cols>
  <sheetData>
    <row r="1" spans="2:33">
      <c r="AA1" s="406" t="s">
        <v>768</v>
      </c>
      <c r="AB1" s="415" t="str">
        <f xml:space="preserve"> _xlfn.CONCAT("'", U5:U48, "'")</f>
        <v>'1qa2wsxedcvyhnujm8ik,9l0p;/z!EYUJ*I,(L 34567'</v>
      </c>
      <c r="AC1" s="413"/>
      <c r="AD1" s="413"/>
      <c r="AE1" s="413"/>
      <c r="AF1" s="413"/>
      <c r="AG1" s="13">
        <f xml:space="preserve"> LEN(AB1)-2</f>
        <v>44</v>
      </c>
    </row>
    <row r="2" spans="2:33">
      <c r="B2" s="395" t="s">
        <v>913</v>
      </c>
      <c r="H2" s="395" t="s">
        <v>510</v>
      </c>
      <c r="N2" s="395" t="s">
        <v>928</v>
      </c>
      <c r="T2" s="395" t="s">
        <v>912</v>
      </c>
      <c r="AA2" s="406" t="s">
        <v>933</v>
      </c>
      <c r="AB2" s="415" t="str">
        <f xml:space="preserve"> _xlfn.CONCAT("'", U5:U42, "'")</f>
        <v>'1qa2wsxedcvyhnujm8ik,9l0p;/z!EYUJ*I,(L'</v>
      </c>
      <c r="AC2" s="413"/>
      <c r="AD2" s="413"/>
      <c r="AE2" s="413"/>
      <c r="AF2" s="413"/>
    </row>
    <row r="4" spans="2:33" s="15" customFormat="1" ht="24" thickBot="1">
      <c r="B4" s="380" t="s">
        <v>103</v>
      </c>
      <c r="C4" s="382" t="s">
        <v>104</v>
      </c>
      <c r="D4" s="383" t="s">
        <v>356</v>
      </c>
      <c r="E4" s="385" t="s">
        <v>326</v>
      </c>
      <c r="F4" s="386" t="s">
        <v>167</v>
      </c>
      <c r="H4" s="380" t="s">
        <v>103</v>
      </c>
      <c r="I4" s="381" t="s">
        <v>167</v>
      </c>
      <c r="J4" s="382" t="s">
        <v>104</v>
      </c>
      <c r="K4" s="383" t="s">
        <v>356</v>
      </c>
      <c r="L4" s="384" t="s">
        <v>326</v>
      </c>
      <c r="N4" s="380" t="s">
        <v>103</v>
      </c>
      <c r="O4" s="381" t="s">
        <v>167</v>
      </c>
      <c r="P4" s="382" t="s">
        <v>104</v>
      </c>
      <c r="Q4" s="383" t="s">
        <v>356</v>
      </c>
      <c r="R4" s="384" t="s">
        <v>326</v>
      </c>
      <c r="T4" s="401" t="s">
        <v>103</v>
      </c>
      <c r="U4" s="402" t="s">
        <v>167</v>
      </c>
      <c r="V4" s="403" t="s">
        <v>104</v>
      </c>
      <c r="W4" s="338" t="s">
        <v>356</v>
      </c>
      <c r="X4" s="348" t="s">
        <v>326</v>
      </c>
      <c r="AA4" s="405"/>
    </row>
    <row r="5" spans="2:33" ht="33" thickTop="1">
      <c r="B5" s="387">
        <v>1</v>
      </c>
      <c r="C5" s="160" t="s">
        <v>8</v>
      </c>
      <c r="D5" s="119" t="s">
        <v>9</v>
      </c>
      <c r="E5" s="109" t="s">
        <v>9</v>
      </c>
      <c r="F5" s="110">
        <v>1</v>
      </c>
      <c r="H5" s="273">
        <v>1</v>
      </c>
      <c r="I5" s="113">
        <v>1</v>
      </c>
      <c r="J5" s="161" t="s">
        <v>8</v>
      </c>
      <c r="K5" s="120" t="s">
        <v>9</v>
      </c>
      <c r="L5" s="373" t="s">
        <v>9</v>
      </c>
      <c r="N5" s="273">
        <v>1</v>
      </c>
      <c r="O5" s="414" t="s">
        <v>731</v>
      </c>
      <c r="P5" s="161" t="str">
        <f>C7</f>
        <v>ㆠ</v>
      </c>
      <c r="Q5" s="120" t="str">
        <f xml:space="preserve"> IFERROR( INDEX($D$5:$D$60, MATCH($P5, $C$5:$C$60,0)), "")</f>
        <v>b</v>
      </c>
      <c r="R5" s="373" t="str">
        <f xml:space="preserve"> IFERROR( INDEX($E$5:$E$60, MATCH($P5, $C$5:$C$60,0)), "")</f>
        <v>b</v>
      </c>
      <c r="T5" s="14">
        <f xml:space="preserve"> ROW() - 4</f>
        <v>1</v>
      </c>
      <c r="U5" s="110" cm="1">
        <f t="array" ref="U5:X32">_xlfn._xlws.FILTER(I5:L50, J5:J50&lt;&gt;"")</f>
        <v>1</v>
      </c>
      <c r="V5" s="160" t="str">
        <v>ㄅ</v>
      </c>
      <c r="W5" s="119" t="str">
        <v>p</v>
      </c>
      <c r="X5" s="109" t="str">
        <v>p</v>
      </c>
      <c r="AA5" s="406" t="s">
        <v>929</v>
      </c>
      <c r="AD5" s="408" t="str">
        <f xml:space="preserve"> "- 'xlit|" &amp; AA6 &amp; "|" &amp; AA7 &amp; "|'"</f>
        <v>- 'xlit|pPmtTnlkKhwcCsiuMaOoeIULDQWAbgjZXRSEVF132750|1qa2wsxedcvyhnujm8ik,9l0p;/z!EYUJ*I,(L 34567|'</v>
      </c>
    </row>
    <row r="6" spans="2:33">
      <c r="B6" s="387">
        <v>2</v>
      </c>
      <c r="C6" s="160" t="s">
        <v>37</v>
      </c>
      <c r="D6" s="119" t="s">
        <v>38</v>
      </c>
      <c r="E6" s="109" t="s">
        <v>33</v>
      </c>
      <c r="F6" s="110" t="s">
        <v>164</v>
      </c>
      <c r="H6" s="275">
        <f>H5+1</f>
        <v>2</v>
      </c>
      <c r="I6" s="110" t="s">
        <v>300</v>
      </c>
      <c r="J6" s="160" t="s">
        <v>37</v>
      </c>
      <c r="K6" s="119" t="s">
        <v>38</v>
      </c>
      <c r="L6" s="374" t="s">
        <v>33</v>
      </c>
      <c r="N6" s="275">
        <f>N5+1</f>
        <v>2</v>
      </c>
      <c r="O6" s="110" t="s">
        <v>725</v>
      </c>
      <c r="P6" s="160"/>
      <c r="Q6" s="119" t="str">
        <f t="shared" ref="Q6:Q59" si="0" xml:space="preserve"> IFERROR( INDEX($D$5:$D$60, MATCH($P6, $C$5:$C$60,0)), "")</f>
        <v/>
      </c>
      <c r="R6" s="374" t="str">
        <f t="shared" ref="R6:R59" si="1" xml:space="preserve"> IFERROR( INDEX($E$5:$E$60, MATCH($P6, $C$5:$C$60,0)), "")</f>
        <v/>
      </c>
      <c r="T6" s="14">
        <f t="shared" ref="T6:T48" si="2" xml:space="preserve"> ROW() - 4</f>
        <v>2</v>
      </c>
      <c r="U6" s="110" t="str">
        <v>q</v>
      </c>
      <c r="V6" s="160" t="str">
        <v>ㄆ</v>
      </c>
      <c r="W6" s="119" t="str">
        <v>ph</v>
      </c>
      <c r="X6" s="109" t="str">
        <v>P</v>
      </c>
      <c r="Z6" s="419">
        <f xml:space="preserve"> LEN(AA6)</f>
        <v>44</v>
      </c>
      <c r="AA6" s="404" t="str">
        <f xml:space="preserve"> _xlfn.CONCAT($X$5:$X$48)</f>
        <v>pPmtTnlkKhwcCsiuMaOoeIULDQWAbgjZXRSEVF132750</v>
      </c>
    </row>
    <row r="7" spans="2:33">
      <c r="B7" s="387">
        <v>3</v>
      </c>
      <c r="C7" s="160" t="s">
        <v>90</v>
      </c>
      <c r="D7" s="119" t="s">
        <v>91</v>
      </c>
      <c r="E7" s="111" t="s">
        <v>91</v>
      </c>
      <c r="F7" s="110" t="s">
        <v>902</v>
      </c>
      <c r="H7" s="275">
        <f t="shared" ref="H7:H59" si="3">H6+1</f>
        <v>3</v>
      </c>
      <c r="I7" s="110" t="s">
        <v>137</v>
      </c>
      <c r="J7" s="160" t="s">
        <v>55</v>
      </c>
      <c r="K7" s="119" t="s">
        <v>66</v>
      </c>
      <c r="L7" s="375" t="s">
        <v>66</v>
      </c>
      <c r="N7" s="275">
        <f t="shared" ref="N7:N59" si="4">N6+1</f>
        <v>3</v>
      </c>
      <c r="O7" s="110" t="s">
        <v>307</v>
      </c>
      <c r="P7" s="160"/>
      <c r="Q7" s="119" t="str">
        <f t="shared" si="0"/>
        <v/>
      </c>
      <c r="R7" s="375" t="str">
        <f t="shared" si="1"/>
        <v/>
      </c>
      <c r="T7" s="14">
        <f t="shared" si="2"/>
        <v>3</v>
      </c>
      <c r="U7" s="110" t="str">
        <v>a</v>
      </c>
      <c r="V7" s="160" t="str">
        <v>ㄇ</v>
      </c>
      <c r="W7" s="119" t="str">
        <v>m</v>
      </c>
      <c r="X7" s="111" t="str">
        <v>m</v>
      </c>
      <c r="Z7" s="419">
        <f xml:space="preserve"> LEN(AA7)</f>
        <v>44</v>
      </c>
      <c r="AA7" s="404" t="str">
        <f xml:space="preserve"> _xlfn.CONCAT($U$5:$U$48)</f>
        <v>1qa2wsxedcvyhnujm8ik,9l0p;/z!EYUJ*I,(L 34567</v>
      </c>
    </row>
    <row r="8" spans="2:33">
      <c r="B8" s="387">
        <v>4</v>
      </c>
      <c r="C8" s="160" t="s">
        <v>55</v>
      </c>
      <c r="D8" s="119" t="s">
        <v>66</v>
      </c>
      <c r="E8" s="109" t="s">
        <v>66</v>
      </c>
      <c r="F8" s="110" t="s">
        <v>21</v>
      </c>
      <c r="H8" s="277">
        <f t="shared" si="3"/>
        <v>4</v>
      </c>
      <c r="I8" s="115" t="s">
        <v>301</v>
      </c>
      <c r="J8" s="162" t="s">
        <v>904</v>
      </c>
      <c r="K8" s="121" t="s">
        <v>904</v>
      </c>
      <c r="L8" s="376" t="s">
        <v>904</v>
      </c>
      <c r="N8" s="277">
        <f t="shared" si="4"/>
        <v>4</v>
      </c>
      <c r="O8" s="115" t="s">
        <v>303</v>
      </c>
      <c r="P8" s="162"/>
      <c r="Q8" s="121" t="str">
        <f t="shared" si="0"/>
        <v/>
      </c>
      <c r="R8" s="376" t="str">
        <f t="shared" si="1"/>
        <v/>
      </c>
      <c r="T8" s="14">
        <f t="shared" si="2"/>
        <v>4</v>
      </c>
      <c r="U8" s="110">
        <v>2</v>
      </c>
      <c r="V8" s="160" t="str">
        <v>ㄉ</v>
      </c>
      <c r="W8" s="119" t="str">
        <v>t</v>
      </c>
      <c r="X8" s="109" t="str">
        <v>t</v>
      </c>
    </row>
    <row r="9" spans="2:33">
      <c r="B9" s="388">
        <v>5</v>
      </c>
      <c r="C9" s="161" t="s">
        <v>10</v>
      </c>
      <c r="D9" s="120" t="s">
        <v>11</v>
      </c>
      <c r="E9" s="112" t="s">
        <v>11</v>
      </c>
      <c r="F9" s="113">
        <v>2</v>
      </c>
      <c r="H9" s="273">
        <f t="shared" si="3"/>
        <v>5</v>
      </c>
      <c r="I9" s="113">
        <v>2</v>
      </c>
      <c r="J9" s="161" t="s">
        <v>10</v>
      </c>
      <c r="K9" s="120" t="s">
        <v>11</v>
      </c>
      <c r="L9" s="373" t="s">
        <v>11</v>
      </c>
      <c r="N9" s="273">
        <f t="shared" si="4"/>
        <v>5</v>
      </c>
      <c r="O9" s="378" t="s">
        <v>914</v>
      </c>
      <c r="P9" s="161"/>
      <c r="Q9" s="120" t="str">
        <f t="shared" si="0"/>
        <v/>
      </c>
      <c r="R9" s="373" t="str">
        <f t="shared" si="1"/>
        <v/>
      </c>
      <c r="T9" s="14">
        <f t="shared" si="2"/>
        <v>5</v>
      </c>
      <c r="U9" s="110" t="str">
        <v>w</v>
      </c>
      <c r="V9" s="160" t="str">
        <v>ㄊ</v>
      </c>
      <c r="W9" s="119" t="str">
        <v>th</v>
      </c>
      <c r="X9" s="109" t="str">
        <v>T</v>
      </c>
      <c r="AA9" s="406" t="s">
        <v>930</v>
      </c>
      <c r="AD9" s="408" t="str">
        <f xml:space="preserve"> "- 'xlit|" &amp; AA10 &amp; "|" &amp; AA11 &amp; "|'"</f>
        <v>- 'xlit|1qa2wsxedcvyhnujm8ik,9l0p;/z!EYUJ*I,(L34567|ㄅㄆㄇㄉㄊㄋㄌㄍㄎㄏㄫㄗㄘㄙㄧㄨㆬㄚㆦㄜㄝㄞㄠㄢㄣㄤㄥ声ㆠㆣㆡㆪㆫㆩㆧㆥㆮㆯ˪ˋ˫ˊ．|'</v>
      </c>
    </row>
    <row r="10" spans="2:33">
      <c r="B10" s="387">
        <v>6</v>
      </c>
      <c r="C10" s="160" t="s">
        <v>39</v>
      </c>
      <c r="D10" s="119" t="s">
        <v>40</v>
      </c>
      <c r="E10" s="109" t="s">
        <v>28</v>
      </c>
      <c r="F10" s="110" t="s">
        <v>170</v>
      </c>
      <c r="H10" s="275">
        <f t="shared" si="3"/>
        <v>6</v>
      </c>
      <c r="I10" s="110" t="s">
        <v>345</v>
      </c>
      <c r="J10" s="160" t="s">
        <v>39</v>
      </c>
      <c r="K10" s="119" t="s">
        <v>40</v>
      </c>
      <c r="L10" s="374" t="s">
        <v>28</v>
      </c>
      <c r="N10" s="275">
        <f t="shared" si="4"/>
        <v>6</v>
      </c>
      <c r="O10" s="110" t="s">
        <v>720</v>
      </c>
      <c r="P10" s="160"/>
      <c r="Q10" s="119" t="str">
        <f t="shared" si="0"/>
        <v/>
      </c>
      <c r="R10" s="374" t="str">
        <f t="shared" si="1"/>
        <v/>
      </c>
      <c r="T10" s="14">
        <f t="shared" si="2"/>
        <v>6</v>
      </c>
      <c r="U10" s="110" t="str">
        <v>s</v>
      </c>
      <c r="V10" s="160" t="str">
        <v>ㄋ</v>
      </c>
      <c r="W10" s="119" t="str">
        <v>n</v>
      </c>
      <c r="X10" s="109" t="str">
        <v>n</v>
      </c>
      <c r="Z10" s="419">
        <f xml:space="preserve"> LEN(AA10)</f>
        <v>43</v>
      </c>
      <c r="AA10" s="404" t="str">
        <f xml:space="preserve"> _xlfn.CONCAT($U$5:$U$42, U44:U48)</f>
        <v>1qa2wsxedcvyhnujm8ik,9l0p;/z!EYUJ*I,(L34567</v>
      </c>
    </row>
    <row r="11" spans="2:33">
      <c r="B11" s="387">
        <v>7</v>
      </c>
      <c r="C11" s="160" t="s">
        <v>67</v>
      </c>
      <c r="D11" s="119" t="s">
        <v>68</v>
      </c>
      <c r="E11" s="109" t="s">
        <v>68</v>
      </c>
      <c r="F11" s="110" t="s">
        <v>99</v>
      </c>
      <c r="H11" s="275">
        <f t="shared" si="3"/>
        <v>7</v>
      </c>
      <c r="I11" s="110" t="s">
        <v>136</v>
      </c>
      <c r="J11" s="160" t="s">
        <v>67</v>
      </c>
      <c r="K11" s="119" t="s">
        <v>68</v>
      </c>
      <c r="L11" s="375" t="s">
        <v>68</v>
      </c>
      <c r="N11" s="275">
        <f t="shared" si="4"/>
        <v>7</v>
      </c>
      <c r="O11" s="110" t="s">
        <v>751</v>
      </c>
      <c r="P11" s="160"/>
      <c r="Q11" s="119" t="str">
        <f t="shared" si="0"/>
        <v/>
      </c>
      <c r="R11" s="375" t="str">
        <f t="shared" si="1"/>
        <v/>
      </c>
      <c r="T11" s="14">
        <f t="shared" si="2"/>
        <v>7</v>
      </c>
      <c r="U11" s="110" t="str">
        <v>x</v>
      </c>
      <c r="V11" s="160" t="str">
        <v>ㄌ</v>
      </c>
      <c r="W11" s="119" t="str">
        <v>l</v>
      </c>
      <c r="X11" s="111" t="str">
        <v>l</v>
      </c>
      <c r="Z11" s="419">
        <f xml:space="preserve"> LEN(AA11)</f>
        <v>43</v>
      </c>
      <c r="AA11" s="418" t="str">
        <f xml:space="preserve"> _xlfn.CONCAT($V$5:$V$42, V44:V48)</f>
        <v>ㄅㄆㄇㄉㄊㄋㄌㄍㄎㄏㄫㄗㄘㄙㄧㄨㆬㄚㆦㄜㄝㄞㄠㄢㄣㄤㄥ声ㆠㆣㆡㆪㆫㆩㆧㆥㆮㆯ˪ˋ˫ˊ．</v>
      </c>
    </row>
    <row r="12" spans="2:33">
      <c r="B12" s="389">
        <v>8</v>
      </c>
      <c r="C12" s="162" t="s">
        <v>92</v>
      </c>
      <c r="D12" s="121" t="s">
        <v>93</v>
      </c>
      <c r="E12" s="114" t="s">
        <v>93</v>
      </c>
      <c r="F12" s="115" t="s">
        <v>171</v>
      </c>
      <c r="H12" s="277">
        <f t="shared" si="3"/>
        <v>8</v>
      </c>
      <c r="I12" s="115" t="s">
        <v>347</v>
      </c>
      <c r="J12" s="162" t="s">
        <v>92</v>
      </c>
      <c r="K12" s="121" t="s">
        <v>93</v>
      </c>
      <c r="L12" s="376" t="s">
        <v>93</v>
      </c>
      <c r="N12" s="277">
        <f t="shared" si="4"/>
        <v>8</v>
      </c>
      <c r="O12" s="115" t="s">
        <v>748</v>
      </c>
      <c r="P12" s="162"/>
      <c r="Q12" s="121" t="str">
        <f t="shared" si="0"/>
        <v/>
      </c>
      <c r="R12" s="376" t="str">
        <f t="shared" si="1"/>
        <v/>
      </c>
      <c r="T12" s="14">
        <f t="shared" si="2"/>
        <v>8</v>
      </c>
      <c r="U12" s="110" t="str">
        <v>e</v>
      </c>
      <c r="V12" s="160" t="str">
        <v>ㄍ</v>
      </c>
      <c r="W12" s="119" t="str">
        <v>k</v>
      </c>
      <c r="X12" s="109" t="str">
        <v>k</v>
      </c>
    </row>
    <row r="13" spans="2:33">
      <c r="B13" s="387">
        <v>9</v>
      </c>
      <c r="C13" s="160" t="s">
        <v>41</v>
      </c>
      <c r="D13" s="119" t="s">
        <v>42</v>
      </c>
      <c r="E13" s="109" t="s">
        <v>42</v>
      </c>
      <c r="F13" s="110" t="s">
        <v>53</v>
      </c>
      <c r="H13" s="273">
        <f t="shared" si="3"/>
        <v>9</v>
      </c>
      <c r="I13" s="113">
        <v>3</v>
      </c>
      <c r="J13" s="161"/>
      <c r="K13" s="120">
        <v>3</v>
      </c>
      <c r="L13" s="373">
        <v>3</v>
      </c>
      <c r="N13" s="273">
        <f t="shared" si="4"/>
        <v>9</v>
      </c>
      <c r="O13" s="378" t="s">
        <v>915</v>
      </c>
      <c r="P13" s="161"/>
      <c r="Q13" s="120" t="str">
        <f t="shared" si="0"/>
        <v/>
      </c>
      <c r="R13" s="373" t="str">
        <f t="shared" si="1"/>
        <v/>
      </c>
      <c r="T13" s="14">
        <f t="shared" si="2"/>
        <v>9</v>
      </c>
      <c r="U13" s="110" t="str">
        <v>d</v>
      </c>
      <c r="V13" s="160" t="str">
        <v>ㄎ</v>
      </c>
      <c r="W13" s="119" t="str">
        <v>kh</v>
      </c>
      <c r="X13" s="109" t="str">
        <v>K</v>
      </c>
      <c r="AA13" s="406" t="s">
        <v>931</v>
      </c>
      <c r="AD13" s="408" t="str">
        <f xml:space="preserve"> "- 'xlit|" &amp; AA14 &amp; "|" &amp; AA15 &amp; "|'"</f>
        <v>- 'xlit|pPmtTnlkKhwcCsiuMaOoeIULDQWAbgjZXRSEVF132750|ㄅㄆㄇㄉㄊㄋㄌㄍㄎㄏㄫㄗㄘㄙㄧㄨㆬㄚㆦㄜㄝㄞㄠㄢㄣㄤㄥ声ㆠㆣㆡㆪㆫㆩㆧㆥㆮㆯ ˪ˋ˫ˊ．|'</v>
      </c>
    </row>
    <row r="14" spans="2:33">
      <c r="B14" s="387">
        <v>10</v>
      </c>
      <c r="C14" s="160" t="s">
        <v>69</v>
      </c>
      <c r="D14" s="119" t="s">
        <v>70</v>
      </c>
      <c r="E14" s="109" t="s">
        <v>62</v>
      </c>
      <c r="F14" s="110" t="s">
        <v>163</v>
      </c>
      <c r="H14" s="275">
        <f t="shared" si="3"/>
        <v>10</v>
      </c>
      <c r="I14" s="110" t="s">
        <v>141</v>
      </c>
      <c r="J14" s="160" t="s">
        <v>41</v>
      </c>
      <c r="K14" s="119" t="s">
        <v>42</v>
      </c>
      <c r="L14" s="374" t="s">
        <v>42</v>
      </c>
      <c r="N14" s="275">
        <f t="shared" si="4"/>
        <v>10</v>
      </c>
      <c r="O14" s="110" t="s">
        <v>746</v>
      </c>
      <c r="P14" s="160" t="str">
        <f>C15</f>
        <v>ㆣ</v>
      </c>
      <c r="Q14" s="119" t="str">
        <f t="shared" si="0"/>
        <v>g</v>
      </c>
      <c r="R14" s="374" t="str">
        <f t="shared" si="1"/>
        <v>g</v>
      </c>
      <c r="T14" s="14">
        <f t="shared" si="2"/>
        <v>10</v>
      </c>
      <c r="U14" s="110" t="str">
        <v>c</v>
      </c>
      <c r="V14" s="160" t="str">
        <v>ㄏ</v>
      </c>
      <c r="W14" s="119" t="str">
        <v>h</v>
      </c>
      <c r="X14" s="109" t="str">
        <v>h</v>
      </c>
      <c r="Z14" s="419">
        <f xml:space="preserve"> LEN(AA14)</f>
        <v>44</v>
      </c>
      <c r="AA14" s="404" t="str">
        <f xml:space="preserve"> _xlfn.CONCAT($X$5:$X$48)</f>
        <v>pPmtTnlkKhwcCsiuMaOoeIULDQWAbgjZXRSEVF132750</v>
      </c>
    </row>
    <row r="15" spans="2:33">
      <c r="B15" s="387">
        <v>11</v>
      </c>
      <c r="C15" s="160" t="s">
        <v>44</v>
      </c>
      <c r="D15" s="119" t="s">
        <v>45</v>
      </c>
      <c r="E15" s="109" t="s">
        <v>45</v>
      </c>
      <c r="F15" s="110" t="s">
        <v>26</v>
      </c>
      <c r="H15" s="275">
        <f t="shared" si="3"/>
        <v>11</v>
      </c>
      <c r="I15" s="110" t="s">
        <v>298</v>
      </c>
      <c r="J15" s="160" t="s">
        <v>69</v>
      </c>
      <c r="K15" s="119" t="s">
        <v>70</v>
      </c>
      <c r="L15" s="375" t="s">
        <v>62</v>
      </c>
      <c r="N15" s="275">
        <f t="shared" si="4"/>
        <v>11</v>
      </c>
      <c r="O15" s="110" t="s">
        <v>355</v>
      </c>
      <c r="P15" s="160"/>
      <c r="Q15" s="119" t="str">
        <f t="shared" si="0"/>
        <v/>
      </c>
      <c r="R15" s="375" t="str">
        <f t="shared" si="1"/>
        <v/>
      </c>
      <c r="T15" s="14">
        <f t="shared" si="2"/>
        <v>11</v>
      </c>
      <c r="U15" s="110" t="str">
        <v>v</v>
      </c>
      <c r="V15" s="160" t="str">
        <v>ㄫ</v>
      </c>
      <c r="W15" s="119" t="str">
        <v>ng</v>
      </c>
      <c r="X15" s="111" t="str">
        <v>w</v>
      </c>
      <c r="Z15" s="419">
        <f xml:space="preserve"> LEN(AA15)</f>
        <v>44</v>
      </c>
      <c r="AA15" s="404" t="str">
        <f xml:space="preserve"> _xlfn.CONCAT($V$5:$V$48)</f>
        <v>ㄅㄆㄇㄉㄊㄋㄌㄍㄎㄏㄫㄗㄘㄙㄧㄨㆬㄚㆦㄜㄝㄞㄠㄢㄣㄤㄥ声ㆠㆣㆡㆪㆫㆩㆧㆥㆮㆯ ˪ˋ˫ˊ．</v>
      </c>
    </row>
    <row r="16" spans="2:33">
      <c r="B16" s="387">
        <v>12</v>
      </c>
      <c r="C16" s="160" t="s">
        <v>72</v>
      </c>
      <c r="D16" s="119" t="s">
        <v>73</v>
      </c>
      <c r="E16" s="111" t="s">
        <v>170</v>
      </c>
      <c r="F16" s="110" t="s">
        <v>174</v>
      </c>
      <c r="H16" s="277">
        <f t="shared" si="3"/>
        <v>12</v>
      </c>
      <c r="I16" s="115" t="s">
        <v>302</v>
      </c>
      <c r="J16" s="162" t="s">
        <v>94</v>
      </c>
      <c r="K16" s="121" t="s">
        <v>95</v>
      </c>
      <c r="L16" s="376" t="s">
        <v>95</v>
      </c>
      <c r="N16" s="277">
        <f t="shared" si="4"/>
        <v>12</v>
      </c>
      <c r="O16" s="115" t="s">
        <v>325</v>
      </c>
      <c r="P16" s="162"/>
      <c r="Q16" s="121" t="str">
        <f t="shared" si="0"/>
        <v/>
      </c>
      <c r="R16" s="376" t="str">
        <f t="shared" si="1"/>
        <v/>
      </c>
      <c r="T16" s="14">
        <f t="shared" si="2"/>
        <v>12</v>
      </c>
      <c r="U16" s="110" t="str">
        <v>y</v>
      </c>
      <c r="V16" s="160" t="str">
        <v>ㄗ</v>
      </c>
      <c r="W16" s="119" t="str">
        <v>c</v>
      </c>
      <c r="X16" s="109" t="str">
        <v>c</v>
      </c>
    </row>
    <row r="17" spans="2:24">
      <c r="B17" s="388">
        <v>13</v>
      </c>
      <c r="C17" s="161" t="s">
        <v>46</v>
      </c>
      <c r="D17" s="120" t="s">
        <v>166</v>
      </c>
      <c r="E17" s="112" t="s">
        <v>166</v>
      </c>
      <c r="F17" s="113" t="s">
        <v>175</v>
      </c>
      <c r="H17" s="273">
        <f t="shared" si="3"/>
        <v>13</v>
      </c>
      <c r="I17" s="113">
        <v>4</v>
      </c>
      <c r="J17" s="161"/>
      <c r="K17" s="120">
        <v>2</v>
      </c>
      <c r="L17" s="373">
        <v>2</v>
      </c>
      <c r="N17" s="273">
        <f t="shared" si="4"/>
        <v>13</v>
      </c>
      <c r="O17" s="378" t="s">
        <v>916</v>
      </c>
      <c r="P17" s="161"/>
      <c r="Q17" s="120" t="str">
        <f t="shared" si="0"/>
        <v/>
      </c>
      <c r="R17" s="373" t="str">
        <f t="shared" si="1"/>
        <v/>
      </c>
      <c r="T17" s="14">
        <f t="shared" si="2"/>
        <v>13</v>
      </c>
      <c r="U17" s="110" t="str">
        <v>h</v>
      </c>
      <c r="V17" s="160" t="str">
        <v>ㄘ</v>
      </c>
      <c r="W17" s="119" t="str">
        <v>ch</v>
      </c>
      <c r="X17" s="109" t="str">
        <v>C</v>
      </c>
    </row>
    <row r="18" spans="2:24">
      <c r="B18" s="387">
        <v>14</v>
      </c>
      <c r="C18" s="160" t="s">
        <v>74</v>
      </c>
      <c r="D18" s="119" t="s">
        <v>805</v>
      </c>
      <c r="E18" s="109" t="s">
        <v>83</v>
      </c>
      <c r="F18" s="110" t="s">
        <v>95</v>
      </c>
      <c r="H18" s="275">
        <f t="shared" si="3"/>
        <v>14</v>
      </c>
      <c r="I18" s="110" t="s">
        <v>765</v>
      </c>
      <c r="J18" s="160"/>
      <c r="K18" s="119" t="s">
        <v>612</v>
      </c>
      <c r="L18" s="374" t="s">
        <v>29</v>
      </c>
      <c r="N18" s="275">
        <f t="shared" si="4"/>
        <v>14</v>
      </c>
      <c r="O18" s="110" t="s">
        <v>749</v>
      </c>
      <c r="P18" s="160"/>
      <c r="Q18" s="119" t="str">
        <f t="shared" si="0"/>
        <v/>
      </c>
      <c r="R18" s="374" t="str">
        <f t="shared" si="1"/>
        <v/>
      </c>
      <c r="T18" s="14">
        <f t="shared" si="2"/>
        <v>14</v>
      </c>
      <c r="U18" s="110" t="str">
        <v>n</v>
      </c>
      <c r="V18" s="160" t="str">
        <v>ㄙ</v>
      </c>
      <c r="W18" s="119" t="str">
        <v>s</v>
      </c>
      <c r="X18" s="109" t="str">
        <v>s</v>
      </c>
    </row>
    <row r="19" spans="2:24">
      <c r="B19" s="387">
        <v>15</v>
      </c>
      <c r="C19" s="160" t="s">
        <v>106</v>
      </c>
      <c r="D19" s="119" t="s">
        <v>97</v>
      </c>
      <c r="E19" s="109" t="s">
        <v>97</v>
      </c>
      <c r="F19" s="110" t="s">
        <v>29</v>
      </c>
      <c r="H19" s="275">
        <f t="shared" si="3"/>
        <v>15</v>
      </c>
      <c r="I19" s="110" t="s">
        <v>767</v>
      </c>
      <c r="J19" s="160"/>
      <c r="K19" s="119" t="s">
        <v>603</v>
      </c>
      <c r="L19" s="375" t="s">
        <v>60</v>
      </c>
      <c r="N19" s="275">
        <f t="shared" si="4"/>
        <v>15</v>
      </c>
      <c r="O19" s="110" t="s">
        <v>752</v>
      </c>
      <c r="P19" s="160"/>
      <c r="Q19" s="119" t="str">
        <f t="shared" si="0"/>
        <v/>
      </c>
      <c r="R19" s="375" t="str">
        <f t="shared" si="1"/>
        <v/>
      </c>
      <c r="T19" s="14">
        <f t="shared" si="2"/>
        <v>15</v>
      </c>
      <c r="U19" s="110" t="str">
        <v>u</v>
      </c>
      <c r="V19" s="160" t="str">
        <v>ㄧ</v>
      </c>
      <c r="W19" s="119" t="str">
        <v>i</v>
      </c>
      <c r="X19" s="111" t="str">
        <v>i</v>
      </c>
    </row>
    <row r="20" spans="2:24">
      <c r="B20" s="389">
        <v>16</v>
      </c>
      <c r="C20" s="162" t="s">
        <v>98</v>
      </c>
      <c r="D20" s="121" t="s">
        <v>99</v>
      </c>
      <c r="E20" s="114" t="s">
        <v>99</v>
      </c>
      <c r="F20" s="115" t="s">
        <v>68</v>
      </c>
      <c r="H20" s="277">
        <f t="shared" si="3"/>
        <v>16</v>
      </c>
      <c r="I20" s="115" t="s">
        <v>349</v>
      </c>
      <c r="J20" s="162" t="s">
        <v>72</v>
      </c>
      <c r="K20" s="121" t="s">
        <v>73</v>
      </c>
      <c r="L20" s="376" t="s">
        <v>170</v>
      </c>
      <c r="N20" s="277">
        <f t="shared" si="4"/>
        <v>16</v>
      </c>
      <c r="O20" s="115" t="s">
        <v>750</v>
      </c>
      <c r="P20" s="162"/>
      <c r="Q20" s="121" t="str">
        <f t="shared" si="0"/>
        <v/>
      </c>
      <c r="R20" s="376" t="str">
        <f t="shared" si="1"/>
        <v/>
      </c>
      <c r="T20" s="14">
        <f t="shared" si="2"/>
        <v>16</v>
      </c>
      <c r="U20" s="110" t="str">
        <v>j</v>
      </c>
      <c r="V20" s="160" t="str">
        <v>ㄨ</v>
      </c>
      <c r="W20" s="119" t="str">
        <v>u</v>
      </c>
      <c r="X20" s="109" t="str">
        <v>u</v>
      </c>
    </row>
    <row r="21" spans="2:24">
      <c r="B21" s="390">
        <v>17</v>
      </c>
      <c r="C21" s="163" t="s">
        <v>94</v>
      </c>
      <c r="D21" s="122" t="s">
        <v>95</v>
      </c>
      <c r="E21" s="116" t="s">
        <v>95</v>
      </c>
      <c r="F21" s="117" t="s">
        <v>166</v>
      </c>
      <c r="H21" s="273">
        <f t="shared" si="3"/>
        <v>17</v>
      </c>
      <c r="I21" s="113">
        <v>5</v>
      </c>
      <c r="J21" s="161"/>
      <c r="K21" s="120">
        <v>7</v>
      </c>
      <c r="L21" s="373">
        <v>7</v>
      </c>
      <c r="N21" s="273">
        <f t="shared" si="4"/>
        <v>17</v>
      </c>
      <c r="O21" s="378" t="s">
        <v>917</v>
      </c>
      <c r="P21" s="161"/>
      <c r="Q21" s="120" t="str">
        <f t="shared" si="0"/>
        <v/>
      </c>
      <c r="R21" s="373" t="str">
        <f t="shared" si="1"/>
        <v/>
      </c>
      <c r="T21" s="14">
        <f t="shared" si="2"/>
        <v>17</v>
      </c>
      <c r="U21" s="110" t="str">
        <v>m</v>
      </c>
      <c r="V21" s="160" t="str">
        <v>ㆬ</v>
      </c>
      <c r="W21" s="119" t="str">
        <v>-m</v>
      </c>
      <c r="X21" s="109" t="str">
        <v>M</v>
      </c>
    </row>
    <row r="22" spans="2:24">
      <c r="B22" s="391">
        <v>18</v>
      </c>
      <c r="C22" s="161" t="s">
        <v>48</v>
      </c>
      <c r="D22" s="120" t="s">
        <v>49</v>
      </c>
      <c r="E22" s="112" t="s">
        <v>49</v>
      </c>
      <c r="F22" s="113" t="s">
        <v>77</v>
      </c>
      <c r="H22" s="275">
        <f t="shared" si="3"/>
        <v>18</v>
      </c>
      <c r="I22" s="110" t="s">
        <v>197</v>
      </c>
      <c r="J22" s="160" t="s">
        <v>904</v>
      </c>
      <c r="K22" s="119" t="s">
        <v>904</v>
      </c>
      <c r="L22" s="374" t="s">
        <v>904</v>
      </c>
      <c r="N22" s="275">
        <f t="shared" si="4"/>
        <v>18</v>
      </c>
      <c r="O22" s="110" t="s">
        <v>338</v>
      </c>
      <c r="P22" s="160"/>
      <c r="Q22" s="119" t="str">
        <f t="shared" si="0"/>
        <v/>
      </c>
      <c r="R22" s="374" t="str">
        <f t="shared" si="1"/>
        <v/>
      </c>
      <c r="T22" s="14">
        <f t="shared" si="2"/>
        <v>18</v>
      </c>
      <c r="U22" s="110">
        <v>8</v>
      </c>
      <c r="V22" s="160" t="str">
        <v>ㄚ</v>
      </c>
      <c r="W22" s="119" t="str">
        <v>a</v>
      </c>
      <c r="X22" s="109" t="str">
        <v>a</v>
      </c>
    </row>
    <row r="23" spans="2:24">
      <c r="B23" s="173">
        <v>19</v>
      </c>
      <c r="C23" s="160" t="s">
        <v>76</v>
      </c>
      <c r="D23" s="119" t="s">
        <v>77</v>
      </c>
      <c r="E23" s="109" t="s">
        <v>77</v>
      </c>
      <c r="F23" s="110" t="s">
        <v>97</v>
      </c>
      <c r="H23" s="275">
        <f t="shared" si="3"/>
        <v>19</v>
      </c>
      <c r="I23" s="110" t="s">
        <v>126</v>
      </c>
      <c r="J23" s="160" t="s">
        <v>904</v>
      </c>
      <c r="K23" s="119" t="s">
        <v>904</v>
      </c>
      <c r="L23" s="375" t="s">
        <v>904</v>
      </c>
      <c r="N23" s="275">
        <f t="shared" si="4"/>
        <v>19</v>
      </c>
      <c r="O23" s="110" t="s">
        <v>299</v>
      </c>
      <c r="P23" s="160"/>
      <c r="Q23" s="119" t="str">
        <f t="shared" si="0"/>
        <v/>
      </c>
      <c r="R23" s="375" t="str">
        <f t="shared" si="1"/>
        <v/>
      </c>
      <c r="T23" s="14">
        <f t="shared" si="2"/>
        <v>19</v>
      </c>
      <c r="U23" s="110" t="str">
        <v>i</v>
      </c>
      <c r="V23" s="160" t="str">
        <v>ㆦ</v>
      </c>
      <c r="W23" s="119" t="str">
        <v>oo</v>
      </c>
      <c r="X23" s="111" t="str">
        <v>O</v>
      </c>
    </row>
    <row r="24" spans="2:24">
      <c r="B24" s="392">
        <v>20</v>
      </c>
      <c r="C24" s="161" t="s">
        <v>20</v>
      </c>
      <c r="D24" s="120" t="s">
        <v>21</v>
      </c>
      <c r="E24" s="112" t="s">
        <v>21</v>
      </c>
      <c r="F24" s="274">
        <v>8</v>
      </c>
      <c r="H24" s="277">
        <f t="shared" si="3"/>
        <v>20</v>
      </c>
      <c r="I24" s="115" t="s">
        <v>162</v>
      </c>
      <c r="J24" s="162" t="s">
        <v>904</v>
      </c>
      <c r="K24" s="121" t="s">
        <v>904</v>
      </c>
      <c r="L24" s="376" t="s">
        <v>904</v>
      </c>
      <c r="N24" s="277">
        <f t="shared" si="4"/>
        <v>20</v>
      </c>
      <c r="O24" s="115" t="s">
        <v>297</v>
      </c>
      <c r="P24" s="162"/>
      <c r="Q24" s="121" t="str">
        <f t="shared" si="0"/>
        <v/>
      </c>
      <c r="R24" s="376" t="str">
        <f t="shared" si="1"/>
        <v/>
      </c>
      <c r="T24" s="14">
        <f t="shared" si="2"/>
        <v>20</v>
      </c>
      <c r="U24" s="110" t="str">
        <v>k</v>
      </c>
      <c r="V24" s="160" t="str">
        <v>ㄜ</v>
      </c>
      <c r="W24" s="119" t="str">
        <v>o</v>
      </c>
      <c r="X24" s="109" t="str">
        <v>o</v>
      </c>
    </row>
    <row r="25" spans="2:24">
      <c r="B25" s="393">
        <v>21</v>
      </c>
      <c r="C25" s="160" t="s">
        <v>50</v>
      </c>
      <c r="D25" s="119" t="s">
        <v>51</v>
      </c>
      <c r="E25" s="109" t="s">
        <v>32</v>
      </c>
      <c r="F25" s="276" t="s">
        <v>49</v>
      </c>
      <c r="H25" s="273">
        <f t="shared" si="3"/>
        <v>21</v>
      </c>
      <c r="I25" s="113">
        <v>6</v>
      </c>
      <c r="J25" s="161"/>
      <c r="K25" s="120">
        <v>5</v>
      </c>
      <c r="L25" s="373">
        <v>5</v>
      </c>
      <c r="N25" s="273">
        <f t="shared" si="4"/>
        <v>21</v>
      </c>
      <c r="O25" s="378" t="s">
        <v>918</v>
      </c>
      <c r="P25" s="161"/>
      <c r="Q25" s="120" t="str">
        <f t="shared" si="0"/>
        <v/>
      </c>
      <c r="R25" s="373" t="str">
        <f t="shared" si="1"/>
        <v/>
      </c>
      <c r="T25" s="14">
        <f t="shared" si="2"/>
        <v>21</v>
      </c>
      <c r="U25" s="110" t="str">
        <v>,</v>
      </c>
      <c r="V25" s="160" t="str">
        <v>ㄝ</v>
      </c>
      <c r="W25" s="119" t="str">
        <v>e</v>
      </c>
      <c r="X25" s="109" t="str">
        <v>e</v>
      </c>
    </row>
    <row r="26" spans="2:24">
      <c r="B26" s="393">
        <v>22</v>
      </c>
      <c r="C26" s="160" t="s">
        <v>109</v>
      </c>
      <c r="D26" s="119" t="s">
        <v>79</v>
      </c>
      <c r="E26" s="109" t="s">
        <v>79</v>
      </c>
      <c r="F26" s="276" t="s">
        <v>42</v>
      </c>
      <c r="H26" s="275">
        <f t="shared" si="3"/>
        <v>22</v>
      </c>
      <c r="I26" s="110" t="s">
        <v>305</v>
      </c>
      <c r="J26" s="160" t="s">
        <v>46</v>
      </c>
      <c r="K26" s="119" t="s">
        <v>166</v>
      </c>
      <c r="L26" s="374" t="s">
        <v>166</v>
      </c>
      <c r="N26" s="275">
        <f t="shared" si="4"/>
        <v>22</v>
      </c>
      <c r="O26" s="110" t="s">
        <v>306</v>
      </c>
      <c r="P26" s="160" t="str">
        <f>C19</f>
        <v>ㆡ</v>
      </c>
      <c r="Q26" s="119" t="str">
        <f t="shared" si="0"/>
        <v>j</v>
      </c>
      <c r="R26" s="374" t="str">
        <f t="shared" si="1"/>
        <v>j</v>
      </c>
      <c r="T26" s="14">
        <f t="shared" si="2"/>
        <v>22</v>
      </c>
      <c r="U26" s="110">
        <v>9</v>
      </c>
      <c r="V26" s="160" t="str">
        <v>ㄞ</v>
      </c>
      <c r="W26" s="119" t="str">
        <v>ai</v>
      </c>
      <c r="X26" s="109" t="str">
        <v>I</v>
      </c>
    </row>
    <row r="27" spans="2:24">
      <c r="B27" s="394">
        <v>23</v>
      </c>
      <c r="C27" s="162" t="s">
        <v>322</v>
      </c>
      <c r="D27" s="121" t="s">
        <v>53</v>
      </c>
      <c r="E27" s="114" t="s">
        <v>53</v>
      </c>
      <c r="F27" s="278" t="s">
        <v>180</v>
      </c>
      <c r="H27" s="275">
        <f t="shared" si="3"/>
        <v>23</v>
      </c>
      <c r="I27" s="110" t="s">
        <v>129</v>
      </c>
      <c r="J27" s="160" t="s">
        <v>74</v>
      </c>
      <c r="K27" s="119" t="s">
        <v>805</v>
      </c>
      <c r="L27" s="375" t="s">
        <v>83</v>
      </c>
      <c r="N27" s="275">
        <f t="shared" si="4"/>
        <v>23</v>
      </c>
      <c r="O27" s="110" t="s">
        <v>763</v>
      </c>
      <c r="P27" s="160"/>
      <c r="Q27" s="119" t="str">
        <f t="shared" si="0"/>
        <v/>
      </c>
      <c r="R27" s="375" t="str">
        <f t="shared" si="1"/>
        <v/>
      </c>
      <c r="T27" s="14">
        <f t="shared" si="2"/>
        <v>23</v>
      </c>
      <c r="U27" s="110" t="str">
        <v>l</v>
      </c>
      <c r="V27" s="160" t="str">
        <v>ㄠ</v>
      </c>
      <c r="W27" s="119" t="str">
        <v>au</v>
      </c>
      <c r="X27" s="111" t="str">
        <v>U</v>
      </c>
    </row>
    <row r="28" spans="2:24">
      <c r="B28" s="173">
        <v>24</v>
      </c>
      <c r="C28" s="160" t="s">
        <v>54</v>
      </c>
      <c r="D28" s="119" t="s">
        <v>329</v>
      </c>
      <c r="E28" s="109" t="s">
        <v>57</v>
      </c>
      <c r="F28" s="110" t="s">
        <v>9</v>
      </c>
      <c r="H28" s="277">
        <f t="shared" si="3"/>
        <v>24</v>
      </c>
      <c r="I28" s="115" t="s">
        <v>199</v>
      </c>
      <c r="J28" s="162" t="s">
        <v>98</v>
      </c>
      <c r="K28" s="121" t="s">
        <v>99</v>
      </c>
      <c r="L28" s="376" t="s">
        <v>99</v>
      </c>
      <c r="N28" s="277">
        <f t="shared" si="4"/>
        <v>24</v>
      </c>
      <c r="O28" s="115" t="s">
        <v>692</v>
      </c>
      <c r="P28" s="162"/>
      <c r="Q28" s="121" t="str">
        <f t="shared" si="0"/>
        <v/>
      </c>
      <c r="R28" s="376" t="str">
        <f t="shared" si="1"/>
        <v/>
      </c>
      <c r="T28" s="14">
        <f t="shared" si="2"/>
        <v>24</v>
      </c>
      <c r="U28" s="110">
        <v>0</v>
      </c>
      <c r="V28" s="160" t="str">
        <v>ㄢ</v>
      </c>
      <c r="W28" s="119" t="str">
        <v>an</v>
      </c>
      <c r="X28" s="109" t="str">
        <v>L</v>
      </c>
    </row>
    <row r="29" spans="2:24">
      <c r="B29" s="173">
        <v>25</v>
      </c>
      <c r="C29" s="160" t="s">
        <v>81</v>
      </c>
      <c r="D29" s="119" t="s">
        <v>609</v>
      </c>
      <c r="E29" s="109" t="s">
        <v>24</v>
      </c>
      <c r="F29" s="110" t="s">
        <v>183</v>
      </c>
      <c r="H29" s="273">
        <f t="shared" si="3"/>
        <v>25</v>
      </c>
      <c r="I29" s="113">
        <v>7</v>
      </c>
      <c r="J29" s="161"/>
      <c r="K29" s="120">
        <v>8</v>
      </c>
      <c r="L29" s="373">
        <v>0</v>
      </c>
      <c r="N29" s="273">
        <f t="shared" si="4"/>
        <v>25</v>
      </c>
      <c r="O29" s="378" t="s">
        <v>919</v>
      </c>
      <c r="P29" s="161"/>
      <c r="Q29" s="120" t="str">
        <f t="shared" si="0"/>
        <v/>
      </c>
      <c r="R29" s="373" t="str">
        <f t="shared" si="1"/>
        <v/>
      </c>
      <c r="T29" s="14">
        <f t="shared" si="2"/>
        <v>25</v>
      </c>
      <c r="U29" s="110" t="str">
        <v>p</v>
      </c>
      <c r="V29" s="160" t="str">
        <v>ㄣ</v>
      </c>
      <c r="W29" s="119" t="str">
        <v>-n</v>
      </c>
      <c r="X29" s="109" t="str">
        <v>D</v>
      </c>
    </row>
    <row r="30" spans="2:24">
      <c r="B30" s="173">
        <v>26</v>
      </c>
      <c r="C30" s="160" t="s">
        <v>115</v>
      </c>
      <c r="D30" s="123" t="s">
        <v>314</v>
      </c>
      <c r="E30" s="109" t="s">
        <v>25</v>
      </c>
      <c r="F30" s="110" t="s">
        <v>184</v>
      </c>
      <c r="H30" s="275">
        <f t="shared" si="3"/>
        <v>26</v>
      </c>
      <c r="I30" s="110" t="s">
        <v>156</v>
      </c>
      <c r="J30" s="160" t="s">
        <v>48</v>
      </c>
      <c r="K30" s="119" t="s">
        <v>49</v>
      </c>
      <c r="L30" s="374" t="s">
        <v>49</v>
      </c>
      <c r="N30" s="275">
        <f t="shared" si="4"/>
        <v>26</v>
      </c>
      <c r="O30" s="110" t="s">
        <v>616</v>
      </c>
      <c r="P30" s="160" t="str">
        <f>C42</f>
        <v>ㆪ</v>
      </c>
      <c r="Q30" s="119" t="str">
        <f t="shared" si="0"/>
        <v>in</v>
      </c>
      <c r="R30" s="374" t="str">
        <f t="shared" si="1"/>
        <v>Z</v>
      </c>
      <c r="T30" s="14">
        <f t="shared" si="2"/>
        <v>26</v>
      </c>
      <c r="U30" s="110" t="str">
        <v>;</v>
      </c>
      <c r="V30" s="160" t="str">
        <v>ㄤ</v>
      </c>
      <c r="W30" s="119" t="str">
        <v>ang</v>
      </c>
      <c r="X30" s="109" t="str">
        <v>Q</v>
      </c>
    </row>
    <row r="31" spans="2:24">
      <c r="B31" s="173">
        <v>27</v>
      </c>
      <c r="C31" s="160" t="s">
        <v>22</v>
      </c>
      <c r="D31" s="119" t="s">
        <v>469</v>
      </c>
      <c r="E31" s="109" t="s">
        <v>31</v>
      </c>
      <c r="F31" s="110">
        <v>9</v>
      </c>
      <c r="H31" s="275">
        <f t="shared" si="3"/>
        <v>27</v>
      </c>
      <c r="I31" s="110" t="s">
        <v>134</v>
      </c>
      <c r="J31" s="160" t="s">
        <v>76</v>
      </c>
      <c r="K31" s="119" t="s">
        <v>77</v>
      </c>
      <c r="L31" s="375" t="s">
        <v>77</v>
      </c>
      <c r="N31" s="275">
        <f t="shared" si="4"/>
        <v>27</v>
      </c>
      <c r="O31" s="110" t="s">
        <v>742</v>
      </c>
      <c r="P31" s="160" t="str">
        <f>C43</f>
        <v>ㆫ</v>
      </c>
      <c r="Q31" s="119" t="str">
        <f t="shared" si="0"/>
        <v>un</v>
      </c>
      <c r="R31" s="375" t="str">
        <f t="shared" si="1"/>
        <v>X</v>
      </c>
      <c r="T31" s="14">
        <f t="shared" si="2"/>
        <v>27</v>
      </c>
      <c r="U31" s="110" t="str">
        <v>/</v>
      </c>
      <c r="V31" s="160" t="str">
        <v>ㄥ</v>
      </c>
      <c r="W31" s="119" t="str">
        <v>-ng</v>
      </c>
      <c r="X31" s="111" t="str">
        <v>W</v>
      </c>
    </row>
    <row r="32" spans="2:24">
      <c r="B32" s="173">
        <v>28</v>
      </c>
      <c r="C32" s="160" t="s">
        <v>23</v>
      </c>
      <c r="D32" s="119" t="s">
        <v>606</v>
      </c>
      <c r="E32" s="109" t="s">
        <v>63</v>
      </c>
      <c r="F32" s="110">
        <v>0</v>
      </c>
      <c r="H32" s="277">
        <f t="shared" si="3"/>
        <v>28</v>
      </c>
      <c r="I32" s="115" t="s">
        <v>124</v>
      </c>
      <c r="J32" s="162" t="s">
        <v>100</v>
      </c>
      <c r="K32" s="121" t="s">
        <v>903</v>
      </c>
      <c r="L32" s="376" t="s">
        <v>87</v>
      </c>
      <c r="N32" s="277">
        <f t="shared" si="4"/>
        <v>28</v>
      </c>
      <c r="O32" s="115" t="s">
        <v>721</v>
      </c>
      <c r="P32" s="162"/>
      <c r="Q32" s="121" t="str">
        <f t="shared" si="0"/>
        <v/>
      </c>
      <c r="R32" s="376" t="str">
        <f t="shared" si="1"/>
        <v/>
      </c>
      <c r="T32" s="14">
        <f t="shared" si="2"/>
        <v>28</v>
      </c>
      <c r="U32" s="110" t="str">
        <v>z</v>
      </c>
      <c r="V32" s="160" t="str">
        <v>声</v>
      </c>
      <c r="W32" s="119" t="str">
        <v>-nn</v>
      </c>
      <c r="X32" s="109" t="str">
        <v>A</v>
      </c>
    </row>
    <row r="33" spans="2:24">
      <c r="B33" s="173">
        <v>29</v>
      </c>
      <c r="C33" s="160" t="s">
        <v>80</v>
      </c>
      <c r="D33" s="119" t="s">
        <v>472</v>
      </c>
      <c r="E33" s="109" t="s">
        <v>30</v>
      </c>
      <c r="F33" s="110" t="s">
        <v>93</v>
      </c>
      <c r="H33" s="273">
        <f t="shared" si="3"/>
        <v>29</v>
      </c>
      <c r="I33" s="113">
        <v>8</v>
      </c>
      <c r="J33" s="161" t="s">
        <v>20</v>
      </c>
      <c r="K33" s="120" t="s">
        <v>21</v>
      </c>
      <c r="L33" s="373" t="s">
        <v>21</v>
      </c>
      <c r="N33" s="273">
        <f t="shared" si="4"/>
        <v>29</v>
      </c>
      <c r="O33" s="378" t="s">
        <v>743</v>
      </c>
      <c r="P33" s="161" t="str">
        <f>C44</f>
        <v>ㆩ</v>
      </c>
      <c r="Q33" s="120" t="str">
        <f t="shared" si="0"/>
        <v>an</v>
      </c>
      <c r="R33" s="373" t="str">
        <f t="shared" si="1"/>
        <v>R</v>
      </c>
      <c r="T33" s="14">
        <f t="shared" si="2"/>
        <v>29</v>
      </c>
      <c r="U33" s="399" t="str" cm="1">
        <f t="array" ref="U33:X42">_xlfn._xlws.FILTER(O5:R50, P5:P50&lt;&gt;"")</f>
        <v>!</v>
      </c>
      <c r="V33" s="397" t="str">
        <v>ㆠ</v>
      </c>
      <c r="W33" s="398" t="str">
        <v>b</v>
      </c>
      <c r="X33" s="400" t="str">
        <v>b</v>
      </c>
    </row>
    <row r="34" spans="2:24">
      <c r="B34" s="392">
        <v>30</v>
      </c>
      <c r="C34" s="161" t="s">
        <v>100</v>
      </c>
      <c r="D34" s="120" t="s">
        <v>903</v>
      </c>
      <c r="E34" s="112" t="s">
        <v>87</v>
      </c>
      <c r="F34" s="274" t="s">
        <v>66</v>
      </c>
      <c r="H34" s="275">
        <f t="shared" si="3"/>
        <v>30</v>
      </c>
      <c r="I34" s="110" t="s">
        <v>154</v>
      </c>
      <c r="J34" s="160" t="s">
        <v>50</v>
      </c>
      <c r="K34" s="119" t="s">
        <v>51</v>
      </c>
      <c r="L34" s="374" t="s">
        <v>32</v>
      </c>
      <c r="N34" s="275">
        <f t="shared" si="4"/>
        <v>30</v>
      </c>
      <c r="O34" s="110" t="s">
        <v>615</v>
      </c>
      <c r="P34" s="160" t="str">
        <f>C45</f>
        <v>ㆧ</v>
      </c>
      <c r="Q34" s="119" t="str">
        <f t="shared" si="0"/>
        <v>oon</v>
      </c>
      <c r="R34" s="374" t="str">
        <f t="shared" si="1"/>
        <v>S</v>
      </c>
      <c r="T34" s="14">
        <f t="shared" si="2"/>
        <v>30</v>
      </c>
      <c r="U34" s="396" t="str">
        <v>E</v>
      </c>
      <c r="V34" s="397" t="str">
        <v>ㆣ</v>
      </c>
      <c r="W34" s="398" t="str">
        <v>g</v>
      </c>
      <c r="X34" s="400" t="str">
        <v>g</v>
      </c>
    </row>
    <row r="35" spans="2:24">
      <c r="B35" s="394">
        <v>31</v>
      </c>
      <c r="C35" s="162" t="s">
        <v>72</v>
      </c>
      <c r="D35" s="121" t="s">
        <v>73</v>
      </c>
      <c r="E35" s="114" t="s">
        <v>170</v>
      </c>
      <c r="F35" s="278" t="s">
        <v>174</v>
      </c>
      <c r="H35" s="275">
        <f t="shared" si="3"/>
        <v>31</v>
      </c>
      <c r="I35" s="110" t="s">
        <v>201</v>
      </c>
      <c r="J35" s="160" t="s">
        <v>78</v>
      </c>
      <c r="K35" s="119" t="s">
        <v>79</v>
      </c>
      <c r="L35" s="375" t="s">
        <v>79</v>
      </c>
      <c r="N35" s="275">
        <f t="shared" si="4"/>
        <v>31</v>
      </c>
      <c r="O35" s="110" t="s">
        <v>339</v>
      </c>
      <c r="P35" s="160"/>
      <c r="Q35" s="119" t="str">
        <f t="shared" si="0"/>
        <v/>
      </c>
      <c r="R35" s="375" t="str">
        <f t="shared" si="1"/>
        <v/>
      </c>
      <c r="T35" s="14">
        <f t="shared" si="2"/>
        <v>31</v>
      </c>
      <c r="U35" s="399" t="str">
        <v>Y</v>
      </c>
      <c r="V35" s="397" t="str">
        <v>ㆡ</v>
      </c>
      <c r="W35" s="398" t="str">
        <v>j</v>
      </c>
      <c r="X35" s="400" t="str">
        <v>j</v>
      </c>
    </row>
    <row r="36" spans="2:24">
      <c r="B36" s="392">
        <v>32</v>
      </c>
      <c r="C36" s="161" t="s">
        <v>118</v>
      </c>
      <c r="D36" s="120" t="s">
        <v>904</v>
      </c>
      <c r="E36" s="112" t="s">
        <v>904</v>
      </c>
      <c r="F36" s="274" t="s">
        <v>904</v>
      </c>
      <c r="H36" s="277">
        <f t="shared" si="3"/>
        <v>32</v>
      </c>
      <c r="I36" s="115" t="s">
        <v>353</v>
      </c>
      <c r="J36" s="162" t="s">
        <v>322</v>
      </c>
      <c r="K36" s="121" t="s">
        <v>53</v>
      </c>
      <c r="L36" s="376" t="s">
        <v>53</v>
      </c>
      <c r="N36" s="277">
        <f t="shared" si="4"/>
        <v>32</v>
      </c>
      <c r="O36" s="115" t="s">
        <v>353</v>
      </c>
      <c r="P36" s="162" t="str">
        <f>C46</f>
        <v>ㆥ</v>
      </c>
      <c r="Q36" s="121" t="str">
        <f t="shared" si="0"/>
        <v>en</v>
      </c>
      <c r="R36" s="376" t="str">
        <f t="shared" si="1"/>
        <v>E</v>
      </c>
      <c r="T36" s="14">
        <f t="shared" si="2"/>
        <v>32</v>
      </c>
      <c r="U36" s="399" t="str">
        <v>U</v>
      </c>
      <c r="V36" s="397" t="str">
        <v>ㆪ</v>
      </c>
      <c r="W36" s="398" t="str">
        <v>in</v>
      </c>
      <c r="X36" s="400" t="str">
        <v>Z</v>
      </c>
    </row>
    <row r="37" spans="2:24">
      <c r="B37" s="393">
        <v>33</v>
      </c>
      <c r="C37" s="160" t="s">
        <v>18</v>
      </c>
      <c r="D37" s="119">
        <v>5</v>
      </c>
      <c r="E37" s="109">
        <v>5</v>
      </c>
      <c r="F37" s="276">
        <v>6</v>
      </c>
      <c r="H37" s="273">
        <f t="shared" si="3"/>
        <v>33</v>
      </c>
      <c r="I37" s="113">
        <v>9</v>
      </c>
      <c r="J37" s="161" t="s">
        <v>22</v>
      </c>
      <c r="K37" s="120" t="s">
        <v>469</v>
      </c>
      <c r="L37" s="373" t="s">
        <v>31</v>
      </c>
      <c r="N37" s="273">
        <f t="shared" si="4"/>
        <v>33</v>
      </c>
      <c r="O37" s="378" t="s">
        <v>732</v>
      </c>
      <c r="P37" s="161" t="str">
        <f>C47</f>
        <v>ㆮ</v>
      </c>
      <c r="Q37" s="120" t="str">
        <f t="shared" si="0"/>
        <v>ain</v>
      </c>
      <c r="R37" s="373" t="str">
        <f t="shared" si="1"/>
        <v>V</v>
      </c>
      <c r="T37" s="14">
        <f t="shared" si="2"/>
        <v>33</v>
      </c>
      <c r="U37" s="399" t="str">
        <v>J</v>
      </c>
      <c r="V37" s="397" t="str">
        <v>ㆫ</v>
      </c>
      <c r="W37" s="398" t="str">
        <v>un</v>
      </c>
      <c r="X37" s="400" t="str">
        <v>X</v>
      </c>
    </row>
    <row r="38" spans="2:24">
      <c r="B38" s="393">
        <v>34</v>
      </c>
      <c r="C38" s="160" t="s">
        <v>14</v>
      </c>
      <c r="D38" s="119">
        <v>2</v>
      </c>
      <c r="E38" s="109">
        <v>2</v>
      </c>
      <c r="F38" s="276">
        <v>4</v>
      </c>
      <c r="H38" s="275">
        <f t="shared" si="3"/>
        <v>34</v>
      </c>
      <c r="I38" s="110" t="s">
        <v>139</v>
      </c>
      <c r="J38" s="160" t="s">
        <v>904</v>
      </c>
      <c r="K38" s="119" t="s">
        <v>904</v>
      </c>
      <c r="L38" s="374" t="s">
        <v>904</v>
      </c>
      <c r="N38" s="275">
        <f t="shared" si="4"/>
        <v>34</v>
      </c>
      <c r="O38" s="110" t="s">
        <v>304</v>
      </c>
      <c r="P38" s="160"/>
      <c r="Q38" s="119" t="str">
        <f t="shared" si="0"/>
        <v/>
      </c>
      <c r="R38" s="374" t="str">
        <f t="shared" si="1"/>
        <v/>
      </c>
      <c r="T38" s="14">
        <f t="shared" si="2"/>
        <v>34</v>
      </c>
      <c r="U38" s="399" t="str">
        <v>*</v>
      </c>
      <c r="V38" s="397" t="str">
        <v>ㆩ</v>
      </c>
      <c r="W38" s="398" t="str">
        <v>an</v>
      </c>
      <c r="X38" s="400" t="str">
        <v>R</v>
      </c>
    </row>
    <row r="39" spans="2:24">
      <c r="B39" s="393">
        <v>35</v>
      </c>
      <c r="C39" s="160" t="s">
        <v>123</v>
      </c>
      <c r="D39" s="119" t="s">
        <v>904</v>
      </c>
      <c r="E39" s="109" t="s">
        <v>904</v>
      </c>
      <c r="F39" s="276" t="s">
        <v>904</v>
      </c>
      <c r="H39" s="275">
        <f t="shared" si="3"/>
        <v>35</v>
      </c>
      <c r="I39" s="110" t="s">
        <v>200</v>
      </c>
      <c r="J39" s="160" t="s">
        <v>80</v>
      </c>
      <c r="K39" s="119" t="s">
        <v>472</v>
      </c>
      <c r="L39" s="375" t="s">
        <v>30</v>
      </c>
      <c r="N39" s="275">
        <f t="shared" si="4"/>
        <v>35</v>
      </c>
      <c r="O39" s="110" t="s">
        <v>724</v>
      </c>
      <c r="P39" s="160" t="str">
        <f>C48</f>
        <v>ㆯ</v>
      </c>
      <c r="Q39" s="119" t="str">
        <f t="shared" si="0"/>
        <v>aun</v>
      </c>
      <c r="R39" s="375" t="str">
        <f t="shared" si="1"/>
        <v>F</v>
      </c>
      <c r="T39" s="14">
        <f t="shared" si="2"/>
        <v>35</v>
      </c>
      <c r="U39" s="399" t="str">
        <v>I</v>
      </c>
      <c r="V39" s="397" t="str">
        <v>ㆧ</v>
      </c>
      <c r="W39" s="398" t="str">
        <v>oon</v>
      </c>
      <c r="X39" s="400" t="str">
        <v>S</v>
      </c>
    </row>
    <row r="40" spans="2:24">
      <c r="B40" s="393">
        <v>36</v>
      </c>
      <c r="C40" s="160" t="s">
        <v>12</v>
      </c>
      <c r="D40" s="119">
        <v>3</v>
      </c>
      <c r="E40" s="109">
        <v>3</v>
      </c>
      <c r="F40" s="276">
        <v>3</v>
      </c>
      <c r="H40" s="277">
        <f t="shared" si="3"/>
        <v>36</v>
      </c>
      <c r="I40" s="115" t="s">
        <v>896</v>
      </c>
      <c r="J40" s="162" t="s">
        <v>904</v>
      </c>
      <c r="K40" s="121" t="s">
        <v>904</v>
      </c>
      <c r="L40" s="376" t="s">
        <v>904</v>
      </c>
      <c r="N40" s="277">
        <f t="shared" si="4"/>
        <v>36</v>
      </c>
      <c r="O40" s="115" t="s">
        <v>896</v>
      </c>
      <c r="P40" s="162"/>
      <c r="Q40" s="121" t="str">
        <f t="shared" si="0"/>
        <v/>
      </c>
      <c r="R40" s="376" t="str">
        <f t="shared" si="1"/>
        <v/>
      </c>
      <c r="T40" s="14">
        <f t="shared" si="2"/>
        <v>36</v>
      </c>
      <c r="U40" s="399" t="str">
        <v>,</v>
      </c>
      <c r="V40" s="397" t="str">
        <v>ㆥ</v>
      </c>
      <c r="W40" s="398" t="str">
        <v>en</v>
      </c>
      <c r="X40" s="400" t="str">
        <v>E</v>
      </c>
    </row>
    <row r="41" spans="2:24">
      <c r="B41" s="393">
        <v>37</v>
      </c>
      <c r="C41" s="160" t="s">
        <v>16</v>
      </c>
      <c r="D41" s="119">
        <v>7</v>
      </c>
      <c r="E41" s="109">
        <v>7</v>
      </c>
      <c r="F41" s="276">
        <v>5</v>
      </c>
      <c r="H41" s="273">
        <f t="shared" si="3"/>
        <v>37</v>
      </c>
      <c r="I41" s="113">
        <v>0</v>
      </c>
      <c r="J41" s="161" t="s">
        <v>23</v>
      </c>
      <c r="K41" s="120" t="s">
        <v>606</v>
      </c>
      <c r="L41" s="373" t="s">
        <v>63</v>
      </c>
      <c r="N41" s="273">
        <f t="shared" si="4"/>
        <v>37</v>
      </c>
      <c r="O41" s="378" t="s">
        <v>920</v>
      </c>
      <c r="P41" s="161"/>
      <c r="Q41" s="120" t="str">
        <f t="shared" si="0"/>
        <v/>
      </c>
      <c r="R41" s="373" t="str">
        <f t="shared" si="1"/>
        <v/>
      </c>
      <c r="T41" s="14">
        <f t="shared" si="2"/>
        <v>37</v>
      </c>
      <c r="U41" s="399" t="str">
        <v>(</v>
      </c>
      <c r="V41" s="397" t="str">
        <v>ㆮ</v>
      </c>
      <c r="W41" s="398" t="str">
        <v>ain</v>
      </c>
      <c r="X41" s="400" t="str">
        <v>V</v>
      </c>
    </row>
    <row r="42" spans="2:24">
      <c r="B42" s="392">
        <v>38</v>
      </c>
      <c r="C42" s="161" t="s">
        <v>116</v>
      </c>
      <c r="D42" s="120" t="s">
        <v>604</v>
      </c>
      <c r="E42" s="112" t="s">
        <v>804</v>
      </c>
      <c r="F42" s="274" t="s">
        <v>30</v>
      </c>
      <c r="H42" s="275">
        <f t="shared" si="3"/>
        <v>38</v>
      </c>
      <c r="I42" s="110" t="s">
        <v>196</v>
      </c>
      <c r="J42" s="160" t="s">
        <v>54</v>
      </c>
      <c r="K42" s="119" t="s">
        <v>329</v>
      </c>
      <c r="L42" s="374" t="s">
        <v>57</v>
      </c>
      <c r="N42" s="275">
        <f t="shared" si="4"/>
        <v>38</v>
      </c>
      <c r="O42" s="110" t="s">
        <v>337</v>
      </c>
      <c r="P42" s="160"/>
      <c r="Q42" s="119" t="str">
        <f t="shared" si="0"/>
        <v/>
      </c>
      <c r="R42" s="374" t="str">
        <f t="shared" si="1"/>
        <v/>
      </c>
      <c r="T42" s="14">
        <f t="shared" si="2"/>
        <v>38</v>
      </c>
      <c r="U42" s="399" t="str">
        <v>L</v>
      </c>
      <c r="V42" s="397" t="str">
        <v>ㆯ</v>
      </c>
      <c r="W42" s="398" t="str">
        <v>aun</v>
      </c>
      <c r="X42" s="400" t="str">
        <v>F</v>
      </c>
    </row>
    <row r="43" spans="2:24">
      <c r="B43" s="393">
        <v>39</v>
      </c>
      <c r="C43" s="160" t="s">
        <v>117</v>
      </c>
      <c r="D43" s="119" t="s">
        <v>605</v>
      </c>
      <c r="E43" s="109" t="s">
        <v>82</v>
      </c>
      <c r="F43" s="276" t="s">
        <v>61</v>
      </c>
      <c r="H43" s="275">
        <f t="shared" si="3"/>
        <v>39</v>
      </c>
      <c r="I43" s="110" t="s">
        <v>727</v>
      </c>
      <c r="J43" s="160" t="s">
        <v>81</v>
      </c>
      <c r="K43" s="119" t="s">
        <v>609</v>
      </c>
      <c r="L43" s="375" t="s">
        <v>24</v>
      </c>
      <c r="N43" s="275">
        <f t="shared" si="4"/>
        <v>39</v>
      </c>
      <c r="O43" s="379" t="s">
        <v>925</v>
      </c>
      <c r="P43" s="160"/>
      <c r="Q43" s="119" t="str">
        <f t="shared" si="0"/>
        <v/>
      </c>
      <c r="R43" s="375" t="str">
        <f t="shared" si="1"/>
        <v/>
      </c>
      <c r="T43" s="14">
        <f t="shared" si="2"/>
        <v>39</v>
      </c>
      <c r="U43" s="409" t="s">
        <v>776</v>
      </c>
      <c r="V43" s="410" t="s">
        <v>776</v>
      </c>
      <c r="W43" s="411">
        <v>1</v>
      </c>
      <c r="X43" s="412">
        <v>1</v>
      </c>
    </row>
    <row r="44" spans="2:24">
      <c r="B44" s="393">
        <v>40</v>
      </c>
      <c r="C44" s="160" t="s">
        <v>107</v>
      </c>
      <c r="D44" s="119" t="s">
        <v>606</v>
      </c>
      <c r="E44" s="109" t="s">
        <v>27</v>
      </c>
      <c r="F44" s="276" t="s">
        <v>177</v>
      </c>
      <c r="H44" s="275">
        <f t="shared" si="3"/>
        <v>40</v>
      </c>
      <c r="I44" s="379" t="s">
        <v>354</v>
      </c>
      <c r="J44" s="160" t="s">
        <v>115</v>
      </c>
      <c r="K44" s="119" t="s">
        <v>314</v>
      </c>
      <c r="L44" s="374" t="s">
        <v>25</v>
      </c>
      <c r="N44" s="275">
        <f t="shared" si="4"/>
        <v>40</v>
      </c>
      <c r="O44" s="379" t="s">
        <v>231</v>
      </c>
      <c r="P44" s="160"/>
      <c r="Q44" s="119" t="str">
        <f t="shared" si="0"/>
        <v/>
      </c>
      <c r="R44" s="374" t="str">
        <f t="shared" si="1"/>
        <v/>
      </c>
      <c r="T44" s="14">
        <f t="shared" si="2"/>
        <v>40</v>
      </c>
      <c r="U44" s="409">
        <v>3</v>
      </c>
      <c r="V44" s="410" t="s">
        <v>12</v>
      </c>
      <c r="W44" s="411">
        <v>3</v>
      </c>
      <c r="X44" s="412">
        <v>3</v>
      </c>
    </row>
    <row r="45" spans="2:24">
      <c r="B45" s="393">
        <v>41</v>
      </c>
      <c r="C45" s="160" t="s">
        <v>108</v>
      </c>
      <c r="D45" s="119" t="s">
        <v>905</v>
      </c>
      <c r="E45" s="109" t="s">
        <v>56</v>
      </c>
      <c r="F45" s="276" t="s">
        <v>31</v>
      </c>
      <c r="H45" s="275">
        <f t="shared" si="3"/>
        <v>41</v>
      </c>
      <c r="I45" s="379" t="s">
        <v>301</v>
      </c>
      <c r="J45" s="160" t="s">
        <v>910</v>
      </c>
      <c r="K45" s="119" t="s">
        <v>911</v>
      </c>
      <c r="L45" s="374" t="s">
        <v>806</v>
      </c>
      <c r="N45" s="275">
        <f t="shared" si="4"/>
        <v>41</v>
      </c>
      <c r="O45" s="379" t="s">
        <v>921</v>
      </c>
      <c r="P45" s="160"/>
      <c r="Q45" s="119" t="str">
        <f t="shared" si="0"/>
        <v/>
      </c>
      <c r="R45" s="374" t="str">
        <f t="shared" si="1"/>
        <v/>
      </c>
      <c r="T45" s="14">
        <f t="shared" si="2"/>
        <v>41</v>
      </c>
      <c r="U45" s="409">
        <v>4</v>
      </c>
      <c r="V45" s="410" t="s">
        <v>14</v>
      </c>
      <c r="W45" s="411">
        <v>2</v>
      </c>
      <c r="X45" s="412">
        <v>2</v>
      </c>
    </row>
    <row r="46" spans="2:24">
      <c r="B46" s="393">
        <v>42</v>
      </c>
      <c r="C46" s="160" t="s">
        <v>110</v>
      </c>
      <c r="D46" s="119" t="s">
        <v>906</v>
      </c>
      <c r="E46" s="109" t="s">
        <v>26</v>
      </c>
      <c r="F46" s="276" t="s">
        <v>181</v>
      </c>
      <c r="H46" s="275">
        <f t="shared" si="3"/>
        <v>42</v>
      </c>
      <c r="I46" s="110" t="s">
        <v>897</v>
      </c>
      <c r="J46" s="160" t="s">
        <v>904</v>
      </c>
      <c r="K46" s="119" t="s">
        <v>904</v>
      </c>
      <c r="L46" s="374" t="s">
        <v>904</v>
      </c>
      <c r="N46" s="275">
        <f t="shared" si="4"/>
        <v>42</v>
      </c>
      <c r="O46" s="379" t="s">
        <v>923</v>
      </c>
      <c r="P46" s="160"/>
      <c r="Q46" s="119" t="str">
        <f t="shared" si="0"/>
        <v/>
      </c>
      <c r="R46" s="374" t="str">
        <f t="shared" si="1"/>
        <v/>
      </c>
      <c r="T46" s="14">
        <f t="shared" si="2"/>
        <v>42</v>
      </c>
      <c r="U46" s="409">
        <v>5</v>
      </c>
      <c r="V46" s="410" t="s">
        <v>16</v>
      </c>
      <c r="W46" s="411">
        <v>7</v>
      </c>
      <c r="X46" s="412">
        <v>7</v>
      </c>
    </row>
    <row r="47" spans="2:24">
      <c r="B47" s="393">
        <v>43</v>
      </c>
      <c r="C47" s="160" t="s">
        <v>111</v>
      </c>
      <c r="D47" s="119" t="s">
        <v>907</v>
      </c>
      <c r="E47" s="109" t="s">
        <v>84</v>
      </c>
      <c r="F47" s="276" t="s">
        <v>179</v>
      </c>
      <c r="H47" s="275">
        <f t="shared" si="3"/>
        <v>43</v>
      </c>
      <c r="I47" s="379" t="s">
        <v>898</v>
      </c>
      <c r="J47" s="160" t="s">
        <v>904</v>
      </c>
      <c r="K47" s="119" t="s">
        <v>904</v>
      </c>
      <c r="L47" s="375" t="s">
        <v>904</v>
      </c>
      <c r="N47" s="275">
        <f t="shared" si="4"/>
        <v>43</v>
      </c>
      <c r="O47" s="379" t="s">
        <v>926</v>
      </c>
      <c r="P47" s="160"/>
      <c r="Q47" s="119" t="str">
        <f t="shared" si="0"/>
        <v/>
      </c>
      <c r="R47" s="375" t="str">
        <f t="shared" si="1"/>
        <v/>
      </c>
      <c r="T47" s="14">
        <f t="shared" si="2"/>
        <v>43</v>
      </c>
      <c r="U47" s="409">
        <v>6</v>
      </c>
      <c r="V47" s="410" t="s">
        <v>18</v>
      </c>
      <c r="W47" s="411">
        <v>5</v>
      </c>
      <c r="X47" s="412">
        <v>5</v>
      </c>
    </row>
    <row r="48" spans="2:24">
      <c r="B48" s="393">
        <v>44</v>
      </c>
      <c r="C48" s="160" t="s">
        <v>112</v>
      </c>
      <c r="D48" s="119" t="s">
        <v>908</v>
      </c>
      <c r="E48" s="109" t="s">
        <v>58</v>
      </c>
      <c r="F48" s="276" t="s">
        <v>63</v>
      </c>
      <c r="H48" s="275">
        <f t="shared" si="3"/>
        <v>44</v>
      </c>
      <c r="I48" s="379" t="s">
        <v>899</v>
      </c>
      <c r="J48" s="160" t="s">
        <v>904</v>
      </c>
      <c r="K48" s="119" t="s">
        <v>904</v>
      </c>
      <c r="L48" s="374" t="s">
        <v>904</v>
      </c>
      <c r="N48" s="275">
        <f t="shared" si="4"/>
        <v>44</v>
      </c>
      <c r="O48" s="379" t="s">
        <v>922</v>
      </c>
      <c r="P48" s="160"/>
      <c r="Q48" s="119" t="str">
        <f t="shared" si="0"/>
        <v/>
      </c>
      <c r="R48" s="374" t="str">
        <f t="shared" si="1"/>
        <v/>
      </c>
      <c r="T48" s="14">
        <f t="shared" si="2"/>
        <v>44</v>
      </c>
      <c r="U48" s="409">
        <v>7</v>
      </c>
      <c r="V48" s="410" t="s">
        <v>909</v>
      </c>
      <c r="W48" s="411">
        <v>8</v>
      </c>
      <c r="X48" s="412">
        <v>0</v>
      </c>
    </row>
    <row r="49" spans="2:18">
      <c r="B49" s="173">
        <v>45</v>
      </c>
      <c r="C49" s="160" t="s">
        <v>113</v>
      </c>
      <c r="D49" s="119" t="s">
        <v>600</v>
      </c>
      <c r="E49" s="109" t="s">
        <v>85</v>
      </c>
      <c r="F49" s="110" t="s">
        <v>174</v>
      </c>
      <c r="H49" s="275">
        <f t="shared" si="3"/>
        <v>45</v>
      </c>
      <c r="I49" s="379" t="s">
        <v>900</v>
      </c>
      <c r="J49" s="160" t="s">
        <v>904</v>
      </c>
      <c r="K49" s="119" t="s">
        <v>904</v>
      </c>
      <c r="L49" s="374" t="s">
        <v>904</v>
      </c>
      <c r="N49" s="275">
        <f t="shared" si="4"/>
        <v>45</v>
      </c>
      <c r="O49" s="379" t="s">
        <v>924</v>
      </c>
      <c r="P49" s="160"/>
      <c r="Q49" s="119" t="str">
        <f t="shared" si="0"/>
        <v/>
      </c>
      <c r="R49" s="374" t="str">
        <f t="shared" si="1"/>
        <v/>
      </c>
    </row>
    <row r="50" spans="2:18">
      <c r="B50" s="173">
        <v>46</v>
      </c>
      <c r="C50" s="160" t="s">
        <v>114</v>
      </c>
      <c r="D50" s="119" t="s">
        <v>603</v>
      </c>
      <c r="E50" s="109" t="s">
        <v>60</v>
      </c>
      <c r="F50" s="110" t="s">
        <v>173</v>
      </c>
      <c r="H50" s="277">
        <f t="shared" si="3"/>
        <v>46</v>
      </c>
      <c r="I50" s="377" t="s">
        <v>901</v>
      </c>
      <c r="J50" s="162" t="s">
        <v>904</v>
      </c>
      <c r="K50" s="121" t="s">
        <v>904</v>
      </c>
      <c r="L50" s="376" t="s">
        <v>904</v>
      </c>
      <c r="N50" s="277">
        <f t="shared" si="4"/>
        <v>46</v>
      </c>
      <c r="O50" s="377" t="s">
        <v>927</v>
      </c>
      <c r="P50" s="162"/>
      <c r="Q50" s="121" t="str">
        <f t="shared" si="0"/>
        <v/>
      </c>
      <c r="R50" s="376" t="str">
        <f t="shared" si="1"/>
        <v/>
      </c>
    </row>
    <row r="51" spans="2:18">
      <c r="B51" s="173">
        <v>47</v>
      </c>
      <c r="C51" s="160" t="s">
        <v>101</v>
      </c>
      <c r="D51" s="119" t="s">
        <v>612</v>
      </c>
      <c r="E51" s="109" t="s">
        <v>29</v>
      </c>
      <c r="F51" s="110" t="s">
        <v>172</v>
      </c>
      <c r="H51" s="14">
        <f t="shared" si="3"/>
        <v>47</v>
      </c>
      <c r="I51" s="110"/>
      <c r="J51" s="160"/>
      <c r="K51" s="119"/>
      <c r="L51" s="111"/>
      <c r="N51" s="14">
        <f t="shared" si="4"/>
        <v>47</v>
      </c>
      <c r="O51" s="110"/>
      <c r="P51" s="160"/>
      <c r="Q51" s="119" t="str">
        <f t="shared" si="0"/>
        <v/>
      </c>
      <c r="R51" s="111" t="str">
        <f t="shared" si="1"/>
        <v/>
      </c>
    </row>
    <row r="52" spans="2:18">
      <c r="B52" s="173">
        <v>48</v>
      </c>
      <c r="C52" s="160" t="s">
        <v>102</v>
      </c>
      <c r="D52" s="119" t="s">
        <v>904</v>
      </c>
      <c r="E52" s="109" t="s">
        <v>904</v>
      </c>
      <c r="F52" s="110" t="s">
        <v>904</v>
      </c>
      <c r="H52" s="14">
        <f t="shared" si="3"/>
        <v>48</v>
      </c>
      <c r="I52" s="110"/>
      <c r="J52" s="160"/>
      <c r="K52" s="119"/>
      <c r="L52" s="109"/>
      <c r="N52" s="14">
        <f t="shared" si="4"/>
        <v>48</v>
      </c>
      <c r="O52" s="110"/>
      <c r="P52" s="160"/>
      <c r="Q52" s="119" t="str">
        <f t="shared" si="0"/>
        <v/>
      </c>
      <c r="R52" s="109" t="str">
        <f t="shared" si="1"/>
        <v/>
      </c>
    </row>
    <row r="53" spans="2:18">
      <c r="B53" s="392">
        <v>49</v>
      </c>
      <c r="C53" s="161" t="s">
        <v>43</v>
      </c>
      <c r="D53" s="120"/>
      <c r="E53" s="112"/>
      <c r="F53" s="274"/>
      <c r="H53" s="14">
        <f t="shared" si="3"/>
        <v>49</v>
      </c>
      <c r="I53" s="110"/>
      <c r="J53" s="160"/>
      <c r="K53" s="119"/>
      <c r="L53" s="109"/>
      <c r="N53" s="14">
        <f t="shared" si="4"/>
        <v>49</v>
      </c>
      <c r="O53" s="110"/>
      <c r="P53" s="160"/>
      <c r="Q53" s="119" t="str">
        <f t="shared" si="0"/>
        <v/>
      </c>
      <c r="R53" s="109" t="str">
        <f t="shared" si="1"/>
        <v/>
      </c>
    </row>
    <row r="54" spans="2:18">
      <c r="B54" s="393">
        <v>50</v>
      </c>
      <c r="C54" s="160" t="s">
        <v>71</v>
      </c>
      <c r="D54" s="119"/>
      <c r="E54" s="109"/>
      <c r="F54" s="276"/>
      <c r="H54" s="14">
        <f t="shared" si="3"/>
        <v>50</v>
      </c>
      <c r="I54" s="110"/>
      <c r="J54" s="160"/>
      <c r="K54" s="119"/>
      <c r="L54" s="109"/>
      <c r="N54" s="14">
        <f t="shared" si="4"/>
        <v>50</v>
      </c>
      <c r="O54" s="110"/>
      <c r="P54" s="160"/>
      <c r="Q54" s="119" t="str">
        <f t="shared" si="0"/>
        <v/>
      </c>
      <c r="R54" s="109" t="str">
        <f t="shared" si="1"/>
        <v/>
      </c>
    </row>
    <row r="55" spans="2:18">
      <c r="B55" s="393">
        <v>51</v>
      </c>
      <c r="C55" s="160" t="s">
        <v>105</v>
      </c>
      <c r="D55" s="119"/>
      <c r="E55" s="109"/>
      <c r="F55" s="276"/>
      <c r="H55" s="14">
        <f t="shared" si="3"/>
        <v>51</v>
      </c>
      <c r="I55" s="110"/>
      <c r="J55" s="160"/>
      <c r="K55" s="119"/>
      <c r="L55" s="111"/>
      <c r="N55" s="14">
        <f t="shared" si="4"/>
        <v>51</v>
      </c>
      <c r="O55" s="110"/>
      <c r="P55" s="160"/>
      <c r="Q55" s="119" t="str">
        <f t="shared" si="0"/>
        <v/>
      </c>
      <c r="R55" s="111" t="str">
        <f t="shared" si="1"/>
        <v/>
      </c>
    </row>
    <row r="56" spans="2:18">
      <c r="B56" s="394">
        <v>52</v>
      </c>
      <c r="C56" s="162" t="s">
        <v>96</v>
      </c>
      <c r="D56" s="121"/>
      <c r="E56" s="114"/>
      <c r="F56" s="278"/>
      <c r="H56" s="14">
        <f t="shared" si="3"/>
        <v>52</v>
      </c>
      <c r="I56" s="110"/>
      <c r="J56" s="160"/>
      <c r="K56" s="119"/>
      <c r="L56" s="109"/>
      <c r="N56" s="14">
        <f t="shared" si="4"/>
        <v>52</v>
      </c>
      <c r="O56" s="110"/>
      <c r="P56" s="160"/>
      <c r="Q56" s="119" t="str">
        <f t="shared" si="0"/>
        <v/>
      </c>
      <c r="R56" s="109" t="str">
        <f t="shared" si="1"/>
        <v/>
      </c>
    </row>
    <row r="57" spans="2:18">
      <c r="B57" s="173">
        <v>53</v>
      </c>
      <c r="C57" s="160" t="s">
        <v>119</v>
      </c>
      <c r="D57" s="119"/>
      <c r="E57" s="109"/>
      <c r="F57" s="110"/>
      <c r="H57" s="14">
        <f t="shared" si="3"/>
        <v>53</v>
      </c>
      <c r="I57" s="110"/>
      <c r="J57" s="160"/>
      <c r="K57" s="119"/>
      <c r="L57" s="109"/>
      <c r="N57" s="14">
        <f t="shared" si="4"/>
        <v>53</v>
      </c>
      <c r="O57" s="110"/>
      <c r="P57" s="160"/>
      <c r="Q57" s="119" t="str">
        <f t="shared" si="0"/>
        <v/>
      </c>
      <c r="R57" s="109" t="str">
        <f t="shared" si="1"/>
        <v/>
      </c>
    </row>
    <row r="58" spans="2:18">
      <c r="B58" s="173">
        <v>54</v>
      </c>
      <c r="C58" s="160" t="s">
        <v>120</v>
      </c>
      <c r="D58" s="119"/>
      <c r="E58" s="109"/>
      <c r="F58" s="110"/>
      <c r="H58" s="14">
        <f t="shared" si="3"/>
        <v>54</v>
      </c>
      <c r="I58" s="110"/>
      <c r="J58" s="160"/>
      <c r="K58" s="119"/>
      <c r="L58" s="109"/>
      <c r="N58" s="14">
        <f t="shared" si="4"/>
        <v>54</v>
      </c>
      <c r="O58" s="110"/>
      <c r="P58" s="160"/>
      <c r="Q58" s="119" t="str">
        <f t="shared" si="0"/>
        <v/>
      </c>
      <c r="R58" s="109" t="str">
        <f t="shared" si="1"/>
        <v/>
      </c>
    </row>
    <row r="59" spans="2:18">
      <c r="B59" s="173">
        <v>55</v>
      </c>
      <c r="C59" s="160" t="s">
        <v>121</v>
      </c>
      <c r="D59" s="119"/>
      <c r="E59" s="109"/>
      <c r="F59" s="110"/>
      <c r="H59" s="14">
        <f t="shared" si="3"/>
        <v>55</v>
      </c>
      <c r="I59" s="110"/>
      <c r="J59" s="160"/>
      <c r="K59" s="119"/>
      <c r="L59" s="111"/>
      <c r="N59" s="14">
        <f t="shared" si="4"/>
        <v>55</v>
      </c>
      <c r="O59" s="110"/>
      <c r="P59" s="160"/>
      <c r="Q59" s="119" t="str">
        <f t="shared" si="0"/>
        <v/>
      </c>
      <c r="R59" s="111" t="str">
        <f t="shared" si="1"/>
        <v/>
      </c>
    </row>
    <row r="60" spans="2:18">
      <c r="B60" s="173">
        <f t="shared" ref="B60" si="5">B59+1</f>
        <v>56</v>
      </c>
      <c r="C60" s="160" t="s">
        <v>122</v>
      </c>
      <c r="D60" s="119"/>
      <c r="E60" s="109"/>
      <c r="F60" s="11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</row>
    <row r="3" spans="2:18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</row>
    <row r="4" spans="2:18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</row>
    <row r="5" spans="2:18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</row>
    <row r="6" spans="2:18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</row>
    <row r="7" spans="2:18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</row>
    <row r="8" spans="2:18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</row>
    <row r="9" spans="2:18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</row>
    <row r="10" spans="2:18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</row>
    <row r="11" spans="2:18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</row>
    <row r="12" spans="2:18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</row>
    <row r="13" spans="2:18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</row>
    <row r="14" spans="2:18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</row>
    <row r="15" spans="2:18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</row>
    <row r="16" spans="2:18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</row>
    <row r="17" spans="2:9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491"/>
      <c r="AR1" s="491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489" t="str">
        <f xml:space="preserve"> _xlfn.CONCAT(C7:AO7)</f>
        <v>pPmbtTddkKhggcCszciCisiziiuaoøeBGIUaBoBaDDaGøGoGN</v>
      </c>
      <c r="D11" s="489"/>
      <c r="E11" s="489"/>
      <c r="F11" s="489"/>
      <c r="G11" s="489"/>
      <c r="H11" s="489"/>
      <c r="I11" s="489"/>
      <c r="J11" s="489"/>
      <c r="K11" s="489"/>
      <c r="L11" s="489"/>
      <c r="M11" s="489"/>
      <c r="N11" s="489"/>
      <c r="O11" s="489"/>
      <c r="P11" s="489"/>
      <c r="Q11" s="489"/>
      <c r="R11" s="489"/>
      <c r="S11" s="489"/>
      <c r="T11" s="489"/>
      <c r="U11" s="489"/>
      <c r="V11" s="489"/>
      <c r="W11" s="489"/>
      <c r="X11" s="489"/>
      <c r="Y11" s="489"/>
      <c r="Z11" s="489"/>
    </row>
    <row r="12" spans="1:47" s="76" customFormat="1" ht="23.25">
      <c r="B12" s="85" t="str">
        <f>B8</f>
        <v>鍵盤按鍵</v>
      </c>
      <c r="C12" s="490" t="str">
        <f xml:space="preserve"> _xlfn.CONCAT(C8:AO8)</f>
        <v>1qaz2wsxedctgyhnbrfvbuj8ikom/9l,,0p;.-</v>
      </c>
      <c r="D12" s="490"/>
      <c r="E12" s="490"/>
      <c r="F12" s="490"/>
      <c r="G12" s="490"/>
      <c r="H12" s="490"/>
      <c r="I12" s="490"/>
      <c r="J12" s="490"/>
      <c r="K12" s="490"/>
      <c r="L12" s="490"/>
      <c r="M12" s="490"/>
      <c r="N12" s="490"/>
      <c r="O12" s="490"/>
      <c r="P12" s="490"/>
      <c r="Q12" s="490"/>
      <c r="R12" s="490"/>
      <c r="S12" s="490"/>
      <c r="T12" s="490"/>
      <c r="U12" s="490"/>
      <c r="V12" s="490"/>
      <c r="W12" s="490"/>
      <c r="X12" s="490"/>
      <c r="Y12" s="490"/>
      <c r="Z12" s="490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488" t="str">
        <f xml:space="preserve"> "- xlit|" &amp; C11 &amp; "|" &amp; C12 &amp; "|"</f>
        <v>- xlit|pPmbtTddkKhggcCszciCisiziiuaoøeBGIUaBoBaDDaGøGoGN|1qaz2wsxedctgyhnbrfvbuj8ikom/9l,,0p;.-|</v>
      </c>
      <c r="C15" s="488"/>
      <c r="D15" s="488"/>
      <c r="E15" s="488"/>
      <c r="F15" s="488"/>
      <c r="G15" s="488"/>
      <c r="H15" s="488"/>
      <c r="I15" s="488"/>
      <c r="J15" s="488"/>
      <c r="K15" s="488"/>
      <c r="L15" s="488"/>
      <c r="M15" s="488"/>
      <c r="N15" s="488"/>
      <c r="O15" s="488"/>
      <c r="P15" s="488"/>
      <c r="Q15" s="488"/>
      <c r="R15" s="488"/>
      <c r="S15" s="488"/>
      <c r="T15" s="488"/>
      <c r="U15" s="488"/>
      <c r="V15" s="488"/>
      <c r="W15" s="488"/>
      <c r="X15" s="488"/>
      <c r="Y15" s="488"/>
      <c r="Z15" s="488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489" t="str">
        <f xml:space="preserve"> _xlfn.CONCAT(C7:AO7)</f>
        <v>pPmbtTddkKhggcCszciCisiziiuaoøeBGIUaBoBaDDaGøGoGN</v>
      </c>
      <c r="D19" s="489"/>
      <c r="E19" s="489"/>
      <c r="F19" s="489"/>
      <c r="G19" s="489"/>
      <c r="H19" s="489"/>
      <c r="I19" s="489"/>
      <c r="J19" s="489"/>
      <c r="K19" s="489"/>
      <c r="L19" s="489"/>
      <c r="M19" s="489"/>
      <c r="N19" s="489"/>
      <c r="O19" s="489"/>
      <c r="P19" s="489"/>
      <c r="Q19" s="489"/>
      <c r="R19" s="489"/>
      <c r="S19" s="489"/>
      <c r="T19" s="489"/>
      <c r="U19" s="489"/>
      <c r="V19" s="489"/>
      <c r="W19" s="489"/>
      <c r="X19" s="489"/>
      <c r="Y19" s="489"/>
      <c r="Z19" s="489"/>
    </row>
    <row r="20" spans="2:26" s="76" customFormat="1" ht="23.25">
      <c r="B20" s="83" t="str">
        <f>B4</f>
        <v>方音符號</v>
      </c>
      <c r="C20" s="490" t="str">
        <f xml:space="preserve"> _xlfn.CONCAT( C4:AO4)</f>
        <v>ㄅㄆㄇㆠㄉㄊㄋㄌㄍㄎㄏㆣㄫㄗㄘㄙㆡㄐㄑㄒㆢㄧㄨㄚㆦㄜㆤㆬㆭㄞㄠㆰㆱㄢㄣㄤㄥㆲｎ</v>
      </c>
      <c r="D20" s="490"/>
      <c r="E20" s="490"/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0"/>
      <c r="Z20" s="490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488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88"/>
      <c r="D23" s="488"/>
      <c r="E23" s="488"/>
      <c r="F23" s="488"/>
      <c r="G23" s="488"/>
      <c r="H23" s="488"/>
      <c r="I23" s="488"/>
      <c r="J23" s="488"/>
      <c r="K23" s="488"/>
      <c r="L23" s="488"/>
      <c r="M23" s="488"/>
      <c r="N23" s="488"/>
      <c r="O23" s="488"/>
      <c r="P23" s="488"/>
      <c r="Q23" s="488"/>
      <c r="R23" s="488"/>
      <c r="S23" s="488"/>
      <c r="T23" s="488"/>
      <c r="U23" s="488"/>
      <c r="V23" s="488"/>
      <c r="W23" s="488"/>
      <c r="X23" s="488"/>
      <c r="Y23" s="488"/>
      <c r="Z23" s="488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489" t="str">
        <f xml:space="preserve"> _xlfn.CONCAT(C8:AO8)</f>
        <v>1qaz2wsxedctgyhnbrfvbuj8ikom/9l,,0p;.-</v>
      </c>
      <c r="D27" s="489"/>
      <c r="E27" s="489"/>
      <c r="F27" s="489"/>
      <c r="G27" s="489"/>
      <c r="H27" s="489"/>
      <c r="I27" s="489"/>
      <c r="J27" s="489"/>
      <c r="K27" s="489"/>
      <c r="L27" s="489"/>
      <c r="M27" s="489"/>
      <c r="N27" s="489"/>
      <c r="O27" s="489"/>
      <c r="P27" s="489"/>
      <c r="Q27" s="489"/>
      <c r="R27" s="489"/>
      <c r="S27" s="489"/>
      <c r="T27" s="489"/>
      <c r="U27" s="489"/>
      <c r="V27" s="489"/>
      <c r="W27" s="489"/>
      <c r="X27" s="489"/>
      <c r="Y27" s="489"/>
      <c r="Z27" s="489"/>
    </row>
    <row r="28" spans="2:26" s="76" customFormat="1" ht="23.25">
      <c r="B28" s="83" t="str">
        <f>B4</f>
        <v>方音符號</v>
      </c>
      <c r="C28" s="490" t="str">
        <f>_xlfn.CONCAT(C4:AO4)</f>
        <v>ㄅㄆㄇㆠㄉㄊㄋㄌㄍㄎㄏㆣㄫㄗㄘㄙㆡㄐㄑㄒㆢㄧㄨㄚㆦㄜㆤㆬㆭㄞㄠㆰㆱㄢㄣㄤㄥㆲｎ</v>
      </c>
      <c r="D28" s="490"/>
      <c r="E28" s="490"/>
      <c r="F28" s="490"/>
      <c r="G28" s="490"/>
      <c r="H28" s="490"/>
      <c r="I28" s="490"/>
      <c r="J28" s="490"/>
      <c r="K28" s="490"/>
      <c r="L28" s="490"/>
      <c r="M28" s="490"/>
      <c r="N28" s="490"/>
      <c r="O28" s="490"/>
      <c r="P28" s="490"/>
      <c r="Q28" s="490"/>
      <c r="R28" s="490"/>
      <c r="S28" s="490"/>
      <c r="T28" s="490"/>
      <c r="U28" s="490"/>
      <c r="V28" s="490"/>
      <c r="W28" s="490"/>
      <c r="X28" s="490"/>
      <c r="Y28" s="490"/>
      <c r="Z28" s="490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488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88"/>
      <c r="D31" s="488"/>
      <c r="E31" s="488"/>
      <c r="F31" s="488"/>
      <c r="G31" s="488"/>
      <c r="H31" s="488"/>
      <c r="I31" s="488"/>
      <c r="J31" s="488"/>
      <c r="K31" s="488"/>
      <c r="L31" s="488"/>
      <c r="M31" s="488"/>
      <c r="N31" s="488"/>
      <c r="O31" s="488"/>
      <c r="P31" s="488"/>
      <c r="Q31" s="488"/>
      <c r="R31" s="488"/>
      <c r="S31" s="488"/>
      <c r="T31" s="488"/>
      <c r="U31" s="488"/>
      <c r="V31" s="488"/>
      <c r="W31" s="488"/>
      <c r="X31" s="488"/>
      <c r="Y31" s="488"/>
      <c r="Z31" s="488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491"/>
      <c r="AR38" s="491"/>
      <c r="AS38" s="77"/>
      <c r="AT38" s="77"/>
      <c r="AU38" s="77"/>
    </row>
    <row r="39" spans="1:47" s="7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513" t="s">
        <v>203</v>
      </c>
      <c r="C2" s="513"/>
      <c r="D2" s="513"/>
      <c r="E2" s="513" t="s">
        <v>204</v>
      </c>
      <c r="F2" s="513"/>
      <c r="G2" s="513" t="s">
        <v>205</v>
      </c>
      <c r="H2" s="513"/>
      <c r="I2" s="513" t="s">
        <v>206</v>
      </c>
      <c r="J2" s="513"/>
      <c r="K2" s="513" t="s">
        <v>207</v>
      </c>
      <c r="L2" s="513"/>
      <c r="M2" s="513"/>
      <c r="N2" s="513"/>
      <c r="O2" s="513" t="s">
        <v>208</v>
      </c>
      <c r="P2" s="513"/>
    </row>
    <row r="3" spans="2:16" s="18" customFormat="1" ht="33" hidden="1" customHeight="1" outlineLevel="1">
      <c r="B3" s="513" t="s">
        <v>209</v>
      </c>
      <c r="C3" s="513"/>
      <c r="D3" s="513"/>
      <c r="E3" s="513" t="s">
        <v>204</v>
      </c>
      <c r="F3" s="513"/>
      <c r="G3" s="513" t="s">
        <v>210</v>
      </c>
      <c r="H3" s="513"/>
      <c r="I3" s="513" t="s">
        <v>211</v>
      </c>
      <c r="J3" s="513"/>
      <c r="K3" s="513" t="s">
        <v>212</v>
      </c>
      <c r="L3" s="513"/>
      <c r="M3" s="513"/>
      <c r="N3" s="513"/>
      <c r="O3" s="513" t="s">
        <v>208</v>
      </c>
      <c r="P3" s="513"/>
    </row>
    <row r="4" spans="2:16" s="18" customFormat="1" ht="33" hidden="1" customHeight="1" outlineLevel="1">
      <c r="B4" s="513" t="s">
        <v>213</v>
      </c>
      <c r="C4" s="513"/>
      <c r="D4" s="513"/>
      <c r="E4" s="513" t="s">
        <v>204</v>
      </c>
      <c r="F4" s="513"/>
      <c r="G4" s="513" t="s">
        <v>214</v>
      </c>
      <c r="H4" s="513"/>
      <c r="I4" s="513" t="s">
        <v>211</v>
      </c>
      <c r="J4" s="513"/>
      <c r="K4" s="513" t="s">
        <v>215</v>
      </c>
      <c r="L4" s="513"/>
      <c r="M4" s="513"/>
      <c r="N4" s="513"/>
      <c r="O4" s="513" t="s">
        <v>208</v>
      </c>
      <c r="P4" s="513"/>
    </row>
    <row r="5" spans="2:16" s="18" customFormat="1" ht="33" hidden="1" customHeight="1" outlineLevel="1">
      <c r="B5" s="513" t="s">
        <v>216</v>
      </c>
      <c r="C5" s="513"/>
      <c r="D5" s="513"/>
      <c r="E5" s="513" t="s">
        <v>217</v>
      </c>
      <c r="F5" s="513"/>
      <c r="G5" s="513" t="s">
        <v>218</v>
      </c>
      <c r="H5" s="513"/>
      <c r="I5" s="513" t="s">
        <v>219</v>
      </c>
      <c r="J5" s="513"/>
      <c r="K5" s="513" t="s">
        <v>218</v>
      </c>
      <c r="L5" s="513"/>
      <c r="M5" s="513"/>
      <c r="N5" s="513"/>
      <c r="O5" s="513" t="s">
        <v>220</v>
      </c>
      <c r="P5" s="513"/>
    </row>
    <row r="6" spans="2:16" ht="9" customHeight="1" collapsed="1"/>
    <row r="7" spans="2:16" ht="69.95" customHeight="1">
      <c r="B7" s="506" t="s">
        <v>221</v>
      </c>
      <c r="C7" s="507"/>
      <c r="D7" s="508"/>
      <c r="E7" s="509" t="s">
        <v>217</v>
      </c>
      <c r="F7" s="510"/>
      <c r="G7" s="501" t="s">
        <v>222</v>
      </c>
      <c r="H7" s="502"/>
      <c r="I7" s="511" t="s">
        <v>223</v>
      </c>
      <c r="J7" s="512"/>
      <c r="K7" s="501" t="s">
        <v>224</v>
      </c>
      <c r="L7" s="502"/>
      <c r="M7" s="501" t="s">
        <v>225</v>
      </c>
      <c r="N7" s="502"/>
      <c r="O7" s="501" t="s">
        <v>226</v>
      </c>
      <c r="P7" s="502"/>
    </row>
    <row r="8" spans="2:16" ht="39" customHeight="1">
      <c r="B8" s="492" t="s">
        <v>227</v>
      </c>
      <c r="C8" s="503" t="s">
        <v>228</v>
      </c>
      <c r="D8" s="504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492"/>
      <c r="C9" s="503"/>
      <c r="D9" s="504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492"/>
      <c r="C10" s="503"/>
      <c r="D10" s="500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492"/>
      <c r="C11" s="503"/>
      <c r="D11" s="500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492"/>
      <c r="C12" s="493" t="s">
        <v>247</v>
      </c>
      <c r="D12" s="505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492"/>
      <c r="C13" s="493"/>
      <c r="D13" s="505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492" t="s">
        <v>252</v>
      </c>
      <c r="C14" s="498" t="s">
        <v>228</v>
      </c>
      <c r="D14" s="494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492"/>
      <c r="C15" s="498"/>
      <c r="D15" s="494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492"/>
      <c r="C16" s="498"/>
      <c r="D16" s="500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492"/>
      <c r="C17" s="498"/>
      <c r="D17" s="500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492"/>
      <c r="C18" s="493" t="s">
        <v>247</v>
      </c>
      <c r="D18" s="494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492"/>
      <c r="C19" s="493"/>
      <c r="D19" s="494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492" t="s">
        <v>269</v>
      </c>
      <c r="C20" s="498" t="s">
        <v>228</v>
      </c>
      <c r="D20" s="494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492"/>
      <c r="C21" s="498"/>
      <c r="D21" s="494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492"/>
      <c r="C22" s="498"/>
      <c r="D22" s="499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492"/>
      <c r="C23" s="498"/>
      <c r="D23" s="499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492" t="s">
        <v>278</v>
      </c>
      <c r="C24" s="493" t="s">
        <v>247</v>
      </c>
      <c r="D24" s="494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492"/>
      <c r="C25" s="493"/>
      <c r="D25" s="494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492" t="s">
        <v>284</v>
      </c>
      <c r="C26" s="493" t="s">
        <v>247</v>
      </c>
      <c r="D26" s="494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492"/>
      <c r="C27" s="493"/>
      <c r="D27" s="494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495" t="s">
        <v>289</v>
      </c>
      <c r="D29" s="495"/>
      <c r="E29" s="495"/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5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496" t="s">
        <v>293</v>
      </c>
      <c r="D32" s="497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鍵盤圖</vt:lpstr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2024-06-18T13:00:44Z</dcterms:modified>
</cp:coreProperties>
</file>