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9F821467-16FA-4AA7-9D02-A485167DF926}" xr6:coauthVersionLast="47" xr6:coauthVersionMax="47" xr10:uidLastSave="{00000000-0000-0000-0000-000000000000}"/>
  <bookViews>
    <workbookView xWindow="-28920" yWindow="-120" windowWidth="29040" windowHeight="15840" tabRatio="673" activeTab="6" xr2:uid="{D5879FDD-8509-49DC-9316-9C9CA190885C}"/>
  </bookViews>
  <sheets>
    <sheet name=" 135拼音-鍵盤設計" sheetId="4" r:id="rId1"/>
    <sheet name="拼音字母編碼與按鍵對映" sheetId="2" r:id="rId2"/>
    <sheet name="按鍵與注音符號對映" sheetId="1" r:id="rId3"/>
    <sheet name="RIME設計表" sheetId="3" r:id="rId4"/>
    <sheet name="RIME設計表 (2)" sheetId="5" r:id="rId5"/>
    <sheet name="拼音字母編碼與按鍵對映 (2)" sheetId="7" r:id="rId6"/>
    <sheet name="按鍵與注音符號對映 (2)" sheetId="6" r:id="rId7"/>
  </sheets>
  <definedNames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6" l="1"/>
  <c r="P13" i="7"/>
  <c r="G43" i="6"/>
  <c r="AH4" i="4"/>
  <c r="AF4" i="4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F4" i="7"/>
  <c r="C4" i="7"/>
  <c r="C5" i="7" s="1"/>
  <c r="C6" i="7" s="1"/>
  <c r="F6" i="7" s="1"/>
  <c r="G42" i="6"/>
  <c r="G36" i="6"/>
  <c r="G29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F4" i="6"/>
  <c r="C4" i="6"/>
  <c r="C5" i="6" s="1"/>
  <c r="C6" i="6" s="1"/>
  <c r="F6" i="6" s="1"/>
  <c r="N53" i="5"/>
  <c r="N54" i="5"/>
  <c r="N52" i="5"/>
  <c r="N49" i="5"/>
  <c r="N50" i="5"/>
  <c r="N51" i="5"/>
  <c r="N48" i="5"/>
  <c r="N43" i="5"/>
  <c r="N41" i="5"/>
  <c r="N45" i="5"/>
  <c r="N13" i="5"/>
  <c r="N9" i="5"/>
  <c r="N11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C7" i="3"/>
  <c r="D58" i="2"/>
  <c r="D59" i="2"/>
  <c r="D60" i="2"/>
  <c r="D61" i="2"/>
  <c r="D62" i="2"/>
  <c r="D63" i="2"/>
  <c r="BJ4" i="4"/>
  <c r="BT4" i="4" s="1"/>
  <c r="BW4" i="4"/>
  <c r="BR4" i="4"/>
  <c r="BU4" i="4"/>
  <c r="BJ5" i="4"/>
  <c r="BT5" i="4" s="1"/>
  <c r="BU5" i="4"/>
  <c r="BR5" i="4"/>
  <c r="BW5" i="4"/>
  <c r="BJ6" i="4"/>
  <c r="BU6" i="4"/>
  <c r="BW6" i="4"/>
  <c r="BT6" i="4"/>
  <c r="BJ7" i="4"/>
  <c r="BW7" i="4"/>
  <c r="BR7" i="4"/>
  <c r="BT7" i="4"/>
  <c r="BU7" i="4"/>
  <c r="BJ8" i="4"/>
  <c r="BT8" i="4" s="1"/>
  <c r="BU8" i="4"/>
  <c r="BR8" i="4"/>
  <c r="BJ9" i="4"/>
  <c r="BT9" i="4" s="1"/>
  <c r="BU9" i="4"/>
  <c r="BJ10" i="4"/>
  <c r="BU10" i="4"/>
  <c r="BW10" i="4"/>
  <c r="BR10" i="4"/>
  <c r="BT10" i="4"/>
  <c r="BJ11" i="4"/>
  <c r="BT11" i="4" s="1"/>
  <c r="BR11" i="4"/>
  <c r="BU11" i="4"/>
  <c r="BJ12" i="4"/>
  <c r="BT12" i="4" s="1"/>
  <c r="BR12" i="4"/>
  <c r="BU12" i="4"/>
  <c r="BW12" i="4"/>
  <c r="BJ13" i="4"/>
  <c r="BT13" i="4" s="1"/>
  <c r="BU13" i="4"/>
  <c r="BR13" i="4"/>
  <c r="BJ14" i="4"/>
  <c r="BT14" i="4" s="1"/>
  <c r="BW14" i="4"/>
  <c r="BU14" i="4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J15" i="4"/>
  <c r="BT15" i="4" s="1"/>
  <c r="BW15" i="4"/>
  <c r="BR15" i="4"/>
  <c r="BU15" i="4"/>
  <c r="D16" i="4" a="1"/>
  <c r="L51" i="6" l="1"/>
  <c r="L13" i="6"/>
  <c r="F5" i="7"/>
  <c r="C10" i="7" s="1"/>
  <c r="F13" i="7" s="1"/>
  <c r="C11" i="7"/>
  <c r="F5" i="6"/>
  <c r="C10" i="6" s="1"/>
  <c r="C11" i="6"/>
  <c r="C2" i="5"/>
  <c r="A2" i="5" s="1"/>
  <c r="C6" i="5"/>
  <c r="A6" i="5" s="1"/>
  <c r="C7" i="5"/>
  <c r="BR14" i="4"/>
  <c r="BW9" i="4"/>
  <c r="BR6" i="4"/>
  <c r="BW13" i="4"/>
  <c r="BW11" i="4"/>
  <c r="BR9" i="4"/>
  <c r="BW8" i="4"/>
  <c r="D16" i="4"/>
  <c r="E16" i="4" a="1"/>
  <c r="G63" i="7" l="1"/>
  <c r="G59" i="7"/>
  <c r="G55" i="7"/>
  <c r="G51" i="7"/>
  <c r="H51" i="7" s="1" a="1"/>
  <c r="H51" i="7" s="1"/>
  <c r="G47" i="7"/>
  <c r="H47" i="7" s="1" a="1"/>
  <c r="H47" i="7" s="1"/>
  <c r="G43" i="7"/>
  <c r="H43" i="7" s="1" a="1"/>
  <c r="H43" i="7" s="1"/>
  <c r="G39" i="7"/>
  <c r="H39" i="7" s="1" a="1"/>
  <c r="H39" i="7" s="1"/>
  <c r="G35" i="7"/>
  <c r="H35" i="7" s="1" a="1"/>
  <c r="H35" i="7" s="1"/>
  <c r="G31" i="7"/>
  <c r="H31" i="7" s="1" a="1"/>
  <c r="H31" i="7" s="1"/>
  <c r="G27" i="7"/>
  <c r="H27" i="7" s="1" a="1"/>
  <c r="H27" i="7" s="1"/>
  <c r="G23" i="7"/>
  <c r="H23" i="7" s="1" a="1"/>
  <c r="H23" i="7" s="1"/>
  <c r="G19" i="7"/>
  <c r="H19" i="7" s="1" a="1"/>
  <c r="H19" i="7" s="1"/>
  <c r="G15" i="7"/>
  <c r="H15" i="7" s="1" a="1"/>
  <c r="H15" i="7" s="1"/>
  <c r="G61" i="7"/>
  <c r="G53" i="7"/>
  <c r="H53" i="7" s="1" a="1"/>
  <c r="H53" i="7" s="1"/>
  <c r="G58" i="7"/>
  <c r="G46" i="7"/>
  <c r="H46" i="7" s="1" a="1"/>
  <c r="H46" i="7" s="1"/>
  <c r="G42" i="7"/>
  <c r="H42" i="7" s="1" a="1"/>
  <c r="H42" i="7" s="1"/>
  <c r="G38" i="7"/>
  <c r="H38" i="7" s="1" a="1"/>
  <c r="H38" i="7" s="1"/>
  <c r="G34" i="7"/>
  <c r="H34" i="7" s="1" a="1"/>
  <c r="H34" i="7" s="1"/>
  <c r="G30" i="7"/>
  <c r="H30" i="7" s="1" a="1"/>
  <c r="H30" i="7" s="1"/>
  <c r="G22" i="7"/>
  <c r="H22" i="7" s="1" a="1"/>
  <c r="H22" i="7" s="1"/>
  <c r="G60" i="7"/>
  <c r="G56" i="7"/>
  <c r="G52" i="7"/>
  <c r="H52" i="7" s="1" a="1"/>
  <c r="H52" i="7" s="1"/>
  <c r="G48" i="7"/>
  <c r="H48" i="7" s="1" a="1"/>
  <c r="H48" i="7" s="1"/>
  <c r="G44" i="7"/>
  <c r="H44" i="7" s="1" a="1"/>
  <c r="H44" i="7" s="1"/>
  <c r="G40" i="7"/>
  <c r="H40" i="7" s="1" a="1"/>
  <c r="H40" i="7" s="1"/>
  <c r="G36" i="7"/>
  <c r="H36" i="7" s="1" a="1"/>
  <c r="H36" i="7" s="1"/>
  <c r="G32" i="7"/>
  <c r="H32" i="7" s="1" a="1"/>
  <c r="H32" i="7" s="1"/>
  <c r="G28" i="7"/>
  <c r="H28" i="7" s="1" a="1"/>
  <c r="H28" i="7" s="1"/>
  <c r="G24" i="7"/>
  <c r="H24" i="7" s="1" a="1"/>
  <c r="H24" i="7" s="1"/>
  <c r="G20" i="7"/>
  <c r="H20" i="7" s="1" a="1"/>
  <c r="H20" i="7" s="1"/>
  <c r="G16" i="7"/>
  <c r="H16" i="7" s="1" a="1"/>
  <c r="H16" i="7" s="1"/>
  <c r="G57" i="7"/>
  <c r="G49" i="7"/>
  <c r="H49" i="7" s="1" a="1"/>
  <c r="H49" i="7" s="1"/>
  <c r="G45" i="7"/>
  <c r="H45" i="7" s="1" a="1"/>
  <c r="H45" i="7" s="1"/>
  <c r="G41" i="7"/>
  <c r="H41" i="7" s="1" a="1"/>
  <c r="H41" i="7" s="1"/>
  <c r="G37" i="7"/>
  <c r="H37" i="7" s="1" a="1"/>
  <c r="H37" i="7" s="1"/>
  <c r="G33" i="7"/>
  <c r="H33" i="7" s="1" a="1"/>
  <c r="H33" i="7" s="1"/>
  <c r="G29" i="7"/>
  <c r="H29" i="7" s="1" a="1"/>
  <c r="H29" i="7" s="1"/>
  <c r="G25" i="7"/>
  <c r="H25" i="7" s="1" a="1"/>
  <c r="H25" i="7" s="1"/>
  <c r="G21" i="7"/>
  <c r="H21" i="7" s="1" a="1"/>
  <c r="H21" i="7" s="1"/>
  <c r="G17" i="7"/>
  <c r="H17" i="7" s="1" a="1"/>
  <c r="H17" i="7" s="1"/>
  <c r="G13" i="7"/>
  <c r="H13" i="7" s="1" a="1"/>
  <c r="H13" i="7" s="1"/>
  <c r="G62" i="7"/>
  <c r="G54" i="7"/>
  <c r="H54" i="7" s="1" a="1"/>
  <c r="H54" i="7" s="1"/>
  <c r="G50" i="7"/>
  <c r="H50" i="7" s="1" a="1"/>
  <c r="H50" i="7" s="1"/>
  <c r="G26" i="7"/>
  <c r="H26" i="7" s="1" a="1"/>
  <c r="H26" i="7" s="1"/>
  <c r="G18" i="7"/>
  <c r="H18" i="7" s="1" a="1"/>
  <c r="H18" i="7" s="1"/>
  <c r="G14" i="7"/>
  <c r="H14" i="7" s="1" a="1"/>
  <c r="H14" i="7" s="1"/>
  <c r="F62" i="7"/>
  <c r="F58" i="7"/>
  <c r="F54" i="7"/>
  <c r="F50" i="7"/>
  <c r="F46" i="7"/>
  <c r="F42" i="7"/>
  <c r="F38" i="7"/>
  <c r="F34" i="7"/>
  <c r="F30" i="7"/>
  <c r="F26" i="7"/>
  <c r="F22" i="7"/>
  <c r="F18" i="7"/>
  <c r="F14" i="7"/>
  <c r="F60" i="7"/>
  <c r="F56" i="7"/>
  <c r="F61" i="7"/>
  <c r="F49" i="7"/>
  <c r="F45" i="7"/>
  <c r="F41" i="7"/>
  <c r="F37" i="7"/>
  <c r="F33" i="7"/>
  <c r="F25" i="7"/>
  <c r="F63" i="7"/>
  <c r="F59" i="7"/>
  <c r="F55" i="7"/>
  <c r="F51" i="7"/>
  <c r="F47" i="7"/>
  <c r="F43" i="7"/>
  <c r="F39" i="7"/>
  <c r="F35" i="7"/>
  <c r="F31" i="7"/>
  <c r="F27" i="7"/>
  <c r="F23" i="7"/>
  <c r="F19" i="7"/>
  <c r="F15" i="7"/>
  <c r="F52" i="7"/>
  <c r="F48" i="7"/>
  <c r="F44" i="7"/>
  <c r="F40" i="7"/>
  <c r="F36" i="7"/>
  <c r="F32" i="7"/>
  <c r="F28" i="7"/>
  <c r="F24" i="7"/>
  <c r="F20" i="7"/>
  <c r="F16" i="7"/>
  <c r="F57" i="7"/>
  <c r="F53" i="7"/>
  <c r="F29" i="7"/>
  <c r="F21" i="7"/>
  <c r="F17" i="7"/>
  <c r="D63" i="6"/>
  <c r="D59" i="6"/>
  <c r="D55" i="6"/>
  <c r="D51" i="6"/>
  <c r="D47" i="6"/>
  <c r="D43" i="6"/>
  <c r="D39" i="6"/>
  <c r="D35" i="6"/>
  <c r="D31" i="6"/>
  <c r="D27" i="6"/>
  <c r="D23" i="6"/>
  <c r="D19" i="6"/>
  <c r="D15" i="6"/>
  <c r="D61" i="6"/>
  <c r="D49" i="6"/>
  <c r="D45" i="6"/>
  <c r="D37" i="6"/>
  <c r="D33" i="6"/>
  <c r="D29" i="6"/>
  <c r="D25" i="6"/>
  <c r="D21" i="6"/>
  <c r="D13" i="6"/>
  <c r="D50" i="6"/>
  <c r="D42" i="6"/>
  <c r="D38" i="6"/>
  <c r="D30" i="6"/>
  <c r="D22" i="6"/>
  <c r="D18" i="6"/>
  <c r="D14" i="6"/>
  <c r="D60" i="6"/>
  <c r="D56" i="6"/>
  <c r="D52" i="6"/>
  <c r="D48" i="6"/>
  <c r="D44" i="6"/>
  <c r="D40" i="6"/>
  <c r="D36" i="6"/>
  <c r="D32" i="6"/>
  <c r="D28" i="6"/>
  <c r="D24" i="6"/>
  <c r="D20" i="6"/>
  <c r="D16" i="6"/>
  <c r="D57" i="6"/>
  <c r="D53" i="6"/>
  <c r="D41" i="6"/>
  <c r="D17" i="6"/>
  <c r="D62" i="6"/>
  <c r="D58" i="6"/>
  <c r="D54" i="6"/>
  <c r="D46" i="6"/>
  <c r="D34" i="6"/>
  <c r="D2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32" i="6"/>
  <c r="C28" i="6"/>
  <c r="C24" i="6"/>
  <c r="C16" i="6"/>
  <c r="C61" i="6"/>
  <c r="C45" i="6"/>
  <c r="C41" i="6"/>
  <c r="C37" i="6"/>
  <c r="C33" i="6"/>
  <c r="C25" i="6"/>
  <c r="C21" i="6"/>
  <c r="C17" i="6"/>
  <c r="C13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60" i="6"/>
  <c r="C56" i="6"/>
  <c r="C52" i="6"/>
  <c r="C48" i="6"/>
  <c r="C44" i="6"/>
  <c r="C40" i="6"/>
  <c r="C36" i="6"/>
  <c r="C20" i="6"/>
  <c r="C57" i="6"/>
  <c r="C53" i="6"/>
  <c r="C49" i="6"/>
  <c r="C29" i="6"/>
  <c r="D19" i="4" a="1"/>
  <c r="D19" i="4" s="1"/>
  <c r="E16" i="4"/>
  <c r="F16" i="4" a="1"/>
  <c r="E19" i="4" l="1" a="1"/>
  <c r="E19" i="4" s="1"/>
  <c r="F16" i="4"/>
  <c r="G16" i="4" a="1"/>
  <c r="F19" i="4" l="1" a="1"/>
  <c r="F19" i="4" s="1"/>
  <c r="G16" i="4"/>
  <c r="H16" i="4" a="1"/>
  <c r="G19" i="4" l="1" a="1"/>
  <c r="G19" i="4" s="1"/>
  <c r="H16" i="4"/>
  <c r="I16" i="4" a="1"/>
  <c r="H19" i="4" l="1" a="1"/>
  <c r="H19" i="4" s="1"/>
  <c r="I16" i="4"/>
  <c r="J16" i="4" a="1"/>
  <c r="I19" i="4" l="1" a="1"/>
  <c r="I19" i="4" s="1"/>
  <c r="J16" i="4"/>
  <c r="K16" i="4" a="1"/>
  <c r="J19" i="4" l="1" a="1"/>
  <c r="J19" i="4" s="1"/>
  <c r="K16" i="4"/>
  <c r="L16" i="4" a="1"/>
  <c r="K19" i="4" l="1" a="1"/>
  <c r="K19" i="4" s="1"/>
  <c r="L16" i="4"/>
  <c r="M16" i="4" a="1"/>
  <c r="L19" i="4" l="1" a="1"/>
  <c r="L19" i="4" s="1"/>
  <c r="M16" i="4"/>
  <c r="N16" i="4" a="1"/>
  <c r="M19" i="4" l="1" a="1"/>
  <c r="M19" i="4" s="1"/>
  <c r="N16" i="4"/>
  <c r="O16" i="4" a="1"/>
  <c r="N19" i="4" l="1" a="1"/>
  <c r="N19" i="4" s="1"/>
  <c r="O16" i="4"/>
  <c r="O18" i="4" s="1" a="1"/>
  <c r="O18" i="4" s="1"/>
  <c r="O17" i="4" s="1"/>
  <c r="BJ16" i="4"/>
  <c r="BT16" i="4" s="1"/>
  <c r="BR16" i="4"/>
  <c r="BW16" i="4"/>
  <c r="D18" i="4" a="1"/>
  <c r="D18" i="4" s="1"/>
  <c r="D17" i="4" s="1"/>
  <c r="B4" i="4" s="1"/>
  <c r="E18" i="4" a="1"/>
  <c r="E18" i="4" s="1"/>
  <c r="E17" i="4" s="1"/>
  <c r="F18" i="4" a="1"/>
  <c r="F18" i="4" s="1"/>
  <c r="F17" i="4" s="1"/>
  <c r="C7" i="4" s="1"/>
  <c r="G18" i="4" a="1"/>
  <c r="G18" i="4" s="1"/>
  <c r="G17" i="4" s="1"/>
  <c r="D10" i="4" s="1"/>
  <c r="H18" i="4" a="1"/>
  <c r="H18" i="4" s="1"/>
  <c r="H17" i="4" s="1"/>
  <c r="E4" i="4" s="1"/>
  <c r="I18" i="4" a="1"/>
  <c r="I18" i="4" s="1"/>
  <c r="I17" i="4" s="1"/>
  <c r="F7" i="4" s="1"/>
  <c r="J18" i="4" a="1"/>
  <c r="J18" i="4" s="1"/>
  <c r="J17" i="4" s="1"/>
  <c r="G10" i="4" s="1"/>
  <c r="K18" i="4" a="1"/>
  <c r="K18" i="4" s="1"/>
  <c r="K17" i="4" s="1"/>
  <c r="H13" i="4" s="1"/>
  <c r="L18" i="4" a="1"/>
  <c r="L18" i="4" s="1"/>
  <c r="L17" i="4" s="1"/>
  <c r="I7" i="4" s="1"/>
  <c r="M18" i="4" a="1"/>
  <c r="M18" i="4" s="1"/>
  <c r="M17" i="4" s="1"/>
  <c r="I6" i="4" s="1"/>
  <c r="N18" i="4" a="1"/>
  <c r="N18" i="4" s="1"/>
  <c r="N17" i="4" s="1"/>
  <c r="J10" i="4" s="1"/>
  <c r="BJ17" i="4"/>
  <c r="BT17" i="4" s="1"/>
  <c r="BR17" i="4"/>
  <c r="BJ18" i="4"/>
  <c r="BT18" i="4" s="1"/>
  <c r="BR18" i="4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BJ19" i="4"/>
  <c r="BT19" i="4" s="1"/>
  <c r="BU19" i="4"/>
  <c r="BW19" i="4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BJ20" i="4"/>
  <c r="BT20" i="4" s="1"/>
  <c r="BU20" i="4"/>
  <c r="BR20" i="4"/>
  <c r="BW20" i="4"/>
  <c r="BJ21" i="4"/>
  <c r="BT21" i="4" s="1"/>
  <c r="BW21" i="4"/>
  <c r="BR21" i="4"/>
  <c r="BU21" i="4"/>
  <c r="BJ22" i="4"/>
  <c r="BT22" i="4" s="1"/>
  <c r="BW22" i="4"/>
  <c r="BJ23" i="4"/>
  <c r="BT23" i="4" s="1"/>
  <c r="BR23" i="4"/>
  <c r="BW23" i="4"/>
  <c r="BJ24" i="4"/>
  <c r="BT24" i="4" s="1"/>
  <c r="BJ25" i="4"/>
  <c r="BT25" i="4" s="1"/>
  <c r="BJ26" i="4"/>
  <c r="BT26" i="4" s="1"/>
  <c r="BW26" i="4"/>
  <c r="BR26" i="4"/>
  <c r="BU26" i="4"/>
  <c r="BJ27" i="4"/>
  <c r="BT27" i="4" s="1"/>
  <c r="BW27" i="4"/>
  <c r="BU27" i="4"/>
  <c r="BJ28" i="4"/>
  <c r="BT28" i="4" s="1"/>
  <c r="BW28" i="4"/>
  <c r="BJ29" i="4"/>
  <c r="BT29" i="4" s="1"/>
  <c r="BW29" i="4"/>
  <c r="BU29" i="4"/>
  <c r="BJ30" i="4"/>
  <c r="BT30" i="4" s="1"/>
  <c r="BW30" i="4"/>
  <c r="BJ31" i="4"/>
  <c r="BT31" i="4" s="1"/>
  <c r="BU31" i="4"/>
  <c r="BW31" i="4"/>
  <c r="BJ32" i="4"/>
  <c r="BT32" i="4" s="1"/>
  <c r="BW32" i="4"/>
  <c r="BR32" i="4"/>
  <c r="BJ33" i="4"/>
  <c r="BT33" i="4" s="1"/>
  <c r="BJ34" i="4"/>
  <c r="BT34" i="4" s="1"/>
  <c r="BU34" i="4"/>
  <c r="BW34" i="4"/>
  <c r="BJ35" i="4"/>
  <c r="BT35" i="4" s="1"/>
  <c r="BJ36" i="4"/>
  <c r="BT36" i="4" s="1"/>
  <c r="BW36" i="4"/>
  <c r="BJ37" i="4"/>
  <c r="BT37" i="4" s="1"/>
  <c r="BW37" i="4"/>
  <c r="BJ38" i="4"/>
  <c r="BT38" i="4" s="1"/>
  <c r="BW38" i="4"/>
  <c r="BR38" i="4"/>
  <c r="BU38" i="4"/>
  <c r="BJ39" i="4"/>
  <c r="BT39" i="4" s="1"/>
  <c r="BW39" i="4"/>
  <c r="BU39" i="4"/>
  <c r="BJ40" i="4"/>
  <c r="BT40" i="4" s="1"/>
  <c r="BW40" i="4"/>
  <c r="BJ41" i="4"/>
  <c r="BT41" i="4" s="1"/>
  <c r="BW41" i="4"/>
  <c r="BR41" i="4"/>
  <c r="BU41" i="4"/>
  <c r="BJ42" i="4"/>
  <c r="BT42" i="4" s="1"/>
  <c r="BJ43" i="4"/>
  <c r="BT43" i="4" s="1"/>
  <c r="BR43" i="4"/>
  <c r="BW43" i="4"/>
  <c r="BJ44" i="4"/>
  <c r="BT44" i="4" s="1"/>
  <c r="BJ45" i="4"/>
  <c r="BT45" i="4" s="1"/>
  <c r="BJ46" i="4"/>
  <c r="BT46" i="4" s="1"/>
  <c r="BW46" i="4"/>
  <c r="BR46" i="4"/>
  <c r="BU46" i="4"/>
  <c r="BJ47" i="4"/>
  <c r="BT47" i="4" s="1"/>
  <c r="BW47" i="4"/>
  <c r="BU47" i="4"/>
  <c r="BJ48" i="4"/>
  <c r="BW48" i="4"/>
  <c r="BR48" i="4"/>
  <c r="BT48" i="4"/>
  <c r="BU48" i="4"/>
  <c r="BJ49" i="4"/>
  <c r="BT49" i="4" s="1"/>
  <c r="BW49" i="4"/>
  <c r="BJ50" i="4"/>
  <c r="BT50" i="4" s="1"/>
  <c r="BW50" i="4"/>
  <c r="BR50" i="4"/>
  <c r="BU50" i="4"/>
  <c r="BJ51" i="4"/>
  <c r="BT51" i="4" s="1"/>
  <c r="BW51" i="4"/>
  <c r="BU51" i="4"/>
  <c r="BJ52" i="4"/>
  <c r="BT52" i="4" s="1"/>
  <c r="BW52" i="4"/>
  <c r="BR52" i="4"/>
  <c r="BU52" i="4"/>
  <c r="BJ53" i="4"/>
  <c r="BT53" i="4" s="1"/>
  <c r="BJ54" i="4"/>
  <c r="BT54" i="4" s="1"/>
  <c r="BW54" i="4"/>
  <c r="BR54" i="4"/>
  <c r="BU54" i="4"/>
  <c r="BJ55" i="4"/>
  <c r="BT55" i="4" s="1"/>
  <c r="BJ56" i="4"/>
  <c r="BT56" i="4" s="1"/>
  <c r="BJ57" i="4"/>
  <c r="BT57" i="4" s="1"/>
  <c r="BJ58" i="4"/>
  <c r="BT58" i="4" s="1"/>
  <c r="BJ59" i="4"/>
  <c r="BT59" i="4" s="1"/>
  <c r="BJ60" i="4"/>
  <c r="BT60" i="4" s="1"/>
  <c r="BJ61" i="4"/>
  <c r="BT61" i="4"/>
  <c r="BJ62" i="4"/>
  <c r="BT62" i="4" s="1"/>
  <c r="C4" i="2"/>
  <c r="C5" i="2" s="1"/>
  <c r="F4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I42" i="1" s="1"/>
  <c r="B43" i="2"/>
  <c r="B44" i="2"/>
  <c r="B45" i="2"/>
  <c r="B46" i="2"/>
  <c r="I46" i="1" s="1"/>
  <c r="B47" i="2"/>
  <c r="B48" i="2"/>
  <c r="B49" i="2"/>
  <c r="B50" i="2"/>
  <c r="I50" i="1" s="1"/>
  <c r="B51" i="2"/>
  <c r="B52" i="2"/>
  <c r="B53" i="2"/>
  <c r="B54" i="2"/>
  <c r="I54" i="1" s="1"/>
  <c r="B55" i="2"/>
  <c r="B56" i="2"/>
  <c r="B57" i="2"/>
  <c r="B58" i="2"/>
  <c r="I58" i="1" s="1"/>
  <c r="B59" i="2"/>
  <c r="B60" i="2"/>
  <c r="B61" i="2"/>
  <c r="B62" i="2"/>
  <c r="I62" i="1" s="1"/>
  <c r="B63" i="2"/>
  <c r="C4" i="1"/>
  <c r="C5" i="1" s="1"/>
  <c r="F4" i="1"/>
  <c r="B13" i="1"/>
  <c r="I13" i="1"/>
  <c r="B14" i="1"/>
  <c r="I14" i="1"/>
  <c r="B15" i="1"/>
  <c r="I15" i="1"/>
  <c r="B16" i="1"/>
  <c r="I16" i="1"/>
  <c r="B17" i="1"/>
  <c r="I17" i="1"/>
  <c r="B18" i="1"/>
  <c r="I18" i="1"/>
  <c r="B19" i="1"/>
  <c r="I19" i="1"/>
  <c r="B20" i="1"/>
  <c r="I20" i="1"/>
  <c r="B21" i="1"/>
  <c r="I21" i="1"/>
  <c r="B22" i="1"/>
  <c r="I22" i="1"/>
  <c r="B23" i="1"/>
  <c r="I23" i="1"/>
  <c r="B24" i="1"/>
  <c r="I24" i="1"/>
  <c r="B25" i="1"/>
  <c r="I25" i="1"/>
  <c r="B26" i="1"/>
  <c r="I26" i="1"/>
  <c r="B27" i="1"/>
  <c r="I27" i="1"/>
  <c r="B28" i="1"/>
  <c r="I28" i="1"/>
  <c r="B29" i="1"/>
  <c r="I29" i="1"/>
  <c r="B30" i="1"/>
  <c r="I30" i="1"/>
  <c r="B31" i="1"/>
  <c r="I31" i="1"/>
  <c r="B32" i="1"/>
  <c r="I32" i="1"/>
  <c r="B33" i="1"/>
  <c r="I33" i="1"/>
  <c r="B34" i="1"/>
  <c r="I34" i="1"/>
  <c r="B35" i="1"/>
  <c r="I35" i="1"/>
  <c r="B36" i="1"/>
  <c r="I36" i="1"/>
  <c r="B37" i="1"/>
  <c r="I37" i="1"/>
  <c r="B38" i="1"/>
  <c r="I38" i="1"/>
  <c r="B39" i="1"/>
  <c r="I39" i="1"/>
  <c r="B40" i="1"/>
  <c r="I40" i="1"/>
  <c r="B41" i="1"/>
  <c r="I41" i="1"/>
  <c r="B42" i="1"/>
  <c r="B43" i="1"/>
  <c r="I43" i="1"/>
  <c r="B44" i="1"/>
  <c r="I44" i="1"/>
  <c r="B45" i="1"/>
  <c r="I45" i="1"/>
  <c r="B46" i="1"/>
  <c r="B47" i="1"/>
  <c r="I47" i="1"/>
  <c r="B48" i="1"/>
  <c r="I48" i="1"/>
  <c r="B49" i="1"/>
  <c r="I49" i="1"/>
  <c r="B50" i="1"/>
  <c r="B51" i="1"/>
  <c r="I51" i="1"/>
  <c r="B52" i="1"/>
  <c r="I52" i="1"/>
  <c r="B53" i="1"/>
  <c r="I53" i="1"/>
  <c r="B54" i="1"/>
  <c r="B55" i="1"/>
  <c r="I55" i="1"/>
  <c r="B56" i="1"/>
  <c r="I56" i="1"/>
  <c r="B57" i="1"/>
  <c r="I57" i="1"/>
  <c r="B58" i="1"/>
  <c r="B59" i="1"/>
  <c r="I59" i="1"/>
  <c r="B60" i="1"/>
  <c r="I60" i="1"/>
  <c r="B61" i="1"/>
  <c r="I61" i="1"/>
  <c r="B62" i="1"/>
  <c r="B63" i="1"/>
  <c r="I63" i="1"/>
  <c r="AV16" i="4" a="1"/>
  <c r="S16" i="4" a="1"/>
  <c r="AM16" i="4" a="1"/>
  <c r="V16" i="4" a="1"/>
  <c r="AY16" i="4" a="1"/>
  <c r="U16" i="4" a="1"/>
  <c r="AO16" i="4" a="1"/>
  <c r="AU16" i="4" a="1"/>
  <c r="AK16" i="4" a="1"/>
  <c r="AQ16" i="4" a="1"/>
  <c r="AB16" i="4" a="1"/>
  <c r="AX16" i="4" a="1"/>
  <c r="AS16" i="4" a="1"/>
  <c r="Y16" i="4" a="1"/>
  <c r="AE16" i="4" a="1"/>
  <c r="Q16" i="4" a="1"/>
  <c r="Z16" i="4" a="1"/>
  <c r="AN16" i="4" a="1"/>
  <c r="AD16" i="4" a="1"/>
  <c r="AI16" i="4" a="1"/>
  <c r="AG16" i="4" a="1"/>
  <c r="T16" i="4" a="1"/>
  <c r="AP16" i="4" a="1"/>
  <c r="AL16" i="4" a="1"/>
  <c r="X16" i="4" a="1"/>
  <c r="BA16" i="4" a="1"/>
  <c r="R16" i="4" a="1"/>
  <c r="AC16" i="4" a="1"/>
  <c r="AZ16" i="4" a="1"/>
  <c r="AJ16" i="4" a="1"/>
  <c r="AH16" i="4" a="1"/>
  <c r="AT16" i="4" a="1"/>
  <c r="AF16" i="4" a="1"/>
  <c r="W16" i="4" a="1"/>
  <c r="BB16" i="4" a="1"/>
  <c r="P16" i="4" a="1"/>
  <c r="AA16" i="4" a="1"/>
  <c r="C6" i="2" l="1"/>
  <c r="F6" i="2" s="1"/>
  <c r="F5" i="2"/>
  <c r="C10" i="2"/>
  <c r="O19" i="4" a="1"/>
  <c r="O19" i="4" s="1"/>
  <c r="AF12" i="4"/>
  <c r="O20" i="4" a="1"/>
  <c r="O20" i="4" s="1"/>
  <c r="AH12" i="4" s="1"/>
  <c r="BA16" i="4"/>
  <c r="AK16" i="4"/>
  <c r="V16" i="4"/>
  <c r="AN16" i="4"/>
  <c r="AI16" i="4"/>
  <c r="AG16" i="4"/>
  <c r="AD16" i="4"/>
  <c r="AB16" i="4"/>
  <c r="R16" i="4"/>
  <c r="Q16" i="4"/>
  <c r="AS16" i="4"/>
  <c r="AP16" i="4"/>
  <c r="Y16" i="4"/>
  <c r="AJ16" i="4"/>
  <c r="X16" i="4"/>
  <c r="S16" i="4"/>
  <c r="AY16" i="4"/>
  <c r="AU16" i="4"/>
  <c r="AM16" i="4"/>
  <c r="AF16" i="4"/>
  <c r="AC16" i="4"/>
  <c r="AA16" i="4"/>
  <c r="P16" i="4"/>
  <c r="AQ16" i="4"/>
  <c r="AH16" i="4"/>
  <c r="AE16" i="4"/>
  <c r="W16" i="4"/>
  <c r="T16" i="4"/>
  <c r="BB16" i="4"/>
  <c r="AZ16" i="4"/>
  <c r="AX16" i="4"/>
  <c r="AV16" i="4"/>
  <c r="AT16" i="4"/>
  <c r="AO16" i="4"/>
  <c r="AL16" i="4"/>
  <c r="Z16" i="4"/>
  <c r="U16" i="4"/>
  <c r="BR53" i="4"/>
  <c r="BR51" i="4"/>
  <c r="BR49" i="4"/>
  <c r="BR47" i="4"/>
  <c r="BU44" i="4"/>
  <c r="BR44" i="4"/>
  <c r="BU42" i="4"/>
  <c r="BR39" i="4"/>
  <c r="BR37" i="4"/>
  <c r="BR29" i="4"/>
  <c r="BR27" i="4"/>
  <c r="BR22" i="4"/>
  <c r="BU49" i="4"/>
  <c r="BU40" i="4"/>
  <c r="BR40" i="4"/>
  <c r="BU37" i="4"/>
  <c r="BU36" i="4"/>
  <c r="BR35" i="4"/>
  <c r="BU35" i="4"/>
  <c r="BW35" i="4"/>
  <c r="BR33" i="4"/>
  <c r="BU33" i="4"/>
  <c r="BW33" i="4"/>
  <c r="BU30" i="4"/>
  <c r="BR30" i="4"/>
  <c r="BR28" i="4"/>
  <c r="BU22" i="4"/>
  <c r="BU18" i="4"/>
  <c r="BW18" i="4"/>
  <c r="B3" i="4"/>
  <c r="BU17" i="4"/>
  <c r="BW17" i="4"/>
  <c r="BU45" i="4"/>
  <c r="BW45" i="4"/>
  <c r="BR42" i="4"/>
  <c r="BU25" i="4"/>
  <c r="BW25" i="4"/>
  <c r="BU53" i="4"/>
  <c r="BR36" i="4"/>
  <c r="BU24" i="4"/>
  <c r="BR24" i="4"/>
  <c r="BW53" i="4"/>
  <c r="BR45" i="4"/>
  <c r="BW44" i="4"/>
  <c r="BW42" i="4"/>
  <c r="BU28" i="4"/>
  <c r="BR25" i="4"/>
  <c r="BW24" i="4"/>
  <c r="BR19" i="4"/>
  <c r="BU32" i="4"/>
  <c r="BU16" i="4"/>
  <c r="BU43" i="4"/>
  <c r="BR34" i="4"/>
  <c r="BR31" i="4"/>
  <c r="BU23" i="4"/>
  <c r="C20" i="2"/>
  <c r="J20" i="1" s="1"/>
  <c r="C14" i="2"/>
  <c r="J14" i="1" s="1"/>
  <c r="C26" i="2"/>
  <c r="J26" i="1" s="1"/>
  <c r="C30" i="2"/>
  <c r="J30" i="1" s="1"/>
  <c r="C42" i="2"/>
  <c r="J42" i="1" s="1"/>
  <c r="C46" i="2"/>
  <c r="J46" i="1" s="1"/>
  <c r="C58" i="2"/>
  <c r="J58" i="1" s="1"/>
  <c r="C62" i="2"/>
  <c r="J62" i="1" s="1"/>
  <c r="C21" i="2"/>
  <c r="J21" i="1" s="1"/>
  <c r="C25" i="2"/>
  <c r="J25" i="1" s="1"/>
  <c r="C37" i="2"/>
  <c r="J37" i="1" s="1"/>
  <c r="C41" i="2"/>
  <c r="J41" i="1" s="1"/>
  <c r="C53" i="2"/>
  <c r="J53" i="1" s="1"/>
  <c r="C57" i="2"/>
  <c r="J57" i="1" s="1"/>
  <c r="C59" i="2"/>
  <c r="J59" i="1" s="1"/>
  <c r="C55" i="2"/>
  <c r="J55" i="1" s="1"/>
  <c r="C43" i="2"/>
  <c r="J43" i="1" s="1"/>
  <c r="C39" i="2"/>
  <c r="J39" i="1" s="1"/>
  <c r="C27" i="2"/>
  <c r="J27" i="1" s="1"/>
  <c r="C23" i="2"/>
  <c r="J23" i="1" s="1"/>
  <c r="F5" i="1"/>
  <c r="C10" i="1" s="1"/>
  <c r="C58" i="1" s="1"/>
  <c r="C54" i="3" s="1"/>
  <c r="C6" i="1"/>
  <c r="F6" i="1" s="1"/>
  <c r="C11" i="1" s="1"/>
  <c r="C11" i="2"/>
  <c r="C16" i="2" l="1"/>
  <c r="J16" i="1" s="1"/>
  <c r="C36" i="2"/>
  <c r="J36" i="1" s="1"/>
  <c r="C52" i="2"/>
  <c r="J52" i="1" s="1"/>
  <c r="C40" i="2"/>
  <c r="J40" i="1" s="1"/>
  <c r="C56" i="2"/>
  <c r="J56" i="1" s="1"/>
  <c r="C44" i="2"/>
  <c r="J44" i="1" s="1"/>
  <c r="C60" i="2"/>
  <c r="J60" i="1" s="1"/>
  <c r="C48" i="2"/>
  <c r="J48" i="1" s="1"/>
  <c r="C32" i="2"/>
  <c r="J32" i="1" s="1"/>
  <c r="C15" i="2"/>
  <c r="J15" i="1" s="1"/>
  <c r="C31" i="2"/>
  <c r="J31" i="1" s="1"/>
  <c r="C47" i="2"/>
  <c r="J47" i="1" s="1"/>
  <c r="C63" i="2"/>
  <c r="J63" i="1" s="1"/>
  <c r="C49" i="2"/>
  <c r="J49" i="1" s="1"/>
  <c r="C33" i="2"/>
  <c r="J33" i="1" s="1"/>
  <c r="C17" i="2"/>
  <c r="J17" i="1" s="1"/>
  <c r="C54" i="2"/>
  <c r="J54" i="1" s="1"/>
  <c r="C38" i="2"/>
  <c r="J38" i="1" s="1"/>
  <c r="C22" i="2"/>
  <c r="J22" i="1" s="1"/>
  <c r="C24" i="2"/>
  <c r="J24" i="1" s="1"/>
  <c r="C19" i="2"/>
  <c r="J19" i="1" s="1"/>
  <c r="C35" i="2"/>
  <c r="J35" i="1" s="1"/>
  <c r="C51" i="2"/>
  <c r="J51" i="1" s="1"/>
  <c r="C61" i="2"/>
  <c r="J61" i="1" s="1"/>
  <c r="C45" i="2"/>
  <c r="J45" i="1" s="1"/>
  <c r="C29" i="2"/>
  <c r="J29" i="1" s="1"/>
  <c r="C13" i="2"/>
  <c r="J13" i="1" s="1"/>
  <c r="C50" i="2"/>
  <c r="J50" i="1" s="1"/>
  <c r="C34" i="2"/>
  <c r="J34" i="1" s="1"/>
  <c r="C18" i="2"/>
  <c r="J18" i="1" s="1"/>
  <c r="C28" i="2"/>
  <c r="J28" i="1" s="1"/>
  <c r="AL19" i="4" a="1"/>
  <c r="AL19" i="4" s="1"/>
  <c r="AX19" i="4" a="1"/>
  <c r="AX19" i="4" s="1"/>
  <c r="W19" i="4" a="1"/>
  <c r="W19" i="4" s="1"/>
  <c r="P19" i="4" a="1"/>
  <c r="P19" i="4" s="1"/>
  <c r="AM19" i="4" a="1"/>
  <c r="AM19" i="4" s="1"/>
  <c r="X19" i="4" a="1"/>
  <c r="X19" i="4" s="1"/>
  <c r="AS19" i="4" a="1"/>
  <c r="AS19" i="4" s="1"/>
  <c r="AD19" i="4" a="1"/>
  <c r="AD19" i="4" s="1"/>
  <c r="V19" i="4" a="1"/>
  <c r="V19" i="4" s="1"/>
  <c r="BA19" i="4" a="1"/>
  <c r="BA19" i="4" s="1"/>
  <c r="AO19" i="4" a="1"/>
  <c r="AO19" i="4" s="1"/>
  <c r="AZ19" i="4" a="1"/>
  <c r="AZ19" i="4" s="1"/>
  <c r="AE19" i="4" a="1"/>
  <c r="AE19" i="4" s="1"/>
  <c r="AA19" i="4" a="1"/>
  <c r="AA19" i="4" s="1"/>
  <c r="AU19" i="4" a="1"/>
  <c r="AU19" i="4" s="1"/>
  <c r="AJ19" i="4" a="1"/>
  <c r="AJ19" i="4" s="1"/>
  <c r="Q19" i="4" a="1"/>
  <c r="Q19" i="4" s="1"/>
  <c r="AG19" i="4" a="1"/>
  <c r="AG19" i="4" s="1"/>
  <c r="AK19" i="4" a="1"/>
  <c r="AK19" i="4" s="1"/>
  <c r="U19" i="4" a="1"/>
  <c r="U19" i="4" s="1"/>
  <c r="AT19" i="4" a="1"/>
  <c r="AT19" i="4" s="1"/>
  <c r="BB19" i="4" a="1"/>
  <c r="BB19" i="4" s="1"/>
  <c r="AH19" i="4" a="1"/>
  <c r="AH19" i="4" s="1"/>
  <c r="AC19" i="4" a="1"/>
  <c r="AC19" i="4" s="1"/>
  <c r="AY19" i="4" a="1"/>
  <c r="AY19" i="4" s="1"/>
  <c r="Y19" i="4" a="1"/>
  <c r="Y19" i="4" s="1"/>
  <c r="R19" i="4" a="1"/>
  <c r="R19" i="4" s="1"/>
  <c r="AI19" i="4" a="1"/>
  <c r="AI19" i="4" s="1"/>
  <c r="AR19" i="4" a="1"/>
  <c r="AR19" i="4" s="1"/>
  <c r="Z19" i="4" a="1"/>
  <c r="Z19" i="4" s="1"/>
  <c r="AV19" i="4" a="1"/>
  <c r="AV19" i="4" s="1"/>
  <c r="T19" i="4" a="1"/>
  <c r="T19" i="4" s="1"/>
  <c r="AQ19" i="4" a="1"/>
  <c r="AQ19" i="4" s="1"/>
  <c r="S19" i="4" a="1"/>
  <c r="S19" i="4" s="1"/>
  <c r="AP19" i="4" a="1"/>
  <c r="AP19" i="4" s="1"/>
  <c r="AB19" i="4" a="1"/>
  <c r="AB19" i="4" s="1"/>
  <c r="AN19" i="4" a="1"/>
  <c r="AN19" i="4" s="1"/>
  <c r="AW19" i="4" a="1"/>
  <c r="AW19" i="4" s="1"/>
  <c r="AO18" i="4" a="1"/>
  <c r="AO18" i="4" s="1"/>
  <c r="AO17" i="4" s="1"/>
  <c r="D9" i="4" s="1"/>
  <c r="AO20" i="4" a="1"/>
  <c r="AO20" i="4" s="1"/>
  <c r="F9" i="4" s="1"/>
  <c r="AO21" i="4" a="1"/>
  <c r="AO21" i="4" s="1"/>
  <c r="AZ18" i="4" a="1"/>
  <c r="AZ18" i="4" s="1"/>
  <c r="AZ17" i="4" s="1"/>
  <c r="Q4" i="4" s="1"/>
  <c r="AZ20" i="4" a="1"/>
  <c r="AZ20" i="4" s="1"/>
  <c r="AZ21" i="4" a="1"/>
  <c r="AZ21" i="4" s="1"/>
  <c r="AE18" i="4" a="1"/>
  <c r="AE18" i="4" s="1"/>
  <c r="AE17" i="4" s="1"/>
  <c r="Z12" i="4" s="1"/>
  <c r="AE20" i="4" a="1"/>
  <c r="AE20" i="4" s="1"/>
  <c r="AB12" i="4" s="1"/>
  <c r="AE21" i="4" a="1"/>
  <c r="AE21" i="4" s="1"/>
  <c r="AA18" i="4" a="1"/>
  <c r="AA18" i="4" s="1"/>
  <c r="AA17" i="4" s="1"/>
  <c r="V9" i="4" s="1"/>
  <c r="AA20" i="4" a="1"/>
  <c r="AA20" i="4" s="1"/>
  <c r="X9" i="4" s="1"/>
  <c r="AA21" i="4" a="1"/>
  <c r="AA21" i="4" s="1"/>
  <c r="AU18" i="4" a="1"/>
  <c r="AU18" i="4" s="1"/>
  <c r="AU17" i="4" s="1"/>
  <c r="AD7" i="4" s="1"/>
  <c r="AU20" i="4" a="1"/>
  <c r="AU20" i="4" s="1"/>
  <c r="AF7" i="4" s="1"/>
  <c r="AU21" i="4" a="1"/>
  <c r="AU21" i="4" s="1"/>
  <c r="AJ18" i="4" a="1"/>
  <c r="AJ18" i="4" s="1"/>
  <c r="AJ17" i="4" s="1"/>
  <c r="Z4" i="4" s="1"/>
  <c r="AJ20" i="4" a="1"/>
  <c r="AJ20" i="4" s="1"/>
  <c r="AB4" i="4" s="1"/>
  <c r="AJ21" i="4" a="1"/>
  <c r="AJ21" i="4" s="1"/>
  <c r="Q18" i="4" a="1"/>
  <c r="Q18" i="4" s="1"/>
  <c r="Q17" i="4" s="1"/>
  <c r="S10" i="4" s="1"/>
  <c r="Q20" i="4" a="1"/>
  <c r="Q20" i="4" s="1"/>
  <c r="U10" i="4" s="1"/>
  <c r="Q21" i="4" a="1"/>
  <c r="Q21" i="4" s="1"/>
  <c r="AG18" i="4" a="1"/>
  <c r="AG18" i="4" s="1"/>
  <c r="AG17" i="4" s="1"/>
  <c r="X6" i="4" s="1"/>
  <c r="AG20" i="4" a="1"/>
  <c r="AG20" i="4" s="1"/>
  <c r="Z6" i="4" s="1"/>
  <c r="AG21" i="4" a="1"/>
  <c r="AG21" i="4" s="1"/>
  <c r="U18" i="4" a="1"/>
  <c r="U18" i="4" s="1"/>
  <c r="U21" i="4" a="1"/>
  <c r="U21" i="4" s="1"/>
  <c r="U20" i="4" a="1"/>
  <c r="U20" i="4" s="1"/>
  <c r="U9" i="4" s="1"/>
  <c r="Y13" i="4"/>
  <c r="AT18" i="4" a="1"/>
  <c r="AT18" i="4" s="1"/>
  <c r="AT17" i="4" s="1"/>
  <c r="W13" i="4" s="1"/>
  <c r="AT20" i="4" a="1"/>
  <c r="AT20" i="4" s="1"/>
  <c r="AT21" i="4" a="1"/>
  <c r="AT21" i="4" s="1"/>
  <c r="BB18" i="4" a="1"/>
  <c r="BB18" i="4" s="1"/>
  <c r="BB17" i="4" s="1"/>
  <c r="BB20" i="4" a="1"/>
  <c r="BB20" i="4" s="1"/>
  <c r="BB21" i="4" a="1"/>
  <c r="BB21" i="4" s="1"/>
  <c r="AH18" i="4" a="1"/>
  <c r="AH18" i="4" s="1"/>
  <c r="AH17" i="4" s="1"/>
  <c r="Y10" i="4" s="1"/>
  <c r="AH21" i="4" a="1"/>
  <c r="AH21" i="4" s="1"/>
  <c r="AH20" i="4" a="1"/>
  <c r="AH20" i="4" s="1"/>
  <c r="AA10" i="4" s="1"/>
  <c r="AC18" i="4" a="1"/>
  <c r="AC18" i="4" s="1"/>
  <c r="AC17" i="4" s="1"/>
  <c r="W3" i="4" s="1"/>
  <c r="AC21" i="4" a="1"/>
  <c r="AC21" i="4" s="1"/>
  <c r="AC20" i="4" a="1"/>
  <c r="AC20" i="4" s="1"/>
  <c r="Y3" i="4" s="1"/>
  <c r="AY18" i="4" a="1"/>
  <c r="AY18" i="4" s="1"/>
  <c r="AY17" i="4" s="1"/>
  <c r="H4" i="4" s="1"/>
  <c r="AY20" i="4" a="1"/>
  <c r="AY20" i="4" s="1"/>
  <c r="AY21" i="4" a="1"/>
  <c r="AY21" i="4" s="1"/>
  <c r="Y18" i="4" a="1"/>
  <c r="Y18" i="4" s="1"/>
  <c r="Y17" i="4" s="1"/>
  <c r="U6" i="4" s="1"/>
  <c r="Y20" i="4" a="1"/>
  <c r="Y20" i="4" s="1"/>
  <c r="W6" i="4" s="1"/>
  <c r="Y21" i="4" a="1"/>
  <c r="Y21" i="4" s="1"/>
  <c r="R18" i="4" a="1"/>
  <c r="R18" i="4" s="1"/>
  <c r="R21" i="4" a="1"/>
  <c r="R21" i="4" s="1"/>
  <c r="R20" i="4" a="1"/>
  <c r="R20" i="4" s="1"/>
  <c r="V13" i="4" s="1"/>
  <c r="AI18" i="4" a="1"/>
  <c r="AI18" i="4" s="1"/>
  <c r="AI17" i="4" s="1"/>
  <c r="AC4" i="4" s="1"/>
  <c r="AI20" i="4" a="1"/>
  <c r="AI20" i="4" s="1"/>
  <c r="AE4" i="4" s="1"/>
  <c r="AI21" i="4" a="1"/>
  <c r="AI21" i="4" s="1"/>
  <c r="AR20" i="4" a="1"/>
  <c r="AR20" i="4" s="1"/>
  <c r="AC7" i="4" s="1"/>
  <c r="AR21" i="4" a="1"/>
  <c r="AR21" i="4" s="1"/>
  <c r="AR18" i="4" a="1"/>
  <c r="AR18" i="4" s="1"/>
  <c r="AR17" i="4" s="1"/>
  <c r="AA7" i="4" s="1"/>
  <c r="Z18" i="4" a="1"/>
  <c r="Z18" i="4" s="1"/>
  <c r="Z17" i="4" s="1"/>
  <c r="V10" i="4" s="1"/>
  <c r="Z21" i="4" a="1"/>
  <c r="Z21" i="4" s="1"/>
  <c r="Z20" i="4" a="1"/>
  <c r="Z20" i="4" s="1"/>
  <c r="X10" i="4" s="1"/>
  <c r="AV20" i="4" a="1"/>
  <c r="AV20" i="4" s="1"/>
  <c r="AV21" i="4" a="1"/>
  <c r="AV21" i="4" s="1"/>
  <c r="AV18" i="4" a="1"/>
  <c r="AV18" i="4" s="1"/>
  <c r="T18" i="4" a="1"/>
  <c r="T18" i="4" s="1"/>
  <c r="T20" i="4" a="1"/>
  <c r="T20" i="4" s="1"/>
  <c r="T6" i="4" s="1"/>
  <c r="T21" i="4" a="1"/>
  <c r="T21" i="4" s="1"/>
  <c r="AQ18" i="4" a="1"/>
  <c r="AQ18" i="4" s="1"/>
  <c r="AQ17" i="4" s="1"/>
  <c r="AE10" i="4" s="1"/>
  <c r="AQ20" i="4" a="1"/>
  <c r="AQ20" i="4" s="1"/>
  <c r="AG10" i="4" s="1"/>
  <c r="AQ21" i="4" a="1"/>
  <c r="AQ21" i="4" s="1"/>
  <c r="AF20" i="4" a="1"/>
  <c r="AF20" i="4" s="1"/>
  <c r="Z7" i="4" s="1"/>
  <c r="AF21" i="4" a="1"/>
  <c r="AF21" i="4" s="1"/>
  <c r="AF18" i="4" a="1"/>
  <c r="AF18" i="4" s="1"/>
  <c r="AF17" i="4" s="1"/>
  <c r="X7" i="4" s="1"/>
  <c r="S18" i="4" a="1"/>
  <c r="S18" i="4" s="1"/>
  <c r="S20" i="4" a="1"/>
  <c r="S20" i="4" s="1"/>
  <c r="S13" i="4" s="1"/>
  <c r="S21" i="4" a="1"/>
  <c r="S21" i="4" s="1"/>
  <c r="AP18" i="4" a="1"/>
  <c r="AP18" i="4" s="1"/>
  <c r="AP17" i="4" s="1"/>
  <c r="AE9" i="4" s="1"/>
  <c r="AP21" i="4" a="1"/>
  <c r="AP21" i="4" s="1"/>
  <c r="AP20" i="4" a="1"/>
  <c r="AP20" i="4" s="1"/>
  <c r="AG9" i="4" s="1"/>
  <c r="AB18" i="4" a="1"/>
  <c r="AB18" i="4" s="1"/>
  <c r="AB17" i="4" s="1"/>
  <c r="W4" i="4" s="1"/>
  <c r="AB20" i="4" a="1"/>
  <c r="AB20" i="4" s="1"/>
  <c r="Y4" i="4" s="1"/>
  <c r="AB21" i="4" a="1"/>
  <c r="AB21" i="4" s="1"/>
  <c r="AN20" i="4" a="1"/>
  <c r="AN20" i="4" s="1"/>
  <c r="AC6" i="4" s="1"/>
  <c r="AN21" i="4" a="1"/>
  <c r="AN21" i="4" s="1"/>
  <c r="AN18" i="4" a="1"/>
  <c r="AN18" i="4" s="1"/>
  <c r="AN17" i="4" s="1"/>
  <c r="AA6" i="4" s="1"/>
  <c r="AW18" i="4" a="1"/>
  <c r="AW18" i="4" s="1"/>
  <c r="AW17" i="4" s="1"/>
  <c r="AW20" i="4" a="1"/>
  <c r="AW20" i="4" s="1"/>
  <c r="AW21" i="4" a="1"/>
  <c r="AW21" i="4" s="1"/>
  <c r="AK18" i="4" a="1"/>
  <c r="AK18" i="4" s="1"/>
  <c r="AK17" i="4" s="1"/>
  <c r="Z3" i="4" s="1"/>
  <c r="AK21" i="4" a="1"/>
  <c r="AK21" i="4" s="1"/>
  <c r="AK20" i="4" a="1"/>
  <c r="AK20" i="4" s="1"/>
  <c r="AB3" i="4" s="1"/>
  <c r="AL18" i="4" a="1"/>
  <c r="AL18" i="4" s="1"/>
  <c r="AL17" i="4" s="1"/>
  <c r="AB10" i="4" s="1"/>
  <c r="AL20" i="4" a="1"/>
  <c r="AL20" i="4" s="1"/>
  <c r="AD10" i="4" s="1"/>
  <c r="AL21" i="4" a="1"/>
  <c r="AL21" i="4" s="1"/>
  <c r="AX18" i="4" a="1"/>
  <c r="AX18" i="4" s="1"/>
  <c r="AX17" i="4" s="1"/>
  <c r="AX21" i="4" a="1"/>
  <c r="AX21" i="4" s="1"/>
  <c r="AX20" i="4" a="1"/>
  <c r="AX20" i="4" s="1"/>
  <c r="W18" i="4" a="1"/>
  <c r="W18" i="4" s="1"/>
  <c r="W17" i="4" s="1"/>
  <c r="K13" i="4" s="1"/>
  <c r="W20" i="4" a="1"/>
  <c r="W20" i="4" s="1"/>
  <c r="W21" i="4" a="1"/>
  <c r="W21" i="4" s="1"/>
  <c r="P20" i="4" a="1"/>
  <c r="P20" i="4" s="1"/>
  <c r="E26" i="4"/>
  <c r="P18" i="4" a="1"/>
  <c r="P18" i="4" s="1"/>
  <c r="P17" i="4" s="1"/>
  <c r="P21" i="4" a="1"/>
  <c r="P21" i="4" s="1"/>
  <c r="E35" i="4"/>
  <c r="AM18" i="4" a="1"/>
  <c r="AM18" i="4" s="1"/>
  <c r="AM17" i="4" s="1"/>
  <c r="AB9" i="4" s="1"/>
  <c r="AM20" i="4" a="1"/>
  <c r="AM20" i="4" s="1"/>
  <c r="AD9" i="4" s="1"/>
  <c r="AM21" i="4" a="1"/>
  <c r="AM21" i="4" s="1"/>
  <c r="X20" i="4" a="1"/>
  <c r="X20" i="4" s="1"/>
  <c r="W7" i="4" s="1"/>
  <c r="X21" i="4" a="1"/>
  <c r="X21" i="4" s="1"/>
  <c r="X18" i="4" a="1"/>
  <c r="X18" i="4" s="1"/>
  <c r="X17" i="4" s="1"/>
  <c r="U7" i="4" s="1"/>
  <c r="AS18" i="4" a="1"/>
  <c r="AS18" i="4" s="1"/>
  <c r="AS17" i="4" s="1"/>
  <c r="AF13" i="4" s="1"/>
  <c r="AS21" i="4" a="1"/>
  <c r="AS21" i="4" s="1"/>
  <c r="AS20" i="4" a="1"/>
  <c r="AS20" i="4" s="1"/>
  <c r="AH13" i="4" s="1"/>
  <c r="AD18" i="4" a="1"/>
  <c r="AD18" i="4" s="1"/>
  <c r="AD17" i="4" s="1"/>
  <c r="Z13" i="4" s="1"/>
  <c r="AD20" i="4" a="1"/>
  <c r="AD20" i="4" s="1"/>
  <c r="AB13" i="4" s="1"/>
  <c r="AD21" i="4" a="1"/>
  <c r="AD21" i="4" s="1"/>
  <c r="V18" i="4" a="1"/>
  <c r="V18" i="4" s="1"/>
  <c r="V20" i="4" a="1"/>
  <c r="V20" i="4" s="1"/>
  <c r="V12" i="4" s="1"/>
  <c r="V21" i="4" a="1"/>
  <c r="V21" i="4" s="1"/>
  <c r="BA18" i="4" a="1"/>
  <c r="BA18" i="4" s="1"/>
  <c r="BA17" i="4" s="1"/>
  <c r="N4" i="4" s="1"/>
  <c r="BA21" i="4" a="1"/>
  <c r="BA21" i="4" s="1"/>
  <c r="BA20" i="4" a="1"/>
  <c r="BA20" i="4" s="1"/>
  <c r="D16" i="1"/>
  <c r="D12" i="3" s="1"/>
  <c r="D20" i="1"/>
  <c r="D16" i="3" s="1"/>
  <c r="D24" i="1"/>
  <c r="D28" i="3" s="1"/>
  <c r="D28" i="1"/>
  <c r="D24" i="3" s="1"/>
  <c r="D32" i="1"/>
  <c r="D29" i="3" s="1"/>
  <c r="D36" i="1"/>
  <c r="D33" i="3" s="1"/>
  <c r="D40" i="1"/>
  <c r="D37" i="3" s="1"/>
  <c r="D13" i="1"/>
  <c r="D9" i="3" s="1"/>
  <c r="D17" i="1"/>
  <c r="D13" i="3" s="1"/>
  <c r="D21" i="1"/>
  <c r="D17" i="3" s="1"/>
  <c r="D25" i="1"/>
  <c r="D21" i="3" s="1"/>
  <c r="D29" i="1"/>
  <c r="D25" i="3" s="1"/>
  <c r="D33" i="1"/>
  <c r="D30" i="3" s="1"/>
  <c r="D37" i="1"/>
  <c r="D34" i="3" s="1"/>
  <c r="D14" i="1"/>
  <c r="D10" i="3" s="1"/>
  <c r="D18" i="1"/>
  <c r="D14" i="3" s="1"/>
  <c r="D22" i="1"/>
  <c r="D18" i="3" s="1"/>
  <c r="D26" i="1"/>
  <c r="D22" i="3" s="1"/>
  <c r="D30" i="1"/>
  <c r="D26" i="3" s="1"/>
  <c r="D34" i="1"/>
  <c r="D31" i="3" s="1"/>
  <c r="D38" i="1"/>
  <c r="D35" i="3" s="1"/>
  <c r="D41" i="1"/>
  <c r="D38" i="3" s="1"/>
  <c r="D42" i="1"/>
  <c r="D39" i="3" s="1"/>
  <c r="D43" i="1"/>
  <c r="D40" i="3" s="1"/>
  <c r="D44" i="1"/>
  <c r="D41" i="3" s="1"/>
  <c r="D45" i="1"/>
  <c r="D42" i="3" s="1"/>
  <c r="D46" i="1"/>
  <c r="D43" i="3" s="1"/>
  <c r="D47" i="1"/>
  <c r="D44" i="3" s="1"/>
  <c r="D48" i="1"/>
  <c r="D45" i="3" s="1"/>
  <c r="D49" i="1"/>
  <c r="D46" i="3" s="1"/>
  <c r="D50" i="1"/>
  <c r="D47" i="3" s="1"/>
  <c r="D51" i="1"/>
  <c r="D20" i="3" s="1"/>
  <c r="D52" i="1"/>
  <c r="D48" i="3" s="1"/>
  <c r="D53" i="1"/>
  <c r="D50" i="3" s="1"/>
  <c r="D54" i="1"/>
  <c r="D52" i="3" s="1"/>
  <c r="D55" i="1"/>
  <c r="D51" i="3" s="1"/>
  <c r="D56" i="1"/>
  <c r="D49" i="3" s="1"/>
  <c r="D57" i="1"/>
  <c r="D53" i="3" s="1"/>
  <c r="D59" i="1"/>
  <c r="D55" i="3" s="1"/>
  <c r="D60" i="1"/>
  <c r="D56" i="3" s="1"/>
  <c r="D61" i="1"/>
  <c r="D57" i="3" s="1"/>
  <c r="D62" i="1"/>
  <c r="D58" i="3" s="1"/>
  <c r="D63" i="1"/>
  <c r="D59" i="3" s="1"/>
  <c r="D27" i="1"/>
  <c r="D23" i="3" s="1"/>
  <c r="D23" i="1"/>
  <c r="D19" i="3" s="1"/>
  <c r="D39" i="1"/>
  <c r="D36" i="3" s="1"/>
  <c r="D15" i="1"/>
  <c r="D11" i="3" s="1"/>
  <c r="D19" i="1"/>
  <c r="D15" i="3" s="1"/>
  <c r="D35" i="1"/>
  <c r="D32" i="3" s="1"/>
  <c r="D31" i="1"/>
  <c r="D27" i="3" s="1"/>
  <c r="C13" i="1"/>
  <c r="C17" i="1"/>
  <c r="C13" i="3" s="1"/>
  <c r="C21" i="1"/>
  <c r="C17" i="3" s="1"/>
  <c r="C25" i="1"/>
  <c r="C21" i="3" s="1"/>
  <c r="C29" i="1"/>
  <c r="C25" i="3" s="1"/>
  <c r="C33" i="1"/>
  <c r="C30" i="3" s="1"/>
  <c r="C37" i="1"/>
  <c r="C34" i="3" s="1"/>
  <c r="C14" i="1"/>
  <c r="C10" i="3" s="1"/>
  <c r="C18" i="1"/>
  <c r="C14" i="3" s="1"/>
  <c r="C22" i="1"/>
  <c r="C18" i="3" s="1"/>
  <c r="C26" i="1"/>
  <c r="C22" i="3" s="1"/>
  <c r="C30" i="1"/>
  <c r="C26" i="3" s="1"/>
  <c r="C34" i="1"/>
  <c r="C31" i="3" s="1"/>
  <c r="C38" i="1"/>
  <c r="C35" i="3" s="1"/>
  <c r="C41" i="1"/>
  <c r="C38" i="3" s="1"/>
  <c r="C42" i="1"/>
  <c r="C39" i="3" s="1"/>
  <c r="C43" i="1"/>
  <c r="C40" i="3" s="1"/>
  <c r="C44" i="1"/>
  <c r="C41" i="3" s="1"/>
  <c r="C45" i="1"/>
  <c r="C42" i="3" s="1"/>
  <c r="C46" i="1"/>
  <c r="C43" i="3" s="1"/>
  <c r="C47" i="1"/>
  <c r="C44" i="3" s="1"/>
  <c r="C48" i="1"/>
  <c r="C45" i="3" s="1"/>
  <c r="C49" i="1"/>
  <c r="C46" i="3" s="1"/>
  <c r="C50" i="1"/>
  <c r="C47" i="3" s="1"/>
  <c r="C51" i="1"/>
  <c r="C20" i="3" s="1"/>
  <c r="C52" i="1"/>
  <c r="C48" i="3" s="1"/>
  <c r="C53" i="1"/>
  <c r="C50" i="3" s="1"/>
  <c r="C54" i="1"/>
  <c r="C52" i="3" s="1"/>
  <c r="C55" i="1"/>
  <c r="C51" i="3" s="1"/>
  <c r="C56" i="1"/>
  <c r="C49" i="3" s="1"/>
  <c r="C57" i="1"/>
  <c r="C53" i="3" s="1"/>
  <c r="C59" i="1"/>
  <c r="C55" i="3" s="1"/>
  <c r="C60" i="1"/>
  <c r="C56" i="3" s="1"/>
  <c r="C61" i="1"/>
  <c r="C57" i="3" s="1"/>
  <c r="C62" i="1"/>
  <c r="C58" i="3" s="1"/>
  <c r="C63" i="1"/>
  <c r="C59" i="3" s="1"/>
  <c r="C15" i="1"/>
  <c r="C11" i="3" s="1"/>
  <c r="C19" i="1"/>
  <c r="C15" i="3" s="1"/>
  <c r="C23" i="1"/>
  <c r="C19" i="3" s="1"/>
  <c r="C27" i="1"/>
  <c r="C23" i="3" s="1"/>
  <c r="C31" i="1"/>
  <c r="C27" i="3" s="1"/>
  <c r="C35" i="1"/>
  <c r="C32" i="3" s="1"/>
  <c r="C39" i="1"/>
  <c r="C36" i="3" s="1"/>
  <c r="C24" i="1"/>
  <c r="C28" i="3" s="1"/>
  <c r="C40" i="1"/>
  <c r="C37" i="3" s="1"/>
  <c r="C28" i="1"/>
  <c r="C24" i="3" s="1"/>
  <c r="C20" i="1"/>
  <c r="C16" i="3" s="1"/>
  <c r="C36" i="1"/>
  <c r="C33" i="3" s="1"/>
  <c r="C16" i="1"/>
  <c r="C12" i="3" s="1"/>
  <c r="C32" i="1"/>
  <c r="C29" i="3" s="1"/>
  <c r="D15" i="2"/>
  <c r="K15" i="1" s="1"/>
  <c r="D19" i="2"/>
  <c r="K19" i="1" s="1"/>
  <c r="D23" i="2"/>
  <c r="K23" i="1" s="1"/>
  <c r="D27" i="2"/>
  <c r="K27" i="1" s="1"/>
  <c r="D31" i="2"/>
  <c r="K31" i="1" s="1"/>
  <c r="D35" i="2"/>
  <c r="K35" i="1" s="1"/>
  <c r="D39" i="2"/>
  <c r="K39" i="1" s="1"/>
  <c r="D43" i="2"/>
  <c r="K43" i="1" s="1"/>
  <c r="D47" i="2"/>
  <c r="K47" i="1" s="1"/>
  <c r="D51" i="2"/>
  <c r="K51" i="1" s="1"/>
  <c r="D55" i="2"/>
  <c r="K55" i="1" s="1"/>
  <c r="K59" i="1"/>
  <c r="K63" i="1"/>
  <c r="D14" i="2"/>
  <c r="K14" i="1" s="1"/>
  <c r="D18" i="2"/>
  <c r="K18" i="1" s="1"/>
  <c r="D22" i="2"/>
  <c r="K22" i="1" s="1"/>
  <c r="D26" i="2"/>
  <c r="K26" i="1" s="1"/>
  <c r="D30" i="2"/>
  <c r="K30" i="1" s="1"/>
  <c r="D34" i="2"/>
  <c r="K34" i="1" s="1"/>
  <c r="D38" i="2"/>
  <c r="K38" i="1" s="1"/>
  <c r="D42" i="2"/>
  <c r="K42" i="1" s="1"/>
  <c r="D46" i="2"/>
  <c r="K46" i="1" s="1"/>
  <c r="D50" i="2"/>
  <c r="K50" i="1" s="1"/>
  <c r="D54" i="2"/>
  <c r="K54" i="1" s="1"/>
  <c r="K58" i="1"/>
  <c r="K62" i="1"/>
  <c r="D16" i="2"/>
  <c r="K16" i="1" s="1"/>
  <c r="D20" i="2"/>
  <c r="K20" i="1" s="1"/>
  <c r="D24" i="2"/>
  <c r="K24" i="1" s="1"/>
  <c r="D28" i="2"/>
  <c r="K28" i="1" s="1"/>
  <c r="D32" i="2"/>
  <c r="K32" i="1" s="1"/>
  <c r="D36" i="2"/>
  <c r="K36" i="1" s="1"/>
  <c r="D40" i="2"/>
  <c r="K40" i="1" s="1"/>
  <c r="D44" i="2"/>
  <c r="K44" i="1" s="1"/>
  <c r="D48" i="2"/>
  <c r="K48" i="1" s="1"/>
  <c r="D52" i="2"/>
  <c r="K52" i="1" s="1"/>
  <c r="D56" i="2"/>
  <c r="K56" i="1" s="1"/>
  <c r="K60" i="1"/>
  <c r="D13" i="2"/>
  <c r="K13" i="1" s="1"/>
  <c r="D17" i="2"/>
  <c r="K17" i="1" s="1"/>
  <c r="D21" i="2"/>
  <c r="K21" i="1" s="1"/>
  <c r="D25" i="2"/>
  <c r="K25" i="1" s="1"/>
  <c r="D29" i="2"/>
  <c r="K29" i="1" s="1"/>
  <c r="D33" i="2"/>
  <c r="K33" i="1" s="1"/>
  <c r="D37" i="2"/>
  <c r="K37" i="1" s="1"/>
  <c r="D41" i="2"/>
  <c r="K41" i="1" s="1"/>
  <c r="D45" i="2"/>
  <c r="K45" i="1" s="1"/>
  <c r="D49" i="2"/>
  <c r="K49" i="1" s="1"/>
  <c r="D53" i="2"/>
  <c r="K53" i="1" s="1"/>
  <c r="D57" i="2"/>
  <c r="K57" i="1" s="1"/>
  <c r="K61" i="1"/>
  <c r="E13" i="1" l="1" a="1"/>
  <c r="E13" i="1" s="1"/>
  <c r="E9" i="3" s="1"/>
  <c r="C9" i="3"/>
  <c r="C6" i="3" s="1"/>
  <c r="A6" i="3"/>
  <c r="S9" i="4"/>
  <c r="U17" i="4"/>
  <c r="T12" i="4"/>
  <c r="V17" i="4"/>
  <c r="R6" i="4"/>
  <c r="T17" i="4"/>
  <c r="Q13" i="4"/>
  <c r="S17" i="4"/>
  <c r="AV17" i="4"/>
  <c r="T13" i="4"/>
  <c r="R17" i="4"/>
  <c r="D35" i="4"/>
  <c r="AP37" i="4"/>
  <c r="E39" i="4"/>
  <c r="AO37" i="4"/>
  <c r="AL39" i="4"/>
  <c r="AM39" i="4" s="1"/>
  <c r="AN39" i="4" s="1"/>
  <c r="AO39" i="4" s="1"/>
  <c r="AP39" i="4" s="1"/>
  <c r="AQ39" i="4" s="1"/>
  <c r="AM42" i="4" s="1"/>
  <c r="AQ37" i="4"/>
  <c r="AN37" i="4"/>
  <c r="AM37" i="4"/>
  <c r="R7" i="4"/>
  <c r="T7" i="4"/>
  <c r="M13" i="4"/>
  <c r="E30" i="4"/>
  <c r="D30" i="4" s="1"/>
  <c r="D26" i="4"/>
  <c r="E45" i="4"/>
  <c r="M23" i="4"/>
  <c r="E25" i="4"/>
  <c r="E24" i="1" a="1"/>
  <c r="E24" i="1" s="1"/>
  <c r="E28" i="3" s="1"/>
  <c r="E63" i="1" a="1"/>
  <c r="E63" i="1" s="1"/>
  <c r="E59" i="3" s="1"/>
  <c r="E55" i="1" a="1"/>
  <c r="E55" i="1" s="1"/>
  <c r="E51" i="3" s="1"/>
  <c r="E43" i="1" a="1"/>
  <c r="E43" i="1" s="1"/>
  <c r="E40" i="3" s="1"/>
  <c r="E18" i="1" a="1"/>
  <c r="E18" i="1" s="1"/>
  <c r="E14" i="3" s="1"/>
  <c r="E29" i="1" a="1"/>
  <c r="E29" i="1" s="1"/>
  <c r="E25" i="3" s="1"/>
  <c r="E20" i="1" a="1"/>
  <c r="E20" i="1" s="1"/>
  <c r="E16" i="3" s="1"/>
  <c r="E39" i="1" a="1"/>
  <c r="E39" i="1" s="1"/>
  <c r="E36" i="3" s="1"/>
  <c r="E23" i="1" a="1"/>
  <c r="E23" i="1" s="1"/>
  <c r="E19" i="3" s="1"/>
  <c r="E62" i="1" a="1"/>
  <c r="E62" i="1" s="1"/>
  <c r="E58" i="3" s="1"/>
  <c r="E58" i="1" a="1"/>
  <c r="E58" i="1" s="1"/>
  <c r="E54" i="3" s="1"/>
  <c r="E54" i="1" a="1"/>
  <c r="E54" i="1" s="1"/>
  <c r="E52" i="3" s="1"/>
  <c r="E50" i="1" a="1"/>
  <c r="E50" i="1" s="1"/>
  <c r="E47" i="3" s="1"/>
  <c r="E46" i="1" a="1"/>
  <c r="E46" i="1" s="1"/>
  <c r="E43" i="3" s="1"/>
  <c r="E42" i="1" a="1"/>
  <c r="E42" i="1" s="1"/>
  <c r="E39" i="3" s="1"/>
  <c r="E30" i="1" a="1"/>
  <c r="E30" i="1" s="1"/>
  <c r="E26" i="3" s="1"/>
  <c r="E14" i="1" a="1"/>
  <c r="E14" i="1" s="1"/>
  <c r="E10" i="3" s="1"/>
  <c r="E25" i="1" a="1"/>
  <c r="E25" i="1" s="1"/>
  <c r="E21" i="3" s="1"/>
  <c r="E32" i="1" a="1"/>
  <c r="E32" i="1" s="1"/>
  <c r="E29" i="3" s="1"/>
  <c r="E28" i="1" a="1"/>
  <c r="E28" i="1" s="1"/>
  <c r="E24" i="3" s="1"/>
  <c r="E35" i="1" a="1"/>
  <c r="E35" i="1" s="1"/>
  <c r="E32" i="3" s="1"/>
  <c r="E19" i="1" a="1"/>
  <c r="E19" i="1" s="1"/>
  <c r="E15" i="3" s="1"/>
  <c r="E61" i="1" a="1"/>
  <c r="E61" i="1" s="1"/>
  <c r="E57" i="3" s="1"/>
  <c r="E57" i="1" a="1"/>
  <c r="E57" i="1" s="1"/>
  <c r="E53" i="3" s="1"/>
  <c r="E53" i="1" a="1"/>
  <c r="E53" i="1" s="1"/>
  <c r="E50" i="3" s="1"/>
  <c r="E49" i="1" a="1"/>
  <c r="E49" i="1" s="1"/>
  <c r="E46" i="3" s="1"/>
  <c r="E45" i="1" a="1"/>
  <c r="E45" i="1" s="1"/>
  <c r="E42" i="3" s="1"/>
  <c r="E41" i="1" a="1"/>
  <c r="E41" i="1" s="1"/>
  <c r="E38" i="3" s="1"/>
  <c r="E26" i="1" a="1"/>
  <c r="E26" i="1" s="1"/>
  <c r="E22" i="3" s="1"/>
  <c r="E37" i="1" a="1"/>
  <c r="E37" i="1" s="1"/>
  <c r="E34" i="3" s="1"/>
  <c r="E21" i="1" a="1"/>
  <c r="E21" i="1" s="1"/>
  <c r="E17" i="3" s="1"/>
  <c r="E36" i="1" a="1"/>
  <c r="E36" i="1" s="1"/>
  <c r="E33" i="3" s="1"/>
  <c r="E27" i="1" a="1"/>
  <c r="E27" i="1" s="1"/>
  <c r="E23" i="3" s="1"/>
  <c r="E59" i="1" a="1"/>
  <c r="E59" i="1" s="1"/>
  <c r="E55" i="3" s="1"/>
  <c r="E51" i="1" a="1"/>
  <c r="E51" i="1" s="1"/>
  <c r="E20" i="3" s="1"/>
  <c r="E47" i="1" a="1"/>
  <c r="E47" i="1" s="1"/>
  <c r="E44" i="3" s="1"/>
  <c r="E34" i="1" a="1"/>
  <c r="E34" i="1" s="1"/>
  <c r="E31" i="3" s="1"/>
  <c r="E16" i="1" a="1"/>
  <c r="E16" i="1" s="1"/>
  <c r="E12" i="3" s="1"/>
  <c r="E40" i="1" a="1"/>
  <c r="E40" i="1" s="1"/>
  <c r="E37" i="3" s="1"/>
  <c r="E31" i="1" a="1"/>
  <c r="E31" i="1" s="1"/>
  <c r="E27" i="3" s="1"/>
  <c r="E15" i="1" a="1"/>
  <c r="E15" i="1" s="1"/>
  <c r="E11" i="3" s="1"/>
  <c r="E60" i="1" a="1"/>
  <c r="E60" i="1" s="1"/>
  <c r="E56" i="3" s="1"/>
  <c r="E56" i="1" a="1"/>
  <c r="E56" i="1" s="1"/>
  <c r="E49" i="3" s="1"/>
  <c r="E52" i="1" a="1"/>
  <c r="E52" i="1" s="1"/>
  <c r="E48" i="3" s="1"/>
  <c r="E48" i="1" a="1"/>
  <c r="E48" i="1" s="1"/>
  <c r="E45" i="3" s="1"/>
  <c r="E44" i="1" a="1"/>
  <c r="E44" i="1" s="1"/>
  <c r="E41" i="3" s="1"/>
  <c r="E38" i="1" a="1"/>
  <c r="E38" i="1" s="1"/>
  <c r="E35" i="3" s="1"/>
  <c r="E22" i="1" a="1"/>
  <c r="E22" i="1" s="1"/>
  <c r="E18" i="3" s="1"/>
  <c r="E33" i="1" a="1"/>
  <c r="E33" i="1" s="1"/>
  <c r="E30" i="3" s="1"/>
  <c r="E17" i="1" a="1"/>
  <c r="E17" i="1" s="1"/>
  <c r="E13" i="3" s="1"/>
  <c r="C2" i="3" l="1"/>
  <c r="A2" i="3" s="1"/>
  <c r="E36" i="4"/>
  <c r="D36" i="4" s="1"/>
  <c r="E46" i="4"/>
  <c r="D46" i="4" s="1"/>
  <c r="E29" i="4"/>
  <c r="D25" i="4"/>
  <c r="B27" i="4"/>
  <c r="D39" i="4"/>
  <c r="D45" i="4"/>
  <c r="AO38" i="4" l="1"/>
  <c r="B37" i="4"/>
  <c r="AN38" i="4"/>
  <c r="AQ38" i="4"/>
  <c r="AP38" i="4"/>
  <c r="AM38" i="4"/>
  <c r="AL40" i="4"/>
  <c r="B47" i="4"/>
  <c r="D29" i="4"/>
  <c r="B31" i="4"/>
  <c r="AM40" i="4" l="1"/>
  <c r="AN40" i="4" s="1"/>
  <c r="AO40" i="4" s="1"/>
  <c r="AP40" i="4" s="1"/>
  <c r="AQ40" i="4" s="1"/>
  <c r="AM43" i="4" s="1"/>
  <c r="E40" i="4" l="1"/>
  <c r="D40" i="4" s="1"/>
  <c r="B4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<sst xmlns="http://schemas.openxmlformats.org/spreadsheetml/2006/main" count="947" uniqueCount="311">
  <si>
    <t>字串二</t>
    <phoneticPr fontId="2" type="noConversion"/>
  </si>
  <si>
    <t>字串一</t>
    <phoneticPr fontId="2" type="noConversion"/>
  </si>
  <si>
    <t>!位置</t>
    <phoneticPr fontId="2" type="noConversion"/>
  </si>
  <si>
    <t>字串長</t>
    <phoneticPr fontId="2" type="noConversion"/>
  </si>
  <si>
    <t>˙</t>
  </si>
  <si>
    <t>ˊ</t>
  </si>
  <si>
    <t>ˋ</t>
  </si>
  <si>
    <t>ˉ</t>
  </si>
  <si>
    <t xml:space="preserve"> </t>
  </si>
  <si>
    <t>B</t>
  </si>
  <si>
    <t>鼻</t>
  </si>
  <si>
    <t>-</t>
  </si>
  <si>
    <t>}</t>
  </si>
  <si>
    <t>ㆱ</t>
  </si>
  <si>
    <t>O</t>
  </si>
  <si>
    <t>{</t>
  </si>
  <si>
    <t>ㆰ</t>
  </si>
  <si>
    <t>A</t>
  </si>
  <si>
    <t>[</t>
  </si>
  <si>
    <t>ㄤ</t>
  </si>
  <si>
    <t>;</t>
  </si>
  <si>
    <t>]</t>
  </si>
  <si>
    <t>ㆲ</t>
  </si>
  <si>
    <t>:</t>
  </si>
  <si>
    <t>R</t>
  </si>
  <si>
    <t>o</t>
  </si>
  <si>
    <t>w</t>
  </si>
  <si>
    <t>ㄫ</t>
  </si>
  <si>
    <t>?</t>
  </si>
  <si>
    <t>W</t>
  </si>
  <si>
    <t>ㆭ</t>
  </si>
  <si>
    <t>/</t>
  </si>
  <si>
    <t>N</t>
  </si>
  <si>
    <t>ㄣ</t>
  </si>
  <si>
    <t>p</t>
  </si>
  <si>
    <t>M</t>
  </si>
  <si>
    <t>ㆬ</t>
  </si>
  <si>
    <t>m</t>
  </si>
  <si>
    <t>@</t>
  </si>
  <si>
    <t>ㄢ</t>
  </si>
  <si>
    <t>X</t>
  </si>
  <si>
    <t>ㆯ</t>
  </si>
  <si>
    <t>L</t>
  </si>
  <si>
    <t>x</t>
  </si>
  <si>
    <t>ㄠ</t>
  </si>
  <si>
    <t>l</t>
  </si>
  <si>
    <t>Y</t>
  </si>
  <si>
    <t>ㆮ</t>
  </si>
  <si>
    <t>(</t>
  </si>
  <si>
    <t>y</t>
  </si>
  <si>
    <t>ㄞ</t>
  </si>
  <si>
    <t>E</t>
  </si>
  <si>
    <t>ㆥ</t>
  </si>
  <si>
    <t>&lt;</t>
  </si>
  <si>
    <t>e</t>
  </si>
  <si>
    <t>ㆤ</t>
  </si>
  <si>
    <t>,</t>
  </si>
  <si>
    <t>ㄜ</t>
  </si>
  <si>
    <t>k</t>
  </si>
  <si>
    <t>Q</t>
  </si>
  <si>
    <t>ㆧ</t>
  </si>
  <si>
    <t>I</t>
  </si>
  <si>
    <t>ㄛ</t>
  </si>
  <si>
    <t>i</t>
  </si>
  <si>
    <t>ㆩ</t>
  </si>
  <si>
    <t>*</t>
  </si>
  <si>
    <t>a</t>
  </si>
  <si>
    <t>ㄚ</t>
  </si>
  <si>
    <t>U</t>
  </si>
  <si>
    <t>ㆫ</t>
  </si>
  <si>
    <t>J</t>
  </si>
  <si>
    <t>u</t>
  </si>
  <si>
    <t>ㄨ</t>
  </si>
  <si>
    <t>j</t>
  </si>
  <si>
    <t>ㆪ</t>
  </si>
  <si>
    <t>ㄧ</t>
  </si>
  <si>
    <t>S</t>
  </si>
  <si>
    <t>ㄒ</t>
  </si>
  <si>
    <t>C</t>
  </si>
  <si>
    <t>ㄑ</t>
  </si>
  <si>
    <t>H</t>
  </si>
  <si>
    <t>Z</t>
  </si>
  <si>
    <t>ㄐ</t>
  </si>
  <si>
    <t>ㆡ</t>
  </si>
  <si>
    <t>b</t>
  </si>
  <si>
    <t>s</t>
  </si>
  <si>
    <t>ㄙ</t>
  </si>
  <si>
    <t>n</t>
  </si>
  <si>
    <t>c</t>
  </si>
  <si>
    <t>ㄘ</t>
  </si>
  <si>
    <t>h</t>
  </si>
  <si>
    <t>z</t>
  </si>
  <si>
    <t>ㄗ</t>
  </si>
  <si>
    <t>ㄏ</t>
  </si>
  <si>
    <t>K</t>
  </si>
  <si>
    <t>ㄎ</t>
  </si>
  <si>
    <t>d</t>
  </si>
  <si>
    <t>g</t>
  </si>
  <si>
    <t>ㆣ</t>
  </si>
  <si>
    <t>ㄍ</t>
  </si>
  <si>
    <t>ㄌ</t>
  </si>
  <si>
    <t>ㄋ</t>
  </si>
  <si>
    <t>T</t>
  </si>
  <si>
    <t>ㄊ</t>
  </si>
  <si>
    <t>t</t>
  </si>
  <si>
    <t>ㄉ</t>
  </si>
  <si>
    <t>ㄇ</t>
  </si>
  <si>
    <t>P</t>
  </si>
  <si>
    <t>ㄆ</t>
  </si>
  <si>
    <t>q</t>
  </si>
  <si>
    <t>ㆠ</t>
  </si>
  <si>
    <t>!</t>
  </si>
  <si>
    <t>ㄅ</t>
  </si>
  <si>
    <t>preedit:</t>
    <phoneticPr fontId="2" type="noConversion"/>
  </si>
  <si>
    <t>注音符號</t>
  </si>
  <si>
    <t>音標編碼</t>
    <phoneticPr fontId="21" type="noConversion"/>
  </si>
  <si>
    <t xml:space="preserve">  # 設定「候選字清單」中，字典漢字與方音符號的對映</t>
  </si>
  <si>
    <t>候選字清單漢字與注音符號的對映 (comment_format)</t>
    <phoneticPr fontId="2" type="noConversion"/>
  </si>
  <si>
    <t>O</t>
    <phoneticPr fontId="2" type="noConversion"/>
  </si>
  <si>
    <t>A</t>
    <phoneticPr fontId="2" type="noConversion"/>
  </si>
  <si>
    <t>:</t>
    <phoneticPr fontId="2" type="noConversion"/>
  </si>
  <si>
    <t>E</t>
    <phoneticPr fontId="2" type="noConversion"/>
  </si>
  <si>
    <t>!</t>
    <phoneticPr fontId="2" type="noConversion"/>
  </si>
  <si>
    <t>按鍵字元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</si>
  <si>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2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</si>
  <si>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2" type="noConversion"/>
  </si>
  <si>
    <t>按鍵字元</t>
    <phoneticPr fontId="2" type="noConversion"/>
  </si>
  <si>
    <t>音標編碼</t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</si>
  <si>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2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</si>
  <si>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2" type="noConversion"/>
  </si>
  <si>
    <t>台語音標</t>
    <phoneticPr fontId="2" type="noConversion"/>
  </si>
  <si>
    <t>方音符號</t>
    <phoneticPr fontId="2" type="noConversion"/>
  </si>
  <si>
    <t>序號</t>
  </si>
  <si>
    <t xml:space="preserve"> </t>
    <phoneticPr fontId="2" type="noConversion"/>
  </si>
  <si>
    <t>/ ?</t>
  </si>
  <si>
    <t>. &gt;</t>
  </si>
  <si>
    <t>, &lt;</t>
  </si>
  <si>
    <t>V</t>
  </si>
  <si>
    <t>kh</t>
  </si>
  <si>
    <t>' "</t>
  </si>
  <si>
    <t>; :</t>
  </si>
  <si>
    <t>G</t>
  </si>
  <si>
    <t>F</t>
  </si>
  <si>
    <t>D</t>
  </si>
  <si>
    <t>k</t>
    <phoneticPr fontId="21" type="noConversion"/>
  </si>
  <si>
    <t>th</t>
  </si>
  <si>
    <t>ph</t>
  </si>
  <si>
    <t>g</t>
    <phoneticPr fontId="21" type="noConversion"/>
  </si>
  <si>
    <t>\ |</t>
  </si>
  <si>
    <t>] }</t>
  </si>
  <si>
    <t>[ {</t>
  </si>
  <si>
    <t>·</t>
  </si>
  <si>
    <t>p</t>
    <phoneticPr fontId="2" type="noConversion"/>
  </si>
  <si>
    <t>注音符號</t>
    <phoneticPr fontId="2" type="noConversion"/>
  </si>
  <si>
    <t>b</t>
    <phoneticPr fontId="21" type="noConversion"/>
  </si>
  <si>
    <t>對映總表</t>
  </si>
  <si>
    <t>= +</t>
  </si>
  <si>
    <t>- _</t>
  </si>
  <si>
    <t>0 )</t>
  </si>
  <si>
    <t>9 (</t>
  </si>
  <si>
    <t>8 *</t>
  </si>
  <si>
    <t>7 &amp;</t>
  </si>
  <si>
    <t>6 ^</t>
  </si>
  <si>
    <t>4 $</t>
  </si>
  <si>
    <t>3 #</t>
  </si>
  <si>
    <t>2 @</t>
  </si>
  <si>
    <t>1 !</t>
  </si>
  <si>
    <t>ㄅㄏ</t>
  </si>
  <si>
    <t>ㄍㄏ</t>
  </si>
  <si>
    <t>ㄥ</t>
  </si>
  <si>
    <t>ng</t>
  </si>
  <si>
    <t>ㄖ</t>
  </si>
  <si>
    <t>zi-</t>
  </si>
  <si>
    <t>ci-</t>
  </si>
  <si>
    <t>si-</t>
  </si>
  <si>
    <t>ㄥㄧ</t>
  </si>
  <si>
    <t>Ni</t>
  </si>
  <si>
    <t>ㄥㄨ</t>
  </si>
  <si>
    <t>Nu</t>
  </si>
  <si>
    <t>ㄥㄚ</t>
  </si>
  <si>
    <t>Na</t>
  </si>
  <si>
    <t>ㄝ</t>
  </si>
  <si>
    <t>ㄥㄝ</t>
  </si>
  <si>
    <t>Ne</t>
  </si>
  <si>
    <t>oo</t>
  </si>
  <si>
    <t>ㄥㄛ</t>
  </si>
  <si>
    <t>Noo</t>
  </si>
  <si>
    <t>an</t>
  </si>
  <si>
    <t>ai</t>
  </si>
  <si>
    <t>ㄥㄞ</t>
  </si>
  <si>
    <t>Nai</t>
  </si>
  <si>
    <t>au</t>
  </si>
  <si>
    <t>ㄥㄠ</t>
  </si>
  <si>
    <t>Nau</t>
  </si>
  <si>
    <t>ㄛㄇ</t>
  </si>
  <si>
    <t>om</t>
  </si>
  <si>
    <t>ㄚㄇ</t>
  </si>
  <si>
    <t>am</t>
  </si>
  <si>
    <t>ㄛㄥ</t>
  </si>
  <si>
    <t>ong</t>
  </si>
  <si>
    <t>ang</t>
  </si>
  <si>
    <t>ir</t>
  </si>
  <si>
    <t>ˇ</t>
  </si>
  <si>
    <t>鍵盤標籤</t>
    <phoneticPr fontId="2" type="noConversion"/>
  </si>
  <si>
    <t>ㄦ</t>
    <phoneticPr fontId="2" type="noConversion"/>
  </si>
  <si>
    <t>ㆨ</t>
    <phoneticPr fontId="2" type="noConversion"/>
  </si>
  <si>
    <t>- xlit|pbPmtTnlkgKhzcsjZCSiIuUaAOQoeEyYxX@MNWwR][{}B123570|1!qa2wsxeEdcyhnbYHNuUjJ8*iIk,&lt;9(lL0mp/?o:;AO- 43657|</t>
  </si>
  <si>
    <t>ㆦ</t>
  </si>
  <si>
    <t>'</t>
    <phoneticPr fontId="2" type="noConversion"/>
  </si>
  <si>
    <t>"</t>
    <phoneticPr fontId="2" type="noConversion"/>
  </si>
  <si>
    <t>˪</t>
    <phoneticPr fontId="2" type="noConversion"/>
  </si>
  <si>
    <t>˫</t>
    <phoneticPr fontId="2" type="noConversion"/>
  </si>
  <si>
    <t>ˉ</t>
    <phoneticPr fontId="2" type="noConversion"/>
  </si>
  <si>
    <r>
      <t>- xlit|1!qa2wsxeEdcyhnbYHNuUjJ8*iIk,&lt;9(lL0mp/?o;AO:- 43657|ㄅ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新細明體"/>
        <family val="1"/>
        <charset val="136"/>
        <scheme val="minor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新細明體"/>
        <family val="1"/>
        <charset val="136"/>
        <scheme val="minor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新細明體"/>
        <family val="1"/>
        <charset val="136"/>
        <scheme val="minor"/>
      </rPr>
      <t>ㄐㄑㄒㄧ</t>
    </r>
    <r>
      <rPr>
        <sz val="16"/>
        <color rgb="FFFF0000"/>
        <rFont val="Noto Sans TC"/>
        <family val="2"/>
        <charset val="136"/>
      </rPr>
      <t>ㆪ</t>
    </r>
    <r>
      <rPr>
        <sz val="16"/>
        <color rgb="FFFF0000"/>
        <rFont val="新細明體"/>
        <family val="1"/>
        <charset val="136"/>
        <scheme val="minor"/>
      </rPr>
      <t>ㄨ</t>
    </r>
    <r>
      <rPr>
        <sz val="16"/>
        <color rgb="FFFF0000"/>
        <rFont val="Noto Sans TC"/>
        <family val="2"/>
        <charset val="136"/>
      </rPr>
      <t>ㆫ</t>
    </r>
    <r>
      <rPr>
        <sz val="16"/>
        <color rgb="FFFF0000"/>
        <rFont val="新細明體"/>
        <family val="1"/>
        <charset val="136"/>
        <scheme val="minor"/>
      </rPr>
      <t>ㄚ</t>
    </r>
    <r>
      <rPr>
        <sz val="16"/>
        <color rgb="FFFF0000"/>
        <rFont val="Noto Sans TC"/>
        <family val="2"/>
        <charset val="136"/>
      </rPr>
      <t>ㆩㆦㆧ</t>
    </r>
    <r>
      <rPr>
        <sz val="16"/>
        <color rgb="FFFF0000"/>
        <rFont val="新細明體"/>
        <family val="1"/>
        <charset val="136"/>
        <scheme val="minor"/>
      </rPr>
      <t>ㄜ</t>
    </r>
    <r>
      <rPr>
        <sz val="16"/>
        <color rgb="FFFF0000"/>
        <rFont val="Noto Sans TC"/>
        <family val="2"/>
        <charset val="136"/>
      </rPr>
      <t>ㆤㆥ</t>
    </r>
    <r>
      <rPr>
        <sz val="16"/>
        <color rgb="FFFF0000"/>
        <rFont val="新細明體"/>
        <family val="1"/>
        <charset val="136"/>
        <scheme val="minor"/>
      </rPr>
      <t>ㄞ</t>
    </r>
    <r>
      <rPr>
        <sz val="16"/>
        <color rgb="FFFF0000"/>
        <rFont val="Noto Sans TC"/>
        <family val="2"/>
        <charset val="136"/>
      </rPr>
      <t>ㆮ</t>
    </r>
    <r>
      <rPr>
        <sz val="16"/>
        <color rgb="FFFF0000"/>
        <rFont val="新細明體"/>
        <family val="1"/>
        <charset val="136"/>
        <scheme val="minor"/>
      </rPr>
      <t>ㄠ</t>
    </r>
    <r>
      <rPr>
        <sz val="16"/>
        <color rgb="FFFF0000"/>
        <rFont val="Noto Sans TC"/>
        <family val="2"/>
        <charset val="136"/>
      </rPr>
      <t>ㆯ</t>
    </r>
    <r>
      <rPr>
        <sz val="16"/>
        <color rgb="FFFF0000"/>
        <rFont val="新細明體"/>
        <family val="1"/>
        <charset val="136"/>
        <scheme val="minor"/>
      </rPr>
      <t>ㄢ</t>
    </r>
    <r>
      <rPr>
        <sz val="16"/>
        <color rgb="FFFF0000"/>
        <rFont val="Noto Sans TC"/>
        <family val="2"/>
        <charset val="136"/>
      </rPr>
      <t>ㆬ</t>
    </r>
    <r>
      <rPr>
        <sz val="16"/>
        <color rgb="FFFF0000"/>
        <rFont val="新細明體"/>
        <family val="1"/>
        <charset val="136"/>
        <scheme val="minor"/>
      </rPr>
      <t>ㄣ</t>
    </r>
    <r>
      <rPr>
        <sz val="16"/>
        <color rgb="FFFF0000"/>
        <rFont val="Noto Sans TC"/>
        <family val="2"/>
        <charset val="136"/>
      </rPr>
      <t>ㆭㄫㆨ</t>
    </r>
    <r>
      <rPr>
        <sz val="16"/>
        <color rgb="FFFF0000"/>
        <rFont val="新細明體"/>
        <family val="1"/>
        <charset val="136"/>
        <scheme val="minor"/>
      </rPr>
      <t>ㄤ</t>
    </r>
    <r>
      <rPr>
        <sz val="16"/>
        <color rgb="FFFF0000"/>
        <rFont val="Noto Sans TC"/>
        <family val="2"/>
        <charset val="136"/>
      </rPr>
      <t>ㆰㆱㆲ</t>
    </r>
    <r>
      <rPr>
        <sz val="16"/>
        <color rgb="FFFF0000"/>
        <rFont val="新細明體"/>
        <family val="1"/>
        <charset val="136"/>
        <scheme val="minor"/>
      </rPr>
      <t>鼻ˉˋ</t>
    </r>
    <r>
      <rPr>
        <sz val="16"/>
        <color rgb="FFFF0000"/>
        <rFont val="新細明體"/>
        <family val="1"/>
        <charset val="136"/>
      </rPr>
      <t>'ˇ"</t>
    </r>
    <r>
      <rPr>
        <sz val="16"/>
        <color rgb="FFFF0000"/>
        <rFont val="新細明體"/>
        <family val="1"/>
        <charset val="136"/>
        <scheme val="minor"/>
      </rPr>
      <t>˙|</t>
    </r>
    <phoneticPr fontId="2" type="noConversion"/>
  </si>
  <si>
    <t>低音調</t>
    <phoneticPr fontId="2" type="noConversion"/>
  </si>
  <si>
    <r>
      <rPr>
        <sz val="16"/>
        <color rgb="FFFF0000"/>
        <rFont val="Noto Sans TC"/>
        <family val="2"/>
        <charset val="136"/>
      </rPr>
      <t>入声</t>
    </r>
    <r>
      <rPr>
        <sz val="16"/>
        <color rgb="FFFF0000"/>
        <rFont val="KangXiZiDian.com 康熙字典體常用版"/>
        <charset val="136"/>
      </rPr>
      <t>調</t>
    </r>
    <phoneticPr fontId="2" type="noConversion"/>
  </si>
  <si>
    <t>低升調</t>
    <phoneticPr fontId="2" type="noConversion"/>
  </si>
  <si>
    <t>中音調</t>
    <phoneticPr fontId="2" type="noConversion"/>
  </si>
  <si>
    <t>高降調</t>
    <phoneticPr fontId="2" type="noConversion"/>
  </si>
  <si>
    <t>1</t>
  </si>
  <si>
    <t>2</t>
  </si>
  <si>
    <t>8</t>
  </si>
  <si>
    <t>9</t>
  </si>
  <si>
    <t>0</t>
  </si>
  <si>
    <t>4</t>
  </si>
  <si>
    <t>3</t>
  </si>
  <si>
    <t>'</t>
  </si>
  <si>
    <t>6</t>
  </si>
  <si>
    <t>5</t>
  </si>
  <si>
    <t>7</t>
  </si>
  <si>
    <t>ㄦ</t>
  </si>
  <si>
    <t>ir</t>
    <phoneticPr fontId="2" type="noConversion"/>
  </si>
  <si>
    <t>ph</t>
    <phoneticPr fontId="2" type="noConversion"/>
  </si>
  <si>
    <t>m</t>
    <phoneticPr fontId="2" type="noConversion"/>
  </si>
  <si>
    <t>t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</si>
  <si>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</si>
  <si>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</si>
  <si>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</si>
  <si>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g</t>
    <phoneticPr fontId="2" type="noConversion"/>
  </si>
  <si>
    <t>k</t>
    <phoneticPr fontId="2" type="noConversion"/>
  </si>
  <si>
    <t>kh</t>
    <phoneticPr fontId="2" type="noConversion"/>
  </si>
  <si>
    <t>ng-</t>
  </si>
  <si>
    <t>ng-</t>
    <phoneticPr fontId="2" type="noConversion"/>
  </si>
  <si>
    <t>z</t>
    <phoneticPr fontId="2" type="noConversion"/>
  </si>
  <si>
    <t>s</t>
    <phoneticPr fontId="2" type="noConversion"/>
  </si>
  <si>
    <t>ts</t>
  </si>
  <si>
    <t>ts</t>
    <phoneticPr fontId="2" type="noConversion"/>
  </si>
  <si>
    <t>tsh</t>
  </si>
  <si>
    <t>tsh</t>
    <phoneticPr fontId="2" type="noConversion"/>
  </si>
  <si>
    <t>h</t>
    <phoneticPr fontId="2" type="noConversion"/>
  </si>
  <si>
    <t>i</t>
    <phoneticPr fontId="2" type="noConversion"/>
  </si>
  <si>
    <t>u</t>
    <phoneticPr fontId="2" type="noConversion"/>
  </si>
  <si>
    <t>a</t>
    <phoneticPr fontId="2" type="noConversion"/>
  </si>
  <si>
    <t>oo</t>
    <phoneticPr fontId="2" type="noConversion"/>
  </si>
  <si>
    <t>o</t>
    <phoneticPr fontId="2" type="noConversion"/>
  </si>
  <si>
    <t>e</t>
    <phoneticPr fontId="2" type="noConversion"/>
  </si>
  <si>
    <t>ㄝ</t>
    <phoneticPr fontId="2" type="noConversion"/>
  </si>
  <si>
    <t>ai</t>
    <phoneticPr fontId="2" type="noConversion"/>
  </si>
  <si>
    <t>au</t>
    <phoneticPr fontId="2" type="noConversion"/>
  </si>
  <si>
    <t>an</t>
    <phoneticPr fontId="2" type="noConversion"/>
  </si>
  <si>
    <t>-ng</t>
  </si>
  <si>
    <t>-ng</t>
    <phoneticPr fontId="2" type="noConversion"/>
  </si>
  <si>
    <t>ong</t>
    <phoneticPr fontId="2" type="noConversion"/>
  </si>
  <si>
    <t>ang</t>
    <phoneticPr fontId="2" type="noConversion"/>
  </si>
  <si>
    <t>om</t>
    <phoneticPr fontId="2" type="noConversion"/>
  </si>
  <si>
    <t>am</t>
    <phoneticPr fontId="2" type="noConversion"/>
  </si>
  <si>
    <t>[48]</t>
  </si>
  <si>
    <t>[48]</t>
    <phoneticPr fontId="2" type="noConversion"/>
  </si>
  <si>
    <t>˪</t>
  </si>
  <si>
    <t>˫</t>
  </si>
  <si>
    <t>b</t>
    <phoneticPr fontId="2" type="noConversion"/>
  </si>
  <si>
    <t>j</t>
    <phoneticPr fontId="2" type="noConversion"/>
  </si>
  <si>
    <t>inn</t>
  </si>
  <si>
    <t>inn</t>
    <phoneticPr fontId="2" type="noConversion"/>
  </si>
  <si>
    <t>unn</t>
  </si>
  <si>
    <t>ann</t>
  </si>
  <si>
    <t>enn</t>
  </si>
  <si>
    <t>unn</t>
    <phoneticPr fontId="2" type="noConversion"/>
  </si>
  <si>
    <t>ann</t>
    <phoneticPr fontId="2" type="noConversion"/>
  </si>
  <si>
    <t>onn</t>
  </si>
  <si>
    <t>onn</t>
    <phoneticPr fontId="2" type="noConversion"/>
  </si>
  <si>
    <t>enn</t>
    <phoneticPr fontId="2" type="noConversion"/>
  </si>
  <si>
    <t>ainn</t>
  </si>
  <si>
    <t>ainn</t>
    <phoneticPr fontId="2" type="noConversion"/>
  </si>
  <si>
    <t>aunn</t>
  </si>
  <si>
    <t>aunn</t>
    <phoneticPr fontId="2" type="noConversion"/>
  </si>
  <si>
    <t>ｎ</t>
  </si>
  <si>
    <t>- xlit|1qaz2wsxedcrfvtgbyhnujm8ik,9ol.0p;/-43657|ㄅㄆㄇㆠㄉㄊㄋㄌㄍㄎㄏㄐㄑㄒㆣㄫㆡㄗㄘㄙㄧㄨㆬㄚㆦㄜㆰㄞㆤㄠㆲㄢㄣㄤㆭｎˋ˪ˊ˫．|</t>
  </si>
  <si>
    <t>r</t>
  </si>
  <si>
    <t>f</t>
  </si>
  <si>
    <t>v</t>
  </si>
  <si>
    <t>.</t>
  </si>
  <si>
    <t>．</t>
  </si>
  <si>
    <t>- xlit|pPmbtTndkKhjJSgqzcCsiuBaoøMIeUYLDQGN123570|1qaz2wsxedcrfvtgbyhnujm8ik,9ol.0p;/- 43657|</t>
  </si>
  <si>
    <t>-</t>
    <phoneticPr fontId="2" type="noConversion"/>
  </si>
  <si>
    <t>.</t>
    <phoneticPr fontId="2" type="noConversion"/>
  </si>
  <si>
    <t>B</t>
    <phoneticPr fontId="2" type="noConversion"/>
  </si>
  <si>
    <t>si-</t>
    <phoneticPr fontId="2" type="noConversion"/>
  </si>
  <si>
    <t>tshi-</t>
    <phoneticPr fontId="2" type="noConversion"/>
  </si>
  <si>
    <t>tsi-</t>
    <phoneticPr fontId="2" type="noConversion"/>
  </si>
  <si>
    <t>-nn</t>
    <phoneticPr fontId="2" type="noConversion"/>
  </si>
  <si>
    <t>U</t>
    <phoneticPr fontId="2" type="noConversion"/>
  </si>
  <si>
    <t>J</t>
    <phoneticPr fontId="2" type="noConversion"/>
  </si>
  <si>
    <t>*</t>
    <phoneticPr fontId="2" type="noConversion"/>
  </si>
  <si>
    <t>I</t>
    <phoneticPr fontId="2" type="noConversion"/>
  </si>
  <si>
    <t>,</t>
    <phoneticPr fontId="2" type="noConversion"/>
  </si>
  <si>
    <t>(</t>
    <phoneticPr fontId="2" type="noConversion"/>
  </si>
  <si>
    <t>L</t>
    <phoneticPr fontId="2" type="noConversion"/>
  </si>
  <si>
    <t>&lt;</t>
    <phoneticPr fontId="2" type="noConversion"/>
  </si>
  <si>
    <t>?</t>
    <phoneticPr fontId="2" type="noConversion"/>
  </si>
  <si>
    <t>\"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</si>
</sst>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80">
    <font>
      <sz val="16"/>
      <color rgb="FF000000"/>
      <name val="新細明體"/>
      <family val="1"/>
      <charset val="136"/>
      <scheme val="minor"/>
    </font>
    <font>
      <sz val="16"/>
      <color rgb="FFFF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Iansui 094"/>
      <family val="3"/>
      <charset val="136"/>
    </font>
    <font>
      <sz val="18"/>
      <color rgb="FF000000"/>
      <name val="Iansui 094"/>
      <family val="3"/>
      <charset val="136"/>
    </font>
    <font>
      <sz val="12"/>
      <name val="宋体"/>
    </font>
    <font>
      <sz val="18"/>
      <name val="Arial"/>
      <family val="2"/>
    </font>
    <font>
      <sz val="18"/>
      <name val="Noto Serif TC Medium"/>
    </font>
    <font>
      <sz val="24"/>
      <color rgb="FF000000"/>
      <name val="Iansui 094"/>
      <family val="3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20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8"/>
      <color rgb="FFFF0000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sz val="9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SimSun"/>
      <charset val="134"/>
    </font>
    <font>
      <sz val="18"/>
      <color rgb="FF000000"/>
      <name val="Microsoft JhengHei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1"/>
      <charset val="136"/>
    </font>
    <font>
      <sz val="28"/>
      <color theme="8"/>
      <name val="Calibri"/>
      <family val="2"/>
    </font>
    <font>
      <sz val="24"/>
      <color rgb="FFFF0000"/>
      <name val="Iansui 094"/>
      <family val="3"/>
      <charset val="136"/>
    </font>
    <font>
      <sz val="18"/>
      <color rgb="FF000000"/>
      <name val="BopomofoRuby1909-v1"/>
      <family val="3"/>
      <charset val="136"/>
    </font>
    <font>
      <sz val="20"/>
      <name val="宋体"/>
    </font>
    <font>
      <sz val="20"/>
      <name val="Arial"/>
      <family val="2"/>
    </font>
    <font>
      <sz val="18"/>
      <name val="LXGW WenKai Mono"/>
      <family val="3"/>
      <charset val="136"/>
    </font>
    <font>
      <sz val="18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24"/>
      <color theme="0"/>
      <name val="Iansui 094"/>
      <family val="3"/>
      <charset val="136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Arial"/>
      <family val="2"/>
    </font>
    <font>
      <b/>
      <sz val="18"/>
      <color theme="8" tint="0.39997558519241921"/>
      <name val="Arial"/>
      <family val="2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70C0"/>
      <name val="宋体"/>
    </font>
    <font>
      <sz val="20"/>
      <color theme="4"/>
      <name val="Arial"/>
      <family val="2"/>
    </font>
    <font>
      <sz val="26"/>
      <color theme="7" tint="-0.249977111117893"/>
      <name val="KangXiZiDian.com 康熙字典體常用版"/>
      <charset val="136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20"/>
      <color rgb="FF000000"/>
      <name val="Arial"/>
      <family val="2"/>
    </font>
    <font>
      <b/>
      <sz val="20"/>
      <color rgb="FF000000"/>
      <name val="宋体"/>
    </font>
    <font>
      <sz val="20"/>
      <color rgb="FF000000"/>
      <name val="宋体"/>
    </font>
    <font>
      <b/>
      <sz val="20"/>
      <color rgb="FF000000"/>
      <name val="Arial"/>
      <family val="2"/>
    </font>
    <font>
      <b/>
      <sz val="20"/>
      <color rgb="FF000000"/>
      <name val="Times New Roman"/>
      <family val="1"/>
    </font>
    <font>
      <b/>
      <sz val="24"/>
      <color rgb="FF00B050"/>
      <name val="Times New Roman"/>
      <family val="1"/>
    </font>
    <font>
      <b/>
      <sz val="24"/>
      <color theme="7" tint="-0.249977111117893"/>
      <name val="Times New Roman"/>
      <family val="1"/>
    </font>
    <font>
      <b/>
      <sz val="20"/>
      <color rgb="FF000000"/>
      <name val="SimSun"/>
      <charset val="134"/>
    </font>
    <font>
      <sz val="14"/>
      <color rgb="FFFF0000"/>
      <name val="KangXiZiDian.com 康熙字典體常用版"/>
      <charset val="136"/>
    </font>
    <font>
      <sz val="26"/>
      <color theme="9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6"/>
      <color rgb="FFFF0000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16"/>
      <color rgb="FF000000"/>
      <name val="Iansui 094"/>
      <family val="3"/>
      <charset val="136"/>
    </font>
    <font>
      <sz val="16"/>
      <name val="Noto Serif TC Medium"/>
    </font>
    <font>
      <sz val="18"/>
      <color rgb="FFFF0000"/>
      <name val="BopomofoRuby1909-v1"/>
      <family val="2"/>
      <charset val="136"/>
    </font>
    <font>
      <sz val="24"/>
      <color rgb="FFFFC000"/>
      <name val="Iansui 094"/>
      <family val="3"/>
      <charset val="136"/>
    </font>
    <font>
      <sz val="24"/>
      <color rgb="FF000000"/>
      <name val="LXGW WenKai Mono"/>
      <family val="3"/>
      <charset val="136"/>
    </font>
    <font>
      <sz val="26"/>
      <color rgb="FF000000"/>
      <name val="LXGW WenKai Mono"/>
      <family val="3"/>
      <charset val="136"/>
    </font>
    <font>
      <sz val="16"/>
      <color rgb="FFFF0000"/>
      <name val="新細明體"/>
      <family val="1"/>
      <charset val="136"/>
    </font>
    <font>
      <sz val="16"/>
      <color rgb="FFFF0000"/>
      <name val="KangXiZiDian.com 康熙字典體常用版"/>
      <family val="2"/>
      <charset val="136"/>
    </font>
    <font>
      <sz val="16"/>
      <color rgb="FF000000"/>
      <name val="LXGW WenKai Mono"/>
      <family val="3"/>
      <charset val="136"/>
    </font>
    <font>
      <sz val="18"/>
      <color rgb="FF000000"/>
      <name val="LXGW WenKai Mono"/>
      <family val="3"/>
      <charset val="136"/>
    </font>
    <font>
      <sz val="22"/>
      <color rgb="FF000000"/>
      <name val="LXGW WenKai Mono"/>
      <family val="3"/>
      <charset val="136"/>
    </font>
    <font>
      <sz val="18"/>
      <color rgb="FFFF0000"/>
      <name val="LXGW WenKai Mono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4" borderId="0" xfId="0" quotePrefix="1" applyFont="1" applyFill="1"/>
    <xf numFmtId="0" fontId="0" fillId="5" borderId="0" xfId="0" applyFill="1"/>
    <xf numFmtId="0" fontId="5" fillId="0" borderId="0" xfId="1"/>
    <xf numFmtId="0" fontId="6" fillId="0" borderId="0" xfId="0" applyFont="1"/>
    <xf numFmtId="0" fontId="3" fillId="0" borderId="0" xfId="0" applyFont="1"/>
    <xf numFmtId="0" fontId="7" fillId="0" borderId="0" xfId="1" applyFont="1"/>
    <xf numFmtId="0" fontId="5" fillId="0" borderId="0" xfId="1" applyAlignment="1">
      <alignment horizontal="left" vertical="center"/>
    </xf>
    <xf numFmtId="0" fontId="5" fillId="0" borderId="0" xfId="1" applyAlignment="1">
      <alignment vertical="center"/>
    </xf>
    <xf numFmtId="0" fontId="9" fillId="0" borderId="0" xfId="2" applyFont="1"/>
    <xf numFmtId="0" fontId="7" fillId="6" borderId="0" xfId="1" applyFont="1" applyFill="1"/>
    <xf numFmtId="0" fontId="10" fillId="7" borderId="0" xfId="0" applyFont="1" applyFill="1" applyAlignment="1">
      <alignment horizontal="left" vertical="center" indent="3"/>
    </xf>
    <xf numFmtId="0" fontId="10" fillId="8" borderId="0" xfId="0" applyFont="1" applyFill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7" borderId="0" xfId="0" quotePrefix="1" applyFont="1" applyFill="1" applyAlignment="1">
      <alignment horizontal="left" vertical="center" indent="3"/>
    </xf>
    <xf numFmtId="176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0" fillId="9" borderId="0" xfId="0" quotePrefix="1" applyFont="1" applyFill="1" applyAlignment="1">
      <alignment horizontal="center" vertical="center"/>
    </xf>
    <xf numFmtId="0" fontId="14" fillId="0" borderId="0" xfId="0" applyFont="1"/>
    <xf numFmtId="176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9" fillId="10" borderId="0" xfId="2" applyFont="1" applyFill="1" applyAlignment="1">
      <alignment horizontal="center" vertical="center"/>
    </xf>
    <xf numFmtId="0" fontId="16" fillId="11" borderId="0" xfId="2" applyFont="1" applyFill="1" applyAlignment="1">
      <alignment vertical="center"/>
    </xf>
    <xf numFmtId="0" fontId="16" fillId="11" borderId="0" xfId="2" applyFont="1" applyFill="1" applyAlignment="1">
      <alignment horizontal="center" vertical="center"/>
    </xf>
    <xf numFmtId="0" fontId="20" fillId="11" borderId="0" xfId="2" applyFont="1" applyFill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0" fontId="16" fillId="0" borderId="0" xfId="1" applyFont="1"/>
    <xf numFmtId="0" fontId="23" fillId="0" borderId="0" xfId="2" applyFont="1" applyAlignment="1">
      <alignment vertical="center"/>
    </xf>
    <xf numFmtId="0" fontId="16" fillId="6" borderId="0" xfId="1" applyFont="1" applyFill="1"/>
    <xf numFmtId="0" fontId="16" fillId="11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24" fillId="12" borderId="0" xfId="1" applyFont="1" applyFill="1" applyAlignment="1">
      <alignment vertical="center"/>
    </xf>
    <xf numFmtId="0" fontId="26" fillId="12" borderId="0" xfId="1" applyFont="1" applyFill="1" applyAlignment="1">
      <alignment vertical="center"/>
    </xf>
    <xf numFmtId="0" fontId="16" fillId="0" borderId="0" xfId="1" applyFont="1" applyAlignment="1">
      <alignment horizontal="center" vertical="center"/>
    </xf>
    <xf numFmtId="0" fontId="16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6" fillId="13" borderId="0" xfId="1" applyFont="1" applyFill="1" applyAlignment="1">
      <alignment vertical="center"/>
    </xf>
    <xf numFmtId="0" fontId="16" fillId="13" borderId="0" xfId="1" applyFont="1" applyFill="1"/>
    <xf numFmtId="176" fontId="31" fillId="4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6" fillId="0" borderId="0" xfId="2" applyFont="1"/>
    <xf numFmtId="0" fontId="17" fillId="0" borderId="0" xfId="2" applyFont="1"/>
    <xf numFmtId="0" fontId="23" fillId="0" borderId="0" xfId="2" applyFont="1"/>
    <xf numFmtId="0" fontId="8" fillId="0" borderId="0" xfId="1" applyFont="1" applyAlignment="1">
      <alignment horizontal="center" vertical="center"/>
    </xf>
    <xf numFmtId="0" fontId="33" fillId="0" borderId="0" xfId="1" applyFont="1"/>
    <xf numFmtId="0" fontId="34" fillId="7" borderId="1" xfId="1" applyFont="1" applyFill="1" applyBorder="1" applyAlignment="1">
      <alignment horizontal="center" vertical="center"/>
    </xf>
    <xf numFmtId="0" fontId="35" fillId="7" borderId="2" xfId="1" applyFont="1" applyFill="1" applyBorder="1" applyAlignment="1">
      <alignment vertical="center"/>
    </xf>
    <xf numFmtId="0" fontId="35" fillId="7" borderId="3" xfId="1" applyFont="1" applyFill="1" applyBorder="1" applyAlignment="1">
      <alignment vertical="center"/>
    </xf>
    <xf numFmtId="0" fontId="36" fillId="0" borderId="0" xfId="1" applyFont="1"/>
    <xf numFmtId="0" fontId="37" fillId="0" borderId="0" xfId="1" applyFont="1"/>
    <xf numFmtId="0" fontId="38" fillId="0" borderId="0" xfId="1" applyFont="1" applyAlignment="1">
      <alignment horizontal="center" vertical="center"/>
    </xf>
    <xf numFmtId="0" fontId="41" fillId="10" borderId="2" xfId="1" applyFont="1" applyFill="1" applyBorder="1" applyAlignment="1">
      <alignment vertical="center"/>
    </xf>
    <xf numFmtId="0" fontId="40" fillId="10" borderId="3" xfId="1" applyFont="1" applyFill="1" applyBorder="1" applyAlignment="1">
      <alignment vertical="center"/>
    </xf>
    <xf numFmtId="0" fontId="34" fillId="9" borderId="1" xfId="1" applyFont="1" applyFill="1" applyBorder="1" applyAlignment="1">
      <alignment horizontal="center" vertical="center"/>
    </xf>
    <xf numFmtId="0" fontId="35" fillId="9" borderId="2" xfId="1" applyFont="1" applyFill="1" applyBorder="1" applyAlignment="1">
      <alignment vertical="center"/>
    </xf>
    <xf numFmtId="0" fontId="35" fillId="9" borderId="3" xfId="1" applyFont="1" applyFill="1" applyBorder="1" applyAlignment="1">
      <alignment vertical="center"/>
    </xf>
    <xf numFmtId="0" fontId="43" fillId="0" borderId="0" xfId="1" applyFont="1"/>
    <xf numFmtId="0" fontId="44" fillId="0" borderId="0" xfId="1" applyFont="1"/>
    <xf numFmtId="0" fontId="45" fillId="14" borderId="1" xfId="1" applyFont="1" applyFill="1" applyBorder="1" applyAlignment="1">
      <alignment horizontal="center" vertical="center"/>
    </xf>
    <xf numFmtId="0" fontId="17" fillId="14" borderId="1" xfId="1" applyFont="1" applyFill="1" applyBorder="1" applyAlignment="1">
      <alignment horizontal="center" vertical="center"/>
    </xf>
    <xf numFmtId="0" fontId="46" fillId="14" borderId="1" xfId="1" applyFont="1" applyFill="1" applyBorder="1" applyAlignment="1">
      <alignment horizontal="center" vertical="center"/>
    </xf>
    <xf numFmtId="0" fontId="47" fillId="15" borderId="2" xfId="1" applyFont="1" applyFill="1" applyBorder="1" applyAlignment="1">
      <alignment vertical="center"/>
    </xf>
    <xf numFmtId="0" fontId="47" fillId="15" borderId="3" xfId="1" applyFont="1" applyFill="1" applyBorder="1" applyAlignment="1">
      <alignment vertical="center"/>
    </xf>
    <xf numFmtId="0" fontId="48" fillId="0" borderId="0" xfId="1" applyFont="1" applyAlignment="1">
      <alignment horizontal="center" vertical="center"/>
    </xf>
    <xf numFmtId="176" fontId="49" fillId="9" borderId="4" xfId="1" applyNumberFormat="1" applyFont="1" applyFill="1" applyBorder="1" applyAlignment="1">
      <alignment horizontal="center" vertical="center"/>
    </xf>
    <xf numFmtId="176" fontId="50" fillId="9" borderId="5" xfId="1" applyNumberFormat="1" applyFont="1" applyFill="1" applyBorder="1" applyAlignment="1">
      <alignment vertical="center"/>
    </xf>
    <xf numFmtId="176" fontId="51" fillId="9" borderId="6" xfId="1" applyNumberFormat="1" applyFont="1" applyFill="1" applyBorder="1" applyAlignment="1">
      <alignment horizontal="center" vertical="center"/>
    </xf>
    <xf numFmtId="0" fontId="49" fillId="9" borderId="4" xfId="1" applyFont="1" applyFill="1" applyBorder="1" applyAlignment="1">
      <alignment horizontal="center" vertical="center" wrapText="1"/>
    </xf>
    <xf numFmtId="176" fontId="49" fillId="8" borderId="4" xfId="1" applyNumberFormat="1" applyFont="1" applyFill="1" applyBorder="1" applyAlignment="1">
      <alignment horizontal="center" vertical="center"/>
    </xf>
    <xf numFmtId="176" fontId="50" fillId="8" borderId="5" xfId="1" applyNumberFormat="1" applyFont="1" applyFill="1" applyBorder="1" applyAlignment="1">
      <alignment vertical="center"/>
    </xf>
    <xf numFmtId="176" fontId="51" fillId="8" borderId="6" xfId="1" applyNumberFormat="1" applyFont="1" applyFill="1" applyBorder="1" applyAlignment="1">
      <alignment horizontal="center" vertical="center"/>
    </xf>
    <xf numFmtId="176" fontId="51" fillId="8" borderId="6" xfId="1" applyNumberFormat="1" applyFont="1" applyFill="1" applyBorder="1" applyAlignment="1">
      <alignment vertical="center"/>
    </xf>
    <xf numFmtId="176" fontId="52" fillId="8" borderId="4" xfId="1" applyNumberFormat="1" applyFont="1" applyFill="1" applyBorder="1" applyAlignment="1">
      <alignment vertical="center"/>
    </xf>
    <xf numFmtId="0" fontId="49" fillId="8" borderId="4" xfId="1" applyFont="1" applyFill="1" applyBorder="1" applyAlignment="1">
      <alignment horizontal="center" vertical="center"/>
    </xf>
    <xf numFmtId="0" fontId="52" fillId="8" borderId="4" xfId="1" applyFont="1" applyFill="1" applyBorder="1" applyAlignment="1">
      <alignment vertical="center"/>
    </xf>
    <xf numFmtId="0" fontId="53" fillId="0" borderId="0" xfId="1" applyFont="1"/>
    <xf numFmtId="0" fontId="54" fillId="0" borderId="0" xfId="1" applyFont="1" applyAlignment="1">
      <alignment horizontal="center"/>
    </xf>
    <xf numFmtId="0" fontId="55" fillId="0" borderId="0" xfId="1" applyFont="1"/>
    <xf numFmtId="176" fontId="56" fillId="9" borderId="7" xfId="1" applyNumberFormat="1" applyFont="1" applyFill="1" applyBorder="1" applyAlignment="1">
      <alignment horizontal="center"/>
    </xf>
    <xf numFmtId="0" fontId="57" fillId="9" borderId="0" xfId="1" applyFont="1" applyFill="1" applyAlignment="1">
      <alignment horizontal="center"/>
    </xf>
    <xf numFmtId="176" fontId="58" fillId="9" borderId="8" xfId="1" applyNumberFormat="1" applyFont="1" applyFill="1" applyBorder="1" applyAlignment="1">
      <alignment horizontal="center" vertical="center"/>
    </xf>
    <xf numFmtId="0" fontId="57" fillId="9" borderId="7" xfId="1" applyFont="1" applyFill="1" applyBorder="1" applyAlignment="1">
      <alignment horizontal="center"/>
    </xf>
    <xf numFmtId="176" fontId="59" fillId="9" borderId="8" xfId="1" applyNumberFormat="1" applyFont="1" applyFill="1" applyBorder="1" applyAlignment="1">
      <alignment horizontal="center" vertical="center"/>
    </xf>
    <xf numFmtId="0" fontId="57" fillId="8" borderId="7" xfId="1" applyFont="1" applyFill="1" applyBorder="1" applyAlignment="1">
      <alignment horizontal="center"/>
    </xf>
    <xf numFmtId="0" fontId="57" fillId="8" borderId="0" xfId="1" applyFont="1" applyFill="1" applyAlignment="1">
      <alignment horizontal="center"/>
    </xf>
    <xf numFmtId="0" fontId="57" fillId="8" borderId="8" xfId="1" applyFont="1" applyFill="1" applyBorder="1" applyAlignment="1">
      <alignment horizontal="center"/>
    </xf>
    <xf numFmtId="176" fontId="57" fillId="8" borderId="7" xfId="1" applyNumberFormat="1" applyFont="1" applyFill="1" applyBorder="1" applyAlignment="1">
      <alignment horizontal="center"/>
    </xf>
    <xf numFmtId="176" fontId="57" fillId="8" borderId="8" xfId="1" applyNumberFormat="1" applyFont="1" applyFill="1" applyBorder="1" applyAlignment="1">
      <alignment horizontal="center"/>
    </xf>
    <xf numFmtId="0" fontId="61" fillId="9" borderId="4" xfId="1" applyFont="1" applyFill="1" applyBorder="1" applyAlignment="1">
      <alignment vertical="center"/>
    </xf>
    <xf numFmtId="0" fontId="51" fillId="9" borderId="5" xfId="1" applyFont="1" applyFill="1" applyBorder="1" applyAlignment="1">
      <alignment vertical="center"/>
    </xf>
    <xf numFmtId="176" fontId="62" fillId="8" borderId="6" xfId="1" applyNumberFormat="1" applyFont="1" applyFill="1" applyBorder="1" applyAlignment="1">
      <alignment horizontal="center" vertical="center"/>
    </xf>
    <xf numFmtId="176" fontId="63" fillId="8" borderId="4" xfId="1" applyNumberFormat="1" applyFont="1" applyFill="1" applyBorder="1" applyAlignment="1">
      <alignment vertical="center"/>
    </xf>
    <xf numFmtId="0" fontId="60" fillId="9" borderId="7" xfId="1" applyFont="1" applyFill="1" applyBorder="1" applyAlignment="1">
      <alignment horizontal="center"/>
    </xf>
    <xf numFmtId="0" fontId="60" fillId="9" borderId="0" xfId="1" applyFont="1" applyFill="1" applyAlignment="1">
      <alignment horizontal="center"/>
    </xf>
    <xf numFmtId="0" fontId="60" fillId="9" borderId="8" xfId="1" applyFont="1" applyFill="1" applyBorder="1" applyAlignment="1">
      <alignment horizontal="center"/>
    </xf>
    <xf numFmtId="0" fontId="57" fillId="9" borderId="8" xfId="1" applyFont="1" applyFill="1" applyBorder="1" applyAlignment="1">
      <alignment horizontal="center"/>
    </xf>
    <xf numFmtId="176" fontId="59" fillId="8" borderId="8" xfId="1" applyNumberFormat="1" applyFont="1" applyFill="1" applyBorder="1" applyAlignment="1">
      <alignment horizontal="center" vertical="center"/>
    </xf>
    <xf numFmtId="0" fontId="57" fillId="0" borderId="0" xfId="1" applyFont="1" applyAlignment="1">
      <alignment horizontal="center"/>
    </xf>
    <xf numFmtId="176" fontId="49" fillId="9" borderId="4" xfId="1" applyNumberFormat="1" applyFont="1" applyFill="1" applyBorder="1" applyAlignment="1">
      <alignment horizontal="center" vertical="center" wrapText="1"/>
    </xf>
    <xf numFmtId="176" fontId="63" fillId="8" borderId="4" xfId="1" applyNumberFormat="1" applyFont="1" applyFill="1" applyBorder="1" applyAlignment="1">
      <alignment vertical="center" wrapText="1"/>
    </xf>
    <xf numFmtId="0" fontId="49" fillId="8" borderId="4" xfId="1" applyFont="1" applyFill="1" applyBorder="1" applyAlignment="1">
      <alignment horizontal="center" vertical="center" wrapText="1"/>
    </xf>
    <xf numFmtId="176" fontId="57" fillId="9" borderId="8" xfId="1" applyNumberFormat="1" applyFont="1" applyFill="1" applyBorder="1" applyAlignment="1">
      <alignment horizontal="center"/>
    </xf>
    <xf numFmtId="0" fontId="51" fillId="9" borderId="6" xfId="1" applyFont="1" applyFill="1" applyBorder="1" applyAlignment="1">
      <alignment vertical="center"/>
    </xf>
    <xf numFmtId="0" fontId="65" fillId="16" borderId="6" xfId="1" applyFont="1" applyFill="1" applyBorder="1" applyAlignment="1">
      <alignment horizontal="center"/>
    </xf>
    <xf numFmtId="0" fontId="66" fillId="16" borderId="6" xfId="1" applyFont="1" applyFill="1" applyBorder="1" applyAlignment="1">
      <alignment horizontal="center"/>
    </xf>
    <xf numFmtId="0" fontId="6" fillId="0" borderId="0" xfId="1" applyFont="1"/>
    <xf numFmtId="0" fontId="67" fillId="7" borderId="0" xfId="0" applyFont="1" applyFill="1" applyAlignment="1">
      <alignment horizontal="center" vertical="center"/>
    </xf>
    <xf numFmtId="0" fontId="67" fillId="7" borderId="12" xfId="0" applyFont="1" applyFill="1" applyBorder="1" applyAlignment="1">
      <alignment horizontal="center" vertical="center"/>
    </xf>
    <xf numFmtId="0" fontId="67" fillId="8" borderId="12" xfId="0" applyFont="1" applyFill="1" applyBorder="1" applyAlignment="1">
      <alignment horizontal="center" vertical="center"/>
    </xf>
    <xf numFmtId="0" fontId="68" fillId="4" borderId="12" xfId="0" applyFont="1" applyFill="1" applyBorder="1" applyAlignment="1">
      <alignment horizontal="center" vertical="center"/>
    </xf>
    <xf numFmtId="0" fontId="69" fillId="9" borderId="13" xfId="0" applyFont="1" applyFill="1" applyBorder="1" applyAlignment="1">
      <alignment horizontal="center" vertical="center"/>
    </xf>
    <xf numFmtId="0" fontId="38" fillId="0" borderId="0" xfId="2" applyFont="1"/>
    <xf numFmtId="0" fontId="57" fillId="16" borderId="7" xfId="1" applyFont="1" applyFill="1" applyBorder="1" applyAlignment="1">
      <alignment horizontal="center"/>
    </xf>
    <xf numFmtId="0" fontId="57" fillId="16" borderId="0" xfId="1" applyFont="1" applyFill="1" applyAlignment="1">
      <alignment horizontal="center"/>
    </xf>
    <xf numFmtId="0" fontId="57" fillId="16" borderId="8" xfId="1" applyFont="1" applyFill="1" applyBorder="1" applyAlignment="1">
      <alignment horizontal="center"/>
    </xf>
    <xf numFmtId="9" fontId="57" fillId="16" borderId="7" xfId="1" applyNumberFormat="1" applyFont="1" applyFill="1" applyBorder="1" applyAlignment="1">
      <alignment horizontal="center"/>
    </xf>
    <xf numFmtId="9" fontId="57" fillId="16" borderId="0" xfId="1" applyNumberFormat="1" applyFont="1" applyFill="1" applyAlignment="1">
      <alignment horizontal="center"/>
    </xf>
    <xf numFmtId="9" fontId="57" fillId="16" borderId="8" xfId="1" applyNumberFormat="1" applyFont="1" applyFill="1" applyBorder="1" applyAlignment="1">
      <alignment horizontal="center"/>
    </xf>
    <xf numFmtId="0" fontId="56" fillId="8" borderId="7" xfId="1" applyFont="1" applyFill="1" applyBorder="1" applyAlignment="1">
      <alignment horizontal="center"/>
    </xf>
    <xf numFmtId="0" fontId="38" fillId="0" borderId="0" xfId="2" applyFont="1" applyAlignment="1">
      <alignment horizontal="center" vertical="center"/>
    </xf>
    <xf numFmtId="0" fontId="38" fillId="0" borderId="0" xfId="2" applyFont="1" applyAlignment="1">
      <alignment horizontal="left" vertical="center"/>
    </xf>
    <xf numFmtId="0" fontId="70" fillId="0" borderId="0" xfId="2" applyFont="1"/>
    <xf numFmtId="0" fontId="8" fillId="0" borderId="0" xfId="1" applyFont="1" applyAlignment="1">
      <alignment horizontal="center"/>
    </xf>
    <xf numFmtId="0" fontId="71" fillId="10" borderId="1" xfId="1" applyFont="1" applyFill="1" applyBorder="1" applyAlignment="1">
      <alignment horizontal="center" vertical="center"/>
    </xf>
    <xf numFmtId="0" fontId="40" fillId="17" borderId="3" xfId="1" applyFont="1" applyFill="1" applyBorder="1" applyAlignment="1">
      <alignment vertical="center"/>
    </xf>
    <xf numFmtId="0" fontId="41" fillId="17" borderId="2" xfId="1" applyFont="1" applyFill="1" applyBorder="1" applyAlignment="1">
      <alignment vertical="center"/>
    </xf>
    <xf numFmtId="0" fontId="42" fillId="17" borderId="1" xfId="1" applyFont="1" applyFill="1" applyBorder="1" applyAlignment="1">
      <alignment horizontal="center" vertical="center"/>
    </xf>
    <xf numFmtId="0" fontId="41" fillId="17" borderId="3" xfId="1" applyFont="1" applyFill="1" applyBorder="1" applyAlignment="1">
      <alignment vertical="center"/>
    </xf>
    <xf numFmtId="0" fontId="40" fillId="17" borderId="2" xfId="1" applyFont="1" applyFill="1" applyBorder="1" applyAlignment="1">
      <alignment vertical="center"/>
    </xf>
    <xf numFmtId="0" fontId="39" fillId="17" borderId="1" xfId="1" applyFont="1" applyFill="1" applyBorder="1" applyAlignment="1">
      <alignment horizontal="center" vertical="center"/>
    </xf>
    <xf numFmtId="0" fontId="35" fillId="18" borderId="3" xfId="1" applyFont="1" applyFill="1" applyBorder="1" applyAlignment="1">
      <alignment vertical="center"/>
    </xf>
    <xf numFmtId="0" fontId="35" fillId="18" borderId="2" xfId="1" applyFont="1" applyFill="1" applyBorder="1" applyAlignment="1">
      <alignment vertical="center"/>
    </xf>
    <xf numFmtId="0" fontId="34" fillId="18" borderId="1" xfId="1" applyFont="1" applyFill="1" applyBorder="1" applyAlignment="1">
      <alignment horizontal="center" vertical="center"/>
    </xf>
    <xf numFmtId="0" fontId="72" fillId="3" borderId="0" xfId="0" applyFont="1" applyFill="1"/>
    <xf numFmtId="0" fontId="72" fillId="2" borderId="0" xfId="0" applyFont="1" applyFill="1"/>
    <xf numFmtId="0" fontId="73" fillId="3" borderId="0" xfId="0" applyFont="1" applyFill="1"/>
    <xf numFmtId="0" fontId="73" fillId="2" borderId="0" xfId="0" applyFont="1" applyFill="1"/>
    <xf numFmtId="0" fontId="12" fillId="4" borderId="0" xfId="0" quotePrefix="1" applyFont="1" applyFill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5" fillId="16" borderId="6" xfId="1" applyFont="1" applyFill="1" applyBorder="1" applyAlignment="1">
      <alignment horizontal="center" vertical="center"/>
    </xf>
    <xf numFmtId="0" fontId="57" fillId="8" borderId="11" xfId="1" applyFont="1" applyFill="1" applyBorder="1" applyAlignment="1">
      <alignment horizontal="center"/>
    </xf>
    <xf numFmtId="0" fontId="57" fillId="8" borderId="10" xfId="1" applyFont="1" applyFill="1" applyBorder="1" applyAlignment="1">
      <alignment horizontal="center"/>
    </xf>
    <xf numFmtId="0" fontId="57" fillId="8" borderId="9" xfId="1" applyFont="1" applyFill="1" applyBorder="1" applyAlignment="1">
      <alignment horizontal="center"/>
    </xf>
    <xf numFmtId="0" fontId="64" fillId="16" borderId="5" xfId="1" applyFont="1" applyFill="1" applyBorder="1" applyAlignment="1">
      <alignment horizontal="center" vertical="center"/>
    </xf>
    <xf numFmtId="0" fontId="64" fillId="16" borderId="4" xfId="1" applyFont="1" applyFill="1" applyBorder="1" applyAlignment="1">
      <alignment horizontal="center" vertical="center"/>
    </xf>
    <xf numFmtId="0" fontId="1" fillId="16" borderId="5" xfId="1" applyFont="1" applyFill="1" applyBorder="1" applyAlignment="1">
      <alignment horizontal="center" vertical="center"/>
    </xf>
    <xf numFmtId="0" fontId="75" fillId="16" borderId="5" xfId="1" applyFont="1" applyFill="1" applyBorder="1" applyAlignment="1">
      <alignment horizontal="center" vertical="center"/>
    </xf>
    <xf numFmtId="0" fontId="60" fillId="9" borderId="11" xfId="1" applyFont="1" applyFill="1" applyBorder="1" applyAlignment="1">
      <alignment horizontal="center"/>
    </xf>
    <xf numFmtId="0" fontId="60" fillId="9" borderId="10" xfId="1" applyFont="1" applyFill="1" applyBorder="1" applyAlignment="1">
      <alignment horizontal="center"/>
    </xf>
    <xf numFmtId="0" fontId="60" fillId="9" borderId="9" xfId="1" applyFont="1" applyFill="1" applyBorder="1" applyAlignment="1">
      <alignment horizontal="center"/>
    </xf>
    <xf numFmtId="0" fontId="51" fillId="9" borderId="6" xfId="1" applyFont="1" applyFill="1" applyBorder="1" applyAlignment="1">
      <alignment horizontal="center" vertical="center"/>
    </xf>
    <xf numFmtId="0" fontId="51" fillId="9" borderId="5" xfId="1" applyFont="1" applyFill="1" applyBorder="1" applyAlignment="1">
      <alignment horizontal="center" vertical="center"/>
    </xf>
    <xf numFmtId="0" fontId="57" fillId="9" borderId="11" xfId="1" applyFont="1" applyFill="1" applyBorder="1" applyAlignment="1">
      <alignment horizontal="center"/>
    </xf>
    <xf numFmtId="0" fontId="57" fillId="9" borderId="10" xfId="1" applyFont="1" applyFill="1" applyBorder="1" applyAlignment="1">
      <alignment horizontal="center"/>
    </xf>
    <xf numFmtId="0" fontId="57" fillId="9" borderId="9" xfId="1" applyFont="1" applyFill="1" applyBorder="1" applyAlignment="1">
      <alignment horizontal="center"/>
    </xf>
    <xf numFmtId="0" fontId="57" fillId="16" borderId="11" xfId="1" applyFont="1" applyFill="1" applyBorder="1" applyAlignment="1">
      <alignment horizontal="center"/>
    </xf>
    <xf numFmtId="0" fontId="57" fillId="16" borderId="10" xfId="1" applyFont="1" applyFill="1" applyBorder="1" applyAlignment="1">
      <alignment horizontal="center"/>
    </xf>
    <xf numFmtId="0" fontId="57" fillId="16" borderId="9" xfId="1" applyFont="1" applyFill="1" applyBorder="1" applyAlignment="1">
      <alignment horizontal="center"/>
    </xf>
    <xf numFmtId="9" fontId="57" fillId="16" borderId="11" xfId="1" applyNumberFormat="1" applyFont="1" applyFill="1" applyBorder="1" applyAlignment="1">
      <alignment horizontal="center"/>
    </xf>
    <xf numFmtId="9" fontId="57" fillId="16" borderId="10" xfId="1" applyNumberFormat="1" applyFont="1" applyFill="1" applyBorder="1" applyAlignment="1">
      <alignment horizontal="center"/>
    </xf>
    <xf numFmtId="9" fontId="57" fillId="16" borderId="9" xfId="1" applyNumberFormat="1" applyFont="1" applyFill="1" applyBorder="1" applyAlignment="1">
      <alignment horizontal="center"/>
    </xf>
    <xf numFmtId="0" fontId="3" fillId="19" borderId="0" xfId="0" applyFont="1" applyFill="1"/>
    <xf numFmtId="0" fontId="0" fillId="0" borderId="0" xfId="0" quotePrefix="1"/>
    <xf numFmtId="0" fontId="0" fillId="0" borderId="0" xfId="0" applyAlignment="1">
      <alignment horizontal="left"/>
    </xf>
    <xf numFmtId="0" fontId="0" fillId="20" borderId="0" xfId="0" applyFill="1"/>
    <xf numFmtId="0" fontId="0" fillId="12" borderId="0" xfId="0" applyFill="1"/>
    <xf numFmtId="0" fontId="77" fillId="0" borderId="0" xfId="0" applyFont="1"/>
    <xf numFmtId="0" fontId="77" fillId="21" borderId="0" xfId="0" applyFont="1" applyFill="1"/>
    <xf numFmtId="0" fontId="0" fillId="21" borderId="0" xfId="0" applyFill="1"/>
    <xf numFmtId="0" fontId="77" fillId="19" borderId="0" xfId="0" applyFont="1" applyFill="1"/>
    <xf numFmtId="0" fontId="0" fillId="19" borderId="0" xfId="0" applyFill="1"/>
    <xf numFmtId="0" fontId="0" fillId="22" borderId="0" xfId="0" applyFill="1"/>
    <xf numFmtId="0" fontId="76" fillId="22" borderId="0" xfId="0" applyFont="1" applyFill="1"/>
    <xf numFmtId="0" fontId="0" fillId="20" borderId="14" xfId="0" applyFill="1" applyBorder="1"/>
    <xf numFmtId="0" fontId="76" fillId="22" borderId="15" xfId="0" applyFont="1" applyFill="1" applyBorder="1"/>
    <xf numFmtId="0" fontId="0" fillId="0" borderId="15" xfId="0" applyBorder="1"/>
    <xf numFmtId="0" fontId="0" fillId="12" borderId="16" xfId="0" applyFill="1" applyBorder="1"/>
    <xf numFmtId="0" fontId="0" fillId="20" borderId="17" xfId="0" applyFill="1" applyBorder="1"/>
    <xf numFmtId="0" fontId="76" fillId="22" borderId="0" xfId="0" applyFont="1" applyFill="1" applyBorder="1"/>
    <xf numFmtId="0" fontId="0" fillId="0" borderId="0" xfId="0" applyBorder="1"/>
    <xf numFmtId="0" fontId="0" fillId="12" borderId="18" xfId="0" applyFill="1" applyBorder="1"/>
    <xf numFmtId="0" fontId="0" fillId="20" borderId="19" xfId="0" applyFill="1" applyBorder="1"/>
    <xf numFmtId="0" fontId="76" fillId="22" borderId="20" xfId="0" applyFont="1" applyFill="1" applyBorder="1"/>
    <xf numFmtId="0" fontId="0" fillId="0" borderId="20" xfId="0" applyBorder="1"/>
    <xf numFmtId="0" fontId="0" fillId="12" borderId="21" xfId="0" applyFill="1" applyBorder="1"/>
    <xf numFmtId="0" fontId="4" fillId="0" borderId="0" xfId="0" applyFont="1"/>
    <xf numFmtId="0" fontId="77" fillId="22" borderId="0" xfId="0" applyFont="1" applyFill="1"/>
    <xf numFmtId="0" fontId="4" fillId="0" borderId="0" xfId="0" applyFont="1" applyAlignment="1">
      <alignment horizontal="center" vertical="center"/>
    </xf>
    <xf numFmtId="0" fontId="78" fillId="3" borderId="0" xfId="0" applyFont="1" applyFill="1"/>
    <xf numFmtId="0" fontId="78" fillId="2" borderId="0" xfId="0" applyFont="1" applyFill="1"/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left" indent="1"/>
    </xf>
    <xf numFmtId="0" fontId="0" fillId="22" borderId="0" xfId="0" quotePrefix="1" applyFill="1" applyAlignment="1">
      <alignment horizontal="left" indent="1"/>
    </xf>
    <xf numFmtId="0" fontId="79" fillId="22" borderId="0" xfId="0" applyFont="1" applyFill="1"/>
  </cellXfs>
  <cellStyles count="3">
    <cellStyle name="一般" xfId="0" builtinId="0"/>
    <cellStyle name="一般 3 2" xfId="1" xr:uid="{EF0DC201-390E-4E28-8277-55F8E539BAAB}"/>
    <cellStyle name="一般 4" xfId="2" xr:uid="{163FDA2A-EDAB-40FB-B293-245B3DA07F31}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399-0506-49DD-8F28-90126060EFD3}">
  <sheetPr>
    <tabColor rgb="FFFF0000"/>
  </sheetPr>
  <dimension ref="A1:BY69"/>
  <sheetViews>
    <sheetView showGridLines="0" zoomScale="70" zoomScaleNormal="70" workbookViewId="0">
      <selection activeCell="AH4" sqref="AH4"/>
    </sheetView>
  </sheetViews>
  <sheetFormatPr defaultColWidth="7.19921875" defaultRowHeight="27.75"/>
  <cols>
    <col min="1" max="1" width="2.19921875" style="11" customWidth="1"/>
    <col min="2" max="59" width="5.796875" style="11" customWidth="1"/>
    <col min="60" max="61" width="7.19921875" style="11"/>
    <col min="62" max="62" width="3.8984375" style="11" customWidth="1"/>
    <col min="63" max="63" width="12.5" style="11" customWidth="1"/>
    <col min="64" max="65" width="12.5" style="15" customWidth="1"/>
    <col min="66" max="68" width="12.5" style="11" customWidth="1"/>
    <col min="69" max="69" width="7.19921875" style="11"/>
    <col min="70" max="70" width="27.296875" style="14" customWidth="1"/>
    <col min="71" max="71" width="7.19921875" style="11"/>
    <col min="72" max="72" width="7.19921875" style="13"/>
    <col min="73" max="73" width="23.796875" style="12" bestFit="1" customWidth="1"/>
    <col min="75" max="75" width="23.796875" style="12" bestFit="1" customWidth="1"/>
    <col min="78" max="16384" width="7.19921875" style="11"/>
  </cols>
  <sheetData>
    <row r="1" spans="1:75" customFormat="1" ht="17.100000000000001" customHeight="1" thickBo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63"/>
      <c r="AS1" s="63"/>
      <c r="AT1" s="141"/>
      <c r="AU1" s="141"/>
      <c r="AV1" s="14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5"/>
      <c r="BM1" s="15"/>
      <c r="BN1" s="11"/>
      <c r="BO1" s="11"/>
      <c r="BP1" s="11"/>
      <c r="BQ1" s="11"/>
      <c r="BR1" s="14"/>
      <c r="BS1" s="11"/>
      <c r="BT1" s="13"/>
      <c r="BU1" s="12"/>
      <c r="BW1" s="12"/>
    </row>
    <row r="2" spans="1:75" s="68" customFormat="1" ht="31.5" customHeight="1">
      <c r="A2" s="95"/>
      <c r="B2" s="159" t="s">
        <v>166</v>
      </c>
      <c r="C2" s="160"/>
      <c r="D2" s="161"/>
      <c r="E2" s="159" t="s">
        <v>165</v>
      </c>
      <c r="F2" s="160"/>
      <c r="G2" s="161"/>
      <c r="H2" s="174" t="s">
        <v>164</v>
      </c>
      <c r="I2" s="175"/>
      <c r="J2" s="176"/>
      <c r="K2" s="174" t="s">
        <v>163</v>
      </c>
      <c r="L2" s="175"/>
      <c r="M2" s="176"/>
      <c r="N2" s="177">
        <v>0.05</v>
      </c>
      <c r="O2" s="178"/>
      <c r="P2" s="179"/>
      <c r="Q2" s="174" t="s">
        <v>162</v>
      </c>
      <c r="R2" s="175"/>
      <c r="S2" s="176"/>
      <c r="T2" s="174" t="s">
        <v>161</v>
      </c>
      <c r="U2" s="175"/>
      <c r="V2" s="176"/>
      <c r="W2" s="171" t="s">
        <v>160</v>
      </c>
      <c r="X2" s="172"/>
      <c r="Y2" s="173"/>
      <c r="Z2" s="171" t="s">
        <v>159</v>
      </c>
      <c r="AA2" s="172"/>
      <c r="AB2" s="173"/>
      <c r="AC2" s="171" t="s">
        <v>158</v>
      </c>
      <c r="AD2" s="172"/>
      <c r="AE2" s="173"/>
      <c r="AF2" s="166" t="s">
        <v>157</v>
      </c>
      <c r="AG2" s="167"/>
      <c r="AH2" s="168"/>
      <c r="AI2" s="166" t="s">
        <v>156</v>
      </c>
      <c r="AJ2" s="167"/>
      <c r="AK2" s="168"/>
      <c r="AL2" s="95"/>
      <c r="AM2" s="95"/>
      <c r="AN2" s="95"/>
      <c r="AO2" s="95"/>
      <c r="AP2" s="95"/>
      <c r="AQ2" s="95"/>
      <c r="AR2" s="96"/>
      <c r="AS2" s="96"/>
      <c r="AT2" s="95"/>
      <c r="AU2" s="95"/>
      <c r="AV2" s="95"/>
      <c r="BJ2" s="140" t="s">
        <v>155</v>
      </c>
      <c r="BK2" s="138"/>
      <c r="BL2" s="139"/>
      <c r="BM2" s="139"/>
      <c r="BN2" s="11"/>
      <c r="BO2" s="138"/>
      <c r="BP2" s="138"/>
      <c r="BR2" s="14"/>
      <c r="BT2" s="94"/>
      <c r="BU2" s="124"/>
      <c r="BW2" s="124"/>
    </row>
    <row r="3" spans="1:75" s="68" customFormat="1" ht="31.5" customHeight="1">
      <c r="A3" s="95"/>
      <c r="B3" s="115" t="str">
        <f ca="1">E17</f>
        <v>ㄅㄏ</v>
      </c>
      <c r="C3" s="103"/>
      <c r="D3" s="137" t="s">
        <v>154</v>
      </c>
      <c r="E3" s="104"/>
      <c r="F3" s="103"/>
      <c r="G3" s="102"/>
      <c r="H3" s="133"/>
      <c r="I3" s="132"/>
      <c r="J3" s="131"/>
      <c r="K3" s="133"/>
      <c r="L3" s="132"/>
      <c r="M3" s="131"/>
      <c r="N3" s="136"/>
      <c r="O3" s="135"/>
      <c r="P3" s="134"/>
      <c r="Q3" s="133"/>
      <c r="R3" s="132"/>
      <c r="S3" s="131"/>
      <c r="T3" s="133"/>
      <c r="U3" s="132"/>
      <c r="V3" s="131"/>
      <c r="W3" s="101" t="str">
        <f ca="1">AC17</f>
        <v>ㄥㄚ</v>
      </c>
      <c r="X3" s="98"/>
      <c r="Y3" s="97" t="str">
        <f ca="1">AC20</f>
        <v>Na</v>
      </c>
      <c r="Z3" s="101" t="str">
        <f ca="1">AK17</f>
        <v>ㄥㄞ</v>
      </c>
      <c r="AA3" s="98"/>
      <c r="AB3" s="97" t="str">
        <f ca="1">AK20</f>
        <v>Nai</v>
      </c>
      <c r="AC3" s="114"/>
      <c r="AD3" s="98"/>
      <c r="AE3" s="100"/>
      <c r="AF3" s="113"/>
      <c r="AG3" s="112"/>
      <c r="AH3" s="111"/>
      <c r="AI3" s="113"/>
      <c r="AJ3" s="112"/>
      <c r="AK3" s="111"/>
      <c r="AL3" s="95"/>
      <c r="AM3" s="95"/>
      <c r="AN3" s="95"/>
      <c r="AO3" s="95"/>
      <c r="AP3" s="95"/>
      <c r="AQ3" s="95"/>
      <c r="AR3" s="96"/>
      <c r="AS3" s="96"/>
      <c r="AT3" s="95"/>
      <c r="AU3" s="95"/>
      <c r="AV3" s="95"/>
      <c r="BJ3" s="130"/>
      <c r="BK3" s="129" t="s">
        <v>123</v>
      </c>
      <c r="BL3" s="128" t="s">
        <v>153</v>
      </c>
      <c r="BM3" s="128" t="s">
        <v>131</v>
      </c>
      <c r="BN3" s="127" t="s">
        <v>127</v>
      </c>
      <c r="BO3" s="126" t="s">
        <v>130</v>
      </c>
      <c r="BP3" s="125"/>
      <c r="BR3" s="14"/>
      <c r="BT3" s="94"/>
      <c r="BU3" s="124"/>
      <c r="BW3" s="124"/>
    </row>
    <row r="4" spans="1:75" customFormat="1" ht="31.5" customHeight="1" thickBot="1">
      <c r="A4" s="62"/>
      <c r="B4" s="89" t="str">
        <f ca="1">D17</f>
        <v>ㄅ</v>
      </c>
      <c r="C4" s="88"/>
      <c r="D4" s="119" t="s">
        <v>152</v>
      </c>
      <c r="E4" s="89" t="str">
        <f ca="1">H17</f>
        <v>ㄉ</v>
      </c>
      <c r="F4" s="88"/>
      <c r="G4" s="92" t="s">
        <v>104</v>
      </c>
      <c r="H4" s="158" t="str">
        <f ca="1">AY17</f>
        <v>'</v>
      </c>
      <c r="I4" s="162" t="s">
        <v>214</v>
      </c>
      <c r="J4" s="163"/>
      <c r="K4" s="123" t="s">
        <v>6</v>
      </c>
      <c r="L4" s="164" t="s">
        <v>218</v>
      </c>
      <c r="M4" s="163"/>
      <c r="N4" s="158" t="str">
        <f ca="1">BA17</f>
        <v>"</v>
      </c>
      <c r="O4" s="164" t="s">
        <v>217</v>
      </c>
      <c r="P4" s="163"/>
      <c r="Q4" s="123" t="str">
        <f ca="1">AZ17</f>
        <v>ˇ</v>
      </c>
      <c r="R4" s="162" t="s">
        <v>216</v>
      </c>
      <c r="S4" s="163"/>
      <c r="T4" s="122" t="s">
        <v>151</v>
      </c>
      <c r="U4" s="165" t="s">
        <v>215</v>
      </c>
      <c r="V4" s="163"/>
      <c r="W4" s="85" t="str">
        <f ca="1">AB17</f>
        <v>ㄚ</v>
      </c>
      <c r="X4" s="84"/>
      <c r="Y4" s="117" t="str">
        <f ca="1">AB20</f>
        <v>a</v>
      </c>
      <c r="Z4" s="85" t="str">
        <f ca="1">AJ17</f>
        <v>ㄞ</v>
      </c>
      <c r="AA4" s="108"/>
      <c r="AB4" s="83" t="str">
        <f ca="1">AJ20</f>
        <v>ai</v>
      </c>
      <c r="AC4" s="85" t="str">
        <f ca="1">AI17</f>
        <v>ㄢ</v>
      </c>
      <c r="AD4" s="84"/>
      <c r="AE4" s="117" t="str">
        <f ca="1">AI20</f>
        <v>an</v>
      </c>
      <c r="AF4" s="121" t="str">
        <f>AR17</f>
        <v>ㄦ</v>
      </c>
      <c r="AG4" s="108"/>
      <c r="AH4" s="83" t="str">
        <f>AR20</f>
        <v>ir</v>
      </c>
      <c r="AI4" s="169"/>
      <c r="AJ4" s="170"/>
      <c r="AK4" s="107"/>
      <c r="AL4" s="62"/>
      <c r="AM4" s="62"/>
      <c r="AN4" s="62"/>
      <c r="AO4" s="62"/>
      <c r="AP4" s="62"/>
      <c r="AQ4" s="62"/>
      <c r="AR4" s="63"/>
      <c r="AS4" s="63"/>
      <c r="AT4" s="62"/>
      <c r="AU4" s="62"/>
      <c r="AV4" s="62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7">
        <f t="shared" ref="BJ4:BJ35" si="0" xml:space="preserve"> ROW() - 3</f>
        <v>1</v>
      </c>
      <c r="BK4" s="23">
        <v>1</v>
      </c>
      <c r="BL4" s="22" t="s">
        <v>112</v>
      </c>
      <c r="BM4" s="21" t="s">
        <v>112</v>
      </c>
      <c r="BN4" s="20" t="s">
        <v>34</v>
      </c>
      <c r="BO4" s="19" t="s">
        <v>34</v>
      </c>
      <c r="BP4" s="19"/>
      <c r="BQ4" s="11"/>
      <c r="BR4" s="18" t="str">
        <f t="shared" ref="BR4:BR35" si="1" xml:space="preserve"> """" &amp; BK4 &amp; """: { commit: """ &amp; BL4 &amp; """ }"</f>
        <v>"1": { commit: "ㄅ" }</v>
      </c>
      <c r="BS4" s="11"/>
      <c r="BT4" s="94">
        <f t="shared" ref="BT4:BT35" si="2">BJ4</f>
        <v>1</v>
      </c>
      <c r="BU4" s="29" t="str">
        <f t="shared" ref="BU4:BU35" si="3" xml:space="preserve"> "- xform/" &amp; BN4 &amp; "/" &amp; BK4 &amp; "/"</f>
        <v>- xform/p/1/</v>
      </c>
      <c r="BW4" s="29" t="str">
        <f t="shared" ref="BW4:BW35" si="4" xml:space="preserve"> "- xform/" &amp; BK4 &amp; "/" &amp; BL4 &amp; "/"</f>
        <v>- xform/1/ㄅ/</v>
      </c>
    </row>
    <row r="5" spans="1:75" s="68" customFormat="1" ht="31.5" customHeight="1">
      <c r="A5" s="95"/>
      <c r="B5" s="95"/>
      <c r="C5" s="159" t="s">
        <v>59</v>
      </c>
      <c r="D5" s="160"/>
      <c r="E5" s="161"/>
      <c r="F5" s="159" t="s">
        <v>29</v>
      </c>
      <c r="G5" s="160"/>
      <c r="H5" s="161"/>
      <c r="I5" s="159" t="s">
        <v>51</v>
      </c>
      <c r="J5" s="160"/>
      <c r="K5" s="161"/>
      <c r="L5" s="159" t="s">
        <v>24</v>
      </c>
      <c r="M5" s="160"/>
      <c r="N5" s="161"/>
      <c r="O5" s="159" t="s">
        <v>102</v>
      </c>
      <c r="P5" s="160"/>
      <c r="Q5" s="161"/>
      <c r="R5" s="159" t="s">
        <v>46</v>
      </c>
      <c r="S5" s="160"/>
      <c r="T5" s="161"/>
      <c r="U5" s="171" t="s">
        <v>68</v>
      </c>
      <c r="V5" s="172"/>
      <c r="W5" s="173"/>
      <c r="X5" s="171" t="s">
        <v>61</v>
      </c>
      <c r="Y5" s="172"/>
      <c r="Z5" s="173"/>
      <c r="AA5" s="171" t="s">
        <v>14</v>
      </c>
      <c r="AB5" s="172"/>
      <c r="AC5" s="173"/>
      <c r="AD5" s="171" t="s">
        <v>107</v>
      </c>
      <c r="AE5" s="172"/>
      <c r="AF5" s="173"/>
      <c r="AG5" s="171" t="s">
        <v>150</v>
      </c>
      <c r="AH5" s="172"/>
      <c r="AI5" s="173"/>
      <c r="AJ5" s="171" t="s">
        <v>149</v>
      </c>
      <c r="AK5" s="172"/>
      <c r="AL5" s="173"/>
      <c r="AM5" s="166" t="s">
        <v>148</v>
      </c>
      <c r="AN5" s="167"/>
      <c r="AO5" s="168"/>
      <c r="AP5" s="95"/>
      <c r="AQ5" s="95"/>
      <c r="AR5" s="96"/>
      <c r="AS5" s="96"/>
      <c r="AT5" s="95"/>
      <c r="AU5" s="95"/>
      <c r="AV5" s="95"/>
      <c r="BJ5" s="17">
        <f t="shared" si="0"/>
        <v>2</v>
      </c>
      <c r="BK5" s="23" t="s">
        <v>111</v>
      </c>
      <c r="BL5" s="22" t="s">
        <v>167</v>
      </c>
      <c r="BM5" s="21" t="s">
        <v>110</v>
      </c>
      <c r="BN5" s="27" t="s">
        <v>84</v>
      </c>
      <c r="BO5" s="19" t="s">
        <v>84</v>
      </c>
      <c r="BP5" s="19"/>
      <c r="BR5" s="18" t="str">
        <f t="shared" si="1"/>
        <v>"!": { commit: "ㄅㄏ" }</v>
      </c>
      <c r="BT5" s="94">
        <f t="shared" si="2"/>
        <v>2</v>
      </c>
      <c r="BU5" s="29" t="str">
        <f t="shared" si="3"/>
        <v>- xform/b/!/</v>
      </c>
      <c r="BW5" s="29" t="str">
        <f t="shared" si="4"/>
        <v>- xform/!/ㄅㄏ/</v>
      </c>
    </row>
    <row r="6" spans="1:75" s="68" customFormat="1" ht="31.5" customHeight="1">
      <c r="A6" s="95"/>
      <c r="B6" s="95"/>
      <c r="C6" s="104"/>
      <c r="D6" s="103"/>
      <c r="E6" s="102"/>
      <c r="F6" s="104"/>
      <c r="G6" s="103"/>
      <c r="H6" s="102"/>
      <c r="I6" s="115" t="str">
        <f ca="1">M17</f>
        <v>ㄍㄏ</v>
      </c>
      <c r="J6" s="103"/>
      <c r="K6" s="102" t="s">
        <v>147</v>
      </c>
      <c r="L6" s="106"/>
      <c r="M6" s="103"/>
      <c r="N6" s="105"/>
      <c r="O6" s="104"/>
      <c r="P6" s="103"/>
      <c r="Q6" s="102"/>
      <c r="R6" s="106" t="str">
        <f ca="1">T18</f>
        <v>ㄐ</v>
      </c>
      <c r="S6" s="103"/>
      <c r="T6" s="105" t="str">
        <f ca="1">T20</f>
        <v>zi-</v>
      </c>
      <c r="U6" s="101" t="str">
        <f ca="1">Y17</f>
        <v>ㄥㄧ</v>
      </c>
      <c r="V6" s="98"/>
      <c r="W6" s="97" t="str">
        <f ca="1">Y20</f>
        <v>Ni</v>
      </c>
      <c r="X6" s="101" t="str">
        <f ca="1">AG17</f>
        <v>ㄥㄛ</v>
      </c>
      <c r="Y6" s="98"/>
      <c r="Z6" s="97" t="str">
        <f ca="1">AG20</f>
        <v>Noo</v>
      </c>
      <c r="AA6" s="120" t="str">
        <f ca="1">AN17</f>
        <v>ㄛㄇ</v>
      </c>
      <c r="AB6" s="98"/>
      <c r="AC6" s="100" t="str">
        <f ca="1">AN20</f>
        <v>om</v>
      </c>
      <c r="AD6" s="114"/>
      <c r="AE6" s="98"/>
      <c r="AF6" s="100"/>
      <c r="AG6" s="114"/>
      <c r="AH6" s="98"/>
      <c r="AI6" s="100"/>
      <c r="AJ6" s="114"/>
      <c r="AK6" s="98"/>
      <c r="AL6" s="100"/>
      <c r="AM6" s="113"/>
      <c r="AN6" s="112"/>
      <c r="AO6" s="111"/>
      <c r="AP6" s="95"/>
      <c r="AQ6" s="95"/>
      <c r="AR6" s="96"/>
      <c r="AS6" s="96"/>
      <c r="AT6" s="95"/>
      <c r="AU6" s="95"/>
      <c r="AV6" s="95"/>
      <c r="BJ6" s="17">
        <f t="shared" si="0"/>
        <v>3</v>
      </c>
      <c r="BK6" s="23" t="s">
        <v>109</v>
      </c>
      <c r="BL6" s="22" t="s">
        <v>108</v>
      </c>
      <c r="BM6" s="21" t="s">
        <v>108</v>
      </c>
      <c r="BN6" s="20" t="s">
        <v>107</v>
      </c>
      <c r="BO6" s="19" t="s">
        <v>146</v>
      </c>
      <c r="BP6" s="19"/>
      <c r="BR6" s="18" t="str">
        <f t="shared" si="1"/>
        <v>"q": { commit: "ㄆ" }</v>
      </c>
      <c r="BT6" s="94">
        <f t="shared" si="2"/>
        <v>3</v>
      </c>
      <c r="BU6" s="29" t="str">
        <f t="shared" si="3"/>
        <v>- xform/P/q/</v>
      </c>
      <c r="BW6" s="29" t="str">
        <f t="shared" si="4"/>
        <v>- xform/q/ㄆ/</v>
      </c>
    </row>
    <row r="7" spans="1:75" customFormat="1" ht="31.5" customHeight="1" thickBot="1">
      <c r="A7" s="62"/>
      <c r="B7" s="62"/>
      <c r="C7" s="89" t="str">
        <f ca="1">F17</f>
        <v>ㄆ</v>
      </c>
      <c r="D7" s="88"/>
      <c r="E7" s="92" t="s">
        <v>146</v>
      </c>
      <c r="F7" s="89" t="str">
        <f ca="1">I17</f>
        <v>ㄊ</v>
      </c>
      <c r="G7" s="88"/>
      <c r="H7" s="92" t="s">
        <v>145</v>
      </c>
      <c r="I7" s="89" t="str">
        <f ca="1">L17</f>
        <v>ㄍ</v>
      </c>
      <c r="J7" s="88"/>
      <c r="K7" s="119" t="s">
        <v>144</v>
      </c>
      <c r="L7" s="90"/>
      <c r="M7" s="88"/>
      <c r="N7" s="118"/>
      <c r="O7" s="90"/>
      <c r="P7" s="88"/>
      <c r="Q7" s="93"/>
      <c r="R7" s="90" t="str">
        <f ca="1">P17</f>
        <v>ㄗ</v>
      </c>
      <c r="S7" s="88"/>
      <c r="T7" s="87" t="str">
        <f ca="1">P20</f>
        <v>z</v>
      </c>
      <c r="U7" s="85" t="str">
        <f ca="1">X17</f>
        <v>ㄧ</v>
      </c>
      <c r="V7" s="84"/>
      <c r="W7" s="83" t="str">
        <f ca="1">X20</f>
        <v>i</v>
      </c>
      <c r="X7" s="85" t="str">
        <f ca="1">AF17</f>
        <v>ㄛ</v>
      </c>
      <c r="Y7" s="84"/>
      <c r="Z7" s="83" t="str">
        <f ca="1">AF20</f>
        <v>oo</v>
      </c>
      <c r="AA7" s="85" t="str">
        <f>AR17</f>
        <v>ㄦ</v>
      </c>
      <c r="AB7" s="84"/>
      <c r="AC7" s="117" t="str">
        <f>AR20</f>
        <v>ir</v>
      </c>
      <c r="AD7" s="85" t="str">
        <f ca="1">AU17</f>
        <v>ㄣ</v>
      </c>
      <c r="AE7" s="108"/>
      <c r="AF7" s="83" t="str">
        <f ca="1">AU20</f>
        <v>n</v>
      </c>
      <c r="AG7" s="169"/>
      <c r="AH7" s="170"/>
      <c r="AI7" s="107"/>
      <c r="AJ7" s="169"/>
      <c r="AK7" s="170"/>
      <c r="AL7" s="107"/>
      <c r="AM7" s="169"/>
      <c r="AN7" s="170"/>
      <c r="AO7" s="107"/>
      <c r="AP7" s="62"/>
      <c r="AQ7" s="62"/>
      <c r="AR7" s="63"/>
      <c r="AS7" s="63"/>
      <c r="AT7" s="62"/>
      <c r="AU7" s="62"/>
      <c r="AV7" s="62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7">
        <f t="shared" si="0"/>
        <v>4</v>
      </c>
      <c r="BK7" s="23" t="s">
        <v>66</v>
      </c>
      <c r="BL7" s="22" t="s">
        <v>106</v>
      </c>
      <c r="BM7" s="21" t="s">
        <v>106</v>
      </c>
      <c r="BN7" s="20" t="s">
        <v>37</v>
      </c>
      <c r="BO7" s="24" t="s">
        <v>37</v>
      </c>
      <c r="BP7" s="24"/>
      <c r="BQ7" s="11"/>
      <c r="BR7" s="18" t="str">
        <f t="shared" si="1"/>
        <v>"a": { commit: "ㄇ" }</v>
      </c>
      <c r="BS7" s="11"/>
      <c r="BT7" s="13">
        <f t="shared" si="2"/>
        <v>4</v>
      </c>
      <c r="BU7" s="29" t="str">
        <f t="shared" si="3"/>
        <v>- xform/m/a/</v>
      </c>
      <c r="BW7" s="29" t="str">
        <f t="shared" si="4"/>
        <v>- xform/a/ㄇ/</v>
      </c>
    </row>
    <row r="8" spans="1:75" s="68" customFormat="1" ht="31.5" customHeight="1">
      <c r="A8" s="95"/>
      <c r="B8" s="95"/>
      <c r="C8" s="116"/>
      <c r="D8" s="159" t="s">
        <v>119</v>
      </c>
      <c r="E8" s="160"/>
      <c r="F8" s="161"/>
      <c r="G8" s="159" t="s">
        <v>76</v>
      </c>
      <c r="H8" s="160"/>
      <c r="I8" s="161"/>
      <c r="J8" s="159" t="s">
        <v>143</v>
      </c>
      <c r="K8" s="160"/>
      <c r="L8" s="161"/>
      <c r="M8" s="159" t="s">
        <v>142</v>
      </c>
      <c r="N8" s="160"/>
      <c r="O8" s="161"/>
      <c r="P8" s="159" t="s">
        <v>141</v>
      </c>
      <c r="Q8" s="160"/>
      <c r="R8" s="161"/>
      <c r="S8" s="159" t="s">
        <v>80</v>
      </c>
      <c r="T8" s="160"/>
      <c r="U8" s="161"/>
      <c r="V8" s="171" t="s">
        <v>70</v>
      </c>
      <c r="W8" s="172"/>
      <c r="X8" s="173"/>
      <c r="Y8" s="171" t="s">
        <v>94</v>
      </c>
      <c r="Z8" s="172"/>
      <c r="AA8" s="173"/>
      <c r="AB8" s="171" t="s">
        <v>42</v>
      </c>
      <c r="AC8" s="172"/>
      <c r="AD8" s="173"/>
      <c r="AE8" s="171" t="s">
        <v>140</v>
      </c>
      <c r="AF8" s="172"/>
      <c r="AG8" s="173"/>
      <c r="AH8" s="166" t="s">
        <v>139</v>
      </c>
      <c r="AI8" s="167"/>
      <c r="AJ8" s="168"/>
      <c r="AK8" s="95"/>
      <c r="AL8" s="95"/>
      <c r="AM8" s="95"/>
      <c r="AN8" s="95"/>
      <c r="AO8" s="95"/>
      <c r="AP8" s="95"/>
      <c r="AQ8" s="95"/>
      <c r="AR8" s="96"/>
      <c r="AS8" s="96"/>
      <c r="AT8" s="95"/>
      <c r="AU8" s="95"/>
      <c r="AV8" s="95"/>
      <c r="BJ8" s="17">
        <f t="shared" si="0"/>
        <v>5</v>
      </c>
      <c r="BK8" s="23">
        <v>2</v>
      </c>
      <c r="BL8" s="22" t="s">
        <v>105</v>
      </c>
      <c r="BM8" s="21" t="s">
        <v>105</v>
      </c>
      <c r="BN8" s="20" t="s">
        <v>104</v>
      </c>
      <c r="BO8" s="19" t="s">
        <v>104</v>
      </c>
      <c r="BP8" s="19"/>
      <c r="BR8" s="18" t="str">
        <f t="shared" si="1"/>
        <v>"2": { commit: "ㄉ" }</v>
      </c>
      <c r="BT8" s="94">
        <f t="shared" si="2"/>
        <v>5</v>
      </c>
      <c r="BU8" s="29" t="str">
        <f t="shared" si="3"/>
        <v>- xform/t/2/</v>
      </c>
      <c r="BW8" s="29" t="str">
        <f t="shared" si="4"/>
        <v>- xform/2/ㄉ/</v>
      </c>
    </row>
    <row r="9" spans="1:75" s="68" customFormat="1" ht="31.5" customHeight="1">
      <c r="A9" s="95"/>
      <c r="B9" s="95"/>
      <c r="C9" s="116"/>
      <c r="D9" s="115" t="str">
        <f ca="1">AO17</f>
        <v>ㄚㄇ</v>
      </c>
      <c r="E9" s="103"/>
      <c r="F9" s="102" t="str">
        <f ca="1">AO20</f>
        <v>am</v>
      </c>
      <c r="G9" s="104"/>
      <c r="H9" s="103"/>
      <c r="I9" s="102"/>
      <c r="J9" s="104"/>
      <c r="K9" s="103"/>
      <c r="L9" s="102"/>
      <c r="M9" s="104"/>
      <c r="N9" s="103"/>
      <c r="O9" s="102"/>
      <c r="P9" s="104"/>
      <c r="Q9" s="103"/>
      <c r="R9" s="102"/>
      <c r="S9" s="106" t="str">
        <f ca="1">U18</f>
        <v>ㄑ</v>
      </c>
      <c r="T9" s="103"/>
      <c r="U9" s="105" t="str">
        <f ca="1">U20</f>
        <v>ci-</v>
      </c>
      <c r="V9" s="101" t="str">
        <f ca="1">AA17</f>
        <v>ㄥㄨ</v>
      </c>
      <c r="W9" s="98"/>
      <c r="X9" s="97" t="str">
        <f ca="1">AA20</f>
        <v>Nu</v>
      </c>
      <c r="Y9" s="114"/>
      <c r="Z9" s="98"/>
      <c r="AA9" s="100"/>
      <c r="AB9" s="101" t="str">
        <f ca="1">AM17</f>
        <v>ㄥㄠ</v>
      </c>
      <c r="AC9" s="98"/>
      <c r="AD9" s="97" t="str">
        <f ca="1">AM20</f>
        <v>Nau</v>
      </c>
      <c r="AE9" s="101" t="str">
        <f ca="1">AP17</f>
        <v>ㄛㄥ</v>
      </c>
      <c r="AF9" s="98"/>
      <c r="AG9" s="97" t="str">
        <f ca="1">AP20</f>
        <v>ong</v>
      </c>
      <c r="AH9" s="113"/>
      <c r="AI9" s="112"/>
      <c r="AJ9" s="111"/>
      <c r="AK9" s="95"/>
      <c r="AL9" s="95"/>
      <c r="AM9" s="95"/>
      <c r="AN9" s="95"/>
      <c r="AO9" s="95"/>
      <c r="AP9" s="95"/>
      <c r="AQ9" s="95"/>
      <c r="AR9" s="96"/>
      <c r="AS9" s="96"/>
      <c r="AT9" s="95"/>
      <c r="AU9" s="95"/>
      <c r="AV9" s="95"/>
      <c r="BJ9" s="17">
        <f t="shared" si="0"/>
        <v>6</v>
      </c>
      <c r="BK9" s="23" t="s">
        <v>26</v>
      </c>
      <c r="BL9" s="22" t="s">
        <v>103</v>
      </c>
      <c r="BM9" s="21" t="s">
        <v>103</v>
      </c>
      <c r="BN9" s="20" t="s">
        <v>102</v>
      </c>
      <c r="BO9" s="19" t="s">
        <v>145</v>
      </c>
      <c r="BP9" s="19"/>
      <c r="BR9" s="18" t="str">
        <f t="shared" si="1"/>
        <v>"w": { commit: "ㄊ" }</v>
      </c>
      <c r="BT9" s="94">
        <f t="shared" si="2"/>
        <v>6</v>
      </c>
      <c r="BU9" s="29" t="str">
        <f t="shared" si="3"/>
        <v>- xform/T/w/</v>
      </c>
      <c r="BW9" s="29" t="str">
        <f t="shared" si="4"/>
        <v>- xform/w/ㄊ/</v>
      </c>
    </row>
    <row r="10" spans="1:75" customFormat="1" ht="31.5" customHeight="1" thickBot="1">
      <c r="A10" s="62"/>
      <c r="B10" s="62"/>
      <c r="C10" s="62"/>
      <c r="D10" s="89" t="str">
        <f ca="1">G17</f>
        <v>ㄇ</v>
      </c>
      <c r="E10" s="88"/>
      <c r="F10" s="92" t="s">
        <v>37</v>
      </c>
      <c r="G10" s="89" t="str">
        <f ca="1">J17</f>
        <v>ㄋ</v>
      </c>
      <c r="H10" s="88"/>
      <c r="I10" s="92" t="s">
        <v>87</v>
      </c>
      <c r="J10" s="89" t="str">
        <f ca="1">N17</f>
        <v>ㄎ</v>
      </c>
      <c r="K10" s="88"/>
      <c r="L10" s="92" t="s">
        <v>138</v>
      </c>
      <c r="M10" s="90"/>
      <c r="N10" s="88"/>
      <c r="O10" s="110"/>
      <c r="P10" s="109"/>
      <c r="Q10" s="88"/>
      <c r="R10" s="87"/>
      <c r="S10" s="90" t="str">
        <f ca="1">Q17</f>
        <v>ㄘ</v>
      </c>
      <c r="T10" s="88"/>
      <c r="U10" s="87" t="str">
        <f ca="1">Q20</f>
        <v>c</v>
      </c>
      <c r="V10" s="85" t="str">
        <f ca="1">Z17</f>
        <v>ㄨ</v>
      </c>
      <c r="W10" s="84"/>
      <c r="X10" s="83" t="str">
        <f ca="1">Z20</f>
        <v>u</v>
      </c>
      <c r="Y10" s="85" t="str">
        <f ca="1">AH17</f>
        <v>ㄜ</v>
      </c>
      <c r="Z10" s="84"/>
      <c r="AA10" s="83" t="str">
        <f ca="1">AH20</f>
        <v>o</v>
      </c>
      <c r="AB10" s="85" t="str">
        <f ca="1">AL17</f>
        <v>ㄠ</v>
      </c>
      <c r="AC10" s="84"/>
      <c r="AD10" s="83" t="str">
        <f ca="1">AL20</f>
        <v>au</v>
      </c>
      <c r="AE10" s="85" t="str">
        <f ca="1">AQ17</f>
        <v>ㄤ</v>
      </c>
      <c r="AF10" s="108"/>
      <c r="AG10" s="83" t="str">
        <f ca="1">AQ20</f>
        <v>ang</v>
      </c>
      <c r="AH10" s="169"/>
      <c r="AI10" s="170"/>
      <c r="AJ10" s="107"/>
      <c r="AK10" s="62"/>
      <c r="AL10" s="62"/>
      <c r="AM10" s="62"/>
      <c r="AN10" s="62"/>
      <c r="AO10" s="62"/>
      <c r="AP10" s="62"/>
      <c r="AQ10" s="62"/>
      <c r="AR10" s="63"/>
      <c r="AS10" s="63"/>
      <c r="AT10" s="62"/>
      <c r="AU10" s="62"/>
      <c r="AV10" s="62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7">
        <f t="shared" si="0"/>
        <v>7</v>
      </c>
      <c r="BK10" s="23" t="s">
        <v>85</v>
      </c>
      <c r="BL10" s="22" t="s">
        <v>101</v>
      </c>
      <c r="BM10" s="21" t="s">
        <v>101</v>
      </c>
      <c r="BN10" s="20" t="s">
        <v>87</v>
      </c>
      <c r="BO10" s="19" t="s">
        <v>87</v>
      </c>
      <c r="BP10" s="19"/>
      <c r="BQ10" s="11"/>
      <c r="BR10" s="18" t="str">
        <f t="shared" si="1"/>
        <v>"s": { commit: "ㄋ" }</v>
      </c>
      <c r="BS10" s="11"/>
      <c r="BT10" s="13">
        <f t="shared" si="2"/>
        <v>7</v>
      </c>
      <c r="BU10" s="29" t="str">
        <f t="shared" si="3"/>
        <v>- xform/n/s/</v>
      </c>
      <c r="BW10" s="29" t="str">
        <f t="shared" si="4"/>
        <v>- xform/s/ㄋ/</v>
      </c>
    </row>
    <row r="11" spans="1:75" s="68" customFormat="1" ht="31.5" customHeight="1">
      <c r="A11" s="95"/>
      <c r="B11" s="95"/>
      <c r="C11" s="95"/>
      <c r="D11" s="95"/>
      <c r="E11" s="159" t="s">
        <v>81</v>
      </c>
      <c r="F11" s="160"/>
      <c r="G11" s="161"/>
      <c r="H11" s="159" t="s">
        <v>40</v>
      </c>
      <c r="I11" s="160"/>
      <c r="J11" s="161"/>
      <c r="K11" s="159" t="s">
        <v>78</v>
      </c>
      <c r="L11" s="160"/>
      <c r="M11" s="161"/>
      <c r="N11" s="159" t="s">
        <v>137</v>
      </c>
      <c r="O11" s="160"/>
      <c r="P11" s="161"/>
      <c r="Q11" s="159" t="s">
        <v>9</v>
      </c>
      <c r="R11" s="160"/>
      <c r="S11" s="161"/>
      <c r="T11" s="159" t="s">
        <v>32</v>
      </c>
      <c r="U11" s="160"/>
      <c r="V11" s="161"/>
      <c r="W11" s="171" t="s">
        <v>35</v>
      </c>
      <c r="X11" s="172"/>
      <c r="Y11" s="173"/>
      <c r="Z11" s="171" t="s">
        <v>136</v>
      </c>
      <c r="AA11" s="172"/>
      <c r="AB11" s="173"/>
      <c r="AC11" s="171" t="s">
        <v>135</v>
      </c>
      <c r="AD11" s="172"/>
      <c r="AE11" s="173"/>
      <c r="AF11" s="166" t="s">
        <v>134</v>
      </c>
      <c r="AG11" s="167"/>
      <c r="AH11" s="168"/>
      <c r="AI11" s="95"/>
      <c r="AJ11" s="95"/>
      <c r="AK11" s="95"/>
      <c r="AL11" s="95"/>
      <c r="AM11" s="95"/>
      <c r="AN11" s="95"/>
      <c r="AO11" s="95"/>
      <c r="AP11" s="95"/>
      <c r="AQ11" s="95"/>
      <c r="AR11" s="96"/>
      <c r="AS11" s="96"/>
      <c r="AT11" s="95"/>
      <c r="AU11" s="95"/>
      <c r="AV11" s="95"/>
      <c r="BJ11" s="17">
        <f t="shared" si="0"/>
        <v>8</v>
      </c>
      <c r="BK11" s="23" t="s">
        <v>43</v>
      </c>
      <c r="BL11" s="22" t="s">
        <v>100</v>
      </c>
      <c r="BM11" s="21" t="s">
        <v>100</v>
      </c>
      <c r="BN11" s="20" t="s">
        <v>45</v>
      </c>
      <c r="BO11" s="19" t="s">
        <v>45</v>
      </c>
      <c r="BP11" s="19"/>
      <c r="BR11" s="18" t="str">
        <f t="shared" si="1"/>
        <v>"x": { commit: "ㄌ" }</v>
      </c>
      <c r="BT11" s="94">
        <f t="shared" si="2"/>
        <v>8</v>
      </c>
      <c r="BU11" s="29" t="str">
        <f t="shared" si="3"/>
        <v>- xform/l/x/</v>
      </c>
      <c r="BW11" s="29" t="str">
        <f t="shared" si="4"/>
        <v>- xform/x/ㄌ/</v>
      </c>
    </row>
    <row r="12" spans="1:75" s="68" customFormat="1" ht="31.5" customHeight="1">
      <c r="A12" s="95"/>
      <c r="B12" s="95"/>
      <c r="C12" s="95"/>
      <c r="D12" s="95"/>
      <c r="E12" s="104"/>
      <c r="F12" s="103"/>
      <c r="G12" s="102"/>
      <c r="H12" s="104"/>
      <c r="I12" s="103"/>
      <c r="J12" s="102"/>
      <c r="K12" s="104"/>
      <c r="L12" s="103"/>
      <c r="M12" s="102"/>
      <c r="N12" s="104"/>
      <c r="O12" s="103"/>
      <c r="P12" s="102"/>
      <c r="Q12" s="106"/>
      <c r="R12" s="103"/>
      <c r="S12" s="105"/>
      <c r="T12" s="104" t="str">
        <f ca="1">V18</f>
        <v>ㄒ</v>
      </c>
      <c r="U12" s="103"/>
      <c r="V12" s="102" t="str">
        <f ca="1">V20</f>
        <v>si-</v>
      </c>
      <c r="W12" s="101"/>
      <c r="X12" s="98"/>
      <c r="Y12" s="97"/>
      <c r="Z12" s="101" t="str">
        <f ca="1">AE17</f>
        <v>ㄥㄝ</v>
      </c>
      <c r="AA12" s="98"/>
      <c r="AB12" s="97" t="str">
        <f ca="1">AE20</f>
        <v>Ne</v>
      </c>
      <c r="AC12" s="101"/>
      <c r="AD12" s="98"/>
      <c r="AE12" s="100"/>
      <c r="AF12" s="99" t="str">
        <f ca="1">O17</f>
        <v>ㄥ</v>
      </c>
      <c r="AG12" s="98"/>
      <c r="AH12" s="97" t="str">
        <f ca="1">O20</f>
        <v>ng</v>
      </c>
      <c r="AI12" s="95"/>
      <c r="AJ12" s="95"/>
      <c r="AK12" s="95"/>
      <c r="AL12" s="95"/>
      <c r="AM12" s="95"/>
      <c r="AN12" s="95"/>
      <c r="AO12" s="95"/>
      <c r="AP12" s="95"/>
      <c r="AQ12" s="95" t="s">
        <v>133</v>
      </c>
      <c r="AR12" s="96"/>
      <c r="AS12" s="96"/>
      <c r="AT12" s="95"/>
      <c r="AU12" s="95"/>
      <c r="AV12" s="95"/>
      <c r="BJ12" s="17">
        <f t="shared" si="0"/>
        <v>9</v>
      </c>
      <c r="BK12" s="23" t="s">
        <v>54</v>
      </c>
      <c r="BL12" s="22" t="s">
        <v>99</v>
      </c>
      <c r="BM12" s="21" t="s">
        <v>99</v>
      </c>
      <c r="BN12" s="20" t="s">
        <v>58</v>
      </c>
      <c r="BO12" s="19" t="s">
        <v>58</v>
      </c>
      <c r="BP12" s="19"/>
      <c r="BR12" s="18" t="str">
        <f t="shared" si="1"/>
        <v>"e": { commit: "ㄍ" }</v>
      </c>
      <c r="BT12" s="94">
        <f t="shared" si="2"/>
        <v>9</v>
      </c>
      <c r="BU12" s="29" t="str">
        <f t="shared" si="3"/>
        <v>- xform/k/e/</v>
      </c>
      <c r="BW12" s="29" t="str">
        <f t="shared" si="4"/>
        <v>- xform/e/ㄍ/</v>
      </c>
    </row>
    <row r="13" spans="1:75" customFormat="1" ht="31.5" customHeight="1" thickBot="1">
      <c r="A13" s="62"/>
      <c r="B13" s="62"/>
      <c r="C13" s="62"/>
      <c r="D13" s="62"/>
      <c r="E13" s="90"/>
      <c r="F13" s="88"/>
      <c r="G13" s="93"/>
      <c r="H13" s="89" t="str">
        <f ca="1">K17</f>
        <v>ㄌ</v>
      </c>
      <c r="I13" s="88"/>
      <c r="J13" s="92" t="s">
        <v>45</v>
      </c>
      <c r="K13" s="89" t="str">
        <f ca="1">W17</f>
        <v>ㄏ</v>
      </c>
      <c r="L13" s="88"/>
      <c r="M13" s="87" t="str">
        <f ca="1">P20</f>
        <v>z</v>
      </c>
      <c r="N13" s="90"/>
      <c r="O13" s="88"/>
      <c r="P13" s="91"/>
      <c r="Q13" s="90" t="str">
        <f ca="1">S18</f>
        <v>ㄖ</v>
      </c>
      <c r="R13" s="88"/>
      <c r="S13" s="87" t="str">
        <f ca="1">S20</f>
        <v>j</v>
      </c>
      <c r="T13" s="89" t="str">
        <f ca="1">R18</f>
        <v>ㄙ</v>
      </c>
      <c r="U13" s="88"/>
      <c r="V13" s="87" t="str">
        <f ca="1">R20</f>
        <v>s</v>
      </c>
      <c r="W13" s="85" t="str">
        <f ca="1">AT17</f>
        <v>ㄇ</v>
      </c>
      <c r="X13" s="84"/>
      <c r="Y13" s="83" t="str">
        <f ca="1">AT16</f>
        <v>m</v>
      </c>
      <c r="Z13" s="85" t="str">
        <f ca="1">AD17</f>
        <v>ㄝ</v>
      </c>
      <c r="AA13" s="84"/>
      <c r="AB13" s="83" t="str">
        <f ca="1">AD20</f>
        <v>e</v>
      </c>
      <c r="AC13" s="85" t="s">
        <v>10</v>
      </c>
      <c r="AD13" s="84"/>
      <c r="AE13" s="86" t="s">
        <v>32</v>
      </c>
      <c r="AF13" s="85" t="str">
        <f ca="1">AS17</f>
        <v>ㄥ</v>
      </c>
      <c r="AG13" s="84"/>
      <c r="AH13" s="83" t="str">
        <f ca="1">AS20</f>
        <v>ng</v>
      </c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3"/>
      <c r="AT13" s="62"/>
      <c r="AU13" s="62"/>
      <c r="AV13" s="62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68"/>
      <c r="BH13" s="11"/>
      <c r="BI13" s="11"/>
      <c r="BJ13" s="17">
        <f t="shared" si="0"/>
        <v>10</v>
      </c>
      <c r="BK13" s="23" t="s">
        <v>51</v>
      </c>
      <c r="BL13" s="22" t="s">
        <v>168</v>
      </c>
      <c r="BM13" s="21" t="s">
        <v>98</v>
      </c>
      <c r="BN13" s="20" t="s">
        <v>97</v>
      </c>
      <c r="BO13" s="19" t="s">
        <v>97</v>
      </c>
      <c r="BP13" s="19"/>
      <c r="BQ13" s="11"/>
      <c r="BR13" s="18" t="str">
        <f t="shared" si="1"/>
        <v>"E": { commit: "ㄍㄏ" }</v>
      </c>
      <c r="BS13" s="11"/>
      <c r="BT13" s="13">
        <f t="shared" si="2"/>
        <v>10</v>
      </c>
      <c r="BU13" s="29" t="str">
        <f t="shared" si="3"/>
        <v>- xform/g/E/</v>
      </c>
      <c r="BW13" s="29" t="str">
        <f t="shared" si="4"/>
        <v>- xform/E/ㄍㄏ/</v>
      </c>
    </row>
    <row r="14" spans="1:75" customFormat="1" ht="31.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3"/>
      <c r="AS14" s="63"/>
      <c r="AT14" s="62"/>
      <c r="AU14" s="62"/>
      <c r="AV14" s="62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68"/>
      <c r="BH14" s="11"/>
      <c r="BI14" s="11"/>
      <c r="BJ14" s="17">
        <f t="shared" si="0"/>
        <v>11</v>
      </c>
      <c r="BK14" s="23" t="s">
        <v>96</v>
      </c>
      <c r="BL14" s="22" t="s">
        <v>95</v>
      </c>
      <c r="BM14" s="21" t="s">
        <v>95</v>
      </c>
      <c r="BN14" s="20" t="s">
        <v>94</v>
      </c>
      <c r="BO14" s="19" t="s">
        <v>138</v>
      </c>
      <c r="BP14" s="19"/>
      <c r="BQ14" s="11"/>
      <c r="BR14" s="18" t="str">
        <f t="shared" si="1"/>
        <v>"d": { commit: "ㄎ" }</v>
      </c>
      <c r="BS14" s="11"/>
      <c r="BT14" s="13">
        <f t="shared" si="2"/>
        <v>11</v>
      </c>
      <c r="BU14" s="29" t="str">
        <f t="shared" si="3"/>
        <v>- xform/K/d/</v>
      </c>
      <c r="BW14" s="29" t="str">
        <f t="shared" si="4"/>
        <v>- xform/d/ㄎ/</v>
      </c>
    </row>
    <row r="15" spans="1:75" s="75" customFormat="1" ht="31.5" customHeight="1">
      <c r="A15" s="82"/>
      <c r="B15" s="81" t="s">
        <v>132</v>
      </c>
      <c r="C15" s="80"/>
      <c r="D15" s="79" cm="1">
        <f t="array" ref="D15" xml:space="preserve"> COLUMN() - COLUMN($C:$C)</f>
        <v>1</v>
      </c>
      <c r="E15" s="79" cm="1">
        <f t="array" ref="E15" xml:space="preserve"> COLUMN() - COLUMN($C:$C)</f>
        <v>2</v>
      </c>
      <c r="F15" s="79" cm="1">
        <f t="array" ref="F15" xml:space="preserve"> COLUMN() - COLUMN($C:$C)</f>
        <v>3</v>
      </c>
      <c r="G15" s="79" cm="1">
        <f t="array" ref="G15" xml:space="preserve"> COLUMN() - COLUMN($C:$C)</f>
        <v>4</v>
      </c>
      <c r="H15" s="79" cm="1">
        <f t="array" ref="H15" xml:space="preserve"> COLUMN() - COLUMN($C:$C)</f>
        <v>5</v>
      </c>
      <c r="I15" s="79" cm="1">
        <f t="array" ref="I15" xml:space="preserve"> COLUMN() - COLUMN($C:$C)</f>
        <v>6</v>
      </c>
      <c r="J15" s="79" cm="1">
        <f t="array" ref="J15" xml:space="preserve"> COLUMN() - COLUMN($C:$C)</f>
        <v>7</v>
      </c>
      <c r="K15" s="79" cm="1">
        <f t="array" ref="K15" xml:space="preserve"> COLUMN() - COLUMN($C:$C)</f>
        <v>8</v>
      </c>
      <c r="L15" s="79" cm="1">
        <f t="array" ref="L15" xml:space="preserve"> COLUMN() - COLUMN($C:$C)</f>
        <v>9</v>
      </c>
      <c r="M15" s="79" cm="1">
        <f t="array" ref="M15" xml:space="preserve"> COLUMN() - COLUMN($C:$C)</f>
        <v>10</v>
      </c>
      <c r="N15" s="79" cm="1">
        <f t="array" ref="N15" xml:space="preserve"> COLUMN() - COLUMN($C:$C)</f>
        <v>11</v>
      </c>
      <c r="O15" s="79" cm="1">
        <f t="array" ref="O15" xml:space="preserve"> COLUMN() - COLUMN($C:$C)</f>
        <v>12</v>
      </c>
      <c r="P15" s="79" cm="1">
        <f t="array" ref="P15" xml:space="preserve"> COLUMN() - COLUMN($C:$C)</f>
        <v>13</v>
      </c>
      <c r="Q15" s="79" cm="1">
        <f t="array" ref="Q15" xml:space="preserve"> COLUMN() - COLUMN($C:$C)</f>
        <v>14</v>
      </c>
      <c r="R15" s="79" cm="1">
        <f t="array" ref="R15" xml:space="preserve"> COLUMN() - COLUMN($C:$C)</f>
        <v>15</v>
      </c>
      <c r="S15" s="79" cm="1">
        <f t="array" ref="S15" xml:space="preserve"> COLUMN() - COLUMN($C:$C)</f>
        <v>16</v>
      </c>
      <c r="T15" s="79" cm="1">
        <f t="array" ref="T15" xml:space="preserve"> COLUMN() - COLUMN($C:$C)</f>
        <v>17</v>
      </c>
      <c r="U15" s="79" cm="1">
        <f t="array" ref="U15" xml:space="preserve"> COLUMN() - COLUMN($C:$C)</f>
        <v>18</v>
      </c>
      <c r="V15" s="79" cm="1">
        <f t="array" ref="V15" xml:space="preserve"> COLUMN() - COLUMN($C:$C)</f>
        <v>19</v>
      </c>
      <c r="W15" s="79" cm="1">
        <f t="array" ref="W15" xml:space="preserve"> COLUMN() - COLUMN($C:$C)</f>
        <v>20</v>
      </c>
      <c r="X15" s="78" cm="1">
        <f t="array" ref="X15" xml:space="preserve"> COLUMN() - COLUMN($C:$C)</f>
        <v>21</v>
      </c>
      <c r="Y15" s="78" cm="1">
        <f t="array" ref="Y15" xml:space="preserve"> COLUMN() - COLUMN($C:$C)</f>
        <v>22</v>
      </c>
      <c r="Z15" s="78" cm="1">
        <f t="array" ref="Z15" xml:space="preserve"> COLUMN() - COLUMN($C:$C)</f>
        <v>23</v>
      </c>
      <c r="AA15" s="78" cm="1">
        <f t="array" ref="AA15" xml:space="preserve"> COLUMN() - COLUMN($C:$C)</f>
        <v>24</v>
      </c>
      <c r="AB15" s="78" cm="1">
        <f t="array" ref="AB15" xml:space="preserve"> COLUMN() - COLUMN($C:$C)</f>
        <v>25</v>
      </c>
      <c r="AC15" s="78" cm="1">
        <f t="array" ref="AC15" xml:space="preserve"> COLUMN() - COLUMN($C:$C)</f>
        <v>26</v>
      </c>
      <c r="AD15" s="78" cm="1">
        <f t="array" ref="AD15" xml:space="preserve"> COLUMN() - COLUMN($C:$C)</f>
        <v>27</v>
      </c>
      <c r="AE15" s="78" cm="1">
        <f t="array" ref="AE15" xml:space="preserve"> COLUMN() - COLUMN($C:$C)</f>
        <v>28</v>
      </c>
      <c r="AF15" s="78" cm="1">
        <f t="array" ref="AF15" xml:space="preserve"> COLUMN() - COLUMN($C:$C)</f>
        <v>29</v>
      </c>
      <c r="AG15" s="78" cm="1">
        <f t="array" ref="AG15" xml:space="preserve"> COLUMN() - COLUMN($C:$C)</f>
        <v>30</v>
      </c>
      <c r="AH15" s="78" cm="1">
        <f t="array" ref="AH15" xml:space="preserve"> COLUMN() - COLUMN($C:$C)</f>
        <v>31</v>
      </c>
      <c r="AI15" s="78" cm="1">
        <f t="array" ref="AI15" xml:space="preserve"> COLUMN() - COLUMN($C:$C)</f>
        <v>32</v>
      </c>
      <c r="AJ15" s="78" cm="1">
        <f t="array" ref="AJ15" xml:space="preserve"> COLUMN() - COLUMN($C:$C)</f>
        <v>33</v>
      </c>
      <c r="AK15" s="78" cm="1">
        <f t="array" ref="AK15" xml:space="preserve"> COLUMN() - COLUMN($C:$C)</f>
        <v>34</v>
      </c>
      <c r="AL15" s="78" cm="1">
        <f t="array" ref="AL15" xml:space="preserve"> COLUMN() - COLUMN($C:$C)</f>
        <v>35</v>
      </c>
      <c r="AM15" s="78" cm="1">
        <f t="array" ref="AM15" xml:space="preserve"> COLUMN() - COLUMN($C:$C)</f>
        <v>36</v>
      </c>
      <c r="AN15" s="78" cm="1">
        <f t="array" ref="AN15" xml:space="preserve"> COLUMN() - COLUMN($C:$C)</f>
        <v>37</v>
      </c>
      <c r="AO15" s="78" cm="1">
        <f t="array" ref="AO15" xml:space="preserve"> COLUMN() - COLUMN($C:$C)</f>
        <v>38</v>
      </c>
      <c r="AP15" s="78" cm="1">
        <f t="array" ref="AP15" xml:space="preserve"> COLUMN() - COLUMN($C:$C)</f>
        <v>39</v>
      </c>
      <c r="AQ15" s="78" cm="1">
        <f t="array" ref="AQ15" xml:space="preserve"> COLUMN() - COLUMN($C:$C)</f>
        <v>40</v>
      </c>
      <c r="AR15" s="78" cm="1">
        <f t="array" ref="AR15" xml:space="preserve"> COLUMN() - COLUMN($C:$C)</f>
        <v>41</v>
      </c>
      <c r="AS15" s="78" cm="1">
        <f t="array" ref="AS15" xml:space="preserve"> COLUMN() - COLUMN($C:$C)</f>
        <v>42</v>
      </c>
      <c r="AT15" s="78" cm="1">
        <f t="array" ref="AT15" xml:space="preserve"> COLUMN() - COLUMN($C:$C)</f>
        <v>43</v>
      </c>
      <c r="AU15" s="78" cm="1">
        <f t="array" ref="AU15" xml:space="preserve"> COLUMN() - COLUMN($C:$C)</f>
        <v>44</v>
      </c>
      <c r="AV15" s="78" cm="1">
        <f t="array" ref="AV15" xml:space="preserve"> COLUMN() - COLUMN($C:$C)</f>
        <v>45</v>
      </c>
      <c r="AW15" s="77" cm="1">
        <f t="array" ref="AW15" xml:space="preserve"> COLUMN() - COLUMN($C:$C)</f>
        <v>46</v>
      </c>
      <c r="AX15" s="77" cm="1">
        <f t="array" ref="AX15" xml:space="preserve"> COLUMN() - COLUMN($C:$C)</f>
        <v>47</v>
      </c>
      <c r="AY15" s="77" cm="1">
        <f t="array" ref="AY15" xml:space="preserve"> COLUMN() - COLUMN($C:$C)</f>
        <v>48</v>
      </c>
      <c r="AZ15" s="77" cm="1">
        <f t="array" ref="AZ15" xml:space="preserve"> COLUMN() - COLUMN($C:$C)</f>
        <v>49</v>
      </c>
      <c r="BA15" s="77" cm="1">
        <f t="array" ref="BA15" xml:space="preserve"> COLUMN() - COLUMN($C:$C)</f>
        <v>50</v>
      </c>
      <c r="BB15" s="77" cm="1">
        <f t="array" ref="BB15" xml:space="preserve"> COLUMN() - COLUMN($C:$C)</f>
        <v>51</v>
      </c>
      <c r="BC15" s="68"/>
      <c r="BD15" s="68"/>
      <c r="BE15" s="68"/>
      <c r="BF15" s="68"/>
      <c r="BG15" s="68"/>
      <c r="BJ15" s="17">
        <f t="shared" si="0"/>
        <v>12</v>
      </c>
      <c r="BK15" s="23" t="s">
        <v>28</v>
      </c>
      <c r="BL15" s="22" t="s">
        <v>169</v>
      </c>
      <c r="BM15" s="21" t="s">
        <v>27</v>
      </c>
      <c r="BN15" s="20" t="s">
        <v>26</v>
      </c>
      <c r="BO15" s="19" t="s">
        <v>170</v>
      </c>
      <c r="BP15" s="19"/>
      <c r="BR15" s="18" t="str">
        <f t="shared" si="1"/>
        <v>"?": { commit: "ㄥ" }</v>
      </c>
      <c r="BT15" s="76">
        <f t="shared" si="2"/>
        <v>12</v>
      </c>
      <c r="BU15" s="29" t="str">
        <f t="shared" si="3"/>
        <v>- xform/w/?/</v>
      </c>
      <c r="BW15" s="29" t="str">
        <f t="shared" si="4"/>
        <v>- xform/?/ㄥ/</v>
      </c>
    </row>
    <row r="16" spans="1:75" s="67" customFormat="1" ht="31.5" customHeight="1">
      <c r="A16" s="69"/>
      <c r="B16" s="74" t="s">
        <v>123</v>
      </c>
      <c r="C16" s="73"/>
      <c r="D16" s="72" cm="1">
        <f t="array" aca="1" ref="D16" ca="1">INDIRECT(ADDRESS(ROW($BK$4)+D$15-1, COLUMN($BK$4)))</f>
        <v>1</v>
      </c>
      <c r="E16" s="72" t="str" cm="1">
        <f t="array" aca="1" ref="E16" ca="1">INDIRECT(ADDRESS(ROW($BK$4)+E$15-1, COLUMN($BK$4)))</f>
        <v>!</v>
      </c>
      <c r="F16" s="72" t="str" cm="1">
        <f t="array" aca="1" ref="F16" ca="1">INDIRECT(ADDRESS(ROW($BK$4)+F$15-1, COLUMN($BK$4)))</f>
        <v>q</v>
      </c>
      <c r="G16" s="72" t="str" cm="1">
        <f t="array" aca="1" ref="G16" ca="1">INDIRECT(ADDRESS(ROW($BK$4)+G$15-1, COLUMN($BK$4)))</f>
        <v>a</v>
      </c>
      <c r="H16" s="72" cm="1">
        <f t="array" aca="1" ref="H16" ca="1">INDIRECT(ADDRESS(ROW($BK$4)+H$15-1, COLUMN($BK$4)))</f>
        <v>2</v>
      </c>
      <c r="I16" s="72" t="str" cm="1">
        <f t="array" aca="1" ref="I16" ca="1">INDIRECT(ADDRESS(ROW($BK$4)+I$15-1, COLUMN($BK$4)))</f>
        <v>w</v>
      </c>
      <c r="J16" s="72" t="str" cm="1">
        <f t="array" aca="1" ref="J16" ca="1">INDIRECT(ADDRESS(ROW($BK$4)+J$15-1, COLUMN($BK$4)))</f>
        <v>s</v>
      </c>
      <c r="K16" s="72" t="str" cm="1">
        <f t="array" aca="1" ref="K16" ca="1">INDIRECT(ADDRESS(ROW($BK$4)+K$15-1, COLUMN($BK$4)))</f>
        <v>x</v>
      </c>
      <c r="L16" s="72" t="str" cm="1">
        <f t="array" aca="1" ref="L16" ca="1">INDIRECT(ADDRESS(ROW($BK$4)+L$15-1, COLUMN($BK$4)))</f>
        <v>e</v>
      </c>
      <c r="M16" s="72" t="str" cm="1">
        <f t="array" aca="1" ref="M16" ca="1">INDIRECT(ADDRESS(ROW($BK$4)+M$15-1, COLUMN($BK$4)))</f>
        <v>E</v>
      </c>
      <c r="N16" s="72" t="str" cm="1">
        <f t="array" aca="1" ref="N16" ca="1">INDIRECT(ADDRESS(ROW($BK$4)+N$15-1, COLUMN($BK$4)))</f>
        <v>d</v>
      </c>
      <c r="O16" s="72" t="str" cm="1">
        <f t="array" aca="1" ref="O16" ca="1">INDIRECT(ADDRESS(ROW($BK$4)+O$15-1, COLUMN($BK$4)))</f>
        <v>?</v>
      </c>
      <c r="P16" s="72" t="str" cm="1">
        <f t="array" aca="1" ref="P16" ca="1">INDIRECT(ADDRESS(ROW($BK$4)+P$15-1, COLUMN($BK$4)))</f>
        <v>y</v>
      </c>
      <c r="Q16" s="72" t="str" cm="1">
        <f t="array" aca="1" ref="Q16" ca="1">INDIRECT(ADDRESS(ROW($BK$4)+Q$15-1, COLUMN($BK$4)))</f>
        <v>h</v>
      </c>
      <c r="R16" s="72" t="str" cm="1">
        <f t="array" aca="1" ref="R16" ca="1">INDIRECT(ADDRESS(ROW($BK$4)+R$15-1, COLUMN($BK$4)))</f>
        <v>n</v>
      </c>
      <c r="S16" s="72" t="str" cm="1">
        <f t="array" aca="1" ref="S16" ca="1">INDIRECT(ADDRESS(ROW($BK$4)+S$15-1, COLUMN($BK$4)))</f>
        <v>b</v>
      </c>
      <c r="T16" s="72" t="str" cm="1">
        <f t="array" aca="1" ref="T16" ca="1">INDIRECT(ADDRESS(ROW($BK$4)+T$15-1, COLUMN($BK$4)))</f>
        <v>Y</v>
      </c>
      <c r="U16" s="72" t="str" cm="1">
        <f t="array" aca="1" ref="U16" ca="1">INDIRECT(ADDRESS(ROW($BK$4)+U$15-1, COLUMN($BK$4)))</f>
        <v>H</v>
      </c>
      <c r="V16" s="72" t="str" cm="1">
        <f t="array" aca="1" ref="V16" ca="1">INDIRECT(ADDRESS(ROW($BK$4)+V$15-1, COLUMN($BK$4)))</f>
        <v>N</v>
      </c>
      <c r="W16" s="72" t="str" cm="1">
        <f t="array" aca="1" ref="W16" ca="1">INDIRECT(ADDRESS(ROW($BK$4)+W$15-1, COLUMN($BK$4)))</f>
        <v>c</v>
      </c>
      <c r="X16" s="72" t="str" cm="1">
        <f t="array" aca="1" ref="X16" ca="1">INDIRECT(ADDRESS(ROW($BK$4)+X$15-1, COLUMN($BK$4)))</f>
        <v>u</v>
      </c>
      <c r="Y16" s="72" t="str" cm="1">
        <f t="array" aca="1" ref="Y16" ca="1">INDIRECT(ADDRESS(ROW($BK$4)+Y$15-1, COLUMN($BK$4)))</f>
        <v>U</v>
      </c>
      <c r="Z16" s="72" t="str" cm="1">
        <f t="array" aca="1" ref="Z16" ca="1">INDIRECT(ADDRESS(ROW($BK$4)+Z$15-1, COLUMN($BK$4)))</f>
        <v>j</v>
      </c>
      <c r="AA16" s="72" t="str" cm="1">
        <f t="array" aca="1" ref="AA16" ca="1">INDIRECT(ADDRESS(ROW($BK$4)+AA$15-1, COLUMN($BK$4)))</f>
        <v>J</v>
      </c>
      <c r="AB16" s="72" cm="1">
        <f t="array" aca="1" ref="AB16" ca="1">INDIRECT(ADDRESS(ROW($BK$4)+AB$15-1, COLUMN($BK$4)))</f>
        <v>8</v>
      </c>
      <c r="AC16" s="72" t="str" cm="1">
        <f t="array" aca="1" ref="AC16" ca="1">INDIRECT(ADDRESS(ROW($BK$4)+AC$15-1, COLUMN($BK$4)))</f>
        <v>*</v>
      </c>
      <c r="AD16" s="72" t="str" cm="1">
        <f t="array" aca="1" ref="AD16" ca="1">INDIRECT(ADDRESS(ROW($BK$4)+AD$15-1, COLUMN($BK$4)))</f>
        <v>,</v>
      </c>
      <c r="AE16" s="72" t="str" cm="1">
        <f t="array" aca="1" ref="AE16" ca="1">INDIRECT(ADDRESS(ROW($BK$4)+AE$15-1, COLUMN($BK$4)))</f>
        <v>&lt;</v>
      </c>
      <c r="AF16" s="72" t="str" cm="1">
        <f t="array" aca="1" ref="AF16" ca="1">INDIRECT(ADDRESS(ROW($BK$4)+AF$15-1, COLUMN($BK$4)))</f>
        <v>i</v>
      </c>
      <c r="AG16" s="72" t="str" cm="1">
        <f t="array" aca="1" ref="AG16" ca="1">INDIRECT(ADDRESS(ROW($BK$4)+AG$15-1, COLUMN($BK$4)))</f>
        <v>I</v>
      </c>
      <c r="AH16" s="72" t="str" cm="1">
        <f t="array" aca="1" ref="AH16" ca="1">INDIRECT(ADDRESS(ROW($BK$4)+AH$15-1, COLUMN($BK$4)))</f>
        <v>k</v>
      </c>
      <c r="AI16" s="72" cm="1">
        <f t="array" aca="1" ref="AI16" ca="1">INDIRECT(ADDRESS(ROW($BK$4)+AI$15-1, COLUMN($BK$4)))</f>
        <v>0</v>
      </c>
      <c r="AJ16" s="72" cm="1">
        <f t="array" aca="1" ref="AJ16" ca="1">INDIRECT(ADDRESS(ROW($BK$4)+AJ$15-1, COLUMN($BK$4)))</f>
        <v>9</v>
      </c>
      <c r="AK16" s="72" t="str" cm="1">
        <f t="array" aca="1" ref="AK16" ca="1">INDIRECT(ADDRESS(ROW($BK$4)+AK$15-1, COLUMN($BK$4)))</f>
        <v>(</v>
      </c>
      <c r="AL16" s="72" t="str" cm="1">
        <f t="array" aca="1" ref="AL16" ca="1">INDIRECT(ADDRESS(ROW($BK$4)+AL$15-1, COLUMN($BK$4)))</f>
        <v>l</v>
      </c>
      <c r="AM16" s="72" t="str" cm="1">
        <f t="array" aca="1" ref="AM16" ca="1">INDIRECT(ADDRESS(ROW($BK$4)+AM$15-1, COLUMN($BK$4)))</f>
        <v>L</v>
      </c>
      <c r="AN16" s="72" t="str" cm="1">
        <f t="array" aca="1" ref="AN16" ca="1">INDIRECT(ADDRESS(ROW($BK$4)+AN$15-1, COLUMN($BK$4)))</f>
        <v>O</v>
      </c>
      <c r="AO16" s="72" t="str" cm="1">
        <f t="array" aca="1" ref="AO16" ca="1">INDIRECT(ADDRESS(ROW($BK$4)+AO$15-1, COLUMN($BK$4)))</f>
        <v>A</v>
      </c>
      <c r="AP16" s="72" t="str" cm="1">
        <f t="array" aca="1" ref="AP16" ca="1">INDIRECT(ADDRESS(ROW($BK$4)+AP$15-1, COLUMN($BK$4)))</f>
        <v>:</v>
      </c>
      <c r="AQ16" s="72" t="str" cm="1">
        <f t="array" aca="1" ref="AQ16" ca="1">INDIRECT(ADDRESS(ROW($BK$4)+AQ$15-1, COLUMN($BK$4)))</f>
        <v>;</v>
      </c>
      <c r="AR16" s="72" t="s">
        <v>294</v>
      </c>
      <c r="AS16" s="72" t="str" cm="1">
        <f t="array" aca="1" ref="AS16" ca="1">INDIRECT(ADDRESS(ROW($BK$4)+AS$15-1, COLUMN($BK$4)))</f>
        <v>/</v>
      </c>
      <c r="AT16" s="72" t="str" cm="1">
        <f t="array" aca="1" ref="AT16" ca="1">INDIRECT(ADDRESS(ROW($BK$4)+AT$15-1, COLUMN($BK$4)))</f>
        <v>m</v>
      </c>
      <c r="AU16" s="72" t="str" cm="1">
        <f t="array" aca="1" ref="AU16" ca="1">INDIRECT(ADDRESS(ROW($BK$4)+AU$15-1, COLUMN($BK$4)))</f>
        <v>p</v>
      </c>
      <c r="AV16" s="72" t="str" cm="1">
        <f t="array" aca="1" ref="AV16" ca="1">INDIRECT(ADDRESS(ROW($BK$4)+AV$15-1, COLUMN($BK$4)))</f>
        <v>.</v>
      </c>
      <c r="AW16" s="72" t="s">
        <v>295</v>
      </c>
      <c r="AX16" s="72" cm="1">
        <f t="array" aca="1" ref="AX16" ca="1">INDIRECT(ADDRESS(ROW($BK$4)+AX$15-1, COLUMN($BK$4)))</f>
        <v>4</v>
      </c>
      <c r="AY16" s="72" cm="1">
        <f t="array" aca="1" ref="AY16" ca="1">INDIRECT(ADDRESS(ROW($BK$4)+AY$15-1, COLUMN($BK$4)))</f>
        <v>3</v>
      </c>
      <c r="AZ16" s="72" cm="1">
        <f t="array" aca="1" ref="AZ16" ca="1">INDIRECT(ADDRESS(ROW($BK$4)+AZ$15-1, COLUMN($BK$4)))</f>
        <v>6</v>
      </c>
      <c r="BA16" s="72" cm="1">
        <f t="array" aca="1" ref="BA16" ca="1">INDIRECT(ADDRESS(ROW($BK$4)+BA$15-1, COLUMN($BK$4)))</f>
        <v>5</v>
      </c>
      <c r="BB16" s="72" cm="1">
        <f t="array" aca="1" ref="BB16" ca="1">INDIRECT(ADDRESS(ROW($BK$4)+BB$15-1, COLUMN($BK$4)))</f>
        <v>7</v>
      </c>
      <c r="BC16" s="68"/>
      <c r="BD16" s="68"/>
      <c r="BE16" s="68"/>
      <c r="BF16" s="68"/>
      <c r="BG16" s="68"/>
      <c r="BJ16" s="17">
        <f t="shared" si="0"/>
        <v>13</v>
      </c>
      <c r="BK16" s="23" t="s">
        <v>49</v>
      </c>
      <c r="BL16" s="22" t="s">
        <v>92</v>
      </c>
      <c r="BM16" s="21" t="s">
        <v>92</v>
      </c>
      <c r="BN16" s="20" t="s">
        <v>91</v>
      </c>
      <c r="BO16" s="19" t="s">
        <v>91</v>
      </c>
      <c r="BP16" s="19"/>
      <c r="BR16" s="18" t="str">
        <f t="shared" si="1"/>
        <v>"y": { commit: "ㄗ" }</v>
      </c>
      <c r="BT16" s="43">
        <f t="shared" si="2"/>
        <v>13</v>
      </c>
      <c r="BU16" s="29" t="str">
        <f t="shared" si="3"/>
        <v>- xform/z/y/</v>
      </c>
      <c r="BW16" s="29" t="str">
        <f t="shared" si="4"/>
        <v>- xform/y/ㄗ/</v>
      </c>
    </row>
    <row r="17" spans="1:75" s="67" customFormat="1" ht="31.5" customHeight="1">
      <c r="A17" s="69"/>
      <c r="B17" s="71" t="s">
        <v>203</v>
      </c>
      <c r="C17" s="70"/>
      <c r="D17" s="142" t="str">
        <f t="shared" ref="D17:AI17" ca="1" si="5">D18</f>
        <v>ㄅ</v>
      </c>
      <c r="E17" s="142" t="str">
        <f t="shared" ca="1" si="5"/>
        <v>ㄅㄏ</v>
      </c>
      <c r="F17" s="142" t="str">
        <f t="shared" ca="1" si="5"/>
        <v>ㄆ</v>
      </c>
      <c r="G17" s="142" t="str">
        <f t="shared" ca="1" si="5"/>
        <v>ㄇ</v>
      </c>
      <c r="H17" s="142" t="str">
        <f t="shared" ca="1" si="5"/>
        <v>ㄉ</v>
      </c>
      <c r="I17" s="142" t="str">
        <f t="shared" ca="1" si="5"/>
        <v>ㄊ</v>
      </c>
      <c r="J17" s="142" t="str">
        <f t="shared" ca="1" si="5"/>
        <v>ㄋ</v>
      </c>
      <c r="K17" s="142" t="str">
        <f t="shared" ca="1" si="5"/>
        <v>ㄌ</v>
      </c>
      <c r="L17" s="142" t="str">
        <f t="shared" ca="1" si="5"/>
        <v>ㄍ</v>
      </c>
      <c r="M17" s="142" t="str">
        <f t="shared" ca="1" si="5"/>
        <v>ㄍㄏ</v>
      </c>
      <c r="N17" s="142" t="str">
        <f t="shared" ca="1" si="5"/>
        <v>ㄎ</v>
      </c>
      <c r="O17" s="142" t="str">
        <f t="shared" ca="1" si="5"/>
        <v>ㄥ</v>
      </c>
      <c r="P17" s="142" t="str">
        <f t="shared" ca="1" si="5"/>
        <v>ㄗ</v>
      </c>
      <c r="Q17" s="142" t="str">
        <f t="shared" ca="1" si="5"/>
        <v>ㄘ</v>
      </c>
      <c r="R17" s="142" t="str">
        <f t="shared" ca="1" si="5"/>
        <v>ㄙ</v>
      </c>
      <c r="S17" s="142" t="str">
        <f t="shared" ca="1" si="5"/>
        <v>ㄖ</v>
      </c>
      <c r="T17" s="142" t="str">
        <f t="shared" ca="1" si="5"/>
        <v>ㄐ</v>
      </c>
      <c r="U17" s="142" t="str">
        <f t="shared" ca="1" si="5"/>
        <v>ㄑ</v>
      </c>
      <c r="V17" s="142" t="str">
        <f t="shared" ca="1" si="5"/>
        <v>ㄒ</v>
      </c>
      <c r="W17" s="142" t="str">
        <f t="shared" ca="1" si="5"/>
        <v>ㄏ</v>
      </c>
      <c r="X17" s="142" t="str">
        <f t="shared" ca="1" si="5"/>
        <v>ㄧ</v>
      </c>
      <c r="Y17" s="142" t="str">
        <f t="shared" ca="1" si="5"/>
        <v>ㄥㄧ</v>
      </c>
      <c r="Z17" s="142" t="str">
        <f t="shared" ca="1" si="5"/>
        <v>ㄨ</v>
      </c>
      <c r="AA17" s="142" t="str">
        <f t="shared" ca="1" si="5"/>
        <v>ㄥㄨ</v>
      </c>
      <c r="AB17" s="142" t="str">
        <f t="shared" ca="1" si="5"/>
        <v>ㄚ</v>
      </c>
      <c r="AC17" s="142" t="str">
        <f t="shared" ca="1" si="5"/>
        <v>ㄥㄚ</v>
      </c>
      <c r="AD17" s="142" t="str">
        <f t="shared" ca="1" si="5"/>
        <v>ㄝ</v>
      </c>
      <c r="AE17" s="142" t="str">
        <f t="shared" ca="1" si="5"/>
        <v>ㄥㄝ</v>
      </c>
      <c r="AF17" s="142" t="str">
        <f t="shared" ca="1" si="5"/>
        <v>ㄛ</v>
      </c>
      <c r="AG17" s="142" t="str">
        <f t="shared" ca="1" si="5"/>
        <v>ㄥㄛ</v>
      </c>
      <c r="AH17" s="142" t="str">
        <f t="shared" ca="1" si="5"/>
        <v>ㄜ</v>
      </c>
      <c r="AI17" s="142" t="str">
        <f t="shared" ca="1" si="5"/>
        <v>ㄢ</v>
      </c>
      <c r="AJ17" s="142" t="str">
        <f t="shared" ref="AJ17:BB17" ca="1" si="6">AJ18</f>
        <v>ㄞ</v>
      </c>
      <c r="AK17" s="142" t="str">
        <f t="shared" ca="1" si="6"/>
        <v>ㄥㄞ</v>
      </c>
      <c r="AL17" s="142" t="str">
        <f t="shared" ca="1" si="6"/>
        <v>ㄠ</v>
      </c>
      <c r="AM17" s="142" t="str">
        <f t="shared" ca="1" si="6"/>
        <v>ㄥㄠ</v>
      </c>
      <c r="AN17" s="142" t="str">
        <f t="shared" ca="1" si="6"/>
        <v>ㄛㄇ</v>
      </c>
      <c r="AO17" s="142" t="str">
        <f t="shared" ca="1" si="6"/>
        <v>ㄚㄇ</v>
      </c>
      <c r="AP17" s="142" t="str">
        <f t="shared" ca="1" si="6"/>
        <v>ㄛㄥ</v>
      </c>
      <c r="AQ17" s="142" t="str">
        <f t="shared" ca="1" si="6"/>
        <v>ㄤ</v>
      </c>
      <c r="AR17" s="142" t="str">
        <f t="shared" si="6"/>
        <v>ㄦ</v>
      </c>
      <c r="AS17" s="142" t="str">
        <f t="shared" ca="1" si="6"/>
        <v>ㄥ</v>
      </c>
      <c r="AT17" s="142" t="str">
        <f t="shared" ca="1" si="6"/>
        <v>ㄇ</v>
      </c>
      <c r="AU17" s="142" t="str">
        <f t="shared" ca="1" si="6"/>
        <v>ㄣ</v>
      </c>
      <c r="AV17" s="142" t="str">
        <f t="shared" ca="1" si="6"/>
        <v>鼻</v>
      </c>
      <c r="AW17" s="142" t="str">
        <f t="shared" si="6"/>
        <v>鼻</v>
      </c>
      <c r="AX17" s="142" t="str">
        <f t="shared" ca="1" si="6"/>
        <v>ˋ</v>
      </c>
      <c r="AY17" s="142" t="str">
        <f t="shared" ca="1" si="6"/>
        <v>'</v>
      </c>
      <c r="AZ17" s="142" t="str">
        <f t="shared" ca="1" si="6"/>
        <v>ˇ</v>
      </c>
      <c r="BA17" s="142" t="str">
        <f t="shared" ca="1" si="6"/>
        <v>"</v>
      </c>
      <c r="BB17" s="142" t="str">
        <f t="shared" ca="1" si="6"/>
        <v>ˊ</v>
      </c>
      <c r="BC17" s="68"/>
      <c r="BD17" s="68"/>
      <c r="BE17" s="68"/>
      <c r="BF17" s="68"/>
      <c r="BG17" s="68"/>
      <c r="BJ17" s="17">
        <f t="shared" si="0"/>
        <v>14</v>
      </c>
      <c r="BK17" s="23" t="s">
        <v>90</v>
      </c>
      <c r="BL17" s="22" t="s">
        <v>89</v>
      </c>
      <c r="BM17" s="21" t="s">
        <v>89</v>
      </c>
      <c r="BN17" s="20" t="s">
        <v>88</v>
      </c>
      <c r="BO17" s="19" t="s">
        <v>88</v>
      </c>
      <c r="BP17" s="19"/>
      <c r="BR17" s="18" t="str">
        <f t="shared" si="1"/>
        <v>"h": { commit: "ㄘ" }</v>
      </c>
      <c r="BT17" s="43">
        <f t="shared" si="2"/>
        <v>14</v>
      </c>
      <c r="BU17" s="29" t="str">
        <f t="shared" si="3"/>
        <v>- xform/c/h/</v>
      </c>
      <c r="BW17" s="29" t="str">
        <f t="shared" si="4"/>
        <v>- xform/h/ㄘ/</v>
      </c>
    </row>
    <row r="18" spans="1:75" s="67" customFormat="1" ht="31.5" customHeight="1">
      <c r="A18" s="69"/>
      <c r="B18" s="143" t="s">
        <v>114</v>
      </c>
      <c r="C18" s="144"/>
      <c r="D18" s="145" t="str" cm="1">
        <f t="array" aca="1" ref="D18" ca="1" xml:space="preserve"> INDEX($BL$4:$BL$54, MATCH(TRUE, EXACT(D$16, $BK$4:$BK$54), 0))</f>
        <v>ㄅ</v>
      </c>
      <c r="E18" s="145" t="str" cm="1">
        <f t="array" aca="1" ref="E18" ca="1" xml:space="preserve"> INDEX($BL$4:$BL$54, MATCH(TRUE, EXACT(E$16, $BK$4:$BK$54), 0))</f>
        <v>ㄅㄏ</v>
      </c>
      <c r="F18" s="145" t="str" cm="1">
        <f t="array" aca="1" ref="F18" ca="1" xml:space="preserve"> INDEX($BL$4:$BL$54, MATCH(TRUE, EXACT(F$16, $BK$4:$BK$54), 0))</f>
        <v>ㄆ</v>
      </c>
      <c r="G18" s="145" t="str" cm="1">
        <f t="array" aca="1" ref="G18" ca="1" xml:space="preserve"> INDEX($BL$4:$BL$54, MATCH(TRUE, EXACT(G$16, $BK$4:$BK$54), 0))</f>
        <v>ㄇ</v>
      </c>
      <c r="H18" s="145" t="str" cm="1">
        <f t="array" aca="1" ref="H18" ca="1" xml:space="preserve"> INDEX($BL$4:$BL$54, MATCH(TRUE, EXACT(H$16, $BK$4:$BK$54), 0))</f>
        <v>ㄉ</v>
      </c>
      <c r="I18" s="145" t="str" cm="1">
        <f t="array" aca="1" ref="I18" ca="1" xml:space="preserve"> INDEX($BL$4:$BL$54, MATCH(TRUE, EXACT(I$16, $BK$4:$BK$54), 0))</f>
        <v>ㄊ</v>
      </c>
      <c r="J18" s="145" t="str" cm="1">
        <f t="array" aca="1" ref="J18" ca="1" xml:space="preserve"> INDEX($BL$4:$BL$54, MATCH(TRUE, EXACT(J$16, $BK$4:$BK$54), 0))</f>
        <v>ㄋ</v>
      </c>
      <c r="K18" s="145" t="str" cm="1">
        <f t="array" aca="1" ref="K18" ca="1" xml:space="preserve"> INDEX($BL$4:$BL$54, MATCH(TRUE, EXACT(K$16, $BK$4:$BK$54), 0))</f>
        <v>ㄌ</v>
      </c>
      <c r="L18" s="145" t="str" cm="1">
        <f t="array" aca="1" ref="L18" ca="1" xml:space="preserve"> INDEX($BL$4:$BL$54, MATCH(TRUE, EXACT(L$16, $BK$4:$BK$54), 0))</f>
        <v>ㄍ</v>
      </c>
      <c r="M18" s="145" t="str" cm="1">
        <f t="array" aca="1" ref="M18" ca="1" xml:space="preserve"> INDEX($BL$4:$BL$54, MATCH(TRUE, EXACT(M$16, $BK$4:$BK$54), 0))</f>
        <v>ㄍㄏ</v>
      </c>
      <c r="N18" s="145" t="str" cm="1">
        <f t="array" aca="1" ref="N18" ca="1" xml:space="preserve"> INDEX($BL$4:$BL$54, MATCH(TRUE, EXACT(N$16, $BK$4:$BK$54), 0))</f>
        <v>ㄎ</v>
      </c>
      <c r="O18" s="145" t="str" cm="1">
        <f t="array" aca="1" ref="O18" ca="1" xml:space="preserve"> INDEX($BL$4:$BL$54, MATCH(TRUE, EXACT(O$16, $BK$4:$BK$54), 0))</f>
        <v>ㄥ</v>
      </c>
      <c r="P18" s="145" t="str" cm="1">
        <f t="array" aca="1" ref="P18" ca="1" xml:space="preserve"> INDEX($BL$4:$BL$54, MATCH(TRUE, EXACT(P$16, $BK$4:$BK$54), 0))</f>
        <v>ㄗ</v>
      </c>
      <c r="Q18" s="145" t="str" cm="1">
        <f t="array" aca="1" ref="Q18" ca="1" xml:space="preserve"> INDEX($BL$4:$BL$54, MATCH(TRUE, EXACT(Q$16, $BK$4:$BK$54), 0))</f>
        <v>ㄘ</v>
      </c>
      <c r="R18" s="145" t="str" cm="1">
        <f t="array" aca="1" ref="R18" ca="1" xml:space="preserve"> INDEX($BL$4:$BL$54, MATCH(TRUE, EXACT(R$16, $BK$4:$BK$54), 0))</f>
        <v>ㄙ</v>
      </c>
      <c r="S18" s="145" t="str" cm="1">
        <f t="array" aca="1" ref="S18" ca="1" xml:space="preserve"> INDEX($BL$4:$BL$54, MATCH(TRUE, EXACT(S$16, $BK$4:$BK$54), 0))</f>
        <v>ㄖ</v>
      </c>
      <c r="T18" s="145" t="str" cm="1">
        <f t="array" aca="1" ref="T18" ca="1" xml:space="preserve"> INDEX($BL$4:$BL$54, MATCH(TRUE, EXACT(T$16, $BK$4:$BK$54), 0))</f>
        <v>ㄐ</v>
      </c>
      <c r="U18" s="145" t="str" cm="1">
        <f t="array" aca="1" ref="U18" ca="1" xml:space="preserve"> INDEX($BL$4:$BL$54, MATCH(TRUE, EXACT(U$16, $BK$4:$BK$54), 0))</f>
        <v>ㄑ</v>
      </c>
      <c r="V18" s="145" t="str" cm="1">
        <f t="array" aca="1" ref="V18" ca="1" xml:space="preserve"> INDEX($BL$4:$BL$54, MATCH(TRUE, EXACT(V$16, $BK$4:$BK$54), 0))</f>
        <v>ㄒ</v>
      </c>
      <c r="W18" s="145" t="str" cm="1">
        <f t="array" aca="1" ref="W18" ca="1" xml:space="preserve"> INDEX($BL$4:$BL$54, MATCH(TRUE, EXACT(W$16, $BK$4:$BK$54), 0))</f>
        <v>ㄏ</v>
      </c>
      <c r="X18" s="145" t="str" cm="1">
        <f t="array" aca="1" ref="X18" ca="1" xml:space="preserve"> INDEX($BL$4:$BL$54, MATCH(TRUE, EXACT(X$16, $BK$4:$BK$54), 0))</f>
        <v>ㄧ</v>
      </c>
      <c r="Y18" s="145" t="str" cm="1">
        <f t="array" aca="1" ref="Y18" ca="1" xml:space="preserve"> INDEX($BL$4:$BL$54, MATCH(TRUE, EXACT(Y$16, $BK$4:$BK$54), 0))</f>
        <v>ㄥㄧ</v>
      </c>
      <c r="Z18" s="145" t="str" cm="1">
        <f t="array" aca="1" ref="Z18" ca="1" xml:space="preserve"> INDEX($BL$4:$BL$54, MATCH(TRUE, EXACT(Z$16, $BK$4:$BK$54), 0))</f>
        <v>ㄨ</v>
      </c>
      <c r="AA18" s="145" t="str" cm="1">
        <f t="array" aca="1" ref="AA18" ca="1" xml:space="preserve"> INDEX($BL$4:$BL$54, MATCH(TRUE, EXACT(AA$16, $BK$4:$BK$54), 0))</f>
        <v>ㄥㄨ</v>
      </c>
      <c r="AB18" s="145" t="str" cm="1">
        <f t="array" aca="1" ref="AB18" ca="1" xml:space="preserve"> INDEX($BL$4:$BL$54, MATCH(TRUE, EXACT(AB$16, $BK$4:$BK$54), 0))</f>
        <v>ㄚ</v>
      </c>
      <c r="AC18" s="145" t="str" cm="1">
        <f t="array" aca="1" ref="AC18" ca="1" xml:space="preserve"> INDEX($BL$4:$BL$54, MATCH(TRUE, EXACT(AC$16, $BK$4:$BK$54), 0))</f>
        <v>ㄥㄚ</v>
      </c>
      <c r="AD18" s="145" t="str" cm="1">
        <f t="array" aca="1" ref="AD18" ca="1" xml:space="preserve"> INDEX($BL$4:$BL$54, MATCH(TRUE, EXACT(AD$16, $BK$4:$BK$54), 0))</f>
        <v>ㄝ</v>
      </c>
      <c r="AE18" s="145" t="str" cm="1">
        <f t="array" aca="1" ref="AE18" ca="1" xml:space="preserve"> INDEX($BL$4:$BL$54, MATCH(TRUE, EXACT(AE$16, $BK$4:$BK$54), 0))</f>
        <v>ㄥㄝ</v>
      </c>
      <c r="AF18" s="145" t="str" cm="1">
        <f t="array" aca="1" ref="AF18" ca="1" xml:space="preserve"> INDEX($BL$4:$BL$54, MATCH(TRUE, EXACT(AF$16, $BK$4:$BK$54), 0))</f>
        <v>ㄛ</v>
      </c>
      <c r="AG18" s="145" t="str" cm="1">
        <f t="array" aca="1" ref="AG18" ca="1" xml:space="preserve"> INDEX($BL$4:$BL$54, MATCH(TRUE, EXACT(AG$16, $BK$4:$BK$54), 0))</f>
        <v>ㄥㄛ</v>
      </c>
      <c r="AH18" s="145" t="str" cm="1">
        <f t="array" aca="1" ref="AH18" ca="1" xml:space="preserve"> INDEX($BL$4:$BL$54, MATCH(TRUE, EXACT(AH$16, $BK$4:$BK$54), 0))</f>
        <v>ㄜ</v>
      </c>
      <c r="AI18" s="145" t="str" cm="1">
        <f t="array" aca="1" ref="AI18" ca="1" xml:space="preserve"> INDEX($BL$4:$BL$54, MATCH(TRUE, EXACT(AI$16, $BK$4:$BK$54), 0))</f>
        <v>ㄢ</v>
      </c>
      <c r="AJ18" s="145" t="str" cm="1">
        <f t="array" aca="1" ref="AJ18" ca="1" xml:space="preserve"> INDEX($BL$4:$BL$54, MATCH(TRUE, EXACT(AJ$16, $BK$4:$BK$54), 0))</f>
        <v>ㄞ</v>
      </c>
      <c r="AK18" s="145" t="str" cm="1">
        <f t="array" aca="1" ref="AK18" ca="1" xml:space="preserve"> INDEX($BL$4:$BL$54, MATCH(TRUE, EXACT(AK$16, $BK$4:$BK$54), 0))</f>
        <v>ㄥㄞ</v>
      </c>
      <c r="AL18" s="145" t="str" cm="1">
        <f t="array" aca="1" ref="AL18" ca="1" xml:space="preserve"> INDEX($BL$4:$BL$54, MATCH(TRUE, EXACT(AL$16, $BK$4:$BK$54), 0))</f>
        <v>ㄠ</v>
      </c>
      <c r="AM18" s="145" t="str" cm="1">
        <f t="array" aca="1" ref="AM18" ca="1" xml:space="preserve"> INDEX($BL$4:$BL$54, MATCH(TRUE, EXACT(AM$16, $BK$4:$BK$54), 0))</f>
        <v>ㄥㄠ</v>
      </c>
      <c r="AN18" s="145" t="str" cm="1">
        <f t="array" aca="1" ref="AN18" ca="1" xml:space="preserve"> INDEX($BL$4:$BL$54, MATCH(TRUE, EXACT(AN$16, $BK$4:$BK$54), 0))</f>
        <v>ㄛㄇ</v>
      </c>
      <c r="AO18" s="145" t="str" cm="1">
        <f t="array" aca="1" ref="AO18" ca="1" xml:space="preserve"> INDEX($BL$4:$BL$54, MATCH(TRUE, EXACT(AO$16, $BK$4:$BK$54), 0))</f>
        <v>ㄚㄇ</v>
      </c>
      <c r="AP18" s="145" t="str" cm="1">
        <f t="array" aca="1" ref="AP18" ca="1" xml:space="preserve"> INDEX($BL$4:$BL$54, MATCH(TRUE, EXACT(AP$16, $BK$4:$BK$54), 0))</f>
        <v>ㄛㄥ</v>
      </c>
      <c r="AQ18" s="145" t="str" cm="1">
        <f t="array" aca="1" ref="AQ18" ca="1" xml:space="preserve"> INDEX($BL$4:$BL$54, MATCH(TRUE, EXACT(AQ$16, $BK$4:$BK$54), 0))</f>
        <v>ㄤ</v>
      </c>
      <c r="AR18" s="145" t="str" cm="1">
        <f t="array" ref="AR18" xml:space="preserve"> INDEX($BL$4:$BL$54, MATCH(TRUE, EXACT(AR$16, $BK$4:$BK$54), 0))</f>
        <v>ㄦ</v>
      </c>
      <c r="AS18" s="145" t="str" cm="1">
        <f t="array" aca="1" ref="AS18" ca="1" xml:space="preserve"> INDEX($BL$4:$BL$54, MATCH(TRUE, EXACT(AS$16, $BK$4:$BK$54), 0))</f>
        <v>ㄥ</v>
      </c>
      <c r="AT18" s="145" t="str" cm="1">
        <f t="array" aca="1" ref="AT18" ca="1" xml:space="preserve"> INDEX($BL$4:$BL$54, MATCH(TRUE, EXACT(AT$16, $BK$4:$BK$54), 0))</f>
        <v>ㄇ</v>
      </c>
      <c r="AU18" s="145" t="str" cm="1">
        <f t="array" aca="1" ref="AU18" ca="1" xml:space="preserve"> INDEX($BL$4:$BL$54, MATCH(TRUE, EXACT(AU$16, $BK$4:$BK$54), 0))</f>
        <v>ㄣ</v>
      </c>
      <c r="AV18" s="145" t="str" cm="1">
        <f t="array" aca="1" ref="AV18" ca="1" xml:space="preserve"> INDEX($BL$4:$BL$54, MATCH(TRUE, EXACT(AV$16, $BK$4:$BK$54), 0))</f>
        <v>鼻</v>
      </c>
      <c r="AW18" s="145" t="str" cm="1">
        <f t="array" ref="AW18" xml:space="preserve"> INDEX($BL$4:$BL$54, MATCH(TRUE, EXACT(AW$16, $BK$4:$BK$54), 0))</f>
        <v>鼻</v>
      </c>
      <c r="AX18" s="145" t="str" cm="1">
        <f t="array" aca="1" ref="AX18" ca="1" xml:space="preserve"> INDEX($BL$4:$BL$54, MATCH(TRUE, EXACT(AX$16, $BK$4:$BK$54), 0))</f>
        <v>ˋ</v>
      </c>
      <c r="AY18" s="145" t="str" cm="1">
        <f t="array" aca="1" ref="AY18" ca="1" xml:space="preserve"> INDEX($BL$4:$BL$54, MATCH(TRUE, EXACT(AY$16, $BK$4:$BK$54), 0))</f>
        <v>'</v>
      </c>
      <c r="AZ18" s="145" t="str" cm="1">
        <f t="array" aca="1" ref="AZ18" ca="1" xml:space="preserve"> INDEX($BL$4:$BL$54, MATCH(TRUE, EXACT(AZ$16, $BK$4:$BK$54), 0))</f>
        <v>ˇ</v>
      </c>
      <c r="BA18" s="145" t="str" cm="1">
        <f t="array" aca="1" ref="BA18" ca="1" xml:space="preserve"> INDEX($BL$4:$BL$54, MATCH(TRUE, EXACT(BA$16, $BK$4:$BK$54), 0))</f>
        <v>"</v>
      </c>
      <c r="BB18" s="145" t="str" cm="1">
        <f t="array" aca="1" ref="BB18" ca="1" xml:space="preserve"> INDEX($BL$4:$BL$54, MATCH(TRUE, EXACT(BB$16, $BK$4:$BK$54), 0))</f>
        <v>ˊ</v>
      </c>
      <c r="BC18" s="68"/>
      <c r="BD18" s="68"/>
      <c r="BE18" s="68"/>
      <c r="BF18" s="68"/>
      <c r="BG18" s="68"/>
      <c r="BJ18" s="17">
        <f t="shared" si="0"/>
        <v>15</v>
      </c>
      <c r="BK18" s="23" t="s">
        <v>87</v>
      </c>
      <c r="BL18" s="22" t="s">
        <v>86</v>
      </c>
      <c r="BM18" s="21" t="s">
        <v>86</v>
      </c>
      <c r="BN18" s="20" t="s">
        <v>85</v>
      </c>
      <c r="BO18" s="19" t="s">
        <v>85</v>
      </c>
      <c r="BP18" s="19"/>
      <c r="BR18" s="18" t="str">
        <f t="shared" si="1"/>
        <v>"n": { commit: "ㄙ" }</v>
      </c>
      <c r="BT18" s="43">
        <f t="shared" si="2"/>
        <v>15</v>
      </c>
      <c r="BU18" s="29" t="str">
        <f t="shared" si="3"/>
        <v>- xform/s/n/</v>
      </c>
      <c r="BW18" s="29" t="str">
        <f t="shared" si="4"/>
        <v>- xform/n/ㄙ/</v>
      </c>
    </row>
    <row r="19" spans="1:75" s="67" customFormat="1" ht="31.5" customHeight="1">
      <c r="A19" s="69"/>
      <c r="B19" s="146" t="s">
        <v>131</v>
      </c>
      <c r="C19" s="147"/>
      <c r="D19" s="148" t="str" cm="1">
        <f t="array" aca="1" ref="D19" ca="1" xml:space="preserve"> INDEX($BM$4:$BM$54, MATCH(TRUE, EXACT(D$16, $BK$4:$BK$54), 0))</f>
        <v>ㄅ</v>
      </c>
      <c r="E19" s="148" t="str" cm="1">
        <f t="array" aca="1" ref="E19" ca="1" xml:space="preserve"> INDEX($BM$4:$BM$54, MATCH(TRUE, EXACT(E$16, $BK$4:$BK$54), 0))</f>
        <v>ㆠ</v>
      </c>
      <c r="F19" s="148" t="str" cm="1">
        <f t="array" aca="1" ref="F19" ca="1" xml:space="preserve"> INDEX($BM$4:$BM$54, MATCH(TRUE, EXACT(F$16, $BK$4:$BK$54), 0))</f>
        <v>ㄆ</v>
      </c>
      <c r="G19" s="148" t="str" cm="1">
        <f t="array" aca="1" ref="G19" ca="1" xml:space="preserve"> INDEX($BM$4:$BM$54, MATCH(TRUE, EXACT(G$16, $BK$4:$BK$54), 0))</f>
        <v>ㄇ</v>
      </c>
      <c r="H19" s="148" t="str" cm="1">
        <f t="array" aca="1" ref="H19" ca="1" xml:space="preserve"> INDEX($BM$4:$BM$54, MATCH(TRUE, EXACT(H$16, $BK$4:$BK$54), 0))</f>
        <v>ㄉ</v>
      </c>
      <c r="I19" s="148" t="str" cm="1">
        <f t="array" aca="1" ref="I19" ca="1" xml:space="preserve"> INDEX($BM$4:$BM$54, MATCH(TRUE, EXACT(I$16, $BK$4:$BK$54), 0))</f>
        <v>ㄊ</v>
      </c>
      <c r="J19" s="148" t="str" cm="1">
        <f t="array" aca="1" ref="J19" ca="1" xml:space="preserve"> INDEX($BM$4:$BM$54, MATCH(TRUE, EXACT(J$16, $BK$4:$BK$54), 0))</f>
        <v>ㄋ</v>
      </c>
      <c r="K19" s="148" t="str" cm="1">
        <f t="array" aca="1" ref="K19" ca="1" xml:space="preserve"> INDEX($BM$4:$BM$54, MATCH(TRUE, EXACT(K$16, $BK$4:$BK$54), 0))</f>
        <v>ㄌ</v>
      </c>
      <c r="L19" s="148" t="str" cm="1">
        <f t="array" aca="1" ref="L19" ca="1" xml:space="preserve"> INDEX($BM$4:$BM$54, MATCH(TRUE, EXACT(L$16, $BK$4:$BK$54), 0))</f>
        <v>ㄍ</v>
      </c>
      <c r="M19" s="148" t="str" cm="1">
        <f t="array" aca="1" ref="M19" ca="1" xml:space="preserve"> INDEX($BM$4:$BM$54, MATCH(TRUE, EXACT(M$16, $BK$4:$BK$54), 0))</f>
        <v>ㆣ</v>
      </c>
      <c r="N19" s="148" t="str" cm="1">
        <f t="array" aca="1" ref="N19" ca="1" xml:space="preserve"> INDEX($BM$4:$BM$54, MATCH(TRUE, EXACT(N$16, $BK$4:$BK$54), 0))</f>
        <v>ㄎ</v>
      </c>
      <c r="O19" s="148" t="str" cm="1">
        <f t="array" aca="1" ref="O19" ca="1" xml:space="preserve"> INDEX($BM$4:$BM$54, MATCH(TRUE, EXACT(O$16, $BK$4:$BK$54), 0))</f>
        <v>ㄫ</v>
      </c>
      <c r="P19" s="148" t="str" cm="1">
        <f t="array" aca="1" ref="P19" ca="1" xml:space="preserve"> INDEX($BM$4:$BM$54, MATCH(TRUE, EXACT(P$16, $BK$4:$BK$54), 0))</f>
        <v>ㄗ</v>
      </c>
      <c r="Q19" s="148" t="str" cm="1">
        <f t="array" aca="1" ref="Q19" ca="1" xml:space="preserve"> INDEX($BM$4:$BM$54, MATCH(TRUE, EXACT(Q$16, $BK$4:$BK$54), 0))</f>
        <v>ㄘ</v>
      </c>
      <c r="R19" s="148" t="str" cm="1">
        <f t="array" aca="1" ref="R19" ca="1" xml:space="preserve"> INDEX($BM$4:$BM$54, MATCH(TRUE, EXACT(R$16, $BK$4:$BK$54), 0))</f>
        <v>ㄙ</v>
      </c>
      <c r="S19" s="148" t="str" cm="1">
        <f t="array" aca="1" ref="S19" ca="1" xml:space="preserve"> INDEX($BM$4:$BM$54, MATCH(TRUE, EXACT(S$16, $BK$4:$BK$54), 0))</f>
        <v>ㆡ</v>
      </c>
      <c r="T19" s="148" t="str" cm="1">
        <f t="array" aca="1" ref="T19" ca="1" xml:space="preserve"> INDEX($BM$4:$BM$54, MATCH(TRUE, EXACT(T$16, $BK$4:$BK$54), 0))</f>
        <v>ㄐ</v>
      </c>
      <c r="U19" s="148" t="str" cm="1">
        <f t="array" aca="1" ref="U19" ca="1" xml:space="preserve"> INDEX($BM$4:$BM$54, MATCH(TRUE, EXACT(U$16, $BK$4:$BK$54), 0))</f>
        <v>ㄑ</v>
      </c>
      <c r="V19" s="148" t="str" cm="1">
        <f t="array" aca="1" ref="V19" ca="1" xml:space="preserve"> INDEX($BM$4:$BM$54, MATCH(TRUE, EXACT(V$16, $BK$4:$BK$54), 0))</f>
        <v>ㄒ</v>
      </c>
      <c r="W19" s="148" t="str" cm="1">
        <f t="array" aca="1" ref="W19" ca="1" xml:space="preserve"> INDEX($BM$4:$BM$54, MATCH(TRUE, EXACT(W$16, $BK$4:$BK$54), 0))</f>
        <v>ㄏ</v>
      </c>
      <c r="X19" s="148" t="str" cm="1">
        <f t="array" aca="1" ref="X19" ca="1" xml:space="preserve"> INDEX($BM$4:$BM$54, MATCH(TRUE, EXACT(X$16, $BK$4:$BK$54), 0))</f>
        <v>ㄧ</v>
      </c>
      <c r="Y19" s="148" t="str" cm="1">
        <f t="array" aca="1" ref="Y19" ca="1" xml:space="preserve"> INDEX($BM$4:$BM$54, MATCH(TRUE, EXACT(Y$16, $BK$4:$BK$54), 0))</f>
        <v>ㆪ</v>
      </c>
      <c r="Z19" s="148" t="str" cm="1">
        <f t="array" aca="1" ref="Z19" ca="1" xml:space="preserve"> INDEX($BM$4:$BM$54, MATCH(TRUE, EXACT(Z$16, $BK$4:$BK$54), 0))</f>
        <v>ㄨ</v>
      </c>
      <c r="AA19" s="148" t="str" cm="1">
        <f t="array" aca="1" ref="AA19" ca="1" xml:space="preserve"> INDEX($BM$4:$BM$54, MATCH(TRUE, EXACT(AA$16, $BK$4:$BK$54), 0))</f>
        <v>ㆫ</v>
      </c>
      <c r="AB19" s="148" t="str" cm="1">
        <f t="array" aca="1" ref="AB19" ca="1" xml:space="preserve"> INDEX($BM$4:$BM$54, MATCH(TRUE, EXACT(AB$16, $BK$4:$BK$54), 0))</f>
        <v>ㄚ</v>
      </c>
      <c r="AC19" s="148" t="str" cm="1">
        <f t="array" aca="1" ref="AC19" ca="1" xml:space="preserve"> INDEX($BM$4:$BM$54, MATCH(TRUE, EXACT(AC$16, $BK$4:$BK$54), 0))</f>
        <v>ㆩ</v>
      </c>
      <c r="AD19" s="148" t="str" cm="1">
        <f t="array" aca="1" ref="AD19" ca="1" xml:space="preserve"> INDEX($BM$4:$BM$54, MATCH(TRUE, EXACT(AD$16, $BK$4:$BK$54), 0))</f>
        <v>ㆤ</v>
      </c>
      <c r="AE19" s="148" t="str" cm="1">
        <f t="array" aca="1" ref="AE19" ca="1" xml:space="preserve"> INDEX($BM$4:$BM$54, MATCH(TRUE, EXACT(AE$16, $BK$4:$BK$54), 0))</f>
        <v>ㆥ</v>
      </c>
      <c r="AF19" s="148" t="s">
        <v>207</v>
      </c>
      <c r="AG19" s="148" t="str" cm="1">
        <f t="array" aca="1" ref="AG19" ca="1" xml:space="preserve"> INDEX($BM$4:$BM$54, MATCH(TRUE, EXACT(AG$16, $BK$4:$BK$54), 0))</f>
        <v>ㆧ</v>
      </c>
      <c r="AH19" s="148" t="str" cm="1">
        <f t="array" aca="1" ref="AH19" ca="1" xml:space="preserve"> INDEX($BM$4:$BM$54, MATCH(TRUE, EXACT(AH$16, $BK$4:$BK$54), 0))</f>
        <v>ㄜ</v>
      </c>
      <c r="AI19" s="148" t="str" cm="1">
        <f t="array" aca="1" ref="AI19" ca="1" xml:space="preserve"> INDEX($BM$4:$BM$54, MATCH(TRUE, EXACT(AI$16, $BK$4:$BK$54), 0))</f>
        <v>ㄢ</v>
      </c>
      <c r="AJ19" s="148" t="str" cm="1">
        <f t="array" aca="1" ref="AJ19" ca="1" xml:space="preserve"> INDEX($BM$4:$BM$54, MATCH(TRUE, EXACT(AJ$16, $BK$4:$BK$54), 0))</f>
        <v>ㄞ</v>
      </c>
      <c r="AK19" s="148" t="str" cm="1">
        <f t="array" aca="1" ref="AK19" ca="1" xml:space="preserve"> INDEX($BM$4:$BM$54, MATCH(TRUE, EXACT(AK$16, $BK$4:$BK$54), 0))</f>
        <v>ㆮ</v>
      </c>
      <c r="AL19" s="148" t="str" cm="1">
        <f t="array" aca="1" ref="AL19" ca="1" xml:space="preserve"> INDEX($BM$4:$BM$54, MATCH(TRUE, EXACT(AL$16, $BK$4:$BK$54), 0))</f>
        <v>ㄠ</v>
      </c>
      <c r="AM19" s="148" t="str" cm="1">
        <f t="array" aca="1" ref="AM19" ca="1" xml:space="preserve"> INDEX($BM$4:$BM$54, MATCH(TRUE, EXACT(AM$16, $BK$4:$BK$54), 0))</f>
        <v>ㆯ</v>
      </c>
      <c r="AN19" s="148" t="str" cm="1">
        <f t="array" aca="1" ref="AN19" ca="1" xml:space="preserve"> INDEX($BM$4:$BM$54, MATCH(TRUE, EXACT(AN$16, $BK$4:$BK$54), 0))</f>
        <v>ㆱ</v>
      </c>
      <c r="AO19" s="148" t="str" cm="1">
        <f t="array" aca="1" ref="AO19" ca="1" xml:space="preserve"> INDEX($BM$4:$BM$54, MATCH(TRUE, EXACT(AO$16, $BK$4:$BK$54), 0))</f>
        <v>ㆰ</v>
      </c>
      <c r="AP19" s="148" t="str" cm="1">
        <f t="array" aca="1" ref="AP19" ca="1" xml:space="preserve"> INDEX($BM$4:$BM$54, MATCH(TRUE, EXACT(AP$16, $BK$4:$BK$54), 0))</f>
        <v>ㆲ</v>
      </c>
      <c r="AQ19" s="148" t="str" cm="1">
        <f t="array" aca="1" ref="AQ19" ca="1" xml:space="preserve"> INDEX($BM$4:$BM$54, MATCH(TRUE, EXACT(AQ$16, $BK$4:$BK$54), 0))</f>
        <v>ㄤ</v>
      </c>
      <c r="AR19" s="148" t="str" cm="1">
        <f t="array" ref="AR19" xml:space="preserve"> INDEX($BM$4:$BM$54, MATCH(TRUE, EXACT(AR$16, $BK$4:$BK$54), 0))</f>
        <v>ㆨ</v>
      </c>
      <c r="AS19" s="148" t="str" cm="1">
        <f t="array" aca="1" ref="AS19" ca="1" xml:space="preserve"> INDEX($BM$4:$BM$54, MATCH(TRUE, EXACT(AS$16, $BK$4:$BK$54), 0))</f>
        <v>ㆭ</v>
      </c>
      <c r="AT19" s="148" t="str" cm="1">
        <f t="array" aca="1" ref="AT19" ca="1" xml:space="preserve"> INDEX($BM$4:$BM$54, MATCH(TRUE, EXACT(AT$16, $BK$4:$BK$54), 0))</f>
        <v>ㆬ</v>
      </c>
      <c r="AU19" s="148" t="str" cm="1">
        <f t="array" aca="1" ref="AU19" ca="1" xml:space="preserve"> INDEX($BM$4:$BM$54, MATCH(TRUE, EXACT(AU$16, $BK$4:$BK$54), 0))</f>
        <v>ㄣ</v>
      </c>
      <c r="AV19" s="148" t="str" cm="1">
        <f t="array" aca="1" ref="AV19" ca="1" xml:space="preserve"> INDEX($BM$4:$BM$54, MATCH(TRUE, EXACT(AV$16, $BK$4:$BK$54), 0))</f>
        <v>鼻</v>
      </c>
      <c r="AW19" s="148" t="str" cm="1">
        <f t="array" ref="AW19" xml:space="preserve"> INDEX($BM$4:$BM$54, MATCH(TRUE, EXACT(AW$16, $BK$4:$BK$54), 0))</f>
        <v>鼻</v>
      </c>
      <c r="AX19" s="148" t="str" cm="1">
        <f t="array" aca="1" ref="AX19" ca="1" xml:space="preserve"> INDEX($BM$4:$BM$54, MATCH(TRUE, EXACT(AX$16, $BK$4:$BK$54), 0))</f>
        <v>ˋ</v>
      </c>
      <c r="AY19" s="148" t="str" cm="1">
        <f t="array" aca="1" ref="AY19" ca="1" xml:space="preserve"> INDEX($BM$4:$BM$54, MATCH(TRUE, EXACT(AY$16, $BK$4:$BK$54), 0))</f>
        <v>˪</v>
      </c>
      <c r="AZ19" s="148" t="str" cm="1">
        <f t="array" aca="1" ref="AZ19" ca="1" xml:space="preserve"> INDEX($BM$4:$BM$54, MATCH(TRUE, EXACT(AZ$16, $BK$4:$BK$54), 0))</f>
        <v>ˇ</v>
      </c>
      <c r="BA19" s="148" t="str" cm="1">
        <f t="array" aca="1" ref="BA19" ca="1" xml:space="preserve"> INDEX($BM$4:$BM$54, MATCH(TRUE, EXACT(BA$16, $BK$4:$BK$54), 0))</f>
        <v>˫</v>
      </c>
      <c r="BB19" s="148" t="str" cm="1">
        <f t="array" aca="1" ref="BB19" ca="1" xml:space="preserve"> INDEX($BM$4:$BM$54, MATCH(TRUE, EXACT(BB$16, $BK$4:$BK$54), 0))</f>
        <v>˙</v>
      </c>
      <c r="BC19" s="68"/>
      <c r="BD19" s="68"/>
      <c r="BE19" s="68"/>
      <c r="BF19" s="68"/>
      <c r="BG19" s="68"/>
      <c r="BJ19" s="17">
        <f t="shared" si="0"/>
        <v>16</v>
      </c>
      <c r="BK19" s="23" t="s">
        <v>84</v>
      </c>
      <c r="BL19" s="22" t="s">
        <v>171</v>
      </c>
      <c r="BM19" s="21" t="s">
        <v>83</v>
      </c>
      <c r="BN19" s="20" t="s">
        <v>73</v>
      </c>
      <c r="BO19" s="19" t="s">
        <v>73</v>
      </c>
      <c r="BP19" s="19"/>
      <c r="BR19" s="18" t="str">
        <f t="shared" si="1"/>
        <v>"b": { commit: "ㄖ" }</v>
      </c>
      <c r="BT19" s="43">
        <f t="shared" si="2"/>
        <v>16</v>
      </c>
      <c r="BU19" s="29" t="str">
        <f t="shared" si="3"/>
        <v>- xform/j/b/</v>
      </c>
      <c r="BW19" s="29" t="str">
        <f t="shared" si="4"/>
        <v>- xform/b/ㄖ/</v>
      </c>
    </row>
    <row r="20" spans="1:75" customFormat="1" ht="31.5" customHeight="1">
      <c r="A20" s="62"/>
      <c r="B20" s="149" t="s">
        <v>130</v>
      </c>
      <c r="C20" s="150"/>
      <c r="D20" s="151" t="str" cm="1">
        <f t="array" aca="1" ref="D20" ca="1" xml:space="preserve"> INDEX($BO$4:$BO$54, MATCH(TRUE, EXACT(D$16, $BK$4:$BK$54), 0))</f>
        <v>p</v>
      </c>
      <c r="E20" s="151" t="str" cm="1">
        <f t="array" aca="1" ref="E20" ca="1" xml:space="preserve"> INDEX($BO$4:$BO$54, MATCH(TRUE, EXACT(E$16, $BK$4:$BK$54), 0))</f>
        <v>b</v>
      </c>
      <c r="F20" s="151" t="str" cm="1">
        <f t="array" aca="1" ref="F20" ca="1" xml:space="preserve"> INDEX($BO$4:$BO$54, MATCH(TRUE, EXACT(F$16, $BK$4:$BK$54), 0))</f>
        <v>ph</v>
      </c>
      <c r="G20" s="151" t="str" cm="1">
        <f t="array" aca="1" ref="G20" ca="1" xml:space="preserve"> INDEX($BO$4:$BO$54, MATCH(TRUE, EXACT(G$16, $BK$4:$BK$54), 0))</f>
        <v>m</v>
      </c>
      <c r="H20" s="151" t="str" cm="1">
        <f t="array" aca="1" ref="H20" ca="1" xml:space="preserve"> INDEX($BO$4:$BO$54, MATCH(TRUE, EXACT(H$16, $BK$4:$BK$54), 0))</f>
        <v>t</v>
      </c>
      <c r="I20" s="151" t="str" cm="1">
        <f t="array" aca="1" ref="I20" ca="1" xml:space="preserve"> INDEX($BO$4:$BO$54, MATCH(TRUE, EXACT(I$16, $BK$4:$BK$54), 0))</f>
        <v>th</v>
      </c>
      <c r="J20" s="151" t="str" cm="1">
        <f t="array" aca="1" ref="J20" ca="1" xml:space="preserve"> INDEX($BO$4:$BO$54, MATCH(TRUE, EXACT(J$16, $BK$4:$BK$54), 0))</f>
        <v>n</v>
      </c>
      <c r="K20" s="151" t="str" cm="1">
        <f t="array" aca="1" ref="K20" ca="1" xml:space="preserve"> INDEX($BO$4:$BO$54, MATCH(TRUE, EXACT(K$16, $BK$4:$BK$54), 0))</f>
        <v>l</v>
      </c>
      <c r="L20" s="151" t="str" cm="1">
        <f t="array" aca="1" ref="L20" ca="1" xml:space="preserve"> INDEX($BO$4:$BO$54, MATCH(TRUE, EXACT(L$16, $BK$4:$BK$54), 0))</f>
        <v>k</v>
      </c>
      <c r="M20" s="151" t="str" cm="1">
        <f t="array" aca="1" ref="M20" ca="1" xml:space="preserve"> INDEX($BO$4:$BO$54, MATCH(TRUE, EXACT(M$16, $BK$4:$BK$54), 0))</f>
        <v>g</v>
      </c>
      <c r="N20" s="151" t="str" cm="1">
        <f t="array" aca="1" ref="N20" ca="1" xml:space="preserve"> INDEX($BO$4:$BO$54, MATCH(TRUE, EXACT(N$16, $BK$4:$BK$54), 0))</f>
        <v>kh</v>
      </c>
      <c r="O20" s="151" t="str" cm="1">
        <f t="array" aca="1" ref="O20" ca="1" xml:space="preserve"> INDEX($BO$4:$BO$54, MATCH(TRUE, EXACT(O$16, $BK$4:$BK$54), 0))</f>
        <v>ng</v>
      </c>
      <c r="P20" s="151" t="str" cm="1">
        <f t="array" aca="1" ref="P20" ca="1" xml:space="preserve"> INDEX($BO$4:$BO$54, MATCH(TRUE, EXACT(P$16, $BK$4:$BK$54), 0))</f>
        <v>z</v>
      </c>
      <c r="Q20" s="151" t="str" cm="1">
        <f t="array" aca="1" ref="Q20" ca="1" xml:space="preserve"> INDEX($BO$4:$BO$54, MATCH(TRUE, EXACT(Q$16, $BK$4:$BK$54), 0))</f>
        <v>c</v>
      </c>
      <c r="R20" s="151" t="str" cm="1">
        <f t="array" aca="1" ref="R20" ca="1" xml:space="preserve"> INDEX($BO$4:$BO$54, MATCH(TRUE, EXACT(R$16, $BK$4:$BK$54), 0))</f>
        <v>s</v>
      </c>
      <c r="S20" s="151" t="str" cm="1">
        <f t="array" aca="1" ref="S20" ca="1" xml:space="preserve"> INDEX($BO$4:$BO$54, MATCH(TRUE, EXACT(S$16, $BK$4:$BK$54), 0))</f>
        <v>j</v>
      </c>
      <c r="T20" s="151" t="str" cm="1">
        <f t="array" aca="1" ref="T20" ca="1" xml:space="preserve"> INDEX($BO$4:$BO$54, MATCH(TRUE, EXACT(T$16, $BK$4:$BK$54), 0))</f>
        <v>zi-</v>
      </c>
      <c r="U20" s="151" t="str" cm="1">
        <f t="array" aca="1" ref="U20" ca="1" xml:space="preserve"> INDEX($BO$4:$BO$54, MATCH(TRUE, EXACT(U$16, $BK$4:$BK$54), 0))</f>
        <v>ci-</v>
      </c>
      <c r="V20" s="151" t="str" cm="1">
        <f t="array" aca="1" ref="V20" ca="1" xml:space="preserve"> INDEX($BO$4:$BO$54, MATCH(TRUE, EXACT(V$16, $BK$4:$BK$54), 0))</f>
        <v>si-</v>
      </c>
      <c r="W20" s="151" t="str" cm="1">
        <f t="array" aca="1" ref="W20" ca="1" xml:space="preserve"> INDEX($BO$4:$BO$54, MATCH(TRUE, EXACT(W$16, $BK$4:$BK$54), 0))</f>
        <v>h</v>
      </c>
      <c r="X20" s="151" t="str" cm="1">
        <f t="array" aca="1" ref="X20" ca="1" xml:space="preserve"> INDEX($BO$4:$BO$54, MATCH(TRUE, EXACT(X$16, $BK$4:$BK$54), 0))</f>
        <v>i</v>
      </c>
      <c r="Y20" s="151" t="str" cm="1">
        <f t="array" aca="1" ref="Y20" ca="1" xml:space="preserve"> INDEX($BO$4:$BO$54, MATCH(TRUE, EXACT(Y$16, $BK$4:$BK$54), 0))</f>
        <v>Ni</v>
      </c>
      <c r="Z20" s="151" t="str" cm="1">
        <f t="array" aca="1" ref="Z20" ca="1" xml:space="preserve"> INDEX($BO$4:$BO$54, MATCH(TRUE, EXACT(Z$16, $BK$4:$BK$54), 0))</f>
        <v>u</v>
      </c>
      <c r="AA20" s="151" t="str" cm="1">
        <f t="array" aca="1" ref="AA20" ca="1" xml:space="preserve"> INDEX($BO$4:$BO$54, MATCH(TRUE, EXACT(AA$16, $BK$4:$BK$54), 0))</f>
        <v>Nu</v>
      </c>
      <c r="AB20" s="151" t="str" cm="1">
        <f t="array" aca="1" ref="AB20" ca="1" xml:space="preserve"> INDEX($BO$4:$BO$54, MATCH(TRUE, EXACT(AB$16, $BK$4:$BK$54), 0))</f>
        <v>a</v>
      </c>
      <c r="AC20" s="151" t="str" cm="1">
        <f t="array" aca="1" ref="AC20" ca="1" xml:space="preserve"> INDEX($BO$4:$BO$54, MATCH(TRUE, EXACT(AC$16, $BK$4:$BK$54), 0))</f>
        <v>Na</v>
      </c>
      <c r="AD20" s="151" t="str" cm="1">
        <f t="array" aca="1" ref="AD20" ca="1" xml:space="preserve"> INDEX($BO$4:$BO$54, MATCH(TRUE, EXACT(AD$16, $BK$4:$BK$54), 0))</f>
        <v>e</v>
      </c>
      <c r="AE20" s="151" t="str" cm="1">
        <f t="array" aca="1" ref="AE20" ca="1" xml:space="preserve"> INDEX($BO$4:$BO$54, MATCH(TRUE, EXACT(AE$16, $BK$4:$BK$54), 0))</f>
        <v>Ne</v>
      </c>
      <c r="AF20" s="151" t="str" cm="1">
        <f t="array" aca="1" ref="AF20" ca="1" xml:space="preserve"> INDEX($BO$4:$BO$54, MATCH(TRUE, EXACT(AF$16, $BK$4:$BK$54), 0))</f>
        <v>oo</v>
      </c>
      <c r="AG20" s="151" t="str" cm="1">
        <f t="array" aca="1" ref="AG20" ca="1" xml:space="preserve"> INDEX($BO$4:$BO$54, MATCH(TRUE, EXACT(AG$16, $BK$4:$BK$54), 0))</f>
        <v>Noo</v>
      </c>
      <c r="AH20" s="151" t="str" cm="1">
        <f t="array" aca="1" ref="AH20" ca="1" xml:space="preserve"> INDEX($BO$4:$BO$54, MATCH(TRUE, EXACT(AH$16, $BK$4:$BK$54), 0))</f>
        <v>o</v>
      </c>
      <c r="AI20" s="151" t="str" cm="1">
        <f t="array" aca="1" ref="AI20" ca="1" xml:space="preserve"> INDEX($BO$4:$BO$54, MATCH(TRUE, EXACT(AI$16, $BK$4:$BK$54), 0))</f>
        <v>an</v>
      </c>
      <c r="AJ20" s="151" t="str" cm="1">
        <f t="array" aca="1" ref="AJ20" ca="1" xml:space="preserve"> INDEX($BO$4:$BO$54, MATCH(TRUE, EXACT(AJ$16, $BK$4:$BK$54), 0))</f>
        <v>ai</v>
      </c>
      <c r="AK20" s="151" t="str" cm="1">
        <f t="array" aca="1" ref="AK20" ca="1" xml:space="preserve"> INDEX($BO$4:$BO$54, MATCH(TRUE, EXACT(AK$16, $BK$4:$BK$54), 0))</f>
        <v>Nai</v>
      </c>
      <c r="AL20" s="151" t="str" cm="1">
        <f t="array" aca="1" ref="AL20" ca="1" xml:space="preserve"> INDEX($BO$4:$BO$54, MATCH(TRUE, EXACT(AL$16, $BK$4:$BK$54), 0))</f>
        <v>au</v>
      </c>
      <c r="AM20" s="151" t="str" cm="1">
        <f t="array" aca="1" ref="AM20" ca="1" xml:space="preserve"> INDEX($BO$4:$BO$54, MATCH(TRUE, EXACT(AM$16, $BK$4:$BK$54), 0))</f>
        <v>Nau</v>
      </c>
      <c r="AN20" s="151" t="str" cm="1">
        <f t="array" aca="1" ref="AN20" ca="1" xml:space="preserve"> INDEX($BO$4:$BO$54, MATCH(TRUE, EXACT(AN$16, $BK$4:$BK$54), 0))</f>
        <v>om</v>
      </c>
      <c r="AO20" s="151" t="str" cm="1">
        <f t="array" aca="1" ref="AO20" ca="1" xml:space="preserve"> INDEX($BO$4:$BO$54, MATCH(TRUE, EXACT(AO$16, $BK$4:$BK$54), 0))</f>
        <v>am</v>
      </c>
      <c r="AP20" s="151" t="str" cm="1">
        <f t="array" aca="1" ref="AP20" ca="1" xml:space="preserve"> INDEX($BO$4:$BO$54, MATCH(TRUE, EXACT(AP$16, $BK$4:$BK$54), 0))</f>
        <v>ong</v>
      </c>
      <c r="AQ20" s="151" t="str" cm="1">
        <f t="array" aca="1" ref="AQ20" ca="1" xml:space="preserve"> INDEX($BO$4:$BO$54, MATCH(TRUE, EXACT(AQ$16, $BK$4:$BK$54), 0))</f>
        <v>ang</v>
      </c>
      <c r="AR20" s="151" t="str" cm="1">
        <f t="array" ref="AR20" xml:space="preserve"> INDEX($BO$4:$BO$54, MATCH(TRUE, EXACT(AR$16, $BK$4:$BK$54), 0))</f>
        <v>ir</v>
      </c>
      <c r="AS20" s="151" t="str" cm="1">
        <f t="array" aca="1" ref="AS20" ca="1" xml:space="preserve"> INDEX($BO$4:$BO$54, MATCH(TRUE, EXACT(AS$16, $BK$4:$BK$54), 0))</f>
        <v>ng</v>
      </c>
      <c r="AT20" s="151" t="str" cm="1">
        <f t="array" aca="1" ref="AT20" ca="1" xml:space="preserve"> INDEX($BO$4:$BO$54, MATCH(TRUE, EXACT(AT$16, $BK$4:$BK$54), 0))</f>
        <v>m</v>
      </c>
      <c r="AU20" s="151" t="str" cm="1">
        <f t="array" aca="1" ref="AU20" ca="1" xml:space="preserve"> INDEX($BO$4:$BO$54, MATCH(TRUE, EXACT(AU$16, $BK$4:$BK$54), 0))</f>
        <v>n</v>
      </c>
      <c r="AV20" s="151" t="str" cm="1">
        <f t="array" aca="1" ref="AV20" ca="1" xml:space="preserve"> INDEX($BO$4:$BO$54, MATCH(TRUE, EXACT(AV$16, $BK$4:$BK$54), 0))</f>
        <v>N</v>
      </c>
      <c r="AW20" s="151" t="str" cm="1">
        <f t="array" ref="AW20" xml:space="preserve"> INDEX($BO$4:$BO$54, MATCH(TRUE, EXACT(AW$16, $BK$4:$BK$54), 0))</f>
        <v>N</v>
      </c>
      <c r="AX20" s="151" cm="1">
        <f t="array" aca="1" ref="AX20" ca="1" xml:space="preserve"> INDEX($BO$4:$BO$54, MATCH(TRUE, EXACT(AX$16, $BK$4:$BK$54), 0))</f>
        <v>2</v>
      </c>
      <c r="AY20" s="151" cm="1">
        <f t="array" aca="1" ref="AY20" ca="1" xml:space="preserve"> INDEX($BO$4:$BO$54, MATCH(TRUE, EXACT(AY$16, $BK$4:$BK$54), 0))</f>
        <v>3</v>
      </c>
      <c r="AZ20" s="151" cm="1">
        <f t="array" aca="1" ref="AZ20" ca="1" xml:space="preserve"> INDEX($BO$4:$BO$54, MATCH(TRUE, EXACT(AZ$16, $BK$4:$BK$54), 0))</f>
        <v>5</v>
      </c>
      <c r="BA20" s="151" cm="1">
        <f t="array" aca="1" ref="BA20" ca="1" xml:space="preserve"> INDEX($BO$4:$BO$54, MATCH(TRUE, EXACT(BA$16, $BK$4:$BK$54), 0))</f>
        <v>7</v>
      </c>
      <c r="BB20" s="151" cm="1">
        <f t="array" aca="1" ref="BB20" ca="1" xml:space="preserve"> INDEX($BO$4:$BO$54, MATCH(TRUE, EXACT(BB$16, $BK$4:$BK$54), 0))</f>
        <v>8</v>
      </c>
      <c r="BC20" s="68"/>
      <c r="BD20" s="68"/>
      <c r="BE20" s="68"/>
      <c r="BF20" s="68"/>
      <c r="BG20" s="11"/>
      <c r="BH20" s="11"/>
      <c r="BI20" s="11"/>
      <c r="BJ20" s="17">
        <f t="shared" si="0"/>
        <v>17</v>
      </c>
      <c r="BK20" s="23" t="s">
        <v>46</v>
      </c>
      <c r="BL20" s="22" t="s">
        <v>82</v>
      </c>
      <c r="BM20" s="21" t="s">
        <v>82</v>
      </c>
      <c r="BN20" s="20" t="s">
        <v>81</v>
      </c>
      <c r="BO20" s="19" t="s">
        <v>172</v>
      </c>
      <c r="BP20" s="19"/>
      <c r="BQ20" s="11"/>
      <c r="BR20" s="18" t="str">
        <f t="shared" si="1"/>
        <v>"Y": { commit: "ㄐ" }</v>
      </c>
      <c r="BS20" s="11"/>
      <c r="BT20" s="13">
        <f t="shared" si="2"/>
        <v>17</v>
      </c>
      <c r="BU20" s="29" t="str">
        <f t="shared" si="3"/>
        <v>- xform/Z/Y/</v>
      </c>
      <c r="BW20" s="29" t="str">
        <f t="shared" si="4"/>
        <v>- xform/Y/ㄐ/</v>
      </c>
    </row>
    <row r="21" spans="1:75" s="43" customFormat="1" ht="31.5" customHeight="1">
      <c r="B21" s="66" t="s">
        <v>127</v>
      </c>
      <c r="C21" s="65"/>
      <c r="D21" s="64" t="str" cm="1">
        <f t="array" aca="1" ref="D21" ca="1" xml:space="preserve"> INDEX($BN$4:$BN$54, MATCH(TRUE, EXACT(D$16, $BK$4:$BK$54), 0))</f>
        <v>p</v>
      </c>
      <c r="E21" s="64" t="str" cm="1">
        <f t="array" aca="1" ref="E21" ca="1" xml:space="preserve"> INDEX($BN$4:$BN$54, MATCH(TRUE, EXACT(E$16, $BK$4:$BK$54), 0))</f>
        <v>b</v>
      </c>
      <c r="F21" s="64" t="str" cm="1">
        <f t="array" aca="1" ref="F21" ca="1" xml:space="preserve"> INDEX($BN$4:$BN$54, MATCH(TRUE, EXACT(F$16, $BK$4:$BK$54), 0))</f>
        <v>P</v>
      </c>
      <c r="G21" s="64" t="str" cm="1">
        <f t="array" aca="1" ref="G21" ca="1" xml:space="preserve"> INDEX($BN$4:$BN$54, MATCH(TRUE, EXACT(G$16, $BK$4:$BK$54), 0))</f>
        <v>m</v>
      </c>
      <c r="H21" s="64" t="str" cm="1">
        <f t="array" aca="1" ref="H21" ca="1" xml:space="preserve"> INDEX($BN$4:$BN$54, MATCH(TRUE, EXACT(H$16, $BK$4:$BK$54), 0))</f>
        <v>t</v>
      </c>
      <c r="I21" s="64" t="str" cm="1">
        <f t="array" aca="1" ref="I21" ca="1" xml:space="preserve"> INDEX($BN$4:$BN$54, MATCH(TRUE, EXACT(I$16, $BK$4:$BK$54), 0))</f>
        <v>T</v>
      </c>
      <c r="J21" s="64" t="str" cm="1">
        <f t="array" aca="1" ref="J21" ca="1" xml:space="preserve"> INDEX($BN$4:$BN$54, MATCH(TRUE, EXACT(J$16, $BK$4:$BK$54), 0))</f>
        <v>n</v>
      </c>
      <c r="K21" s="64" t="str" cm="1">
        <f t="array" aca="1" ref="K21" ca="1" xml:space="preserve"> INDEX($BN$4:$BN$54, MATCH(TRUE, EXACT(K$16, $BK$4:$BK$54), 0))</f>
        <v>l</v>
      </c>
      <c r="L21" s="64" t="str" cm="1">
        <f t="array" aca="1" ref="L21" ca="1" xml:space="preserve"> INDEX($BN$4:$BN$54, MATCH(TRUE, EXACT(L$16, $BK$4:$BK$54), 0))</f>
        <v>k</v>
      </c>
      <c r="M21" s="64" t="str" cm="1">
        <f t="array" aca="1" ref="M21" ca="1" xml:space="preserve"> INDEX($BN$4:$BN$54, MATCH(TRUE, EXACT(M$16, $BK$4:$BK$54), 0))</f>
        <v>g</v>
      </c>
      <c r="N21" s="64" t="str" cm="1">
        <f t="array" aca="1" ref="N21" ca="1" xml:space="preserve"> INDEX($BN$4:$BN$54, MATCH(TRUE, EXACT(N$16, $BK$4:$BK$54), 0))</f>
        <v>K</v>
      </c>
      <c r="O21" s="64" t="str" cm="1">
        <f t="array" aca="1" ref="O21" ca="1" xml:space="preserve"> INDEX($BN$4:$BN$54, MATCH(TRUE, EXACT(O$16, $BK$4:$BK$54), 0))</f>
        <v>w</v>
      </c>
      <c r="P21" s="64" t="str" cm="1">
        <f t="array" aca="1" ref="P21" ca="1" xml:space="preserve"> INDEX($BN$4:$BN$54, MATCH(TRUE, EXACT(P$16, $BK$4:$BK$54), 0))</f>
        <v>z</v>
      </c>
      <c r="Q21" s="64" t="str" cm="1">
        <f t="array" aca="1" ref="Q21" ca="1" xml:space="preserve"> INDEX($BN$4:$BN$54, MATCH(TRUE, EXACT(Q$16, $BK$4:$BK$54), 0))</f>
        <v>c</v>
      </c>
      <c r="R21" s="64" t="str" cm="1">
        <f t="array" aca="1" ref="R21" ca="1" xml:space="preserve"> INDEX($BN$4:$BN$54, MATCH(TRUE, EXACT(R$16, $BK$4:$BK$54), 0))</f>
        <v>s</v>
      </c>
      <c r="S21" s="64" t="str" cm="1">
        <f t="array" aca="1" ref="S21" ca="1" xml:space="preserve"> INDEX($BN$4:$BN$54, MATCH(TRUE, EXACT(S$16, $BK$4:$BK$54), 0))</f>
        <v>j</v>
      </c>
      <c r="T21" s="64" t="str" cm="1">
        <f t="array" aca="1" ref="T21" ca="1" xml:space="preserve"> INDEX($BN$4:$BN$54, MATCH(TRUE, EXACT(T$16, $BK$4:$BK$54), 0))</f>
        <v>Z</v>
      </c>
      <c r="U21" s="64" t="str" cm="1">
        <f t="array" aca="1" ref="U21" ca="1" xml:space="preserve"> INDEX($BN$4:$BN$54, MATCH(TRUE, EXACT(U$16, $BK$4:$BK$54), 0))</f>
        <v>C</v>
      </c>
      <c r="V21" s="64" t="str" cm="1">
        <f t="array" aca="1" ref="V21" ca="1" xml:space="preserve"> INDEX($BN$4:$BN$54, MATCH(TRUE, EXACT(V$16, $BK$4:$BK$54), 0))</f>
        <v>S</v>
      </c>
      <c r="W21" s="64" t="str" cm="1">
        <f t="array" aca="1" ref="W21" ca="1" xml:space="preserve"> INDEX($BN$4:$BN$54, MATCH(TRUE, EXACT(W$16, $BK$4:$BK$54), 0))</f>
        <v>h</v>
      </c>
      <c r="X21" s="64" t="str" cm="1">
        <f t="array" aca="1" ref="X21" ca="1" xml:space="preserve"> INDEX($BN$4:$BN$54, MATCH(TRUE, EXACT(X$16, $BK$4:$BK$54), 0))</f>
        <v>i</v>
      </c>
      <c r="Y21" s="64" t="str" cm="1">
        <f t="array" aca="1" ref="Y21" ca="1" xml:space="preserve"> INDEX($BN$4:$BN$54, MATCH(TRUE, EXACT(Y$16, $BK$4:$BK$54), 0))</f>
        <v>I</v>
      </c>
      <c r="Z21" s="64" t="str" cm="1">
        <f t="array" aca="1" ref="Z21" ca="1" xml:space="preserve"> INDEX($BN$4:$BN$54, MATCH(TRUE, EXACT(Z$16, $BK$4:$BK$54), 0))</f>
        <v>u</v>
      </c>
      <c r="AA21" s="64" t="str" cm="1">
        <f t="array" aca="1" ref="AA21" ca="1" xml:space="preserve"> INDEX($BN$4:$BN$54, MATCH(TRUE, EXACT(AA$16, $BK$4:$BK$54), 0))</f>
        <v>U</v>
      </c>
      <c r="AB21" s="64" t="str" cm="1">
        <f t="array" aca="1" ref="AB21" ca="1" xml:space="preserve"> INDEX($BN$4:$BN$54, MATCH(TRUE, EXACT(AB$16, $BK$4:$BK$54), 0))</f>
        <v>a</v>
      </c>
      <c r="AC21" s="64" t="str" cm="1">
        <f t="array" aca="1" ref="AC21" ca="1" xml:space="preserve"> INDEX($BN$4:$BN$54, MATCH(TRUE, EXACT(AC$16, $BK$4:$BK$54), 0))</f>
        <v>A</v>
      </c>
      <c r="AD21" s="64" t="str" cm="1">
        <f t="array" aca="1" ref="AD21" ca="1" xml:space="preserve"> INDEX($BN$4:$BN$54, MATCH(TRUE, EXACT(AD$16, $BK$4:$BK$54), 0))</f>
        <v>e</v>
      </c>
      <c r="AE21" s="64" t="str" cm="1">
        <f t="array" aca="1" ref="AE21" ca="1" xml:space="preserve"> INDEX($BN$4:$BN$54, MATCH(TRUE, EXACT(AE$16, $BK$4:$BK$54), 0))</f>
        <v>E</v>
      </c>
      <c r="AF21" s="64" t="str" cm="1">
        <f t="array" aca="1" ref="AF21" ca="1" xml:space="preserve"> INDEX($BN$4:$BN$54, MATCH(TRUE, EXACT(AF$16, $BK$4:$BK$54), 0))</f>
        <v>O</v>
      </c>
      <c r="AG21" s="64" t="str" cm="1">
        <f t="array" aca="1" ref="AG21" ca="1" xml:space="preserve"> INDEX($BN$4:$BN$54, MATCH(TRUE, EXACT(AG$16, $BK$4:$BK$54), 0))</f>
        <v>Q</v>
      </c>
      <c r="AH21" s="64" t="str" cm="1">
        <f t="array" aca="1" ref="AH21" ca="1" xml:space="preserve"> INDEX($BN$4:$BN$54, MATCH(TRUE, EXACT(AH$16, $BK$4:$BK$54), 0))</f>
        <v>o</v>
      </c>
      <c r="AI21" s="64" t="str" cm="1">
        <f t="array" aca="1" ref="AI21" ca="1" xml:space="preserve"> INDEX($BN$4:$BN$54, MATCH(TRUE, EXACT(AI$16, $BK$4:$BK$54), 0))</f>
        <v>@</v>
      </c>
      <c r="AJ21" s="64" t="str" cm="1">
        <f t="array" aca="1" ref="AJ21" ca="1" xml:space="preserve"> INDEX($BN$4:$BN$54, MATCH(TRUE, EXACT(AJ$16, $BK$4:$BK$54), 0))</f>
        <v>y</v>
      </c>
      <c r="AK21" s="64" t="str" cm="1">
        <f t="array" aca="1" ref="AK21" ca="1" xml:space="preserve"> INDEX($BN$4:$BN$54, MATCH(TRUE, EXACT(AK$16, $BK$4:$BK$54), 0))</f>
        <v>Y</v>
      </c>
      <c r="AL21" s="64" t="str" cm="1">
        <f t="array" aca="1" ref="AL21" ca="1" xml:space="preserve"> INDEX($BN$4:$BN$54, MATCH(TRUE, EXACT(AL$16, $BK$4:$BK$54), 0))</f>
        <v>x</v>
      </c>
      <c r="AM21" s="64" t="str" cm="1">
        <f t="array" aca="1" ref="AM21" ca="1" xml:space="preserve"> INDEX($BN$4:$BN$54, MATCH(TRUE, EXACT(AM$16, $BK$4:$BK$54), 0))</f>
        <v>X</v>
      </c>
      <c r="AN21" s="64" t="str" cm="1">
        <f t="array" aca="1" ref="AN21" ca="1" xml:space="preserve"> INDEX($BN$4:$BN$54, MATCH(TRUE, EXACT(AN$16, $BK$4:$BK$54), 0))</f>
        <v>}</v>
      </c>
      <c r="AO21" s="64" t="str" cm="1">
        <f t="array" aca="1" ref="AO21" ca="1" xml:space="preserve"> INDEX($BN$4:$BN$54, MATCH(TRUE, EXACT(AO$16, $BK$4:$BK$54), 0))</f>
        <v>{</v>
      </c>
      <c r="AP21" s="64" t="str" cm="1">
        <f t="array" aca="1" ref="AP21" ca="1" xml:space="preserve"> INDEX($BN$4:$BN$54, MATCH(TRUE, EXACT(AP$16, $BK$4:$BK$54), 0))</f>
        <v>]</v>
      </c>
      <c r="AQ21" s="64" t="str" cm="1">
        <f t="array" aca="1" ref="AQ21" ca="1" xml:space="preserve"> INDEX($BN$4:$BN$54, MATCH(TRUE, EXACT(AQ$16, $BK$4:$BK$54), 0))</f>
        <v>[</v>
      </c>
      <c r="AR21" s="64" t="str" cm="1">
        <f t="array" ref="AR21" xml:space="preserve"> INDEX($BN$4:$BN$54, MATCH(TRUE, EXACT(AR$16, $BK$4:$BK$54), 0))</f>
        <v>R</v>
      </c>
      <c r="AS21" s="64" t="str" cm="1">
        <f t="array" aca="1" ref="AS21" ca="1" xml:space="preserve"> INDEX($BN$4:$BN$54, MATCH(TRUE, EXACT(AS$16, $BK$4:$BK$54), 0))</f>
        <v>W</v>
      </c>
      <c r="AT21" s="64" t="str" cm="1">
        <f t="array" aca="1" ref="AT21" ca="1" xml:space="preserve"> INDEX($BN$4:$BN$54, MATCH(TRUE, EXACT(AT$16, $BK$4:$BK$54), 0))</f>
        <v>M</v>
      </c>
      <c r="AU21" s="64" t="str" cm="1">
        <f t="array" aca="1" ref="AU21" ca="1" xml:space="preserve"> INDEX($BN$4:$BN$54, MATCH(TRUE, EXACT(AU$16, $BK$4:$BK$54), 0))</f>
        <v>N</v>
      </c>
      <c r="AV21" s="64" t="str" cm="1">
        <f t="array" aca="1" ref="AV21" ca="1" xml:space="preserve"> INDEX($BN$4:$BN$54, MATCH(TRUE, EXACT(AV$16, $BK$4:$BK$54), 0))</f>
        <v>B</v>
      </c>
      <c r="AW21" s="64" t="str" cm="1">
        <f t="array" ref="AW21" xml:space="preserve"> INDEX($BN$4:$BN$54, MATCH(TRUE, EXACT(AW$16, $BK$4:$BK$54), 0))</f>
        <v>B</v>
      </c>
      <c r="AX21" s="64" cm="1">
        <f t="array" aca="1" ref="AX21" ca="1" xml:space="preserve"> INDEX($BN$4:$BN$54, MATCH(TRUE, EXACT(AX$16, $BK$4:$BK$54), 0))</f>
        <v>2</v>
      </c>
      <c r="AY21" s="64" cm="1">
        <f t="array" aca="1" ref="AY21" ca="1" xml:space="preserve"> INDEX($BN$4:$BN$54, MATCH(TRUE, EXACT(AY$16, $BK$4:$BK$54), 0))</f>
        <v>3</v>
      </c>
      <c r="AZ21" s="64" cm="1">
        <f t="array" aca="1" ref="AZ21" ca="1" xml:space="preserve"> INDEX($BN$4:$BN$54, MATCH(TRUE, EXACT(AZ$16, $BK$4:$BK$54), 0))</f>
        <v>5</v>
      </c>
      <c r="BA21" s="64" cm="1">
        <f t="array" aca="1" ref="BA21" ca="1" xml:space="preserve"> INDEX($BN$4:$BN$54, MATCH(TRUE, EXACT(BA$16, $BK$4:$BK$54), 0))</f>
        <v>7</v>
      </c>
      <c r="BB21" s="64" cm="1">
        <f t="array" aca="1" ref="BB21" ca="1" xml:space="preserve"> INDEX($BN$4:$BN$54, MATCH(TRUE, EXACT(BB$16, $BK$4:$BK$54), 0))</f>
        <v>0</v>
      </c>
      <c r="BC21" s="11"/>
      <c r="BD21" s="11"/>
      <c r="BE21" s="11"/>
      <c r="BF21" s="11"/>
      <c r="BJ21" s="17">
        <f t="shared" si="0"/>
        <v>18</v>
      </c>
      <c r="BK21" s="23" t="s">
        <v>80</v>
      </c>
      <c r="BL21" s="22" t="s">
        <v>79</v>
      </c>
      <c r="BM21" s="21" t="s">
        <v>79</v>
      </c>
      <c r="BN21" s="20" t="s">
        <v>78</v>
      </c>
      <c r="BO21" s="19" t="s">
        <v>173</v>
      </c>
      <c r="BP21" s="19"/>
      <c r="BR21" s="18" t="str">
        <f t="shared" si="1"/>
        <v>"H": { commit: "ㄑ" }</v>
      </c>
      <c r="BT21" s="43">
        <f t="shared" si="2"/>
        <v>18</v>
      </c>
      <c r="BU21" s="29" t="str">
        <f t="shared" si="3"/>
        <v>- xform/C/H/</v>
      </c>
      <c r="BW21" s="29" t="str">
        <f t="shared" si="4"/>
        <v>- xform/H/ㄑ/</v>
      </c>
    </row>
    <row r="22" spans="1:75" s="43" customFormat="1" ht="31.5" customHeight="1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  <c r="AS22" s="63"/>
      <c r="AT22" s="62"/>
      <c r="AU22" s="62"/>
      <c r="AV22" s="62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40"/>
      <c r="BH22" s="40"/>
      <c r="BJ22" s="17">
        <f t="shared" si="0"/>
        <v>19</v>
      </c>
      <c r="BK22" s="23" t="s">
        <v>32</v>
      </c>
      <c r="BL22" s="22" t="s">
        <v>77</v>
      </c>
      <c r="BM22" s="21" t="s">
        <v>77</v>
      </c>
      <c r="BN22" s="20" t="s">
        <v>76</v>
      </c>
      <c r="BO22" s="19" t="s">
        <v>174</v>
      </c>
      <c r="BP22" s="19"/>
      <c r="BR22" s="18" t="str">
        <f t="shared" si="1"/>
        <v>"N": { commit: "ㄒ" }</v>
      </c>
      <c r="BT22" s="43">
        <f t="shared" si="2"/>
        <v>19</v>
      </c>
      <c r="BU22" s="29" t="str">
        <f t="shared" si="3"/>
        <v>- xform/S/N/</v>
      </c>
      <c r="BW22" s="29" t="str">
        <f t="shared" si="4"/>
        <v>- xform/N/ㄒ/</v>
      </c>
    </row>
    <row r="23" spans="1:75" s="43" customFormat="1" ht="31.5" customHeight="1">
      <c r="B23" s="61" t="s">
        <v>129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 t="str">
        <f ca="1" xml:space="preserve"> _xlfn.CONCAT(D21:X21)</f>
        <v>pbPmtTnlkgKwzcsjZCShi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BG23" s="40"/>
      <c r="BH23" s="40"/>
      <c r="BJ23" s="17">
        <f t="shared" si="0"/>
        <v>20</v>
      </c>
      <c r="BK23" s="23" t="s">
        <v>88</v>
      </c>
      <c r="BL23" s="58" t="s">
        <v>93</v>
      </c>
      <c r="BM23" s="57" t="s">
        <v>93</v>
      </c>
      <c r="BN23" s="27" t="s">
        <v>90</v>
      </c>
      <c r="BO23" s="24" t="s">
        <v>90</v>
      </c>
      <c r="BP23" s="24"/>
      <c r="BR23" s="18" t="str">
        <f t="shared" si="1"/>
        <v>"c": { commit: "ㄏ" }</v>
      </c>
      <c r="BT23" s="43">
        <f t="shared" si="2"/>
        <v>20</v>
      </c>
      <c r="BU23" s="29" t="str">
        <f t="shared" si="3"/>
        <v>- xform/h/c/</v>
      </c>
      <c r="BW23" s="29" t="str">
        <f t="shared" si="4"/>
        <v>- xform/c/ㄏ/</v>
      </c>
    </row>
    <row r="24" spans="1:75" s="43" customFormat="1" ht="31.5" customHeight="1">
      <c r="B24" s="41" t="s">
        <v>128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41"/>
      <c r="V24" s="41"/>
      <c r="W24" s="41"/>
      <c r="X24" s="41"/>
      <c r="Y24" s="41"/>
      <c r="Z24" s="41"/>
      <c r="AA24" s="41" t="s">
        <v>120</v>
      </c>
      <c r="AB24" s="41"/>
      <c r="AC24" s="41"/>
      <c r="AD24" s="41"/>
      <c r="AE24" s="41"/>
      <c r="AF24" s="41"/>
      <c r="AG24" s="41"/>
      <c r="AH24" s="41"/>
      <c r="AI24" s="40"/>
      <c r="AJ24" s="40"/>
      <c r="AK24" s="40"/>
      <c r="AL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J24" s="17">
        <f t="shared" si="0"/>
        <v>21</v>
      </c>
      <c r="BK24" s="23" t="s">
        <v>71</v>
      </c>
      <c r="BL24" s="22" t="s">
        <v>75</v>
      </c>
      <c r="BM24" s="21" t="s">
        <v>75</v>
      </c>
      <c r="BN24" s="20" t="s">
        <v>63</v>
      </c>
      <c r="BO24" s="19" t="s">
        <v>63</v>
      </c>
      <c r="BP24" s="19"/>
      <c r="BR24" s="18" t="str">
        <f t="shared" si="1"/>
        <v>"u": { commit: "ㄧ" }</v>
      </c>
      <c r="BT24" s="43">
        <f t="shared" si="2"/>
        <v>21</v>
      </c>
      <c r="BU24" s="29" t="str">
        <f t="shared" si="3"/>
        <v>- xform/i/u/</v>
      </c>
      <c r="BW24" s="29" t="str">
        <f t="shared" si="4"/>
        <v>- xform/u/ㄧ/</v>
      </c>
    </row>
    <row r="25" spans="1:75" s="43" customFormat="1" ht="31.5" customHeight="1">
      <c r="B25" s="51" t="s">
        <v>127</v>
      </c>
      <c r="C25" s="49"/>
      <c r="D25" s="50">
        <f ca="1" xml:space="preserve"> LEN(E25)</f>
        <v>51</v>
      </c>
      <c r="E25" s="50" t="str">
        <f ca="1" xml:space="preserve"> _xlfn.CONCAT(D21:BB21)</f>
        <v>pbPmtTnlkgKwzcsjZCShiIuUaAeEOQo@yYxX}{][RWMNBB23570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J25" s="17">
        <f t="shared" si="0"/>
        <v>22</v>
      </c>
      <c r="BK25" s="23" t="s">
        <v>68</v>
      </c>
      <c r="BL25" s="22" t="s">
        <v>175</v>
      </c>
      <c r="BM25" s="21" t="s">
        <v>74</v>
      </c>
      <c r="BN25" s="20" t="s">
        <v>61</v>
      </c>
      <c r="BO25" s="19" t="s">
        <v>176</v>
      </c>
      <c r="BP25" s="19"/>
      <c r="BR25" s="18" t="str">
        <f t="shared" si="1"/>
        <v>"U": { commit: "ㄥㄧ" }</v>
      </c>
      <c r="BT25" s="43">
        <f t="shared" si="2"/>
        <v>22</v>
      </c>
      <c r="BU25" s="29" t="str">
        <f t="shared" si="3"/>
        <v>- xform/I/U/</v>
      </c>
      <c r="BW25" s="29" t="str">
        <f t="shared" si="4"/>
        <v>- xform/U/ㄥㄧ/</v>
      </c>
    </row>
    <row r="26" spans="1:75" s="56" customFormat="1" ht="31.5" customHeight="1">
      <c r="B26" s="48" t="s">
        <v>126</v>
      </c>
      <c r="C26" s="46"/>
      <c r="D26" s="47">
        <f ca="1" xml:space="preserve"> LEN(E26)</f>
        <v>51</v>
      </c>
      <c r="E26" s="47" t="str">
        <f ca="1" xml:space="preserve"> _xlfn.CONCAT(D16:BB16)</f>
        <v>1!qa2wsxeEd?yhnbYHNcuUjJ8*,&lt;iIk09(lLOA:;-/mp..43657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3"/>
      <c r="AL26" s="43"/>
      <c r="AM26" s="43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55"/>
      <c r="BH26" s="55"/>
      <c r="BJ26" s="17">
        <f t="shared" si="0"/>
        <v>23</v>
      </c>
      <c r="BK26" s="23" t="s">
        <v>73</v>
      </c>
      <c r="BL26" s="22" t="s">
        <v>72</v>
      </c>
      <c r="BM26" s="21" t="s">
        <v>72</v>
      </c>
      <c r="BN26" s="20" t="s">
        <v>71</v>
      </c>
      <c r="BO26" s="19" t="s">
        <v>71</v>
      </c>
      <c r="BP26" s="19"/>
      <c r="BR26" s="18" t="str">
        <f t="shared" si="1"/>
        <v>"j": { commit: "ㄨ" }</v>
      </c>
      <c r="BT26" s="56">
        <f t="shared" si="2"/>
        <v>23</v>
      </c>
      <c r="BU26" s="29" t="str">
        <f t="shared" si="3"/>
        <v>- xform/u/j/</v>
      </c>
      <c r="BW26" s="29" t="str">
        <f t="shared" si="4"/>
        <v>- xform/j/ㄨ/</v>
      </c>
    </row>
    <row r="27" spans="1:75" s="43" customFormat="1" ht="31.5" customHeight="1">
      <c r="B27" s="34" t="str">
        <f ca="1" xml:space="preserve"> "- xlit|" &amp; E25 &amp; "|" &amp; E26 &amp; "|"</f>
        <v>- xlit|pbPmtTnlkgKwzcsjZCShiIuUaAeEOQo@yYxX}{][RWMNBB23570|1!qa2wsxeEd?yhnbYHNcuUjJ8*,&lt;iIk09(lLOA:;-/mp..43657|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40"/>
      <c r="AL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J27" s="17">
        <f t="shared" si="0"/>
        <v>24</v>
      </c>
      <c r="BK27" s="23" t="s">
        <v>70</v>
      </c>
      <c r="BL27" s="22" t="s">
        <v>177</v>
      </c>
      <c r="BM27" s="21" t="s">
        <v>69</v>
      </c>
      <c r="BN27" s="20" t="s">
        <v>68</v>
      </c>
      <c r="BO27" s="19" t="s">
        <v>178</v>
      </c>
      <c r="BP27" s="19"/>
      <c r="BR27" s="18" t="str">
        <f t="shared" si="1"/>
        <v>"J": { commit: "ㄥㄨ" }</v>
      </c>
      <c r="BT27" s="43">
        <f t="shared" si="2"/>
        <v>24</v>
      </c>
      <c r="BU27" s="29" t="str">
        <f t="shared" si="3"/>
        <v>- xform/U/J/</v>
      </c>
      <c r="BW27" s="29" t="str">
        <f t="shared" si="4"/>
        <v>- xform/J/ㄥㄨ/</v>
      </c>
    </row>
    <row r="28" spans="1:75" s="43" customFormat="1" ht="31.5" customHeight="1">
      <c r="B28" s="5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5"/>
      <c r="AL28" s="55"/>
      <c r="AN28" s="40"/>
      <c r="AO28" s="40"/>
      <c r="AP28" s="40"/>
      <c r="AQ28" s="40"/>
      <c r="AR28" s="40"/>
      <c r="AS28" s="40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40"/>
      <c r="BH28" s="40"/>
      <c r="BJ28" s="17">
        <f t="shared" si="0"/>
        <v>25</v>
      </c>
      <c r="BK28" s="23">
        <v>8</v>
      </c>
      <c r="BL28" s="22" t="s">
        <v>67</v>
      </c>
      <c r="BM28" s="21" t="s">
        <v>67</v>
      </c>
      <c r="BN28" s="20" t="s">
        <v>66</v>
      </c>
      <c r="BO28" s="19" t="s">
        <v>66</v>
      </c>
      <c r="BP28" s="19"/>
      <c r="BR28" s="18" t="str">
        <f t="shared" si="1"/>
        <v>"8": { commit: "ㄚ" }</v>
      </c>
      <c r="BT28" s="43">
        <f t="shared" si="2"/>
        <v>25</v>
      </c>
      <c r="BU28" s="29" t="str">
        <f t="shared" si="3"/>
        <v>- xform/a/8/</v>
      </c>
      <c r="BW28" s="29" t="str">
        <f t="shared" si="4"/>
        <v>- xform/8/ㄚ/</v>
      </c>
    </row>
    <row r="29" spans="1:75" s="43" customFormat="1" ht="31.5" customHeight="1">
      <c r="B29" s="51"/>
      <c r="C29" s="49"/>
      <c r="D29" s="50">
        <f ca="1" xml:space="preserve"> LEN(E29)</f>
        <v>49</v>
      </c>
      <c r="E29" s="50" t="str">
        <f ca="1">SUBSTITUTE(SUBSTITUTE(E25, "b", ""), "g", "")</f>
        <v>pPmtTnlkKwzcsjZCShiIuUaAeEOQo@yYxX}{][RWMNBB23570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0"/>
      <c r="AL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J29" s="17">
        <f t="shared" si="0"/>
        <v>26</v>
      </c>
      <c r="BK29" s="23" t="s">
        <v>65</v>
      </c>
      <c r="BL29" s="22" t="s">
        <v>179</v>
      </c>
      <c r="BM29" s="21" t="s">
        <v>64</v>
      </c>
      <c r="BN29" s="20" t="s">
        <v>17</v>
      </c>
      <c r="BO29" s="19" t="s">
        <v>180</v>
      </c>
      <c r="BP29" s="19"/>
      <c r="BR29" s="18" t="str">
        <f t="shared" si="1"/>
        <v>"*": { commit: "ㄥㄚ" }</v>
      </c>
      <c r="BT29" s="43">
        <f t="shared" si="2"/>
        <v>26</v>
      </c>
      <c r="BU29" s="29" t="str">
        <f t="shared" si="3"/>
        <v>- xform/A/*/</v>
      </c>
      <c r="BW29" s="29" t="str">
        <f t="shared" si="4"/>
        <v>- xform/*/ㄥㄚ/</v>
      </c>
    </row>
    <row r="30" spans="1:75" s="43" customFormat="1" ht="31.5" customHeight="1">
      <c r="B30" s="48"/>
      <c r="C30" s="46"/>
      <c r="D30" s="47">
        <f ca="1" xml:space="preserve"> LEN(E30)</f>
        <v>49</v>
      </c>
      <c r="E30" s="47" t="str">
        <f ca="1">SUBSTITUTE(SUBSTITUTE(E26, "!", ""), "E", "")</f>
        <v>1qa2wsxed?yhnbYHNcuUjJ8*,&lt;iIk09(lLOA:;-/mp..43657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0"/>
      <c r="AL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J30" s="17">
        <f t="shared" si="0"/>
        <v>27</v>
      </c>
      <c r="BK30" s="23" t="s">
        <v>56</v>
      </c>
      <c r="BL30" s="22" t="s">
        <v>181</v>
      </c>
      <c r="BM30" s="21" t="s">
        <v>55</v>
      </c>
      <c r="BN30" s="20" t="s">
        <v>54</v>
      </c>
      <c r="BO30" s="19" t="s">
        <v>54</v>
      </c>
      <c r="BP30" s="19"/>
      <c r="BR30" s="18" t="str">
        <f t="shared" si="1"/>
        <v>",": { commit: "ㄝ" }</v>
      </c>
      <c r="BT30" s="43">
        <f t="shared" si="2"/>
        <v>27</v>
      </c>
      <c r="BU30" s="29" t="str">
        <f t="shared" si="3"/>
        <v>- xform/e/,/</v>
      </c>
      <c r="BW30" s="29" t="str">
        <f t="shared" si="4"/>
        <v>- xform/,/ㄝ/</v>
      </c>
    </row>
    <row r="31" spans="1:75" s="43" customFormat="1" ht="31.5" customHeight="1">
      <c r="B31" s="34" t="str">
        <f ca="1" xml:space="preserve"> "- xlit|" &amp; E29 &amp; "|" &amp; E30 &amp; "|"</f>
        <v>- xlit|pPmtTnlkKwzcsjZCShiIuUaAeEOQo@yYxX}{][RWMNBB23570|1qa2wsxed?yhnbYHNcuUjJ8*,&lt;iIk09(lLOA:;-/mp..43657|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40"/>
      <c r="AL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J31" s="17">
        <f t="shared" si="0"/>
        <v>28</v>
      </c>
      <c r="BK31" s="23" t="s">
        <v>53</v>
      </c>
      <c r="BL31" s="22" t="s">
        <v>182</v>
      </c>
      <c r="BM31" s="21" t="s">
        <v>52</v>
      </c>
      <c r="BN31" s="20" t="s">
        <v>51</v>
      </c>
      <c r="BO31" s="19" t="s">
        <v>183</v>
      </c>
      <c r="BP31" s="19"/>
      <c r="BR31" s="18" t="str">
        <f t="shared" si="1"/>
        <v>"&lt;": { commit: "ㄥㄝ" }</v>
      </c>
      <c r="BT31" s="43">
        <f t="shared" si="2"/>
        <v>28</v>
      </c>
      <c r="BU31" s="29" t="str">
        <f t="shared" si="3"/>
        <v>- xform/E/&lt;/</v>
      </c>
      <c r="BW31" s="29" t="str">
        <f t="shared" si="4"/>
        <v>- xform/&lt;/ㄥㄝ/</v>
      </c>
    </row>
    <row r="32" spans="1:75" s="43" customFormat="1" ht="31.5" customHeight="1">
      <c r="AH32" s="40"/>
      <c r="AI32" s="40"/>
      <c r="AJ32" s="40"/>
      <c r="AK32" s="40"/>
      <c r="AL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J32" s="17">
        <f t="shared" si="0"/>
        <v>29</v>
      </c>
      <c r="BK32" s="23" t="s">
        <v>63</v>
      </c>
      <c r="BL32" s="22" t="s">
        <v>62</v>
      </c>
      <c r="BM32" s="21" t="s">
        <v>62</v>
      </c>
      <c r="BN32" s="20" t="s">
        <v>14</v>
      </c>
      <c r="BO32" s="19" t="s">
        <v>184</v>
      </c>
      <c r="BP32" s="19"/>
      <c r="BR32" s="18" t="str">
        <f t="shared" si="1"/>
        <v>"i": { commit: "ㄛ" }</v>
      </c>
      <c r="BT32" s="43">
        <f t="shared" si="2"/>
        <v>29</v>
      </c>
      <c r="BU32" s="29" t="str">
        <f t="shared" si="3"/>
        <v>- xform/O/i/</v>
      </c>
      <c r="BW32" s="29" t="str">
        <f t="shared" si="4"/>
        <v>- xform/i/ㄛ/</v>
      </c>
    </row>
    <row r="33" spans="2:75" s="43" customFormat="1" ht="31.5" customHeight="1">
      <c r="B33" s="44" t="s">
        <v>125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0"/>
      <c r="AK33" s="40"/>
      <c r="AL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J33" s="17">
        <f t="shared" si="0"/>
        <v>30</v>
      </c>
      <c r="BK33" s="23" t="s">
        <v>61</v>
      </c>
      <c r="BL33" s="22" t="s">
        <v>185</v>
      </c>
      <c r="BM33" s="21" t="s">
        <v>60</v>
      </c>
      <c r="BN33" s="20" t="s">
        <v>59</v>
      </c>
      <c r="BO33" s="19" t="s">
        <v>186</v>
      </c>
      <c r="BP33" s="19"/>
      <c r="BR33" s="18" t="str">
        <f t="shared" si="1"/>
        <v>"I": { commit: "ㄥㄛ" }</v>
      </c>
      <c r="BT33" s="43">
        <f t="shared" si="2"/>
        <v>30</v>
      </c>
      <c r="BU33" s="29" t="str">
        <f t="shared" si="3"/>
        <v>- xform/Q/I/</v>
      </c>
      <c r="BW33" s="29" t="str">
        <f t="shared" si="4"/>
        <v>- xform/I/ㄥㄛ/</v>
      </c>
    </row>
    <row r="34" spans="2:75" s="43" customFormat="1" ht="31.5" customHeight="1">
      <c r="B34" s="41" t="s">
        <v>124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J34" s="17">
        <f t="shared" si="0"/>
        <v>31</v>
      </c>
      <c r="BK34" s="28" t="s">
        <v>58</v>
      </c>
      <c r="BL34" s="22" t="s">
        <v>57</v>
      </c>
      <c r="BM34" s="21" t="s">
        <v>57</v>
      </c>
      <c r="BN34" s="20" t="s">
        <v>25</v>
      </c>
      <c r="BO34" s="19" t="s">
        <v>25</v>
      </c>
      <c r="BP34" s="19"/>
      <c r="BR34" s="18" t="str">
        <f t="shared" si="1"/>
        <v>"k": { commit: "ㄜ" }</v>
      </c>
      <c r="BT34" s="43">
        <f t="shared" si="2"/>
        <v>31</v>
      </c>
      <c r="BU34" s="29" t="str">
        <f t="shared" si="3"/>
        <v>- xform/o/k/</v>
      </c>
      <c r="BW34" s="29" t="str">
        <f t="shared" si="4"/>
        <v>- xform/k/ㄜ/</v>
      </c>
    </row>
    <row r="35" spans="2:75" s="43" customFormat="1" ht="31.5" customHeight="1">
      <c r="B35" s="39" t="s">
        <v>123</v>
      </c>
      <c r="C35" s="38"/>
      <c r="D35" s="38">
        <f ca="1" xml:space="preserve"> LEN(E35)</f>
        <v>51</v>
      </c>
      <c r="E35" s="37" t="str">
        <f ca="1" xml:space="preserve"> _xlfn.CONCAT(D16:BB16)</f>
        <v>1!qa2wsxeEd?yhnbYHNcuUjJ8*,&lt;iIk09(lLOA:;-/mp..43657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J35" s="17">
        <f t="shared" si="0"/>
        <v>32</v>
      </c>
      <c r="BK35" s="28">
        <v>0</v>
      </c>
      <c r="BL35" s="22" t="s">
        <v>39</v>
      </c>
      <c r="BM35" s="21" t="s">
        <v>39</v>
      </c>
      <c r="BN35" s="20" t="s">
        <v>38</v>
      </c>
      <c r="BO35" s="19" t="s">
        <v>187</v>
      </c>
      <c r="BP35" s="19"/>
      <c r="BR35" s="18" t="str">
        <f t="shared" si="1"/>
        <v>"0": { commit: "ㄢ" }</v>
      </c>
      <c r="BT35" s="43">
        <f t="shared" si="2"/>
        <v>32</v>
      </c>
      <c r="BU35" s="29" t="str">
        <f t="shared" si="3"/>
        <v>- xform/@/0/</v>
      </c>
      <c r="BW35" s="29" t="str">
        <f t="shared" si="4"/>
        <v>- xform/0/ㄢ/</v>
      </c>
    </row>
    <row r="36" spans="2:75" s="43" customFormat="1" ht="31.5" customHeight="1">
      <c r="B36" s="35" t="s">
        <v>114</v>
      </c>
      <c r="C36" s="36"/>
      <c r="D36" s="36">
        <f ca="1">LEN(E36)</f>
        <v>63</v>
      </c>
      <c r="E3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40"/>
      <c r="AL36" s="40"/>
      <c r="AM36" s="52" t="s">
        <v>122</v>
      </c>
      <c r="AN36" s="52" t="s">
        <v>121</v>
      </c>
      <c r="AO36" s="52" t="s">
        <v>120</v>
      </c>
      <c r="AP36" s="52" t="s">
        <v>119</v>
      </c>
      <c r="AQ36" s="52" t="s">
        <v>118</v>
      </c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J36" s="17">
        <f t="shared" ref="BJ36:BJ62" si="7" xml:space="preserve"> ROW() - 3</f>
        <v>33</v>
      </c>
      <c r="BK36" s="23">
        <v>9</v>
      </c>
      <c r="BL36" s="22" t="s">
        <v>50</v>
      </c>
      <c r="BM36" s="21" t="s">
        <v>50</v>
      </c>
      <c r="BN36" s="20" t="s">
        <v>49</v>
      </c>
      <c r="BO36" s="19" t="s">
        <v>188</v>
      </c>
      <c r="BP36" s="19"/>
      <c r="BR36" s="18" t="str">
        <f t="shared" ref="BR36:BR54" si="8" xml:space="preserve"> """" &amp; BK36 &amp; """: { commit: """ &amp; BL36 &amp; """ }"</f>
        <v>"9": { commit: "ㄞ" }</v>
      </c>
      <c r="BT36" s="43">
        <f t="shared" ref="BT36:BT62" si="9">BJ36</f>
        <v>33</v>
      </c>
      <c r="BU36" s="29" t="str">
        <f t="shared" ref="BU36:BU54" si="10" xml:space="preserve"> "- xform/" &amp; BN36 &amp; "/" &amp; BK36 &amp; "/"</f>
        <v>- xform/y/9/</v>
      </c>
      <c r="BW36" s="29" t="str">
        <f t="shared" ref="BW36:BW54" si="11" xml:space="preserve"> "- xform/" &amp; BK36 &amp; "/" &amp; BL36 &amp; "/"</f>
        <v>- xform/9/ㄞ/</v>
      </c>
    </row>
    <row r="37" spans="2:75" s="43" customFormat="1" ht="31.5" customHeight="1">
      <c r="B37" s="34" t="str">
        <f ca="1" xml:space="preserve"> "- xlit|" &amp; E35 &amp; "|" &amp; E36 &amp; "|"</f>
        <v>- xlit|1!qa2wsxeEd?yhnbYHNcuUjJ8*,&lt;iIk09(lLOA:;-/mp..43657|ㄅㄅㄏㄆㄇㄉㄊㄋㄌㄍㄍㄏㄎㄥㄗㄘㄙㄖㄐㄑㄒㄏㄧㄥㄧㄨㄥㄨㄚㄥㄚㄝㄥㄝㄛㄥㄛㄜㄢㄞㄥㄞㄠㄥㄠㄛㄇㄚㄇㄛㄥㄤㄦㄥㄇㄣ鼻鼻ˋ'ˇ"ˊ|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2"/>
      <c r="AH37" s="32"/>
      <c r="AI37" s="32"/>
      <c r="AJ37" s="32"/>
      <c r="AK37" s="40"/>
      <c r="AL37" s="40"/>
      <c r="AM37" s="52">
        <f ca="1" xml:space="preserve"> FIND(AM36, $E$35)</f>
        <v>2</v>
      </c>
      <c r="AN37" s="52">
        <f ca="1" xml:space="preserve"> FIND(AN36, $E$35)</f>
        <v>10</v>
      </c>
      <c r="AO37" s="52">
        <f ca="1" xml:space="preserve"> FIND(AO36, $E$35)</f>
        <v>39</v>
      </c>
      <c r="AP37" s="52">
        <f ca="1" xml:space="preserve"> FIND(AP36, $E$35)</f>
        <v>38</v>
      </c>
      <c r="AQ37" s="52">
        <f ca="1" xml:space="preserve"> FIND(AQ36, $E$35)</f>
        <v>37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J37" s="17">
        <f t="shared" si="7"/>
        <v>34</v>
      </c>
      <c r="BK37" s="23" t="s">
        <v>48</v>
      </c>
      <c r="BL37" s="22" t="s">
        <v>189</v>
      </c>
      <c r="BM37" s="21" t="s">
        <v>47</v>
      </c>
      <c r="BN37" s="20" t="s">
        <v>46</v>
      </c>
      <c r="BO37" s="19" t="s">
        <v>190</v>
      </c>
      <c r="BP37" s="19"/>
      <c r="BR37" s="18" t="str">
        <f t="shared" si="8"/>
        <v>"(": { commit: "ㄥㄞ" }</v>
      </c>
      <c r="BT37" s="43">
        <f t="shared" si="9"/>
        <v>34</v>
      </c>
      <c r="BU37" s="29" t="str">
        <f t="shared" si="10"/>
        <v>- xform/Y/(/</v>
      </c>
      <c r="BW37" s="29" t="str">
        <f t="shared" si="11"/>
        <v>- xform/(/ㄥㄞ/</v>
      </c>
    </row>
    <row r="38" spans="2:75" s="43" customFormat="1" ht="31.5" customHeight="1">
      <c r="B38" s="54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40"/>
      <c r="AL38" s="40"/>
      <c r="AM38" s="52" t="str">
        <f ca="1" xml:space="preserve"> MID($E$36,AM37,1)</f>
        <v>ㄅ</v>
      </c>
      <c r="AN38" s="52" t="str">
        <f ca="1" xml:space="preserve"> MID($E$36,AN37,1)</f>
        <v>ㄍ</v>
      </c>
      <c r="AO38" s="52" t="str">
        <f ca="1" xml:space="preserve"> MID($E$36,AO37,1)</f>
        <v>ㄢ</v>
      </c>
      <c r="AP38" s="52" t="str">
        <f ca="1" xml:space="preserve"> MID($E$36,AP37,1)</f>
        <v>ㄜ</v>
      </c>
      <c r="AQ38" s="52" t="str">
        <f ca="1" xml:space="preserve"> MID($E$36,AQ37,1)</f>
        <v>ㄛ</v>
      </c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J38" s="17">
        <f t="shared" si="7"/>
        <v>35</v>
      </c>
      <c r="BK38" s="23" t="s">
        <v>45</v>
      </c>
      <c r="BL38" s="22" t="s">
        <v>44</v>
      </c>
      <c r="BM38" s="21" t="s">
        <v>44</v>
      </c>
      <c r="BN38" s="20" t="s">
        <v>43</v>
      </c>
      <c r="BO38" s="19" t="s">
        <v>191</v>
      </c>
      <c r="BP38" s="19"/>
      <c r="BR38" s="18" t="str">
        <f t="shared" si="8"/>
        <v>"l": { commit: "ㄠ" }</v>
      </c>
      <c r="BT38" s="43">
        <f t="shared" si="9"/>
        <v>35</v>
      </c>
      <c r="BU38" s="29" t="str">
        <f t="shared" si="10"/>
        <v>- xform/x/l/</v>
      </c>
      <c r="BW38" s="29" t="str">
        <f t="shared" si="11"/>
        <v>- xform/l/ㄠ/</v>
      </c>
    </row>
    <row r="39" spans="2:75" s="43" customFormat="1" ht="31.5" customHeight="1">
      <c r="B39" s="51"/>
      <c r="C39" s="49"/>
      <c r="D39" s="50">
        <f ca="1" xml:space="preserve"> LEN(E39)</f>
        <v>51</v>
      </c>
      <c r="E39" s="50" t="str">
        <f ca="1" xml:space="preserve"> SUBSTITUTE(E35, _xlfn.CONCAT(AM36:AQ36), "")</f>
        <v>1!qa2wsxeEd?yhnbYHNcuUjJ8*,&lt;iIk09(lLOA:;-/mp..43657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0"/>
      <c r="AL39" s="40" t="str">
        <f ca="1">$E$35</f>
        <v>1!qa2wsxeEd?yhnbYHNcuUjJ8*,&lt;iIk09(lLOA:;-/mp..43657</v>
      </c>
      <c r="AM39" s="43" t="str">
        <f ca="1" xml:space="preserve"> SUBSTITUTE(AL39, MID(AL39, FIND(AM36,AL39), 1), "")</f>
        <v>1qa2wsxeEd?yhnbYHNcuUjJ8*,&lt;iIk09(lLOA:;-/mp..43657</v>
      </c>
      <c r="AN39" s="43" t="str">
        <f ca="1" xml:space="preserve"> SUBSTITUTE(AM39, MID(AM39, FIND(AN36,AM39), 1), "")</f>
        <v>1qa2wsxed?yhnbYHNcuUjJ8*,&lt;iIk09(lLOA:;-/mp..43657</v>
      </c>
      <c r="AO39" s="43" t="str">
        <f ca="1" xml:space="preserve"> SUBSTITUTE(AN39, MID(AN39, FIND(AO36,AN39), 1), "")</f>
        <v>1qa2wsxed?yhnbYHNcuUjJ8*,&lt;iIk09(lLOA;-/mp..43657</v>
      </c>
      <c r="AP39" s="43" t="str">
        <f ca="1" xml:space="preserve"> SUBSTITUTE(AO39, MID(AO39, FIND(AP36,AO39), 1), "")</f>
        <v>1qa2wsxed?yhnbYHNcuUjJ8*,&lt;iIk09(lLO;-/mp..43657</v>
      </c>
      <c r="AQ39" s="45" t="str">
        <f ca="1" xml:space="preserve"> SUBSTITUTE(AP39, MID(AP39, FIND(AQ36,AP39), 1), "")</f>
        <v>1qa2wsxed?yhnbYHNcuUjJ8*,&lt;iIk09(lL;-/mp..43657</v>
      </c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J39" s="17">
        <f t="shared" si="7"/>
        <v>36</v>
      </c>
      <c r="BK39" s="23" t="s">
        <v>42</v>
      </c>
      <c r="BL39" s="22" t="s">
        <v>192</v>
      </c>
      <c r="BM39" s="21" t="s">
        <v>41</v>
      </c>
      <c r="BN39" s="20" t="s">
        <v>40</v>
      </c>
      <c r="BO39" s="19" t="s">
        <v>193</v>
      </c>
      <c r="BP39" s="19"/>
      <c r="BR39" s="18" t="str">
        <f t="shared" si="8"/>
        <v>"L": { commit: "ㄥㄠ" }</v>
      </c>
      <c r="BT39" s="43">
        <f t="shared" si="9"/>
        <v>36</v>
      </c>
      <c r="BU39" s="29" t="str">
        <f t="shared" si="10"/>
        <v>- xform/X/L/</v>
      </c>
      <c r="BW39" s="29" t="str">
        <f t="shared" si="11"/>
        <v>- xform/L/ㄥㄠ/</v>
      </c>
    </row>
    <row r="40" spans="2:75" s="43" customFormat="1" ht="31.5" customHeight="1">
      <c r="B40" s="48"/>
      <c r="C40" s="46"/>
      <c r="D40" s="47">
        <f ca="1" xml:space="preserve"> LEN(E40)</f>
        <v>2</v>
      </c>
      <c r="E40" s="47" t="str">
        <f ca="1">SUBSTITUTE( SUBSTITUTE(SUBSTITUTE(E36, AM40, ""), AN40, ""), AO40, "")</f>
        <v>ㄅㄅ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0"/>
      <c r="AL40" s="40" t="str">
        <f ca="1">$E$36</f>
        <v>ㄅㄅㄏㄆㄇㄉㄊㄋㄌㄍㄍㄏㄎㄥㄗㄘㄙㄖㄐㄑㄒㄏㄧㄥㄧㄨㄥㄨㄚㄥㄚㄝㄥㄝㄛㄥㄛㄜㄢㄞㄥㄞㄠㄥㄠㄛㄇㄚㄇㄛㄥㄤㄦㄥㄇㄣ鼻鼻ˋ'ˇ"ˊ</v>
      </c>
      <c r="AM40" s="43" t="str">
        <f ca="1" xml:space="preserve"> SUBSTITUTE(AL40, MID(AL40, FIND(AM38,AL40), 1), "")</f>
        <v>ㄏㄆㄇㄉㄊㄋㄌㄍㄍㄏㄎㄥㄗㄘㄙㄖㄐㄑㄒㄏㄧㄥㄧㄨㄥㄨㄚㄥㄚㄝㄥㄝㄛㄥㄛㄜㄢㄞㄥㄞㄠㄥㄠㄛㄇㄚㄇㄛㄥㄤㄦㄥㄇㄣ鼻鼻ˋ'ˇ"ˊ</v>
      </c>
      <c r="AN40" s="43" t="str">
        <f ca="1" xml:space="preserve"> SUBSTITUTE(AM40, MID(AM40, FIND(AN38,AM40), 1), "")</f>
        <v>ㄏㄆㄇㄉㄊㄋㄌㄏㄎㄥㄗㄘㄙㄖㄐㄑㄒㄏㄧㄥㄧㄨㄥㄨㄚㄥㄚㄝㄥㄝㄛㄥㄛㄜㄢㄞㄥㄞㄠㄥㄠㄛㄇㄚㄇㄛㄥㄤㄦㄥㄇㄣ鼻鼻ˋ'ˇ"ˊ</v>
      </c>
      <c r="AO40" s="43" t="str">
        <f ca="1" xml:space="preserve"> SUBSTITUTE(AN40, MID(AN40, FIND(AO38,AN40), 1), "")</f>
        <v>ㄏㄆㄇㄉㄊㄋㄌㄏㄎㄥㄗㄘㄙㄖㄐㄑㄒㄏㄧㄥㄧㄨㄥㄨㄚㄥㄚㄝㄥㄝㄛㄥㄛㄜㄞㄥㄞㄠㄥㄠㄛㄇㄚㄇㄛㄥㄤㄦㄥㄇㄣ鼻鼻ˋ'ˇ"ˊ</v>
      </c>
      <c r="AP40" s="43" t="str">
        <f ca="1" xml:space="preserve"> SUBSTITUTE(AO40, MID(AO40, FIND(AP38,AO40), 1), "")</f>
        <v>ㄏㄆㄇㄉㄊㄋㄌㄏㄎㄥㄗㄘㄙㄖㄐㄑㄒㄏㄧㄥㄧㄨㄥㄨㄚㄥㄚㄝㄥㄝㄛㄥㄛㄞㄥㄞㄠㄥㄠㄛㄇㄚㄇㄛㄥㄤㄦㄥㄇㄣ鼻鼻ˋ'ˇ"ˊ</v>
      </c>
      <c r="AQ40" s="45" t="str">
        <f ca="1" xml:space="preserve"> SUBSTITUTE(AP40, MID(AP40, FIND(AQ38,AP40), 1), "")</f>
        <v>ㄏㄆㄇㄉㄊㄋㄌㄏㄎㄥㄗㄘㄙㄖㄐㄑㄒㄏㄧㄥㄧㄨㄥㄨㄚㄥㄚㄝㄥㄝㄥㄞㄥㄞㄠㄥㄠㄇㄚㄇㄥㄤㄦㄥㄇㄣ鼻鼻ˋ'ˇ"ˊ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J40" s="17">
        <f t="shared" si="7"/>
        <v>37</v>
      </c>
      <c r="BK40" s="23" t="s">
        <v>14</v>
      </c>
      <c r="BL40" s="22" t="s">
        <v>194</v>
      </c>
      <c r="BM40" s="21" t="s">
        <v>13</v>
      </c>
      <c r="BN40" s="20" t="s">
        <v>12</v>
      </c>
      <c r="BO40" s="19" t="s">
        <v>195</v>
      </c>
      <c r="BP40" s="19"/>
      <c r="BR40" s="18" t="str">
        <f t="shared" si="8"/>
        <v>"O": { commit: "ㄛㄇ" }</v>
      </c>
      <c r="BT40" s="43">
        <f t="shared" si="9"/>
        <v>37</v>
      </c>
      <c r="BU40" s="29" t="str">
        <f t="shared" si="10"/>
        <v>- xform/}/O/</v>
      </c>
      <c r="BW40" s="29" t="str">
        <f t="shared" si="11"/>
        <v>- xform/O/ㄛㄇ/</v>
      </c>
    </row>
    <row r="41" spans="2:75" s="43" customFormat="1" ht="31.5" customHeight="1">
      <c r="B41" s="34" t="str">
        <f ca="1" xml:space="preserve"> "- xlit|" &amp; E39 &amp; "|" &amp; E40 &amp; "|"</f>
        <v>- xlit|1!qa2wsxeEd?yhnbYHNcuUjJ8*,&lt;iIk09(lLOA:;-/mp..43657|ㄅㄅ|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40"/>
      <c r="BE41" s="40"/>
      <c r="BF41" s="40"/>
      <c r="BG41" s="40"/>
      <c r="BH41" s="40"/>
      <c r="BJ41" s="17">
        <f t="shared" si="7"/>
        <v>38</v>
      </c>
      <c r="BK41" s="23" t="s">
        <v>17</v>
      </c>
      <c r="BL41" s="22" t="s">
        <v>196</v>
      </c>
      <c r="BM41" s="21" t="s">
        <v>16</v>
      </c>
      <c r="BN41" s="20" t="s">
        <v>15</v>
      </c>
      <c r="BO41" s="19" t="s">
        <v>197</v>
      </c>
      <c r="BP41" s="19"/>
      <c r="BR41" s="18" t="str">
        <f t="shared" si="8"/>
        <v>"A": { commit: "ㄚㄇ" }</v>
      </c>
      <c r="BT41" s="43">
        <f t="shared" si="9"/>
        <v>38</v>
      </c>
      <c r="BU41" s="29" t="str">
        <f t="shared" si="10"/>
        <v>- xform/{/A/</v>
      </c>
      <c r="BW41" s="29" t="str">
        <f t="shared" si="11"/>
        <v>- xform/A/ㄚㄇ/</v>
      </c>
    </row>
    <row r="42" spans="2:75" s="43" customFormat="1" ht="31.5" customHeight="1">
      <c r="AH42" s="40"/>
      <c r="AI42" s="40"/>
      <c r="AJ42" s="40"/>
      <c r="AK42" s="16"/>
      <c r="AL42" s="16"/>
      <c r="AM42" s="40" t="str">
        <f ca="1">AQ39</f>
        <v>1qa2wsxed?yhnbYHNcuUjJ8*,&lt;iIk09(lL;-/mp..43657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40"/>
      <c r="BE42" s="40"/>
      <c r="BF42" s="40"/>
      <c r="BG42" s="40"/>
      <c r="BH42" s="40"/>
      <c r="BJ42" s="17">
        <f t="shared" si="7"/>
        <v>39</v>
      </c>
      <c r="BK42" s="23" t="s">
        <v>23</v>
      </c>
      <c r="BL42" s="22" t="s">
        <v>198</v>
      </c>
      <c r="BM42" s="21" t="s">
        <v>22</v>
      </c>
      <c r="BN42" s="20" t="s">
        <v>21</v>
      </c>
      <c r="BO42" s="19" t="s">
        <v>199</v>
      </c>
      <c r="BP42" s="19"/>
      <c r="BR42" s="18" t="str">
        <f t="shared" si="8"/>
        <v>":": { commit: "ㄛㄥ" }</v>
      </c>
      <c r="BT42" s="43">
        <f t="shared" si="9"/>
        <v>39</v>
      </c>
      <c r="BU42" s="29" t="str">
        <f t="shared" si="10"/>
        <v>- xform/]/:/</v>
      </c>
      <c r="BW42" s="29" t="str">
        <f t="shared" si="11"/>
        <v>- xform/:/ㄛㄥ/</v>
      </c>
    </row>
    <row r="43" spans="2:75" customFormat="1" ht="31.5" customHeight="1">
      <c r="B43" s="44" t="s">
        <v>117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0"/>
      <c r="AK43" s="16"/>
      <c r="AL43" s="16"/>
      <c r="AM43" s="40" t="str">
        <f ca="1">AQ40</f>
        <v>ㄏㄆㄇㄉㄊㄋㄌㄏㄎㄥㄗㄘㄙㄖㄐㄑㄒㄏㄧㄥㄧㄨㄥㄨㄚㄥㄚㄝㄥㄝㄥㄞㄥㄞㄠㄥㄠㄇㄚㄇㄥㄤㄦㄥㄇㄣ鼻鼻ˋ'ˇ"ˊ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40"/>
      <c r="BE43" s="40"/>
      <c r="BF43" s="40"/>
      <c r="BG43" s="16"/>
      <c r="BH43" s="16"/>
      <c r="BI43" s="11"/>
      <c r="BJ43" s="17">
        <f t="shared" si="7"/>
        <v>40</v>
      </c>
      <c r="BK43" s="23" t="s">
        <v>20</v>
      </c>
      <c r="BL43" s="22" t="s">
        <v>19</v>
      </c>
      <c r="BM43" s="21" t="s">
        <v>19</v>
      </c>
      <c r="BN43" s="20" t="s">
        <v>18</v>
      </c>
      <c r="BO43" s="19" t="s">
        <v>200</v>
      </c>
      <c r="BP43" s="19"/>
      <c r="BQ43" s="11"/>
      <c r="BR43" s="18" t="str">
        <f t="shared" si="8"/>
        <v>";": { commit: "ㄤ" }</v>
      </c>
      <c r="BS43" s="11"/>
      <c r="BT43" s="13">
        <f t="shared" si="9"/>
        <v>40</v>
      </c>
      <c r="BU43" s="29" t="str">
        <f t="shared" si="10"/>
        <v>- xform/[/;/</v>
      </c>
      <c r="BW43" s="29" t="str">
        <f t="shared" si="11"/>
        <v>- xform/;/ㄤ/</v>
      </c>
    </row>
    <row r="44" spans="2:75" customFormat="1" ht="31.5" customHeight="1">
      <c r="B44" s="41" t="s">
        <v>116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0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40"/>
      <c r="BE44" s="40"/>
      <c r="BF44" s="40"/>
      <c r="BG44" s="16"/>
      <c r="BH44" s="16"/>
      <c r="BI44" s="11"/>
      <c r="BJ44" s="17">
        <f t="shared" si="7"/>
        <v>41</v>
      </c>
      <c r="BK44" s="28" t="s">
        <v>294</v>
      </c>
      <c r="BL44" s="31" t="s">
        <v>204</v>
      </c>
      <c r="BM44" s="30" t="s">
        <v>205</v>
      </c>
      <c r="BN44" s="20" t="s">
        <v>24</v>
      </c>
      <c r="BO44" s="19" t="s">
        <v>201</v>
      </c>
      <c r="BP44" s="19"/>
      <c r="BQ44" s="11"/>
      <c r="BR44" s="18" t="str">
        <f t="shared" si="8"/>
        <v>"-": { commit: "ㄦ" }</v>
      </c>
      <c r="BS44" s="11"/>
      <c r="BT44" s="13">
        <f t="shared" si="9"/>
        <v>41</v>
      </c>
      <c r="BU44" s="29" t="str">
        <f t="shared" si="10"/>
        <v>- xform/R/-/</v>
      </c>
      <c r="BW44" s="29" t="str">
        <f t="shared" si="11"/>
        <v>- xform/-/ㄦ/</v>
      </c>
    </row>
    <row r="45" spans="2:75" customFormat="1" ht="31.5" customHeight="1">
      <c r="B45" s="39" t="s">
        <v>115</v>
      </c>
      <c r="C45" s="38"/>
      <c r="D45" s="38">
        <f ca="1" xml:space="preserve"> LEN(E45)</f>
        <v>51</v>
      </c>
      <c r="E45" s="37" t="str">
        <f ca="1" xml:space="preserve"> _xlfn.CONCAT(D21:BB21)</f>
        <v>pbPmtTnlkgKwzcsjZCShiIuUaAeEOQo@yYxX}{][RWMNBB23570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1"/>
      <c r="BJ45" s="17">
        <f t="shared" si="7"/>
        <v>42</v>
      </c>
      <c r="BK45" s="28" t="s">
        <v>31</v>
      </c>
      <c r="BL45" s="31" t="s">
        <v>169</v>
      </c>
      <c r="BM45" s="30" t="s">
        <v>30</v>
      </c>
      <c r="BN45" s="20" t="s">
        <v>29</v>
      </c>
      <c r="BO45" s="19" t="s">
        <v>170</v>
      </c>
      <c r="BP45" s="19"/>
      <c r="BQ45" s="11"/>
      <c r="BR45" s="18" t="str">
        <f t="shared" si="8"/>
        <v>"/": { commit: "ㄥ" }</v>
      </c>
      <c r="BS45" s="11"/>
      <c r="BT45" s="13">
        <f t="shared" si="9"/>
        <v>42</v>
      </c>
      <c r="BU45" s="29" t="str">
        <f t="shared" si="10"/>
        <v>- xform/W///</v>
      </c>
      <c r="BW45" s="29" t="str">
        <f t="shared" si="11"/>
        <v>- xform///ㄥ/</v>
      </c>
    </row>
    <row r="46" spans="2:75" customFormat="1" ht="31.5" customHeight="1">
      <c r="B46" s="35" t="s">
        <v>114</v>
      </c>
      <c r="C46" s="36"/>
      <c r="D46" s="36">
        <f ca="1">LEN(E46)</f>
        <v>63</v>
      </c>
      <c r="E46" s="35" t="str">
        <f ca="1" xml:space="preserve"> _xlfn.CONCAT(D17:BB17)</f>
        <v>ㄅㄅㄏㄆㄇㄉㄊㄋㄌㄍㄍㄏㄎㄥㄗㄘㄙㄖㄐㄑㄒㄏㄧㄥㄧㄨㄥㄨㄚㄥㄚㄝㄥㄝㄛㄥㄛㄜㄢㄞㄥㄞㄠㄥㄠㄛㄇㄚㄇㄛㄥㄤㄦㄥㄇㄣ鼻鼻ˋ'ˇ"ˊ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6"/>
      <c r="BH46" s="16"/>
      <c r="BI46" s="11"/>
      <c r="BJ46" s="17">
        <f t="shared" si="7"/>
        <v>43</v>
      </c>
      <c r="BK46" s="28" t="s">
        <v>37</v>
      </c>
      <c r="BL46" s="31" t="s">
        <v>106</v>
      </c>
      <c r="BM46" s="30" t="s">
        <v>36</v>
      </c>
      <c r="BN46" s="20" t="s">
        <v>35</v>
      </c>
      <c r="BO46" s="19" t="s">
        <v>37</v>
      </c>
      <c r="BP46" s="19"/>
      <c r="BQ46" s="11"/>
      <c r="BR46" s="18" t="str">
        <f t="shared" si="8"/>
        <v>"m": { commit: "ㄇ" }</v>
      </c>
      <c r="BS46" s="11"/>
      <c r="BT46" s="13">
        <f t="shared" si="9"/>
        <v>43</v>
      </c>
      <c r="BU46" s="29" t="str">
        <f t="shared" si="10"/>
        <v>- xform/M/m/</v>
      </c>
      <c r="BW46" s="29" t="str">
        <f t="shared" si="11"/>
        <v>- xform/m/ㄇ/</v>
      </c>
    </row>
    <row r="47" spans="2:75" customFormat="1" ht="31.5" customHeight="1">
      <c r="B47" s="34" t="str">
        <f ca="1" xml:space="preserve"> "- xlit|" &amp; E45 &amp; "|" &amp; E46 &amp; "|"</f>
        <v>- xlit|pbPmtTnlkgKwzcsjZCShiIuUaAeEOQo@yYxX}{][RWMNBB23570|ㄅㄅㄏㄆㄇㄉㄊㄋㄌㄍㄍㄏㄎㄥㄗㄘㄙㄖㄐㄑㄒㄏㄧㄥㄧㄨㄥㄨㄚㄥㄚㄝㄥㄝㄛㄥㄛㄜㄢㄞㄥㄞㄠㄥㄠㄛㄇㄚㄇㄛㄥㄤㄦㄥㄇㄣ鼻鼻ˋ'ˇ"ˊ|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2"/>
      <c r="AH47" s="32"/>
      <c r="AI47" s="32"/>
      <c r="AJ47" s="32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6"/>
      <c r="BH47" s="16"/>
      <c r="BI47" s="11"/>
      <c r="BJ47" s="17">
        <f t="shared" si="7"/>
        <v>44</v>
      </c>
      <c r="BK47" s="28" t="s">
        <v>34</v>
      </c>
      <c r="BL47" s="22" t="s">
        <v>33</v>
      </c>
      <c r="BM47" s="21" t="s">
        <v>33</v>
      </c>
      <c r="BN47" s="20" t="s">
        <v>32</v>
      </c>
      <c r="BO47" s="19" t="s">
        <v>87</v>
      </c>
      <c r="BP47" s="19"/>
      <c r="BQ47" s="11"/>
      <c r="BR47" s="18" t="str">
        <f t="shared" si="8"/>
        <v>"p": { commit: "ㄣ" }</v>
      </c>
      <c r="BS47" s="11"/>
      <c r="BT47" s="13">
        <f t="shared" si="9"/>
        <v>44</v>
      </c>
      <c r="BU47" s="29" t="str">
        <f t="shared" si="10"/>
        <v>- xform/N/p/</v>
      </c>
      <c r="BW47" s="29" t="str">
        <f t="shared" si="11"/>
        <v>- xform/p/ㄣ/</v>
      </c>
    </row>
    <row r="48" spans="2:75" customFormat="1" ht="31.5" customHeight="1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6"/>
      <c r="BH48" s="16"/>
      <c r="BI48" s="11"/>
      <c r="BJ48" s="17">
        <f t="shared" si="7"/>
        <v>45</v>
      </c>
      <c r="BK48" s="28" t="s">
        <v>295</v>
      </c>
      <c r="BL48" s="22" t="s">
        <v>10</v>
      </c>
      <c r="BM48" s="22" t="s">
        <v>10</v>
      </c>
      <c r="BN48" s="20" t="s">
        <v>9</v>
      </c>
      <c r="BO48" s="19" t="s">
        <v>32</v>
      </c>
      <c r="BP48" s="19"/>
      <c r="BQ48" s="11"/>
      <c r="BR48" s="18" t="str">
        <f t="shared" si="8"/>
        <v>".": { commit: "鼻" }</v>
      </c>
      <c r="BS48" s="11"/>
      <c r="BT48" s="13">
        <f t="shared" si="9"/>
        <v>45</v>
      </c>
      <c r="BU48" s="12" t="str">
        <f t="shared" si="10"/>
        <v>- xform/B/./</v>
      </c>
      <c r="BW48" s="12" t="str">
        <f t="shared" si="11"/>
        <v>- xform/./鼻/</v>
      </c>
    </row>
    <row r="49" spans="2:75" customFormat="1" ht="31.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6"/>
      <c r="BH49" s="16"/>
      <c r="BI49" s="11"/>
      <c r="BJ49" s="17">
        <f t="shared" si="7"/>
        <v>46</v>
      </c>
      <c r="BK49" s="28" t="s">
        <v>8</v>
      </c>
      <c r="BL49" s="26" t="s">
        <v>7</v>
      </c>
      <c r="BM49" s="25" t="s">
        <v>7</v>
      </c>
      <c r="BN49" s="27">
        <v>1</v>
      </c>
      <c r="BO49" s="24">
        <v>1</v>
      </c>
      <c r="BP49" s="24"/>
      <c r="BQ49" s="11"/>
      <c r="BR49" s="18" t="str">
        <f t="shared" si="8"/>
        <v>" ": { commit: "ˉ" }</v>
      </c>
      <c r="BS49" s="11"/>
      <c r="BT49" s="13">
        <f t="shared" si="9"/>
        <v>46</v>
      </c>
      <c r="BU49" s="12" t="str">
        <f t="shared" si="10"/>
        <v>- xform/1/ /</v>
      </c>
      <c r="BW49" s="12" t="str">
        <f t="shared" si="11"/>
        <v>- xform/ /ˉ/</v>
      </c>
    </row>
    <row r="50" spans="2:75" customFormat="1" ht="31.5" customHeight="1">
      <c r="B50" s="16"/>
      <c r="C50" s="16"/>
      <c r="D50" s="1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6"/>
      <c r="BH50" s="16"/>
      <c r="BI50" s="11"/>
      <c r="BJ50" s="17">
        <f t="shared" si="7"/>
        <v>47</v>
      </c>
      <c r="BK50" s="23">
        <v>4</v>
      </c>
      <c r="BL50" s="26" t="s">
        <v>6</v>
      </c>
      <c r="BM50" s="25" t="s">
        <v>6</v>
      </c>
      <c r="BN50" s="20">
        <v>2</v>
      </c>
      <c r="BO50" s="24">
        <v>2</v>
      </c>
      <c r="BP50" s="24"/>
      <c r="BQ50" s="11"/>
      <c r="BR50" s="18" t="str">
        <f t="shared" si="8"/>
        <v>"4": { commit: "ˋ" }</v>
      </c>
      <c r="BS50" s="11"/>
      <c r="BT50" s="13">
        <f t="shared" si="9"/>
        <v>47</v>
      </c>
      <c r="BU50" s="12" t="str">
        <f t="shared" si="10"/>
        <v>- xform/2/4/</v>
      </c>
      <c r="BW50" s="12" t="str">
        <f t="shared" si="11"/>
        <v>- xform/4/ˋ/</v>
      </c>
    </row>
    <row r="51" spans="2:75" customFormat="1" ht="31.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1"/>
      <c r="BJ51" s="17">
        <f t="shared" si="7"/>
        <v>48</v>
      </c>
      <c r="BK51" s="23">
        <v>3</v>
      </c>
      <c r="BL51" s="156" t="s">
        <v>208</v>
      </c>
      <c r="BM51" s="25" t="s">
        <v>210</v>
      </c>
      <c r="BN51" s="20">
        <v>3</v>
      </c>
      <c r="BO51" s="24">
        <v>3</v>
      </c>
      <c r="BP51" s="24"/>
      <c r="BQ51" s="11"/>
      <c r="BR51" s="18" t="str">
        <f t="shared" si="8"/>
        <v>"3": { commit: "'" }</v>
      </c>
      <c r="BS51" s="11"/>
      <c r="BT51" s="13">
        <f t="shared" si="9"/>
        <v>48</v>
      </c>
      <c r="BU51" s="12" t="str">
        <f t="shared" si="10"/>
        <v>- xform/3/3/</v>
      </c>
      <c r="BW51" s="12" t="str">
        <f t="shared" si="11"/>
        <v>- xform/3/'/</v>
      </c>
    </row>
    <row r="52" spans="2:75" customFormat="1" ht="31.5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1"/>
      <c r="BJ52" s="17">
        <f t="shared" si="7"/>
        <v>49</v>
      </c>
      <c r="BK52" s="23">
        <v>6</v>
      </c>
      <c r="BL52" s="22" t="s">
        <v>202</v>
      </c>
      <c r="BM52" s="21" t="s">
        <v>202</v>
      </c>
      <c r="BN52" s="20">
        <v>5</v>
      </c>
      <c r="BO52" s="19">
        <v>5</v>
      </c>
      <c r="BP52" s="19"/>
      <c r="BQ52" s="11"/>
      <c r="BR52" s="18" t="str">
        <f t="shared" si="8"/>
        <v>"6": { commit: "ˇ" }</v>
      </c>
      <c r="BS52" s="11"/>
      <c r="BT52" s="13">
        <f t="shared" si="9"/>
        <v>49</v>
      </c>
      <c r="BU52" s="12" t="str">
        <f t="shared" si="10"/>
        <v>- xform/5/6/</v>
      </c>
      <c r="BW52" s="12" t="str">
        <f t="shared" si="11"/>
        <v>- xform/6/ˇ/</v>
      </c>
    </row>
    <row r="53" spans="2:75" customFormat="1" ht="31.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1"/>
      <c r="BJ53" s="17">
        <f t="shared" si="7"/>
        <v>50</v>
      </c>
      <c r="BK53" s="23">
        <v>5</v>
      </c>
      <c r="BL53" s="22" t="s">
        <v>209</v>
      </c>
      <c r="BM53" s="21" t="s">
        <v>211</v>
      </c>
      <c r="BN53" s="20">
        <v>7</v>
      </c>
      <c r="BO53" s="19">
        <v>7</v>
      </c>
      <c r="BP53" s="19"/>
      <c r="BQ53" s="11"/>
      <c r="BR53" s="18" t="str">
        <f t="shared" si="8"/>
        <v>"5": { commit: """ }</v>
      </c>
      <c r="BS53" s="11"/>
      <c r="BT53" s="13">
        <f t="shared" si="9"/>
        <v>50</v>
      </c>
      <c r="BU53" s="12" t="str">
        <f t="shared" si="10"/>
        <v>- xform/7/5/</v>
      </c>
      <c r="BW53" s="12" t="str">
        <f t="shared" si="11"/>
        <v>- xform/5/"/</v>
      </c>
    </row>
    <row r="54" spans="2:75" customFormat="1" ht="31.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1"/>
      <c r="BJ54" s="17">
        <f t="shared" si="7"/>
        <v>51</v>
      </c>
      <c r="BK54" s="23">
        <v>7</v>
      </c>
      <c r="BL54" s="22" t="s">
        <v>5</v>
      </c>
      <c r="BM54" s="21" t="s">
        <v>4</v>
      </c>
      <c r="BN54" s="20">
        <v>0</v>
      </c>
      <c r="BO54" s="19">
        <v>8</v>
      </c>
      <c r="BP54" s="19"/>
      <c r="BQ54" s="11"/>
      <c r="BR54" s="18" t="str">
        <f t="shared" si="8"/>
        <v>"7": { commit: "ˊ" }</v>
      </c>
      <c r="BS54" s="11"/>
      <c r="BT54" s="13">
        <f t="shared" si="9"/>
        <v>51</v>
      </c>
      <c r="BU54" s="12" t="str">
        <f t="shared" si="10"/>
        <v>- xform/0/7/</v>
      </c>
      <c r="BW54" s="12" t="str">
        <f t="shared" si="11"/>
        <v>- xform/7/ˊ/</v>
      </c>
    </row>
    <row r="55" spans="2:75" customFormat="1" ht="31.5" customHeight="1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1"/>
      <c r="BJ55" s="17">
        <f t="shared" si="7"/>
        <v>52</v>
      </c>
      <c r="BK55" s="11"/>
      <c r="BL55" s="15"/>
      <c r="BM55" s="15"/>
      <c r="BN55" s="11"/>
      <c r="BO55" s="11"/>
      <c r="BP55" s="11"/>
      <c r="BQ55" s="11"/>
      <c r="BR55" s="14"/>
      <c r="BS55" s="11"/>
      <c r="BT55" s="13">
        <f t="shared" si="9"/>
        <v>52</v>
      </c>
      <c r="BU55" s="12"/>
      <c r="BW55" s="12"/>
    </row>
    <row r="56" spans="2:75" customFormat="1" ht="31.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1"/>
      <c r="BJ56" s="17">
        <f t="shared" si="7"/>
        <v>53</v>
      </c>
      <c r="BK56" s="11"/>
      <c r="BL56" s="15" t="s">
        <v>230</v>
      </c>
      <c r="BM56" s="15"/>
      <c r="BN56" s="11"/>
      <c r="BO56" s="11"/>
      <c r="BP56" s="11"/>
      <c r="BQ56" s="11"/>
      <c r="BR56" s="14"/>
      <c r="BS56" s="11"/>
      <c r="BT56" s="13">
        <f t="shared" si="9"/>
        <v>53</v>
      </c>
      <c r="BU56" s="12"/>
      <c r="BW56" s="12"/>
    </row>
    <row r="57" spans="2:75" customFormat="1" ht="31.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1"/>
      <c r="BJ57" s="17">
        <f t="shared" si="7"/>
        <v>54</v>
      </c>
      <c r="BK57" s="11"/>
      <c r="BL57" s="15"/>
      <c r="BM57" s="15"/>
      <c r="BN57" s="11"/>
      <c r="BO57" s="11"/>
      <c r="BP57" s="11"/>
      <c r="BQ57" s="11"/>
      <c r="BR57" s="14"/>
      <c r="BS57" s="11"/>
      <c r="BT57" s="13">
        <f t="shared" si="9"/>
        <v>54</v>
      </c>
      <c r="BU57" s="12"/>
      <c r="BW57" s="12"/>
    </row>
    <row r="58" spans="2:75" customFormat="1" ht="31.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1"/>
      <c r="BJ58" s="17">
        <f t="shared" si="7"/>
        <v>55</v>
      </c>
      <c r="BK58" s="11"/>
      <c r="BL58" s="15"/>
      <c r="BM58" s="15"/>
      <c r="BN58" s="11"/>
      <c r="BO58" s="11"/>
      <c r="BP58" s="11"/>
      <c r="BQ58" s="11"/>
      <c r="BR58" s="14"/>
      <c r="BS58" s="11"/>
      <c r="BT58" s="13">
        <f t="shared" si="9"/>
        <v>55</v>
      </c>
      <c r="BU58" s="12"/>
      <c r="BW58" s="12"/>
    </row>
    <row r="59" spans="2:75" customFormat="1" ht="38.1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1"/>
      <c r="BJ59" s="17">
        <f t="shared" si="7"/>
        <v>56</v>
      </c>
      <c r="BK59" s="11"/>
      <c r="BL59" s="15"/>
      <c r="BM59" s="15"/>
      <c r="BN59" s="11"/>
      <c r="BO59" s="11"/>
      <c r="BP59" s="11"/>
      <c r="BQ59" s="11"/>
      <c r="BR59" s="14"/>
      <c r="BS59" s="11"/>
      <c r="BT59" s="13">
        <f t="shared" si="9"/>
        <v>56</v>
      </c>
      <c r="BU59" s="12"/>
      <c r="BW59" s="12"/>
    </row>
    <row r="60" spans="2:75" customFormat="1" ht="38.1" customHeight="1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1"/>
      <c r="BJ60" s="17">
        <f t="shared" si="7"/>
        <v>57</v>
      </c>
      <c r="BK60" s="11"/>
      <c r="BL60" s="15"/>
      <c r="BM60" s="15"/>
      <c r="BN60" s="11"/>
      <c r="BO60" s="11"/>
      <c r="BP60" s="11"/>
      <c r="BQ60" s="11"/>
      <c r="BR60" s="14"/>
      <c r="BS60" s="11"/>
      <c r="BT60" s="13">
        <f t="shared" si="9"/>
        <v>57</v>
      </c>
      <c r="BU60" s="12"/>
      <c r="BW60" s="12"/>
    </row>
    <row r="61" spans="2:75" customFormat="1" ht="38.1" customHeight="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1"/>
      <c r="BJ61" s="17">
        <f t="shared" si="7"/>
        <v>58</v>
      </c>
      <c r="BK61" s="11"/>
      <c r="BL61" s="15"/>
      <c r="BM61" s="15"/>
      <c r="BN61" s="11"/>
      <c r="BO61" s="11"/>
      <c r="BP61" s="11"/>
      <c r="BQ61" s="11"/>
      <c r="BR61" s="14"/>
      <c r="BS61" s="11"/>
      <c r="BT61" s="13">
        <f t="shared" si="9"/>
        <v>58</v>
      </c>
      <c r="BU61" s="12"/>
      <c r="BW61" s="12"/>
    </row>
    <row r="62" spans="2:75" customFormat="1" ht="38.1" customHeight="1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1"/>
      <c r="BJ62" s="17">
        <f t="shared" si="7"/>
        <v>59</v>
      </c>
      <c r="BK62" s="11"/>
      <c r="BL62" s="15"/>
      <c r="BM62" s="15"/>
      <c r="BN62" s="11"/>
      <c r="BO62" s="11"/>
      <c r="BP62" s="11"/>
      <c r="BQ62" s="11"/>
      <c r="BR62" s="14"/>
      <c r="BS62" s="11"/>
      <c r="BT62" s="13">
        <f t="shared" si="9"/>
        <v>59</v>
      </c>
      <c r="BU62" s="12"/>
      <c r="BW62" s="12"/>
    </row>
    <row r="63" spans="2:75" customFormat="1" ht="38.1" customHeight="1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1"/>
      <c r="BJ63" s="11"/>
      <c r="BK63" s="11"/>
      <c r="BL63" s="15"/>
      <c r="BM63" s="15"/>
      <c r="BN63" s="11"/>
      <c r="BO63" s="11"/>
      <c r="BP63" s="11"/>
      <c r="BQ63" s="11"/>
      <c r="BR63" s="14"/>
      <c r="BS63" s="11"/>
      <c r="BT63" s="13"/>
      <c r="BU63" s="12"/>
      <c r="BW63" s="12"/>
    </row>
    <row r="64" spans="2:75" customFormat="1" ht="38.1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1"/>
      <c r="BJ64" s="11"/>
      <c r="BK64" s="11"/>
      <c r="BL64" s="15"/>
      <c r="BM64" s="15"/>
      <c r="BN64" s="11"/>
      <c r="BO64" s="11"/>
      <c r="BP64" s="11"/>
      <c r="BQ64" s="11"/>
      <c r="BR64" s="14"/>
      <c r="BS64" s="11"/>
      <c r="BT64" s="13"/>
      <c r="BU64" s="12"/>
      <c r="BW64" s="12"/>
    </row>
    <row r="65" spans="2:60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>
      <c r="AH66" s="16"/>
      <c r="AI66" s="16"/>
      <c r="AJ66" s="16"/>
      <c r="BD66" s="16"/>
      <c r="BE66" s="16"/>
      <c r="BF66" s="16"/>
      <c r="BG66" s="16"/>
      <c r="BH66" s="16"/>
    </row>
    <row r="67" spans="2:60">
      <c r="AH67" s="16"/>
      <c r="AI67" s="16"/>
      <c r="AJ67" s="16"/>
      <c r="BD67" s="16"/>
      <c r="BE67" s="16"/>
      <c r="BF67" s="16"/>
      <c r="BG67" s="16"/>
      <c r="BH67" s="16"/>
    </row>
    <row r="68" spans="2:60">
      <c r="AH68" s="16"/>
      <c r="AI68" s="16"/>
      <c r="AJ68" s="16"/>
      <c r="BD68" s="16"/>
      <c r="BE68" s="16"/>
      <c r="BF68" s="16"/>
    </row>
    <row r="69" spans="2:60">
      <c r="AH69" s="16"/>
      <c r="AI69" s="16"/>
      <c r="AJ69" s="16"/>
      <c r="BD69" s="16"/>
      <c r="BE69" s="16"/>
      <c r="BF69" s="16"/>
    </row>
  </sheetData>
  <mergeCells count="56">
    <mergeCell ref="B2:D2"/>
    <mergeCell ref="E2:G2"/>
    <mergeCell ref="H2:J2"/>
    <mergeCell ref="K2:M2"/>
    <mergeCell ref="N2:P2"/>
    <mergeCell ref="AF2:AH2"/>
    <mergeCell ref="AI2:AK2"/>
    <mergeCell ref="AI4:AJ4"/>
    <mergeCell ref="Q2:S2"/>
    <mergeCell ref="T2:V2"/>
    <mergeCell ref="W2:Y2"/>
    <mergeCell ref="Z2:AB2"/>
    <mergeCell ref="AC2:AE2"/>
    <mergeCell ref="X5:Z5"/>
    <mergeCell ref="AA5:AC5"/>
    <mergeCell ref="AD5:AF5"/>
    <mergeCell ref="C5:E5"/>
    <mergeCell ref="F5:H5"/>
    <mergeCell ref="I5:K5"/>
    <mergeCell ref="L5:N5"/>
    <mergeCell ref="O5:Q5"/>
    <mergeCell ref="AG5:AI5"/>
    <mergeCell ref="AJ5:AL5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AH8:AJ8"/>
    <mergeCell ref="AH10:AI10"/>
    <mergeCell ref="W11:Y11"/>
    <mergeCell ref="Z11:AB11"/>
    <mergeCell ref="AC11:AE11"/>
    <mergeCell ref="AF11:AH11"/>
    <mergeCell ref="V8:X8"/>
    <mergeCell ref="Y8:AA8"/>
    <mergeCell ref="AB8:AD8"/>
    <mergeCell ref="AE8:AG8"/>
    <mergeCell ref="E11:G11"/>
    <mergeCell ref="H11:J11"/>
    <mergeCell ref="K11:M11"/>
    <mergeCell ref="N11:P11"/>
    <mergeCell ref="Q11:S11"/>
    <mergeCell ref="T11:V11"/>
    <mergeCell ref="I4:J4"/>
    <mergeCell ref="L4:M4"/>
    <mergeCell ref="O4:P4"/>
    <mergeCell ref="R4:S4"/>
    <mergeCell ref="U4:V4"/>
    <mergeCell ref="S8:U8"/>
    <mergeCell ref="R5:T5"/>
    <mergeCell ref="U5:W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68A4-E155-4FFD-AE2B-8D3306256A1A}">
  <dimension ref="B2:T63"/>
  <sheetViews>
    <sheetView topLeftCell="A2" workbookViewId="0">
      <selection activeCell="H21" sqref="H21"/>
    </sheetView>
  </sheetViews>
  <sheetFormatPr defaultRowHeight="21"/>
  <cols>
    <col min="3" max="3" width="9.69921875" bestFit="1" customWidth="1"/>
  </cols>
  <sheetData>
    <row r="2" spans="2:20">
      <c r="B2" s="9" t="s">
        <v>206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3">
      <c r="B10" t="s">
        <v>1</v>
      </c>
      <c r="C10" s="154" t="str">
        <f xml:space="preserve"> MID($B$2,C4+1, F5)</f>
        <v>pbPmtTnlkgKhzcsjZCSiIuUaAOQoeEyYxX@MNWwR][{}B123570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0" ht="33">
      <c r="B11" t="s">
        <v>0</v>
      </c>
      <c r="C11" s="155" t="str">
        <f xml:space="preserve"> MID($B$2,C5+1, F6)</f>
        <v>1!qa2wsxeEdcyhnbYHNuUjJ8*iIk,&lt;9(lL0mp/?o:;AO- 43657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p</v>
      </c>
      <c r="D13" s="1" t="str">
        <f t="shared" ref="D13:D44" si="2" xml:space="preserve"> MID($C$11, $B13, 1)</f>
        <v>1</v>
      </c>
    </row>
    <row r="14" spans="2:20">
      <c r="B14">
        <f t="shared" si="0"/>
        <v>2</v>
      </c>
      <c r="C14" s="1" t="str">
        <f t="shared" si="1"/>
        <v>b</v>
      </c>
      <c r="D14" s="1" t="str">
        <f t="shared" si="2"/>
        <v>!</v>
      </c>
    </row>
    <row r="15" spans="2:20">
      <c r="B15">
        <f t="shared" si="0"/>
        <v>3</v>
      </c>
      <c r="C15" s="1" t="str">
        <f t="shared" si="1"/>
        <v>P</v>
      </c>
      <c r="D15" s="1" t="str">
        <f t="shared" si="2"/>
        <v>q</v>
      </c>
    </row>
    <row r="16" spans="2:20">
      <c r="B16">
        <f t="shared" si="0"/>
        <v>4</v>
      </c>
      <c r="C16" s="1" t="str">
        <f t="shared" si="1"/>
        <v>m</v>
      </c>
      <c r="D16" s="1" t="str">
        <f t="shared" si="2"/>
        <v>a</v>
      </c>
    </row>
    <row r="17" spans="2:4">
      <c r="B17">
        <f t="shared" si="0"/>
        <v>5</v>
      </c>
      <c r="C17" s="1" t="str">
        <f t="shared" si="1"/>
        <v>t</v>
      </c>
      <c r="D17" s="1" t="str">
        <f t="shared" si="2"/>
        <v>2</v>
      </c>
    </row>
    <row r="18" spans="2:4">
      <c r="B18">
        <f t="shared" si="0"/>
        <v>6</v>
      </c>
      <c r="C18" s="1" t="str">
        <f t="shared" si="1"/>
        <v>T</v>
      </c>
      <c r="D18" s="1" t="str">
        <f t="shared" si="2"/>
        <v>w</v>
      </c>
    </row>
    <row r="19" spans="2:4">
      <c r="B19">
        <f t="shared" si="0"/>
        <v>7</v>
      </c>
      <c r="C19" s="1" t="str">
        <f t="shared" si="1"/>
        <v>n</v>
      </c>
      <c r="D19" s="1" t="str">
        <f t="shared" si="2"/>
        <v>s</v>
      </c>
    </row>
    <row r="20" spans="2:4">
      <c r="B20">
        <f t="shared" si="0"/>
        <v>8</v>
      </c>
      <c r="C20" s="1" t="str">
        <f t="shared" si="1"/>
        <v>l</v>
      </c>
      <c r="D20" s="1" t="str">
        <f t="shared" si="2"/>
        <v>x</v>
      </c>
    </row>
    <row r="21" spans="2:4">
      <c r="B21">
        <f t="shared" si="0"/>
        <v>9</v>
      </c>
      <c r="C21" s="1" t="str">
        <f t="shared" si="1"/>
        <v>k</v>
      </c>
      <c r="D21" s="1" t="str">
        <f t="shared" si="2"/>
        <v>e</v>
      </c>
    </row>
    <row r="22" spans="2:4">
      <c r="B22">
        <f t="shared" si="0"/>
        <v>10</v>
      </c>
      <c r="C22" s="1" t="str">
        <f t="shared" si="1"/>
        <v>g</v>
      </c>
      <c r="D22" s="1" t="str">
        <f t="shared" si="2"/>
        <v>E</v>
      </c>
    </row>
    <row r="23" spans="2:4">
      <c r="B23">
        <f t="shared" si="0"/>
        <v>11</v>
      </c>
      <c r="C23" s="1" t="str">
        <f t="shared" si="1"/>
        <v>K</v>
      </c>
      <c r="D23" s="1" t="str">
        <f t="shared" si="2"/>
        <v>d</v>
      </c>
    </row>
    <row r="24" spans="2:4">
      <c r="B24">
        <f t="shared" si="0"/>
        <v>12</v>
      </c>
      <c r="C24" s="1" t="str">
        <f t="shared" si="1"/>
        <v>h</v>
      </c>
      <c r="D24" s="1" t="str">
        <f t="shared" si="2"/>
        <v>c</v>
      </c>
    </row>
    <row r="25" spans="2:4">
      <c r="B25">
        <f t="shared" si="0"/>
        <v>13</v>
      </c>
      <c r="C25" s="1" t="str">
        <f t="shared" si="1"/>
        <v>z</v>
      </c>
      <c r="D25" s="1" t="str">
        <f t="shared" si="2"/>
        <v>y</v>
      </c>
    </row>
    <row r="26" spans="2:4">
      <c r="B26">
        <f t="shared" si="0"/>
        <v>14</v>
      </c>
      <c r="C26" s="1" t="str">
        <f t="shared" si="1"/>
        <v>c</v>
      </c>
      <c r="D26" s="1" t="str">
        <f t="shared" si="2"/>
        <v>h</v>
      </c>
    </row>
    <row r="27" spans="2:4">
      <c r="B27">
        <f t="shared" si="0"/>
        <v>15</v>
      </c>
      <c r="C27" s="1" t="str">
        <f t="shared" si="1"/>
        <v>s</v>
      </c>
      <c r="D27" s="1" t="str">
        <f t="shared" si="2"/>
        <v>n</v>
      </c>
    </row>
    <row r="28" spans="2:4">
      <c r="B28">
        <f t="shared" si="0"/>
        <v>16</v>
      </c>
      <c r="C28" s="1" t="str">
        <f t="shared" si="1"/>
        <v>j</v>
      </c>
      <c r="D28" s="1" t="str">
        <f t="shared" si="2"/>
        <v>b</v>
      </c>
    </row>
    <row r="29" spans="2:4">
      <c r="B29">
        <f t="shared" si="0"/>
        <v>17</v>
      </c>
      <c r="C29" s="1" t="str">
        <f t="shared" si="1"/>
        <v>Z</v>
      </c>
      <c r="D29" s="1" t="str">
        <f t="shared" si="2"/>
        <v>Y</v>
      </c>
    </row>
    <row r="30" spans="2:4">
      <c r="B30">
        <f t="shared" si="0"/>
        <v>18</v>
      </c>
      <c r="C30" s="1" t="str">
        <f t="shared" si="1"/>
        <v>C</v>
      </c>
      <c r="D30" s="1" t="str">
        <f t="shared" si="2"/>
        <v>H</v>
      </c>
    </row>
    <row r="31" spans="2:4">
      <c r="B31">
        <f t="shared" si="0"/>
        <v>19</v>
      </c>
      <c r="C31" s="1" t="str">
        <f t="shared" si="1"/>
        <v>S</v>
      </c>
      <c r="D31" s="1" t="str">
        <f t="shared" si="2"/>
        <v>N</v>
      </c>
    </row>
    <row r="32" spans="2:4">
      <c r="B32">
        <f t="shared" si="0"/>
        <v>20</v>
      </c>
      <c r="C32" s="1" t="str">
        <f t="shared" si="1"/>
        <v>i</v>
      </c>
      <c r="D32" s="1" t="str">
        <f t="shared" si="2"/>
        <v>u</v>
      </c>
    </row>
    <row r="33" spans="2:4">
      <c r="B33">
        <f t="shared" si="0"/>
        <v>21</v>
      </c>
      <c r="C33" s="1" t="str">
        <f t="shared" si="1"/>
        <v>I</v>
      </c>
      <c r="D33" s="1" t="str">
        <f t="shared" si="2"/>
        <v>U</v>
      </c>
    </row>
    <row r="34" spans="2:4">
      <c r="B34">
        <f t="shared" si="0"/>
        <v>22</v>
      </c>
      <c r="C34" s="1" t="str">
        <f t="shared" si="1"/>
        <v>u</v>
      </c>
      <c r="D34" s="1" t="str">
        <f t="shared" si="2"/>
        <v>j</v>
      </c>
    </row>
    <row r="35" spans="2:4">
      <c r="B35">
        <f t="shared" si="0"/>
        <v>23</v>
      </c>
      <c r="C35" s="1" t="str">
        <f t="shared" si="1"/>
        <v>U</v>
      </c>
      <c r="D35" s="1" t="str">
        <f t="shared" si="2"/>
        <v>J</v>
      </c>
    </row>
    <row r="36" spans="2:4">
      <c r="B36">
        <f t="shared" si="0"/>
        <v>24</v>
      </c>
      <c r="C36" s="1" t="str">
        <f t="shared" si="1"/>
        <v>a</v>
      </c>
      <c r="D36" s="1" t="str">
        <f t="shared" si="2"/>
        <v>8</v>
      </c>
    </row>
    <row r="37" spans="2:4">
      <c r="B37">
        <f t="shared" si="0"/>
        <v>25</v>
      </c>
      <c r="C37" s="1" t="str">
        <f t="shared" si="1"/>
        <v>A</v>
      </c>
      <c r="D37" s="1" t="str">
        <f t="shared" si="2"/>
        <v>*</v>
      </c>
    </row>
    <row r="38" spans="2:4">
      <c r="B38">
        <f t="shared" si="0"/>
        <v>26</v>
      </c>
      <c r="C38" s="1" t="str">
        <f t="shared" si="1"/>
        <v>O</v>
      </c>
      <c r="D38" s="1" t="str">
        <f t="shared" si="2"/>
        <v>i</v>
      </c>
    </row>
    <row r="39" spans="2:4">
      <c r="B39">
        <f t="shared" si="0"/>
        <v>27</v>
      </c>
      <c r="C39" s="1" t="str">
        <f t="shared" si="1"/>
        <v>Q</v>
      </c>
      <c r="D39" s="1" t="str">
        <f t="shared" si="2"/>
        <v>I</v>
      </c>
    </row>
    <row r="40" spans="2:4">
      <c r="B40">
        <f t="shared" si="0"/>
        <v>28</v>
      </c>
      <c r="C40" s="1" t="str">
        <f t="shared" si="1"/>
        <v>o</v>
      </c>
      <c r="D40" s="1" t="str">
        <f t="shared" si="2"/>
        <v>k</v>
      </c>
    </row>
    <row r="41" spans="2:4">
      <c r="B41">
        <f t="shared" si="0"/>
        <v>29</v>
      </c>
      <c r="C41" s="1" t="str">
        <f t="shared" si="1"/>
        <v>e</v>
      </c>
      <c r="D41" s="1" t="str">
        <f t="shared" si="2"/>
        <v>,</v>
      </c>
    </row>
    <row r="42" spans="2:4">
      <c r="B42">
        <f t="shared" si="0"/>
        <v>30</v>
      </c>
      <c r="C42" s="1" t="str">
        <f t="shared" si="1"/>
        <v>E</v>
      </c>
      <c r="D42" s="1" t="str">
        <f t="shared" si="2"/>
        <v>&lt;</v>
      </c>
    </row>
    <row r="43" spans="2:4">
      <c r="B43">
        <f t="shared" si="0"/>
        <v>31</v>
      </c>
      <c r="C43" s="1" t="str">
        <f t="shared" si="1"/>
        <v>y</v>
      </c>
      <c r="D43" s="1" t="str">
        <f t="shared" si="2"/>
        <v>9</v>
      </c>
    </row>
    <row r="44" spans="2:4">
      <c r="B44">
        <f t="shared" si="0"/>
        <v>32</v>
      </c>
      <c r="C44" s="1" t="str">
        <f t="shared" si="1"/>
        <v>Y</v>
      </c>
      <c r="D44" s="1" t="str">
        <f t="shared" si="2"/>
        <v>(</v>
      </c>
    </row>
    <row r="45" spans="2:4">
      <c r="B45">
        <f t="shared" ref="B45:B63" si="3" xml:space="preserve"> ROW() -12</f>
        <v>33</v>
      </c>
      <c r="C45" s="1" t="str">
        <f t="shared" ref="C45:C63" si="4" xml:space="preserve"> MID($C$10, $B45, 1)</f>
        <v>x</v>
      </c>
      <c r="D45" s="1" t="str">
        <f t="shared" ref="D45:D63" si="5" xml:space="preserve"> MID($C$11, $B45, 1)</f>
        <v>l</v>
      </c>
    </row>
    <row r="46" spans="2:4">
      <c r="B46">
        <f t="shared" si="3"/>
        <v>34</v>
      </c>
      <c r="C46" s="1" t="str">
        <f t="shared" si="4"/>
        <v>X</v>
      </c>
      <c r="D46" s="1" t="str">
        <f t="shared" si="5"/>
        <v>L</v>
      </c>
    </row>
    <row r="47" spans="2:4">
      <c r="B47">
        <f t="shared" si="3"/>
        <v>35</v>
      </c>
      <c r="C47" s="1" t="str">
        <f t="shared" si="4"/>
        <v>@</v>
      </c>
      <c r="D47" s="1" t="str">
        <f t="shared" si="5"/>
        <v>0</v>
      </c>
    </row>
    <row r="48" spans="2:4">
      <c r="B48">
        <f t="shared" si="3"/>
        <v>36</v>
      </c>
      <c r="C48" s="1" t="str">
        <f t="shared" si="4"/>
        <v>M</v>
      </c>
      <c r="D48" s="1" t="str">
        <f t="shared" si="5"/>
        <v>m</v>
      </c>
    </row>
    <row r="49" spans="2:4">
      <c r="B49">
        <f t="shared" si="3"/>
        <v>37</v>
      </c>
      <c r="C49" s="1" t="str">
        <f t="shared" si="4"/>
        <v>N</v>
      </c>
      <c r="D49" s="1" t="str">
        <f t="shared" si="5"/>
        <v>p</v>
      </c>
    </row>
    <row r="50" spans="2:4">
      <c r="B50">
        <f t="shared" si="3"/>
        <v>38</v>
      </c>
      <c r="C50" s="1" t="str">
        <f t="shared" si="4"/>
        <v>W</v>
      </c>
      <c r="D50" s="1" t="str">
        <f t="shared" si="5"/>
        <v>/</v>
      </c>
    </row>
    <row r="51" spans="2:4">
      <c r="B51">
        <f t="shared" si="3"/>
        <v>39</v>
      </c>
      <c r="C51" s="1" t="str">
        <f t="shared" si="4"/>
        <v>w</v>
      </c>
      <c r="D51" s="1" t="str">
        <f t="shared" si="5"/>
        <v>?</v>
      </c>
    </row>
    <row r="52" spans="2:4">
      <c r="B52">
        <f t="shared" si="3"/>
        <v>40</v>
      </c>
      <c r="C52" s="1" t="str">
        <f t="shared" si="4"/>
        <v>R</v>
      </c>
      <c r="D52" s="1" t="str">
        <f t="shared" si="5"/>
        <v>o</v>
      </c>
    </row>
    <row r="53" spans="2:4">
      <c r="B53">
        <f t="shared" si="3"/>
        <v>41</v>
      </c>
      <c r="C53" s="1" t="str">
        <f t="shared" si="4"/>
        <v>]</v>
      </c>
      <c r="D53" s="1" t="str">
        <f t="shared" si="5"/>
        <v>:</v>
      </c>
    </row>
    <row r="54" spans="2:4">
      <c r="B54">
        <f t="shared" si="3"/>
        <v>42</v>
      </c>
      <c r="C54" s="1" t="str">
        <f t="shared" si="4"/>
        <v>[</v>
      </c>
      <c r="D54" s="1" t="str">
        <f t="shared" si="5"/>
        <v>;</v>
      </c>
    </row>
    <row r="55" spans="2:4">
      <c r="B55">
        <f t="shared" si="3"/>
        <v>43</v>
      </c>
      <c r="C55" s="1" t="str">
        <f t="shared" si="4"/>
        <v>{</v>
      </c>
      <c r="D55" s="1" t="str">
        <f t="shared" si="5"/>
        <v>A</v>
      </c>
    </row>
    <row r="56" spans="2:4">
      <c r="B56">
        <f t="shared" si="3"/>
        <v>44</v>
      </c>
      <c r="C56" s="1" t="str">
        <f t="shared" si="4"/>
        <v>}</v>
      </c>
      <c r="D56" s="1" t="str">
        <f t="shared" si="5"/>
        <v>O</v>
      </c>
    </row>
    <row r="57" spans="2:4">
      <c r="B57">
        <f t="shared" si="3"/>
        <v>45</v>
      </c>
      <c r="C57" s="1" t="str">
        <f t="shared" si="4"/>
        <v>B</v>
      </c>
      <c r="D57" s="1" t="str">
        <f t="shared" si="5"/>
        <v>-</v>
      </c>
    </row>
    <row r="58" spans="2:4">
      <c r="B58">
        <f t="shared" si="3"/>
        <v>46</v>
      </c>
      <c r="C58" s="1" t="str">
        <f t="shared" si="4"/>
        <v>1</v>
      </c>
      <c r="D58" s="1" t="str">
        <f t="shared" si="5"/>
        <v xml:space="preserve"> </v>
      </c>
    </row>
    <row r="59" spans="2:4">
      <c r="B59">
        <f t="shared" si="3"/>
        <v>47</v>
      </c>
      <c r="C59" s="1" t="str">
        <f t="shared" si="4"/>
        <v>2</v>
      </c>
      <c r="D59" s="1" t="str">
        <f t="shared" si="5"/>
        <v>4</v>
      </c>
    </row>
    <row r="60" spans="2:4">
      <c r="B60">
        <f t="shared" si="3"/>
        <v>48</v>
      </c>
      <c r="C60" s="1" t="str">
        <f t="shared" si="4"/>
        <v>3</v>
      </c>
      <c r="D60" s="1" t="str">
        <f t="shared" si="5"/>
        <v>3</v>
      </c>
    </row>
    <row r="61" spans="2:4">
      <c r="B61">
        <f t="shared" si="3"/>
        <v>49</v>
      </c>
      <c r="C61" s="1" t="str">
        <f t="shared" si="4"/>
        <v>5</v>
      </c>
      <c r="D61" s="1" t="str">
        <f t="shared" si="5"/>
        <v>6</v>
      </c>
    </row>
    <row r="62" spans="2:4">
      <c r="B62">
        <f t="shared" si="3"/>
        <v>50</v>
      </c>
      <c r="C62" s="1" t="str">
        <f t="shared" si="4"/>
        <v>7</v>
      </c>
      <c r="D62" s="1" t="str">
        <f t="shared" si="5"/>
        <v>5</v>
      </c>
    </row>
    <row r="63" spans="2:4">
      <c r="B63">
        <f t="shared" si="3"/>
        <v>51</v>
      </c>
      <c r="C63" s="1" t="str">
        <f t="shared" si="4"/>
        <v>0</v>
      </c>
      <c r="D63" s="1" t="str">
        <f t="shared" si="5"/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4477-E183-40FB-AB3C-2232395B5381}">
  <dimension ref="B2:T63"/>
  <sheetViews>
    <sheetView workbookViewId="0">
      <selection activeCell="K13" sqref="K13"/>
    </sheetView>
  </sheetViews>
  <sheetFormatPr defaultRowHeight="21"/>
  <cols>
    <col min="3" max="3" width="9.69921875" bestFit="1" customWidth="1"/>
    <col min="10" max="11" width="8.796875" style="1"/>
  </cols>
  <sheetData>
    <row r="2" spans="2:20" ht="25.5">
      <c r="B2" s="9" t="s">
        <v>213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0.75">
      <c r="B10" t="s">
        <v>1</v>
      </c>
      <c r="C10" s="152" t="str">
        <f xml:space="preserve"> MID($B$2,C4+1, F5)</f>
        <v>1!qa2wsxeEdcyhnbYHNuUjJ8*iIk,&lt;9(lL0mp/?o;AO:- 43657</v>
      </c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</row>
    <row r="11" spans="2:20" ht="30.75">
      <c r="B11" t="s">
        <v>0</v>
      </c>
      <c r="C11" s="153" t="str">
        <f xml:space="preserve"> MID($B$2,C5+1, F6)</f>
        <v>ㄅㆠㄆㄇㄉㄊㄋㄌㄍㆣㄎㄏㄗㄘㄙㆡㄐㄑㄒㄧㆪㄨㆫㄚㆩㆦㆧㄜㆤㆥㄞㆮㄠㆯㄢㆬㄣㆭㄫㆨㄤㆰㆱㆲ鼻ˉˋ'ˇ"˙</v>
      </c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1</v>
      </c>
      <c r="D13" s="1" t="str">
        <f t="shared" ref="D13:D44" si="2" xml:space="preserve"> MID($C$11, $B13, 1)</f>
        <v>ㄅ</v>
      </c>
      <c r="E13" s="2" t="str" cm="1">
        <f t="array" ref="E13" xml:space="preserve"> INDEX($J$13:$J$63, MATCH(TRUE, EXACT(C13, $K$13:$K$63), 0))</f>
        <v>p</v>
      </c>
      <c r="I13">
        <f>拼音字母編碼與按鍵對映!B13</f>
        <v>1</v>
      </c>
      <c r="J13" s="1" t="str">
        <f>拼音字母編碼與按鍵對映!C13</f>
        <v>p</v>
      </c>
      <c r="K13" s="1" t="str">
        <f>拼音字母編碼與按鍵對映!D13</f>
        <v>1</v>
      </c>
    </row>
    <row r="14" spans="2:20">
      <c r="B14">
        <f t="shared" si="0"/>
        <v>2</v>
      </c>
      <c r="C14" s="1" t="str">
        <f t="shared" si="1"/>
        <v>!</v>
      </c>
      <c r="D14" s="1" t="str">
        <f t="shared" si="2"/>
        <v>ㆠ</v>
      </c>
      <c r="E14" s="2" t="str" cm="1">
        <f t="array" ref="E14" xml:space="preserve"> INDEX($J$13:$J$63, MATCH(TRUE, EXACT(C14, $K$13:$K$63), 0))</f>
        <v>b</v>
      </c>
      <c r="I14">
        <f>拼音字母編碼與按鍵對映!B14</f>
        <v>2</v>
      </c>
      <c r="J14" s="1" t="str">
        <f>拼音字母編碼與按鍵對映!C14</f>
        <v>b</v>
      </c>
      <c r="K14" s="1" t="str">
        <f>拼音字母編碼與按鍵對映!D14</f>
        <v>!</v>
      </c>
    </row>
    <row r="15" spans="2:20">
      <c r="B15">
        <f t="shared" si="0"/>
        <v>3</v>
      </c>
      <c r="C15" s="1" t="str">
        <f t="shared" si="1"/>
        <v>q</v>
      </c>
      <c r="D15" s="1" t="str">
        <f t="shared" si="2"/>
        <v>ㄆ</v>
      </c>
      <c r="E15" s="2" t="str" cm="1">
        <f t="array" ref="E15" xml:space="preserve"> INDEX($J$13:$J$63, MATCH(TRUE, EXACT(C15, $K$13:$K$63), 0))</f>
        <v>P</v>
      </c>
      <c r="I15">
        <f>拼音字母編碼與按鍵對映!B15</f>
        <v>3</v>
      </c>
      <c r="J15" s="1" t="str">
        <f>拼音字母編碼與按鍵對映!C15</f>
        <v>P</v>
      </c>
      <c r="K15" s="1" t="str">
        <f>拼音字母編碼與按鍵對映!D15</f>
        <v>q</v>
      </c>
    </row>
    <row r="16" spans="2:20">
      <c r="B16">
        <f t="shared" si="0"/>
        <v>4</v>
      </c>
      <c r="C16" s="1" t="str">
        <f t="shared" si="1"/>
        <v>a</v>
      </c>
      <c r="D16" s="1" t="str">
        <f t="shared" si="2"/>
        <v>ㄇ</v>
      </c>
      <c r="E16" s="2" t="str" cm="1">
        <f t="array" ref="E16" xml:space="preserve"> INDEX($J$13:$J$63, MATCH(TRUE, EXACT(C16, $K$13:$K$63), 0))</f>
        <v>m</v>
      </c>
      <c r="I16">
        <f>拼音字母編碼與按鍵對映!B16</f>
        <v>4</v>
      </c>
      <c r="J16" s="1" t="str">
        <f>拼音字母編碼與按鍵對映!C16</f>
        <v>m</v>
      </c>
      <c r="K16" s="1" t="str">
        <f>拼音字母編碼與按鍵對映!D16</f>
        <v>a</v>
      </c>
    </row>
    <row r="17" spans="2:11">
      <c r="B17">
        <f t="shared" si="0"/>
        <v>5</v>
      </c>
      <c r="C17" s="1" t="str">
        <f t="shared" si="1"/>
        <v>2</v>
      </c>
      <c r="D17" s="1" t="str">
        <f t="shared" si="2"/>
        <v>ㄉ</v>
      </c>
      <c r="E17" s="2" t="str" cm="1">
        <f t="array" ref="E17" xml:space="preserve"> INDEX($J$13:$J$63, MATCH(TRUE, EXACT(C17, $K$13:$K$63), 0))</f>
        <v>t</v>
      </c>
      <c r="I17">
        <f>拼音字母編碼與按鍵對映!B17</f>
        <v>5</v>
      </c>
      <c r="J17" s="1" t="str">
        <f>拼音字母編碼與按鍵對映!C17</f>
        <v>t</v>
      </c>
      <c r="K17" s="1" t="str">
        <f>拼音字母編碼與按鍵對映!D17</f>
        <v>2</v>
      </c>
    </row>
    <row r="18" spans="2:11">
      <c r="B18">
        <f t="shared" si="0"/>
        <v>6</v>
      </c>
      <c r="C18" s="1" t="str">
        <f t="shared" si="1"/>
        <v>w</v>
      </c>
      <c r="D18" s="1" t="str">
        <f t="shared" si="2"/>
        <v>ㄊ</v>
      </c>
      <c r="E18" s="2" t="str" cm="1">
        <f t="array" ref="E18" xml:space="preserve"> INDEX($J$13:$J$63, MATCH(TRUE, EXACT(C18, $K$13:$K$63), 0))</f>
        <v>T</v>
      </c>
      <c r="I18">
        <f>拼音字母編碼與按鍵對映!B18</f>
        <v>6</v>
      </c>
      <c r="J18" s="1" t="str">
        <f>拼音字母編碼與按鍵對映!C18</f>
        <v>T</v>
      </c>
      <c r="K18" s="1" t="str">
        <f>拼音字母編碼與按鍵對映!D18</f>
        <v>w</v>
      </c>
    </row>
    <row r="19" spans="2:11">
      <c r="B19">
        <f t="shared" si="0"/>
        <v>7</v>
      </c>
      <c r="C19" s="1" t="str">
        <f t="shared" si="1"/>
        <v>s</v>
      </c>
      <c r="D19" s="1" t="str">
        <f t="shared" si="2"/>
        <v>ㄋ</v>
      </c>
      <c r="E19" s="2" t="str" cm="1">
        <f t="array" ref="E19" xml:space="preserve"> INDEX($J$13:$J$63, MATCH(TRUE, EXACT(C19, $K$13:$K$63), 0))</f>
        <v>n</v>
      </c>
      <c r="I19">
        <f>拼音字母編碼與按鍵對映!B19</f>
        <v>7</v>
      </c>
      <c r="J19" s="1" t="str">
        <f>拼音字母編碼與按鍵對映!C19</f>
        <v>n</v>
      </c>
      <c r="K19" s="1" t="str">
        <f>拼音字母編碼與按鍵對映!D19</f>
        <v>s</v>
      </c>
    </row>
    <row r="20" spans="2:11">
      <c r="B20">
        <f t="shared" si="0"/>
        <v>8</v>
      </c>
      <c r="C20" s="1" t="str">
        <f t="shared" si="1"/>
        <v>x</v>
      </c>
      <c r="D20" s="1" t="str">
        <f t="shared" si="2"/>
        <v>ㄌ</v>
      </c>
      <c r="E20" s="2" t="str" cm="1">
        <f t="array" ref="E20" xml:space="preserve"> INDEX($J$13:$J$63, MATCH(TRUE, EXACT(C20, $K$13:$K$63), 0))</f>
        <v>l</v>
      </c>
      <c r="I20">
        <f>拼音字母編碼與按鍵對映!B20</f>
        <v>8</v>
      </c>
      <c r="J20" s="1" t="str">
        <f>拼音字母編碼與按鍵對映!C20</f>
        <v>l</v>
      </c>
      <c r="K20" s="1" t="str">
        <f>拼音字母編碼與按鍵對映!D20</f>
        <v>x</v>
      </c>
    </row>
    <row r="21" spans="2:11">
      <c r="B21">
        <f t="shared" si="0"/>
        <v>9</v>
      </c>
      <c r="C21" s="1" t="str">
        <f t="shared" si="1"/>
        <v>e</v>
      </c>
      <c r="D21" s="1" t="str">
        <f t="shared" si="2"/>
        <v>ㄍ</v>
      </c>
      <c r="E21" s="2" t="str" cm="1">
        <f t="array" ref="E21" xml:space="preserve"> INDEX($J$13:$J$63, MATCH(TRUE, EXACT(C21, $K$13:$K$63), 0))</f>
        <v>k</v>
      </c>
      <c r="I21">
        <f>拼音字母編碼與按鍵對映!B21</f>
        <v>9</v>
      </c>
      <c r="J21" s="1" t="str">
        <f>拼音字母編碼與按鍵對映!C21</f>
        <v>k</v>
      </c>
      <c r="K21" s="1" t="str">
        <f>拼音字母編碼與按鍵對映!D21</f>
        <v>e</v>
      </c>
    </row>
    <row r="22" spans="2:11">
      <c r="B22">
        <f t="shared" si="0"/>
        <v>10</v>
      </c>
      <c r="C22" s="1" t="str">
        <f t="shared" si="1"/>
        <v>E</v>
      </c>
      <c r="D22" s="1" t="str">
        <f t="shared" si="2"/>
        <v>ㆣ</v>
      </c>
      <c r="E22" s="2" t="str" cm="1">
        <f t="array" ref="E22" xml:space="preserve"> INDEX($J$13:$J$63, MATCH(TRUE, EXACT(C22, $K$13:$K$63), 0))</f>
        <v>g</v>
      </c>
      <c r="I22">
        <f>拼音字母編碼與按鍵對映!B22</f>
        <v>10</v>
      </c>
      <c r="J22" s="1" t="str">
        <f>拼音字母編碼與按鍵對映!C22</f>
        <v>g</v>
      </c>
      <c r="K22" s="1" t="str">
        <f>拼音字母編碼與按鍵對映!D22</f>
        <v>E</v>
      </c>
    </row>
    <row r="23" spans="2:11">
      <c r="B23">
        <f t="shared" si="0"/>
        <v>11</v>
      </c>
      <c r="C23" s="1" t="str">
        <f t="shared" si="1"/>
        <v>d</v>
      </c>
      <c r="D23" s="1" t="str">
        <f t="shared" si="2"/>
        <v>ㄎ</v>
      </c>
      <c r="E23" s="2" t="str" cm="1">
        <f t="array" ref="E23" xml:space="preserve"> INDEX($J$13:$J$63, MATCH(TRUE, EXACT(C23, $K$13:$K$63), 0))</f>
        <v>K</v>
      </c>
      <c r="I23">
        <f>拼音字母編碼與按鍵對映!B23</f>
        <v>11</v>
      </c>
      <c r="J23" s="1" t="str">
        <f>拼音字母編碼與按鍵對映!C23</f>
        <v>K</v>
      </c>
      <c r="K23" s="1" t="str">
        <f>拼音字母編碼與按鍵對映!D23</f>
        <v>d</v>
      </c>
    </row>
    <row r="24" spans="2:11">
      <c r="B24">
        <f t="shared" si="0"/>
        <v>12</v>
      </c>
      <c r="C24" s="1" t="str">
        <f t="shared" si="1"/>
        <v>c</v>
      </c>
      <c r="D24" s="1" t="str">
        <f t="shared" si="2"/>
        <v>ㄏ</v>
      </c>
      <c r="E24" s="2" t="str" cm="1">
        <f t="array" ref="E24" xml:space="preserve"> INDEX($J$13:$J$63, MATCH(TRUE, EXACT(C24, $K$13:$K$63), 0))</f>
        <v>h</v>
      </c>
      <c r="I24">
        <f>拼音字母編碼與按鍵對映!B24</f>
        <v>12</v>
      </c>
      <c r="J24" s="1" t="str">
        <f>拼音字母編碼與按鍵對映!C24</f>
        <v>h</v>
      </c>
      <c r="K24" s="1" t="str">
        <f>拼音字母編碼與按鍵對映!D24</f>
        <v>c</v>
      </c>
    </row>
    <row r="25" spans="2:11">
      <c r="B25">
        <f t="shared" si="0"/>
        <v>13</v>
      </c>
      <c r="C25" s="1" t="str">
        <f t="shared" si="1"/>
        <v>y</v>
      </c>
      <c r="D25" s="1" t="str">
        <f t="shared" si="2"/>
        <v>ㄗ</v>
      </c>
      <c r="E25" s="2" t="str" cm="1">
        <f t="array" ref="E25" xml:space="preserve"> INDEX($J$13:$J$63, MATCH(TRUE, EXACT(C25, $K$13:$K$63), 0))</f>
        <v>z</v>
      </c>
      <c r="I25">
        <f>拼音字母編碼與按鍵對映!B25</f>
        <v>13</v>
      </c>
      <c r="J25" s="1" t="str">
        <f>拼音字母編碼與按鍵對映!C25</f>
        <v>z</v>
      </c>
      <c r="K25" s="1" t="str">
        <f>拼音字母編碼與按鍵對映!D25</f>
        <v>y</v>
      </c>
    </row>
    <row r="26" spans="2:11">
      <c r="B26">
        <f t="shared" si="0"/>
        <v>14</v>
      </c>
      <c r="C26" s="1" t="str">
        <f t="shared" si="1"/>
        <v>h</v>
      </c>
      <c r="D26" s="1" t="str">
        <f t="shared" si="2"/>
        <v>ㄘ</v>
      </c>
      <c r="E26" s="2" t="str" cm="1">
        <f t="array" ref="E26" xml:space="preserve"> INDEX($J$13:$J$63, MATCH(TRUE, EXACT(C26, $K$13:$K$63), 0))</f>
        <v>c</v>
      </c>
      <c r="I26">
        <f>拼音字母編碼與按鍵對映!B26</f>
        <v>14</v>
      </c>
      <c r="J26" s="1" t="str">
        <f>拼音字母編碼與按鍵對映!C26</f>
        <v>c</v>
      </c>
      <c r="K26" s="1" t="str">
        <f>拼音字母編碼與按鍵對映!D26</f>
        <v>h</v>
      </c>
    </row>
    <row r="27" spans="2:11">
      <c r="B27">
        <f t="shared" si="0"/>
        <v>15</v>
      </c>
      <c r="C27" s="1" t="str">
        <f t="shared" si="1"/>
        <v>n</v>
      </c>
      <c r="D27" s="1" t="str">
        <f t="shared" si="2"/>
        <v>ㄙ</v>
      </c>
      <c r="E27" s="2" t="str" cm="1">
        <f t="array" ref="E27" xml:space="preserve"> INDEX($J$13:$J$63, MATCH(TRUE, EXACT(C27, $K$13:$K$63), 0))</f>
        <v>s</v>
      </c>
      <c r="I27">
        <f>拼音字母編碼與按鍵對映!B27</f>
        <v>15</v>
      </c>
      <c r="J27" s="1" t="str">
        <f>拼音字母編碼與按鍵對映!C27</f>
        <v>s</v>
      </c>
      <c r="K27" s="1" t="str">
        <f>拼音字母編碼與按鍵對映!D27</f>
        <v>n</v>
      </c>
    </row>
    <row r="28" spans="2:11">
      <c r="B28">
        <f t="shared" si="0"/>
        <v>16</v>
      </c>
      <c r="C28" s="1" t="str">
        <f t="shared" si="1"/>
        <v>b</v>
      </c>
      <c r="D28" s="1" t="str">
        <f t="shared" si="2"/>
        <v>ㆡ</v>
      </c>
      <c r="E28" s="2" t="str" cm="1">
        <f t="array" ref="E28" xml:space="preserve"> INDEX($J$13:$J$63, MATCH(TRUE, EXACT(C28, $K$13:$K$63), 0))</f>
        <v>j</v>
      </c>
      <c r="I28">
        <f>拼音字母編碼與按鍵對映!B28</f>
        <v>16</v>
      </c>
      <c r="J28" s="1" t="str">
        <f>拼音字母編碼與按鍵對映!C28</f>
        <v>j</v>
      </c>
      <c r="K28" s="1" t="str">
        <f>拼音字母編碼與按鍵對映!D28</f>
        <v>b</v>
      </c>
    </row>
    <row r="29" spans="2:11">
      <c r="B29">
        <f t="shared" si="0"/>
        <v>17</v>
      </c>
      <c r="C29" s="1" t="str">
        <f t="shared" si="1"/>
        <v>Y</v>
      </c>
      <c r="D29" s="1" t="str">
        <f t="shared" si="2"/>
        <v>ㄐ</v>
      </c>
      <c r="E29" s="2" t="str" cm="1">
        <f t="array" ref="E29" xml:space="preserve"> INDEX($J$13:$J$63, MATCH(TRUE, EXACT(C29, $K$13:$K$63), 0))</f>
        <v>Z</v>
      </c>
      <c r="I29">
        <f>拼音字母編碼與按鍵對映!B29</f>
        <v>17</v>
      </c>
      <c r="J29" s="1" t="str">
        <f>拼音字母編碼與按鍵對映!C29</f>
        <v>Z</v>
      </c>
      <c r="K29" s="1" t="str">
        <f>拼音字母編碼與按鍵對映!D29</f>
        <v>Y</v>
      </c>
    </row>
    <row r="30" spans="2:11">
      <c r="B30">
        <f t="shared" si="0"/>
        <v>18</v>
      </c>
      <c r="C30" s="1" t="str">
        <f t="shared" si="1"/>
        <v>H</v>
      </c>
      <c r="D30" s="1" t="str">
        <f t="shared" si="2"/>
        <v>ㄑ</v>
      </c>
      <c r="E30" s="2" t="str" cm="1">
        <f t="array" ref="E30" xml:space="preserve"> INDEX($J$13:$J$63, MATCH(TRUE, EXACT(C30, $K$13:$K$63), 0))</f>
        <v>C</v>
      </c>
      <c r="I30">
        <f>拼音字母編碼與按鍵對映!B30</f>
        <v>18</v>
      </c>
      <c r="J30" s="1" t="str">
        <f>拼音字母編碼與按鍵對映!C30</f>
        <v>C</v>
      </c>
      <c r="K30" s="1" t="str">
        <f>拼音字母編碼與按鍵對映!D30</f>
        <v>H</v>
      </c>
    </row>
    <row r="31" spans="2:11">
      <c r="B31">
        <f t="shared" si="0"/>
        <v>19</v>
      </c>
      <c r="C31" s="1" t="str">
        <f t="shared" si="1"/>
        <v>N</v>
      </c>
      <c r="D31" s="1" t="str">
        <f t="shared" si="2"/>
        <v>ㄒ</v>
      </c>
      <c r="E31" s="2" t="str" cm="1">
        <f t="array" ref="E31" xml:space="preserve"> INDEX($J$13:$J$63, MATCH(TRUE, EXACT(C31, $K$13:$K$63), 0))</f>
        <v>S</v>
      </c>
      <c r="I31">
        <f>拼音字母編碼與按鍵對映!B31</f>
        <v>19</v>
      </c>
      <c r="J31" s="1" t="str">
        <f>拼音字母編碼與按鍵對映!C31</f>
        <v>S</v>
      </c>
      <c r="K31" s="1" t="str">
        <f>拼音字母編碼與按鍵對映!D31</f>
        <v>N</v>
      </c>
    </row>
    <row r="32" spans="2:11">
      <c r="B32">
        <f t="shared" si="0"/>
        <v>20</v>
      </c>
      <c r="C32" s="1" t="str">
        <f t="shared" si="1"/>
        <v>u</v>
      </c>
      <c r="D32" s="1" t="str">
        <f t="shared" si="2"/>
        <v>ㄧ</v>
      </c>
      <c r="E32" s="2" t="str" cm="1">
        <f t="array" ref="E32" xml:space="preserve"> INDEX($J$13:$J$63, MATCH(TRUE, EXACT(C32, $K$13:$K$63), 0))</f>
        <v>i</v>
      </c>
      <c r="I32">
        <f>拼音字母編碼與按鍵對映!B32</f>
        <v>20</v>
      </c>
      <c r="J32" s="1" t="str">
        <f>拼音字母編碼與按鍵對映!C32</f>
        <v>i</v>
      </c>
      <c r="K32" s="1" t="str">
        <f>拼音字母編碼與按鍵對映!D32</f>
        <v>u</v>
      </c>
    </row>
    <row r="33" spans="2:11">
      <c r="B33">
        <f t="shared" si="0"/>
        <v>21</v>
      </c>
      <c r="C33" s="1" t="str">
        <f t="shared" si="1"/>
        <v>U</v>
      </c>
      <c r="D33" s="1" t="str">
        <f t="shared" si="2"/>
        <v>ㆪ</v>
      </c>
      <c r="E33" s="2" t="str" cm="1">
        <f t="array" ref="E33" xml:space="preserve"> INDEX($J$13:$J$63, MATCH(TRUE, EXACT(C33, $K$13:$K$63), 0))</f>
        <v>I</v>
      </c>
      <c r="I33">
        <f>拼音字母編碼與按鍵對映!B33</f>
        <v>21</v>
      </c>
      <c r="J33" s="1" t="str">
        <f>拼音字母編碼與按鍵對映!C33</f>
        <v>I</v>
      </c>
      <c r="K33" s="1" t="str">
        <f>拼音字母編碼與按鍵對映!D33</f>
        <v>U</v>
      </c>
    </row>
    <row r="34" spans="2:11">
      <c r="B34">
        <f t="shared" si="0"/>
        <v>22</v>
      </c>
      <c r="C34" s="1" t="str">
        <f t="shared" si="1"/>
        <v>j</v>
      </c>
      <c r="D34" s="1" t="str">
        <f t="shared" si="2"/>
        <v>ㄨ</v>
      </c>
      <c r="E34" s="2" t="str" cm="1">
        <f t="array" ref="E34" xml:space="preserve"> INDEX($J$13:$J$63, MATCH(TRUE, EXACT(C34, $K$13:$K$63), 0))</f>
        <v>u</v>
      </c>
      <c r="I34">
        <f>拼音字母編碼與按鍵對映!B34</f>
        <v>22</v>
      </c>
      <c r="J34" s="1" t="str">
        <f>拼音字母編碼與按鍵對映!C34</f>
        <v>u</v>
      </c>
      <c r="K34" s="1" t="str">
        <f>拼音字母編碼與按鍵對映!D34</f>
        <v>j</v>
      </c>
    </row>
    <row r="35" spans="2:11">
      <c r="B35">
        <f t="shared" si="0"/>
        <v>23</v>
      </c>
      <c r="C35" s="1" t="str">
        <f t="shared" si="1"/>
        <v>J</v>
      </c>
      <c r="D35" s="1" t="str">
        <f t="shared" si="2"/>
        <v>ㆫ</v>
      </c>
      <c r="E35" s="2" t="str" cm="1">
        <f t="array" ref="E35" xml:space="preserve"> INDEX($J$13:$J$63, MATCH(TRUE, EXACT(C35, $K$13:$K$63), 0))</f>
        <v>U</v>
      </c>
      <c r="I35">
        <f>拼音字母編碼與按鍵對映!B35</f>
        <v>23</v>
      </c>
      <c r="J35" s="1" t="str">
        <f>拼音字母編碼與按鍵對映!C35</f>
        <v>U</v>
      </c>
      <c r="K35" s="1" t="str">
        <f>拼音字母編碼與按鍵對映!D35</f>
        <v>J</v>
      </c>
    </row>
    <row r="36" spans="2:11">
      <c r="B36">
        <f t="shared" si="0"/>
        <v>24</v>
      </c>
      <c r="C36" s="1" t="str">
        <f t="shared" si="1"/>
        <v>8</v>
      </c>
      <c r="D36" s="1" t="str">
        <f t="shared" si="2"/>
        <v>ㄚ</v>
      </c>
      <c r="E36" s="2" t="str" cm="1">
        <f t="array" ref="E36" xml:space="preserve"> INDEX($J$13:$J$63, MATCH(TRUE, EXACT(C36, $K$13:$K$63), 0))</f>
        <v>a</v>
      </c>
      <c r="I36">
        <f>拼音字母編碼與按鍵對映!B36</f>
        <v>24</v>
      </c>
      <c r="J36" s="1" t="str">
        <f>拼音字母編碼與按鍵對映!C36</f>
        <v>a</v>
      </c>
      <c r="K36" s="1" t="str">
        <f>拼音字母編碼與按鍵對映!D36</f>
        <v>8</v>
      </c>
    </row>
    <row r="37" spans="2:11">
      <c r="B37">
        <f t="shared" si="0"/>
        <v>25</v>
      </c>
      <c r="C37" s="1" t="str">
        <f t="shared" si="1"/>
        <v>*</v>
      </c>
      <c r="D37" s="1" t="str">
        <f t="shared" si="2"/>
        <v>ㆩ</v>
      </c>
      <c r="E37" s="2" t="str" cm="1">
        <f t="array" ref="E37" xml:space="preserve"> INDEX($J$13:$J$63, MATCH(TRUE, EXACT(C37, $K$13:$K$63), 0))</f>
        <v>A</v>
      </c>
      <c r="I37">
        <f>拼音字母編碼與按鍵對映!B37</f>
        <v>25</v>
      </c>
      <c r="J37" s="1" t="str">
        <f>拼音字母編碼與按鍵對映!C37</f>
        <v>A</v>
      </c>
      <c r="K37" s="1" t="str">
        <f>拼音字母編碼與按鍵對映!D37</f>
        <v>*</v>
      </c>
    </row>
    <row r="38" spans="2:11">
      <c r="B38">
        <f t="shared" si="0"/>
        <v>26</v>
      </c>
      <c r="C38" s="1" t="str">
        <f t="shared" si="1"/>
        <v>i</v>
      </c>
      <c r="D38" s="1" t="str">
        <f t="shared" si="2"/>
        <v>ㆦ</v>
      </c>
      <c r="E38" s="2" t="str" cm="1">
        <f t="array" ref="E38" xml:space="preserve"> INDEX($J$13:$J$63, MATCH(TRUE, EXACT(C38, $K$13:$K$63), 0))</f>
        <v>O</v>
      </c>
      <c r="I38">
        <f>拼音字母編碼與按鍵對映!B38</f>
        <v>26</v>
      </c>
      <c r="J38" s="1" t="str">
        <f>拼音字母編碼與按鍵對映!C38</f>
        <v>O</v>
      </c>
      <c r="K38" s="1" t="str">
        <f>拼音字母編碼與按鍵對映!D38</f>
        <v>i</v>
      </c>
    </row>
    <row r="39" spans="2:11">
      <c r="B39">
        <f t="shared" si="0"/>
        <v>27</v>
      </c>
      <c r="C39" s="1" t="str">
        <f t="shared" si="1"/>
        <v>I</v>
      </c>
      <c r="D39" s="1" t="str">
        <f t="shared" si="2"/>
        <v>ㆧ</v>
      </c>
      <c r="E39" s="2" t="str" cm="1">
        <f t="array" ref="E39" xml:space="preserve"> INDEX($J$13:$J$63, MATCH(TRUE, EXACT(C39, $K$13:$K$63), 0))</f>
        <v>Q</v>
      </c>
      <c r="I39">
        <f>拼音字母編碼與按鍵對映!B39</f>
        <v>27</v>
      </c>
      <c r="J39" s="1" t="str">
        <f>拼音字母編碼與按鍵對映!C39</f>
        <v>Q</v>
      </c>
      <c r="K39" s="1" t="str">
        <f>拼音字母編碼與按鍵對映!D39</f>
        <v>I</v>
      </c>
    </row>
    <row r="40" spans="2:11">
      <c r="B40">
        <f t="shared" si="0"/>
        <v>28</v>
      </c>
      <c r="C40" s="1" t="str">
        <f t="shared" si="1"/>
        <v>k</v>
      </c>
      <c r="D40" s="1" t="str">
        <f t="shared" si="2"/>
        <v>ㄜ</v>
      </c>
      <c r="E40" s="2" t="str" cm="1">
        <f t="array" ref="E40" xml:space="preserve"> INDEX($J$13:$J$63, MATCH(TRUE, EXACT(C40, $K$13:$K$63), 0))</f>
        <v>o</v>
      </c>
      <c r="I40">
        <f>拼音字母編碼與按鍵對映!B40</f>
        <v>28</v>
      </c>
      <c r="J40" s="1" t="str">
        <f>拼音字母編碼與按鍵對映!C40</f>
        <v>o</v>
      </c>
      <c r="K40" s="1" t="str">
        <f>拼音字母編碼與按鍵對映!D40</f>
        <v>k</v>
      </c>
    </row>
    <row r="41" spans="2:11">
      <c r="B41">
        <f t="shared" si="0"/>
        <v>29</v>
      </c>
      <c r="C41" s="1" t="str">
        <f t="shared" si="1"/>
        <v>,</v>
      </c>
      <c r="D41" s="1" t="str">
        <f t="shared" si="2"/>
        <v>ㆤ</v>
      </c>
      <c r="E41" s="2" t="str" cm="1">
        <f t="array" ref="E41" xml:space="preserve"> INDEX($J$13:$J$63, MATCH(TRUE, EXACT(C41, $K$13:$K$63), 0))</f>
        <v>e</v>
      </c>
      <c r="I41">
        <f>拼音字母編碼與按鍵對映!B41</f>
        <v>29</v>
      </c>
      <c r="J41" s="1" t="str">
        <f>拼音字母編碼與按鍵對映!C41</f>
        <v>e</v>
      </c>
      <c r="K41" s="1" t="str">
        <f>拼音字母編碼與按鍵對映!D41</f>
        <v>,</v>
      </c>
    </row>
    <row r="42" spans="2:11">
      <c r="B42">
        <f t="shared" si="0"/>
        <v>30</v>
      </c>
      <c r="C42" s="1" t="str">
        <f t="shared" si="1"/>
        <v>&lt;</v>
      </c>
      <c r="D42" s="1" t="str">
        <f t="shared" si="2"/>
        <v>ㆥ</v>
      </c>
      <c r="E42" s="2" t="str" cm="1">
        <f t="array" ref="E42" xml:space="preserve"> INDEX($J$13:$J$63, MATCH(TRUE, EXACT(C42, $K$13:$K$63), 0))</f>
        <v>E</v>
      </c>
      <c r="I42">
        <f>拼音字母編碼與按鍵對映!B42</f>
        <v>30</v>
      </c>
      <c r="J42" s="1" t="str">
        <f>拼音字母編碼與按鍵對映!C42</f>
        <v>E</v>
      </c>
      <c r="K42" s="1" t="str">
        <f>拼音字母編碼與按鍵對映!D42</f>
        <v>&lt;</v>
      </c>
    </row>
    <row r="43" spans="2:11">
      <c r="B43">
        <f t="shared" si="0"/>
        <v>31</v>
      </c>
      <c r="C43" s="1" t="str">
        <f t="shared" si="1"/>
        <v>9</v>
      </c>
      <c r="D43" s="1" t="str">
        <f t="shared" si="2"/>
        <v>ㄞ</v>
      </c>
      <c r="E43" s="2" t="str" cm="1">
        <f t="array" ref="E43" xml:space="preserve"> INDEX($J$13:$J$63, MATCH(TRUE, EXACT(C43, $K$13:$K$63), 0))</f>
        <v>y</v>
      </c>
      <c r="I43">
        <f>拼音字母編碼與按鍵對映!B43</f>
        <v>31</v>
      </c>
      <c r="J43" s="1" t="str">
        <f>拼音字母編碼與按鍵對映!C43</f>
        <v>y</v>
      </c>
      <c r="K43" s="1" t="str">
        <f>拼音字母編碼與按鍵對映!D43</f>
        <v>9</v>
      </c>
    </row>
    <row r="44" spans="2:11">
      <c r="B44">
        <f t="shared" si="0"/>
        <v>32</v>
      </c>
      <c r="C44" s="1" t="str">
        <f t="shared" si="1"/>
        <v>(</v>
      </c>
      <c r="D44" s="1" t="str">
        <f t="shared" si="2"/>
        <v>ㆮ</v>
      </c>
      <c r="E44" s="2" t="str" cm="1">
        <f t="array" ref="E44" xml:space="preserve"> INDEX($J$13:$J$63, MATCH(TRUE, EXACT(C44, $K$13:$K$63), 0))</f>
        <v>Y</v>
      </c>
      <c r="I44">
        <f>拼音字母編碼與按鍵對映!B44</f>
        <v>32</v>
      </c>
      <c r="J44" s="1" t="str">
        <f>拼音字母編碼與按鍵對映!C44</f>
        <v>Y</v>
      </c>
      <c r="K44" s="1" t="str">
        <f>拼音字母編碼與按鍵對映!D44</f>
        <v>(</v>
      </c>
    </row>
    <row r="45" spans="2:11">
      <c r="B45">
        <f t="shared" ref="B45:B63" si="3" xml:space="preserve"> ROW() -12</f>
        <v>33</v>
      </c>
      <c r="C45" s="1" t="str">
        <f t="shared" ref="C45:C63" si="4" xml:space="preserve"> MID($C$10, $B45, 1)</f>
        <v>l</v>
      </c>
      <c r="D45" s="1" t="str">
        <f t="shared" ref="D45:D63" si="5" xml:space="preserve"> MID($C$11, $B45, 1)</f>
        <v>ㄠ</v>
      </c>
      <c r="E45" s="2" t="str" cm="1">
        <f t="array" ref="E45" xml:space="preserve"> INDEX($J$13:$J$63, MATCH(TRUE, EXACT(C45, $K$13:$K$63), 0))</f>
        <v>x</v>
      </c>
      <c r="I45">
        <f>拼音字母編碼與按鍵對映!B45</f>
        <v>33</v>
      </c>
      <c r="J45" s="1" t="str">
        <f>拼音字母編碼與按鍵對映!C45</f>
        <v>x</v>
      </c>
      <c r="K45" s="1" t="str">
        <f>拼音字母編碼與按鍵對映!D45</f>
        <v>l</v>
      </c>
    </row>
    <row r="46" spans="2:11">
      <c r="B46">
        <f t="shared" si="3"/>
        <v>34</v>
      </c>
      <c r="C46" s="1" t="str">
        <f t="shared" si="4"/>
        <v>L</v>
      </c>
      <c r="D46" s="1" t="str">
        <f t="shared" si="5"/>
        <v>ㆯ</v>
      </c>
      <c r="E46" s="2" t="str" cm="1">
        <f t="array" ref="E46" xml:space="preserve"> INDEX($J$13:$J$63, MATCH(TRUE, EXACT(C46, $K$13:$K$63), 0))</f>
        <v>X</v>
      </c>
      <c r="I46">
        <f>拼音字母編碼與按鍵對映!B46</f>
        <v>34</v>
      </c>
      <c r="J46" s="1" t="str">
        <f>拼音字母編碼與按鍵對映!C46</f>
        <v>X</v>
      </c>
      <c r="K46" s="1" t="str">
        <f>拼音字母編碼與按鍵對映!D46</f>
        <v>L</v>
      </c>
    </row>
    <row r="47" spans="2:11">
      <c r="B47">
        <f t="shared" si="3"/>
        <v>35</v>
      </c>
      <c r="C47" s="1" t="str">
        <f t="shared" si="4"/>
        <v>0</v>
      </c>
      <c r="D47" s="1" t="str">
        <f t="shared" si="5"/>
        <v>ㄢ</v>
      </c>
      <c r="E47" s="2" t="str" cm="1">
        <f t="array" ref="E47" xml:space="preserve"> INDEX($J$13:$J$63, MATCH(TRUE, EXACT(C47, $K$13:$K$63), 0))</f>
        <v>@</v>
      </c>
      <c r="I47">
        <f>拼音字母編碼與按鍵對映!B47</f>
        <v>35</v>
      </c>
      <c r="J47" s="1" t="str">
        <f>拼音字母編碼與按鍵對映!C47</f>
        <v>@</v>
      </c>
      <c r="K47" s="1" t="str">
        <f>拼音字母編碼與按鍵對映!D47</f>
        <v>0</v>
      </c>
    </row>
    <row r="48" spans="2:11">
      <c r="B48">
        <f t="shared" si="3"/>
        <v>36</v>
      </c>
      <c r="C48" s="1" t="str">
        <f t="shared" si="4"/>
        <v>m</v>
      </c>
      <c r="D48" s="1" t="str">
        <f t="shared" si="5"/>
        <v>ㆬ</v>
      </c>
      <c r="E48" s="2" t="str" cm="1">
        <f t="array" ref="E48" xml:space="preserve"> INDEX($J$13:$J$63, MATCH(TRUE, EXACT(C48, $K$13:$K$63), 0))</f>
        <v>M</v>
      </c>
      <c r="I48">
        <f>拼音字母編碼與按鍵對映!B48</f>
        <v>36</v>
      </c>
      <c r="J48" s="1" t="str">
        <f>拼音字母編碼與按鍵對映!C48</f>
        <v>M</v>
      </c>
      <c r="K48" s="1" t="str">
        <f>拼音字母編碼與按鍵對映!D48</f>
        <v>m</v>
      </c>
    </row>
    <row r="49" spans="2:11">
      <c r="B49">
        <f t="shared" si="3"/>
        <v>37</v>
      </c>
      <c r="C49" s="1" t="str">
        <f t="shared" si="4"/>
        <v>p</v>
      </c>
      <c r="D49" s="1" t="str">
        <f t="shared" si="5"/>
        <v>ㄣ</v>
      </c>
      <c r="E49" s="2" t="str" cm="1">
        <f t="array" ref="E49" xml:space="preserve"> INDEX($J$13:$J$63, MATCH(TRUE, EXACT(C49, $K$13:$K$63), 0))</f>
        <v>N</v>
      </c>
      <c r="I49">
        <f>拼音字母編碼與按鍵對映!B49</f>
        <v>37</v>
      </c>
      <c r="J49" s="1" t="str">
        <f>拼音字母編碼與按鍵對映!C49</f>
        <v>N</v>
      </c>
      <c r="K49" s="1" t="str">
        <f>拼音字母編碼與按鍵對映!D49</f>
        <v>p</v>
      </c>
    </row>
    <row r="50" spans="2:11">
      <c r="B50">
        <f t="shared" si="3"/>
        <v>38</v>
      </c>
      <c r="C50" s="1" t="str">
        <f t="shared" si="4"/>
        <v>/</v>
      </c>
      <c r="D50" s="1" t="str">
        <f t="shared" si="5"/>
        <v>ㆭ</v>
      </c>
      <c r="E50" s="2" t="str" cm="1">
        <f t="array" ref="E50" xml:space="preserve"> INDEX($J$13:$J$63, MATCH(TRUE, EXACT(C50, $K$13:$K$63), 0))</f>
        <v>W</v>
      </c>
      <c r="I50">
        <f>拼音字母編碼與按鍵對映!B50</f>
        <v>38</v>
      </c>
      <c r="J50" s="1" t="str">
        <f>拼音字母編碼與按鍵對映!C50</f>
        <v>W</v>
      </c>
      <c r="K50" s="1" t="str">
        <f>拼音字母編碼與按鍵對映!D50</f>
        <v>/</v>
      </c>
    </row>
    <row r="51" spans="2:11">
      <c r="B51">
        <f t="shared" si="3"/>
        <v>39</v>
      </c>
      <c r="C51" s="1" t="str">
        <f t="shared" si="4"/>
        <v>?</v>
      </c>
      <c r="D51" s="1" t="str">
        <f t="shared" si="5"/>
        <v>ㄫ</v>
      </c>
      <c r="E51" s="2" t="str" cm="1">
        <f t="array" ref="E51" xml:space="preserve"> INDEX($J$13:$J$63, MATCH(TRUE, EXACT(C51, $K$13:$K$63), 0))</f>
        <v>w</v>
      </c>
      <c r="I51">
        <f>拼音字母編碼與按鍵對映!B51</f>
        <v>39</v>
      </c>
      <c r="J51" s="1" t="str">
        <f>拼音字母編碼與按鍵對映!C51</f>
        <v>w</v>
      </c>
      <c r="K51" s="1" t="str">
        <f>拼音字母編碼與按鍵對映!D51</f>
        <v>?</v>
      </c>
    </row>
    <row r="52" spans="2:11">
      <c r="B52">
        <f t="shared" si="3"/>
        <v>40</v>
      </c>
      <c r="C52" s="1" t="str">
        <f t="shared" si="4"/>
        <v>o</v>
      </c>
      <c r="D52" s="1" t="str">
        <f t="shared" si="5"/>
        <v>ㆨ</v>
      </c>
      <c r="E52" s="2" t="str" cm="1">
        <f t="array" ref="E52" xml:space="preserve"> INDEX($J$13:$J$63, MATCH(TRUE, EXACT(C52, $K$13:$K$63), 0))</f>
        <v>R</v>
      </c>
      <c r="I52">
        <f>拼音字母編碼與按鍵對映!B52</f>
        <v>40</v>
      </c>
      <c r="J52" s="1" t="str">
        <f>拼音字母編碼與按鍵對映!C52</f>
        <v>R</v>
      </c>
      <c r="K52" s="1" t="str">
        <f>拼音字母編碼與按鍵對映!D52</f>
        <v>o</v>
      </c>
    </row>
    <row r="53" spans="2:11">
      <c r="B53">
        <f t="shared" si="3"/>
        <v>41</v>
      </c>
      <c r="C53" s="1" t="str">
        <f t="shared" si="4"/>
        <v>;</v>
      </c>
      <c r="D53" s="1" t="str">
        <f t="shared" si="5"/>
        <v>ㄤ</v>
      </c>
      <c r="E53" s="2" t="str" cm="1">
        <f t="array" ref="E53" xml:space="preserve"> INDEX($J$13:$J$63, MATCH(TRUE, EXACT(C53, $K$13:$K$63), 0))</f>
        <v>[</v>
      </c>
      <c r="I53">
        <f>拼音字母編碼與按鍵對映!B53</f>
        <v>41</v>
      </c>
      <c r="J53" s="1" t="str">
        <f>拼音字母編碼與按鍵對映!C53</f>
        <v>]</v>
      </c>
      <c r="K53" s="1" t="str">
        <f>拼音字母編碼與按鍵對映!D53</f>
        <v>:</v>
      </c>
    </row>
    <row r="54" spans="2:11">
      <c r="B54">
        <f t="shared" si="3"/>
        <v>42</v>
      </c>
      <c r="C54" s="1" t="str">
        <f t="shared" si="4"/>
        <v>A</v>
      </c>
      <c r="D54" s="1" t="str">
        <f t="shared" si="5"/>
        <v>ㆰ</v>
      </c>
      <c r="E54" s="2" t="str" cm="1">
        <f t="array" ref="E54" xml:space="preserve"> INDEX($J$13:$J$63, MATCH(TRUE, EXACT(C54, $K$13:$K$63), 0))</f>
        <v>{</v>
      </c>
      <c r="I54">
        <f>拼音字母編碼與按鍵對映!B54</f>
        <v>42</v>
      </c>
      <c r="J54" s="1" t="str">
        <f>拼音字母編碼與按鍵對映!C54</f>
        <v>[</v>
      </c>
      <c r="K54" s="1" t="str">
        <f>拼音字母編碼與按鍵對映!D54</f>
        <v>;</v>
      </c>
    </row>
    <row r="55" spans="2:11">
      <c r="B55">
        <f t="shared" si="3"/>
        <v>43</v>
      </c>
      <c r="C55" s="1" t="str">
        <f t="shared" si="4"/>
        <v>O</v>
      </c>
      <c r="D55" s="1" t="str">
        <f t="shared" si="5"/>
        <v>ㆱ</v>
      </c>
      <c r="E55" s="2" t="str" cm="1">
        <f t="array" ref="E55" xml:space="preserve"> INDEX($J$13:$J$63, MATCH(TRUE, EXACT(C55, $K$13:$K$63), 0))</f>
        <v>}</v>
      </c>
      <c r="I55">
        <f>拼音字母編碼與按鍵對映!B55</f>
        <v>43</v>
      </c>
      <c r="J55" s="1" t="str">
        <f>拼音字母編碼與按鍵對映!C55</f>
        <v>{</v>
      </c>
      <c r="K55" s="1" t="str">
        <f>拼音字母編碼與按鍵對映!D55</f>
        <v>A</v>
      </c>
    </row>
    <row r="56" spans="2:11">
      <c r="B56">
        <f t="shared" si="3"/>
        <v>44</v>
      </c>
      <c r="C56" s="1" t="str">
        <f t="shared" si="4"/>
        <v>:</v>
      </c>
      <c r="D56" s="1" t="str">
        <f t="shared" si="5"/>
        <v>ㆲ</v>
      </c>
      <c r="E56" s="2" t="str" cm="1">
        <f t="array" ref="E56" xml:space="preserve"> INDEX($J$13:$J$63, MATCH(TRUE, EXACT(C56, $K$13:$K$63), 0))</f>
        <v>]</v>
      </c>
      <c r="I56">
        <f>拼音字母編碼與按鍵對映!B56</f>
        <v>44</v>
      </c>
      <c r="J56" s="1" t="str">
        <f>拼音字母編碼與按鍵對映!C56</f>
        <v>}</v>
      </c>
      <c r="K56" s="1" t="str">
        <f>拼音字母編碼與按鍵對映!D56</f>
        <v>O</v>
      </c>
    </row>
    <row r="57" spans="2:11">
      <c r="B57">
        <f t="shared" si="3"/>
        <v>45</v>
      </c>
      <c r="C57" s="1" t="str">
        <f t="shared" si="4"/>
        <v>-</v>
      </c>
      <c r="D57" s="1" t="str">
        <f t="shared" si="5"/>
        <v>鼻</v>
      </c>
      <c r="E57" s="2" t="str" cm="1">
        <f t="array" ref="E57" xml:space="preserve"> INDEX($J$13:$J$63, MATCH(TRUE, EXACT(C57, $K$13:$K$63), 0))</f>
        <v>B</v>
      </c>
      <c r="I57">
        <f>拼音字母編碼與按鍵對映!B57</f>
        <v>45</v>
      </c>
      <c r="J57" s="1" t="str">
        <f>拼音字母編碼與按鍵對映!C57</f>
        <v>B</v>
      </c>
      <c r="K57" s="1" t="str">
        <f>拼音字母編碼與按鍵對映!D57</f>
        <v>-</v>
      </c>
    </row>
    <row r="58" spans="2:11" ht="22.5">
      <c r="B58">
        <f t="shared" si="3"/>
        <v>46</v>
      </c>
      <c r="C58" s="1" t="str">
        <f t="shared" si="4"/>
        <v xml:space="preserve"> </v>
      </c>
      <c r="D58" s="157" t="s">
        <v>212</v>
      </c>
      <c r="E58" s="2" t="str" cm="1">
        <f t="array" ref="E58" xml:space="preserve"> INDEX($J$13:$J$63, MATCH(TRUE, EXACT(C58, $K$13:$K$63), 0))</f>
        <v>1</v>
      </c>
      <c r="I58">
        <f>拼音字母編碼與按鍵對映!B58</f>
        <v>46</v>
      </c>
      <c r="J58" s="1" t="str">
        <f>拼音字母編碼與按鍵對映!C58</f>
        <v>1</v>
      </c>
      <c r="K58" s="1" t="str">
        <f>拼音字母編碼與按鍵對映!D58</f>
        <v xml:space="preserve"> </v>
      </c>
    </row>
    <row r="59" spans="2:11" ht="22.5">
      <c r="B59">
        <f t="shared" si="3"/>
        <v>47</v>
      </c>
      <c r="C59" s="1" t="str">
        <f t="shared" si="4"/>
        <v>4</v>
      </c>
      <c r="D59" s="157" t="str">
        <f t="shared" si="5"/>
        <v>ˋ</v>
      </c>
      <c r="E59" s="2" t="str" cm="1">
        <f t="array" ref="E59" xml:space="preserve"> INDEX($J$13:$J$63, MATCH(TRUE, EXACT(C59, $K$13:$K$63), 0))</f>
        <v>2</v>
      </c>
      <c r="I59">
        <f>拼音字母編碼與按鍵對映!B59</f>
        <v>47</v>
      </c>
      <c r="J59" s="1" t="str">
        <f>拼音字母編碼與按鍵對映!C59</f>
        <v>2</v>
      </c>
      <c r="K59" s="1" t="str">
        <f>拼音字母編碼與按鍵對映!D59</f>
        <v>4</v>
      </c>
    </row>
    <row r="60" spans="2:11" ht="22.5">
      <c r="B60">
        <f t="shared" si="3"/>
        <v>48</v>
      </c>
      <c r="C60" s="1" t="str">
        <f t="shared" si="4"/>
        <v>3</v>
      </c>
      <c r="D60" s="157" t="str">
        <f t="shared" si="5"/>
        <v>'</v>
      </c>
      <c r="E60" s="2" t="str" cm="1">
        <f t="array" ref="E60" xml:space="preserve"> INDEX($J$13:$J$63, MATCH(TRUE, EXACT(C60, $K$13:$K$63), 0))</f>
        <v>3</v>
      </c>
      <c r="I60">
        <f>拼音字母編碼與按鍵對映!B60</f>
        <v>48</v>
      </c>
      <c r="J60" s="1" t="str">
        <f>拼音字母編碼與按鍵對映!C60</f>
        <v>3</v>
      </c>
      <c r="K60" s="1" t="str">
        <f>拼音字母編碼與按鍵對映!D60</f>
        <v>3</v>
      </c>
    </row>
    <row r="61" spans="2:11" ht="22.5">
      <c r="B61">
        <f t="shared" si="3"/>
        <v>49</v>
      </c>
      <c r="C61" s="1" t="str">
        <f t="shared" si="4"/>
        <v>6</v>
      </c>
      <c r="D61" s="157" t="str">
        <f t="shared" si="5"/>
        <v>ˇ</v>
      </c>
      <c r="E61" s="2" t="str" cm="1">
        <f t="array" ref="E61" xml:space="preserve"> INDEX($J$13:$J$63, MATCH(TRUE, EXACT(C61, $K$13:$K$63), 0))</f>
        <v>5</v>
      </c>
      <c r="I61">
        <f>拼音字母編碼與按鍵對映!B61</f>
        <v>49</v>
      </c>
      <c r="J61" s="1" t="str">
        <f>拼音字母編碼與按鍵對映!C61</f>
        <v>5</v>
      </c>
      <c r="K61" s="1" t="str">
        <f>拼音字母編碼與按鍵對映!D61</f>
        <v>6</v>
      </c>
    </row>
    <row r="62" spans="2:11" ht="22.5">
      <c r="B62">
        <f t="shared" si="3"/>
        <v>50</v>
      </c>
      <c r="C62" s="1" t="str">
        <f t="shared" si="4"/>
        <v>5</v>
      </c>
      <c r="D62" s="157" t="str">
        <f t="shared" si="5"/>
        <v>"</v>
      </c>
      <c r="E62" s="2" t="str" cm="1">
        <f t="array" ref="E62" xml:space="preserve"> INDEX($J$13:$J$63, MATCH(TRUE, EXACT(C62, $K$13:$K$63), 0))</f>
        <v>7</v>
      </c>
      <c r="I62">
        <f>拼音字母編碼與按鍵對映!B62</f>
        <v>50</v>
      </c>
      <c r="J62" s="1" t="str">
        <f>拼音字母編碼與按鍵對映!C62</f>
        <v>7</v>
      </c>
      <c r="K62" s="1" t="str">
        <f>拼音字母編碼與按鍵對映!D62</f>
        <v>5</v>
      </c>
    </row>
    <row r="63" spans="2:11" ht="22.5">
      <c r="B63">
        <f t="shared" si="3"/>
        <v>51</v>
      </c>
      <c r="C63" s="1" t="str">
        <f t="shared" si="4"/>
        <v>7</v>
      </c>
      <c r="D63" s="157" t="str">
        <f t="shared" si="5"/>
        <v>˙</v>
      </c>
      <c r="E63" s="2" t="str" cm="1">
        <f t="array" ref="E63" xml:space="preserve"> INDEX($J$13:$J$63, MATCH(TRUE, EXACT(C63, $K$13:$K$63), 0))</f>
        <v>0</v>
      </c>
      <c r="I63">
        <f>拼音字母編碼與按鍵對映!B63</f>
        <v>51</v>
      </c>
      <c r="J63" s="1" t="str">
        <f>拼音字母編碼與按鍵對映!C63</f>
        <v>0</v>
      </c>
      <c r="K63" s="1" t="str">
        <f>拼音字母編碼與按鍵對映!D63</f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B56-CA69-419F-923C-C2C07BC5371B}">
  <dimension ref="A2:U59"/>
  <sheetViews>
    <sheetView workbookViewId="0">
      <selection activeCell="J19" sqref="J19"/>
    </sheetView>
  </sheetViews>
  <sheetFormatPr defaultRowHeight="21"/>
  <sheetData>
    <row r="2" spans="1:21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1">
      <c r="A5" t="s">
        <v>113</v>
      </c>
    </row>
    <row r="6" spans="1:21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1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</row>
    <row r="10" spans="1:21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</row>
    <row r="11" spans="1:21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</row>
    <row r="12" spans="1:21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</row>
    <row r="13" spans="1:21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</row>
    <row r="14" spans="1:21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</row>
    <row r="15" spans="1:21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</row>
    <row r="16" spans="1:21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</row>
    <row r="17" spans="2:5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</row>
    <row r="18" spans="2:5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</row>
    <row r="19" spans="2:5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</row>
    <row r="20" spans="2:5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</row>
    <row r="21" spans="2:5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</row>
    <row r="22" spans="2:5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</row>
    <row r="23" spans="2:5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</row>
    <row r="24" spans="2:5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</row>
    <row r="25" spans="2:5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</row>
    <row r="26" spans="2:5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</row>
    <row r="27" spans="2:5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</row>
    <row r="28" spans="2:5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</row>
    <row r="29" spans="2:5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</row>
    <row r="30" spans="2:5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</row>
    <row r="31" spans="2:5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</row>
    <row r="32" spans="2:5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</row>
    <row r="33" spans="2:5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</row>
    <row r="34" spans="2:5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</row>
    <row r="35" spans="2:5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</row>
    <row r="36" spans="2:5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</row>
    <row r="37" spans="2:5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</row>
    <row r="38" spans="2:5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</row>
    <row r="39" spans="2:5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</row>
    <row r="40" spans="2:5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</row>
    <row r="41" spans="2: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</row>
    <row r="42" spans="2: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</row>
    <row r="43" spans="2: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</row>
    <row r="44" spans="2: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</row>
    <row r="45" spans="2: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</row>
    <row r="46" spans="2:5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</row>
    <row r="47" spans="2:5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</row>
    <row r="48" spans="2:5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</row>
    <row r="49" spans="2:5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</row>
    <row r="50" spans="2:5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</row>
    <row r="51" spans="2:5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</row>
    <row r="52" spans="2:5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</row>
    <row r="53" spans="2:5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</row>
    <row r="54" spans="2:5" ht="22.5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</row>
    <row r="55" spans="2:5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</row>
    <row r="56" spans="2:5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</row>
    <row r="57" spans="2:5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</row>
    <row r="58" spans="2:5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</row>
    <row r="59" spans="2:5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E8C-47E9-4B64-88BE-9B13DF9C8C3F}">
  <dimension ref="A2:Z59"/>
  <sheetViews>
    <sheetView workbookViewId="0">
      <selection activeCell="N9" sqref="N9"/>
    </sheetView>
  </sheetViews>
  <sheetFormatPr defaultRowHeight="21"/>
  <cols>
    <col min="11" max="11" width="9.09765625" bestFit="1" customWidth="1"/>
  </cols>
  <sheetData>
    <row r="2" spans="1:26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6">
      <c r="A5" t="s">
        <v>113</v>
      </c>
    </row>
    <row r="6" spans="1:26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6">
      <c r="C7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</row>
    <row r="9" spans="1:26" ht="23.25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  <c r="H9" s="180">
        <f t="shared" ref="H9:H40" si="0" xml:space="preserve"> ROW() - 8</f>
        <v>1</v>
      </c>
      <c r="I9" s="183" t="s">
        <v>219</v>
      </c>
      <c r="J9" s="191" t="s">
        <v>112</v>
      </c>
      <c r="K9" t="s">
        <v>152</v>
      </c>
      <c r="L9" s="184" t="s">
        <v>34</v>
      </c>
      <c r="N9" s="186" t="str">
        <f xml:space="preserve"> "- ""xlit|" &amp; _xlfn.CONCAT(L$9:L$47) &amp; "|" &amp; _xlfn.CONCAT(I$9:I$47) &amp; "|"""</f>
        <v>- "xlit|pPmtTnlkKwzcsjhiuaOoeyx@MNWR[]}{B123570|1qa2wsxed?yhnbcuj8ik,9l0mp/o;:OAz 43657|"</v>
      </c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7"/>
      <c r="Z9" s="187"/>
    </row>
    <row r="10" spans="1:26" ht="23.25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  <c r="H10" s="180">
        <f t="shared" si="0"/>
        <v>2</v>
      </c>
      <c r="I10" s="183" t="s">
        <v>109</v>
      </c>
      <c r="J10" s="191" t="s">
        <v>108</v>
      </c>
      <c r="K10" t="s">
        <v>232</v>
      </c>
      <c r="L10" s="184" t="s">
        <v>107</v>
      </c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</row>
    <row r="11" spans="1:26" ht="23.25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  <c r="H11" s="180">
        <f t="shared" si="0"/>
        <v>3</v>
      </c>
      <c r="I11" s="183" t="s">
        <v>66</v>
      </c>
      <c r="J11" s="191" t="s">
        <v>106</v>
      </c>
      <c r="K11" t="s">
        <v>233</v>
      </c>
      <c r="L11" s="184" t="s">
        <v>37</v>
      </c>
      <c r="N11" s="188" t="str">
        <f xml:space="preserve"> "- ""xlit|" &amp; _xlfn.CONCAT(I$9:I$47) &amp; "|" &amp; _xlfn.CONCAT(J$9:J$47) &amp; "|"""</f>
        <v>- "xlit|1qa2wsxed?yhnbcuj8ik,9l0mp/o;:OAz 43657|ㄅㄆㄇㄉㄊㄋㄌㄍㄎㄫㄗㄘㄙㄖㄏㄧㄨㄚㆦㄜㄝㄞㄠㄢㆬㄣㄥㄦㄤㆲㆱㆰｎˉˋ˪ˇ˫˙|"</v>
      </c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9"/>
      <c r="Z11" s="189"/>
    </row>
    <row r="12" spans="1:26" ht="23.25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  <c r="H12" s="180">
        <f t="shared" si="0"/>
        <v>4</v>
      </c>
      <c r="I12" s="183" t="s">
        <v>220</v>
      </c>
      <c r="J12" s="191" t="s">
        <v>105</v>
      </c>
      <c r="K12" t="s">
        <v>234</v>
      </c>
      <c r="L12" s="184" t="s">
        <v>104</v>
      </c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</row>
    <row r="13" spans="1:26" ht="23.25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  <c r="H13" s="180">
        <f t="shared" si="0"/>
        <v>5</v>
      </c>
      <c r="I13" s="183" t="s">
        <v>26</v>
      </c>
      <c r="J13" s="191" t="s">
        <v>103</v>
      </c>
      <c r="K13" t="s">
        <v>235</v>
      </c>
      <c r="L13" s="184" t="s">
        <v>102</v>
      </c>
      <c r="N13" s="186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7"/>
      <c r="Z13" s="187"/>
    </row>
    <row r="14" spans="1:26" ht="23.25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  <c r="H14" s="180">
        <f t="shared" si="0"/>
        <v>6</v>
      </c>
      <c r="I14" s="183" t="s">
        <v>85</v>
      </c>
      <c r="J14" s="191" t="s">
        <v>101</v>
      </c>
      <c r="K14" t="s">
        <v>236</v>
      </c>
      <c r="L14" s="184" t="s">
        <v>87</v>
      </c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</row>
    <row r="15" spans="1:26" ht="23.25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  <c r="H15" s="180">
        <f t="shared" si="0"/>
        <v>7</v>
      </c>
      <c r="I15" s="183" t="s">
        <v>43</v>
      </c>
      <c r="J15" s="191" t="s">
        <v>100</v>
      </c>
      <c r="K15" t="s">
        <v>237</v>
      </c>
      <c r="L15" s="184" t="s">
        <v>45</v>
      </c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</row>
    <row r="16" spans="1:26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  <c r="H16" s="180">
        <f t="shared" si="0"/>
        <v>8</v>
      </c>
      <c r="I16" s="183" t="s">
        <v>54</v>
      </c>
      <c r="J16" s="191" t="s">
        <v>99</v>
      </c>
      <c r="K16" t="s">
        <v>239</v>
      </c>
      <c r="L16" s="184" t="s">
        <v>58</v>
      </c>
    </row>
    <row r="17" spans="2:12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  <c r="H17" s="180">
        <f t="shared" si="0"/>
        <v>9</v>
      </c>
      <c r="I17" s="183" t="s">
        <v>96</v>
      </c>
      <c r="J17" s="191" t="s">
        <v>95</v>
      </c>
      <c r="K17" t="s">
        <v>240</v>
      </c>
      <c r="L17" s="184" t="s">
        <v>94</v>
      </c>
    </row>
    <row r="18" spans="2:12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  <c r="H18" s="180">
        <f t="shared" si="0"/>
        <v>10</v>
      </c>
      <c r="I18" s="183" t="s">
        <v>28</v>
      </c>
      <c r="J18" s="191" t="s">
        <v>27</v>
      </c>
      <c r="K18" t="s">
        <v>242</v>
      </c>
      <c r="L18" s="184" t="s">
        <v>26</v>
      </c>
    </row>
    <row r="19" spans="2:12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  <c r="H19" s="180">
        <f t="shared" si="0"/>
        <v>11</v>
      </c>
      <c r="I19" s="183" t="s">
        <v>49</v>
      </c>
      <c r="J19" s="191" t="s">
        <v>92</v>
      </c>
      <c r="K19" t="s">
        <v>246</v>
      </c>
      <c r="L19" s="184" t="s">
        <v>91</v>
      </c>
    </row>
    <row r="20" spans="2:12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  <c r="H20" s="180">
        <f t="shared" si="0"/>
        <v>12</v>
      </c>
      <c r="I20" s="183" t="s">
        <v>90</v>
      </c>
      <c r="J20" s="191" t="s">
        <v>89</v>
      </c>
      <c r="K20" t="s">
        <v>248</v>
      </c>
      <c r="L20" s="184" t="s">
        <v>88</v>
      </c>
    </row>
    <row r="21" spans="2:12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  <c r="H21" s="180">
        <f t="shared" si="0"/>
        <v>13</v>
      </c>
      <c r="I21" s="183" t="s">
        <v>87</v>
      </c>
      <c r="J21" s="191" t="s">
        <v>86</v>
      </c>
      <c r="K21" t="s">
        <v>244</v>
      </c>
      <c r="L21" s="184" t="s">
        <v>85</v>
      </c>
    </row>
    <row r="22" spans="2:12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  <c r="H22" s="180">
        <f t="shared" si="0"/>
        <v>14</v>
      </c>
      <c r="I22" s="183" t="s">
        <v>270</v>
      </c>
      <c r="J22" s="191" t="s">
        <v>171</v>
      </c>
      <c r="K22" t="s">
        <v>271</v>
      </c>
      <c r="L22" s="184" t="s">
        <v>271</v>
      </c>
    </row>
    <row r="23" spans="2:12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  <c r="H23" s="180">
        <f t="shared" si="0"/>
        <v>15</v>
      </c>
      <c r="I23" s="183" t="s">
        <v>88</v>
      </c>
      <c r="J23" s="191" t="s">
        <v>93</v>
      </c>
      <c r="K23" t="s">
        <v>249</v>
      </c>
      <c r="L23" s="184" t="s">
        <v>90</v>
      </c>
    </row>
    <row r="24" spans="2:12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  <c r="H24" s="180">
        <f t="shared" si="0"/>
        <v>16</v>
      </c>
      <c r="I24" s="183" t="s">
        <v>71</v>
      </c>
      <c r="J24" s="191" t="s">
        <v>75</v>
      </c>
      <c r="K24" t="s">
        <v>250</v>
      </c>
      <c r="L24" s="184" t="s">
        <v>63</v>
      </c>
    </row>
    <row r="25" spans="2:12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  <c r="H25" s="180">
        <f t="shared" si="0"/>
        <v>17</v>
      </c>
      <c r="I25" s="183" t="s">
        <v>73</v>
      </c>
      <c r="J25" s="191" t="s">
        <v>72</v>
      </c>
      <c r="K25" t="s">
        <v>251</v>
      </c>
      <c r="L25" s="184" t="s">
        <v>71</v>
      </c>
    </row>
    <row r="26" spans="2:12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  <c r="H26" s="180">
        <f t="shared" si="0"/>
        <v>18</v>
      </c>
      <c r="I26" s="183" t="s">
        <v>221</v>
      </c>
      <c r="J26" s="191" t="s">
        <v>67</v>
      </c>
      <c r="K26" t="s">
        <v>252</v>
      </c>
      <c r="L26" s="184" t="s">
        <v>66</v>
      </c>
    </row>
    <row r="27" spans="2:12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  <c r="H27" s="180">
        <f t="shared" si="0"/>
        <v>19</v>
      </c>
      <c r="I27" s="183" t="s">
        <v>63</v>
      </c>
      <c r="J27" s="191" t="s">
        <v>207</v>
      </c>
      <c r="K27" t="s">
        <v>253</v>
      </c>
      <c r="L27" s="184" t="s">
        <v>14</v>
      </c>
    </row>
    <row r="28" spans="2:12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  <c r="H28" s="180">
        <f t="shared" si="0"/>
        <v>20</v>
      </c>
      <c r="I28" s="183" t="s">
        <v>58</v>
      </c>
      <c r="J28" s="191" t="s">
        <v>57</v>
      </c>
      <c r="K28" t="s">
        <v>254</v>
      </c>
      <c r="L28" s="184" t="s">
        <v>25</v>
      </c>
    </row>
    <row r="29" spans="2:12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  <c r="H29" s="180">
        <f t="shared" si="0"/>
        <v>21</v>
      </c>
      <c r="I29" s="183" t="s">
        <v>56</v>
      </c>
      <c r="J29" s="191" t="s">
        <v>256</v>
      </c>
      <c r="K29" t="s">
        <v>255</v>
      </c>
      <c r="L29" s="184" t="s">
        <v>54</v>
      </c>
    </row>
    <row r="30" spans="2:12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  <c r="H30" s="180">
        <f t="shared" si="0"/>
        <v>22</v>
      </c>
      <c r="I30" s="183" t="s">
        <v>222</v>
      </c>
      <c r="J30" s="191" t="s">
        <v>50</v>
      </c>
      <c r="K30" t="s">
        <v>257</v>
      </c>
      <c r="L30" s="184" t="s">
        <v>49</v>
      </c>
    </row>
    <row r="31" spans="2:12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  <c r="H31" s="180">
        <f t="shared" si="0"/>
        <v>23</v>
      </c>
      <c r="I31" s="183" t="s">
        <v>45</v>
      </c>
      <c r="J31" s="191" t="s">
        <v>44</v>
      </c>
      <c r="K31" t="s">
        <v>258</v>
      </c>
      <c r="L31" s="184" t="s">
        <v>43</v>
      </c>
    </row>
    <row r="32" spans="2:12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  <c r="H32" s="180">
        <f t="shared" si="0"/>
        <v>24</v>
      </c>
      <c r="I32" s="183" t="s">
        <v>223</v>
      </c>
      <c r="J32" s="191" t="s">
        <v>39</v>
      </c>
      <c r="K32" t="s">
        <v>259</v>
      </c>
      <c r="L32" s="184" t="s">
        <v>38</v>
      </c>
    </row>
    <row r="33" spans="2:14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  <c r="H33" s="180">
        <f t="shared" si="0"/>
        <v>25</v>
      </c>
      <c r="I33" s="183" t="s">
        <v>37</v>
      </c>
      <c r="J33" s="191" t="s">
        <v>36</v>
      </c>
      <c r="K33" t="s">
        <v>233</v>
      </c>
      <c r="L33" s="184" t="s">
        <v>35</v>
      </c>
    </row>
    <row r="34" spans="2:14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  <c r="H34" s="180">
        <f t="shared" si="0"/>
        <v>26</v>
      </c>
      <c r="I34" s="183" t="s">
        <v>34</v>
      </c>
      <c r="J34" s="191" t="s">
        <v>33</v>
      </c>
      <c r="K34" t="s">
        <v>236</v>
      </c>
      <c r="L34" s="184" t="s">
        <v>32</v>
      </c>
    </row>
    <row r="35" spans="2:14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  <c r="H35" s="180">
        <f t="shared" si="0"/>
        <v>27</v>
      </c>
      <c r="I35" s="183" t="s">
        <v>31</v>
      </c>
      <c r="J35" s="191" t="s">
        <v>169</v>
      </c>
      <c r="K35" s="181" t="s">
        <v>261</v>
      </c>
      <c r="L35" s="184" t="s">
        <v>29</v>
      </c>
    </row>
    <row r="36" spans="2:14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  <c r="H36" s="180">
        <f t="shared" si="0"/>
        <v>28</v>
      </c>
      <c r="I36" s="183" t="s">
        <v>25</v>
      </c>
      <c r="J36" s="191" t="s">
        <v>230</v>
      </c>
      <c r="K36" t="s">
        <v>231</v>
      </c>
      <c r="L36" s="184" t="s">
        <v>24</v>
      </c>
    </row>
    <row r="37" spans="2:14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  <c r="H37" s="180">
        <f t="shared" si="0"/>
        <v>29</v>
      </c>
      <c r="I37" s="183" t="s">
        <v>20</v>
      </c>
      <c r="J37" s="191" t="s">
        <v>19</v>
      </c>
      <c r="K37" t="s">
        <v>263</v>
      </c>
      <c r="L37" s="184" t="s">
        <v>18</v>
      </c>
    </row>
    <row r="38" spans="2:14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  <c r="H38" s="180">
        <f t="shared" si="0"/>
        <v>30</v>
      </c>
      <c r="I38" s="183" t="s">
        <v>23</v>
      </c>
      <c r="J38" s="191" t="s">
        <v>22</v>
      </c>
      <c r="K38" t="s">
        <v>262</v>
      </c>
      <c r="L38" s="184" t="s">
        <v>21</v>
      </c>
    </row>
    <row r="39" spans="2:14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  <c r="H39" s="180">
        <f t="shared" si="0"/>
        <v>31</v>
      </c>
      <c r="I39" s="183" t="s">
        <v>14</v>
      </c>
      <c r="J39" s="191" t="s">
        <v>13</v>
      </c>
      <c r="K39" t="s">
        <v>264</v>
      </c>
      <c r="L39" s="184" t="s">
        <v>12</v>
      </c>
    </row>
    <row r="40" spans="2:14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  <c r="H40" s="180">
        <f t="shared" si="0"/>
        <v>32</v>
      </c>
      <c r="I40" s="183" t="s">
        <v>17</v>
      </c>
      <c r="J40" s="191" t="s">
        <v>16</v>
      </c>
      <c r="K40" t="s">
        <v>265</v>
      </c>
      <c r="L40" s="184" t="s">
        <v>15</v>
      </c>
    </row>
    <row r="41" spans="2:14" ht="23.2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  <c r="H41" s="180">
        <f t="shared" ref="H41:H59" si="1" xml:space="preserve"> ROW() - 8</f>
        <v>33</v>
      </c>
      <c r="I41" s="183" t="s">
        <v>243</v>
      </c>
      <c r="J41" s="191" t="s">
        <v>286</v>
      </c>
      <c r="L41" s="184" t="s">
        <v>9</v>
      </c>
      <c r="N41" s="186" t="str">
        <f xml:space="preserve"> "- ""xlit|" &amp; _xlfn.CONCAT(L$9:L$54) &amp; "|" &amp; _xlfn.CONCAT(I$9:I$54) &amp; "|"""</f>
        <v>- "xlit|pPmtTnlkKwzcsjhiuaOoeyx@MNWR[]}{B123570IUAQEYX|1qa2wsxed?yhnbcuj8ik,9l0mp/o;:OAz 43657UJ*I&lt;(L|"</v>
      </c>
    </row>
    <row r="42" spans="2:14" ht="23.2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  <c r="H42" s="180">
        <f t="shared" si="1"/>
        <v>34</v>
      </c>
      <c r="I42" s="183" t="s">
        <v>8</v>
      </c>
      <c r="J42" s="191" t="s">
        <v>7</v>
      </c>
      <c r="K42" s="182">
        <v>1</v>
      </c>
      <c r="L42" s="184" t="s">
        <v>219</v>
      </c>
      <c r="N42" s="185"/>
    </row>
    <row r="43" spans="2:14" ht="23.2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  <c r="H43" s="180">
        <f t="shared" si="1"/>
        <v>35</v>
      </c>
      <c r="I43" s="183" t="s">
        <v>224</v>
      </c>
      <c r="J43" s="191" t="s">
        <v>6</v>
      </c>
      <c r="K43" s="182">
        <v>2</v>
      </c>
      <c r="L43" s="184" t="s">
        <v>220</v>
      </c>
      <c r="N43" s="188" t="str">
        <f xml:space="preserve"> "- ""xlit|" &amp; _xlfn.CONCAT(I$9:I$54) &amp; "|" &amp; _xlfn.CONCAT(J$9:J$54) &amp; "|"""</f>
        <v>- "xlit|1qa2wsxed?yhnbcuj8ik,9l0mp/o;:OAz 43657UJ*I&lt;(L|ㄅㄆㄇㄉㄊㄋㄌㄍㄎㄫㄗㄘㄙㄖㄏㄧㄨㄚㆦㄜㄝㄞㄠㄢㆬㄣㄥㄦㄤㆲㆱㆰｎˉˋ˪ˇ˫˙ㆪㆫㆩㆧㆥㆮㆯ|"</v>
      </c>
    </row>
    <row r="44" spans="2:14" ht="23.2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  <c r="H44" s="180">
        <f t="shared" si="1"/>
        <v>36</v>
      </c>
      <c r="I44" s="183" t="s">
        <v>225</v>
      </c>
      <c r="J44" s="191" t="s">
        <v>268</v>
      </c>
      <c r="K44" s="182">
        <v>3</v>
      </c>
      <c r="L44" s="184" t="s">
        <v>225</v>
      </c>
      <c r="N44" s="185"/>
    </row>
    <row r="45" spans="2:14" ht="23.2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  <c r="H45" s="180">
        <f t="shared" si="1"/>
        <v>37</v>
      </c>
      <c r="I45" s="183" t="s">
        <v>227</v>
      </c>
      <c r="J45" s="191" t="s">
        <v>202</v>
      </c>
      <c r="K45" s="182">
        <v>5</v>
      </c>
      <c r="L45" s="184" t="s">
        <v>228</v>
      </c>
      <c r="N45" s="186" t="str">
        <f xml:space="preserve"> "- ""xlit|" &amp; _xlfn.CONCAT(L$9:L$47) &amp; "|" &amp; _xlfn.CONCAT(J$9:J$47) &amp; "|"""</f>
        <v>- "xlit|pPmtTnlkKwzcsjhiuaOoeyx@MNWR[]}{B123570|ㄅㄆㄇㄉㄊㄋㄌㄍㄎㄫㄗㄘㄙㄖㄏㄧㄨㄚㆦㄜㄝㄞㄠㄢㆬㄣㄥㄦㄤㆲㆱㆰｎˉˋ˪ˇ˫˙|"</v>
      </c>
    </row>
    <row r="46" spans="2:14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  <c r="H46" s="180">
        <f t="shared" si="1"/>
        <v>38</v>
      </c>
      <c r="I46" s="183" t="s">
        <v>228</v>
      </c>
      <c r="J46" s="191" t="s">
        <v>269</v>
      </c>
      <c r="K46" s="182">
        <v>7</v>
      </c>
      <c r="L46" s="184" t="s">
        <v>229</v>
      </c>
    </row>
    <row r="47" spans="2:14" ht="21.75" thickBot="1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  <c r="H47" s="180">
        <f t="shared" si="1"/>
        <v>39</v>
      </c>
      <c r="I47" s="183" t="s">
        <v>229</v>
      </c>
      <c r="J47" s="191" t="s">
        <v>4</v>
      </c>
      <c r="K47" s="182" t="s">
        <v>267</v>
      </c>
      <c r="L47" s="184" t="s">
        <v>223</v>
      </c>
    </row>
    <row r="48" spans="2:14" ht="21.75" thickTop="1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  <c r="H48" s="180">
        <f t="shared" si="1"/>
        <v>40</v>
      </c>
      <c r="I48" s="192" t="s">
        <v>68</v>
      </c>
      <c r="J48" s="193" t="s">
        <v>74</v>
      </c>
      <c r="K48" s="194" t="s">
        <v>273</v>
      </c>
      <c r="L48" s="195" t="s">
        <v>61</v>
      </c>
      <c r="N48" t="str">
        <f xml:space="preserve"> "- xform/" &amp; L48 &amp; "/" &amp; $J$35 &amp; J24 &amp; "/"</f>
        <v>- xform/I/ㄥㄧ/</v>
      </c>
    </row>
    <row r="49" spans="2:14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  <c r="H49" s="180">
        <f t="shared" si="1"/>
        <v>41</v>
      </c>
      <c r="I49" s="196" t="s">
        <v>70</v>
      </c>
      <c r="J49" s="197" t="s">
        <v>69</v>
      </c>
      <c r="K49" s="198" t="s">
        <v>277</v>
      </c>
      <c r="L49" s="199" t="s">
        <v>68</v>
      </c>
      <c r="N49" t="str">
        <f t="shared" ref="N49:N54" si="2" xml:space="preserve"> "- xform/" &amp; L49 &amp; "/" &amp; $J$35 &amp; J25 &amp; "/"</f>
        <v>- xform/U/ㄥㄨ/</v>
      </c>
    </row>
    <row r="50" spans="2:14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  <c r="H50" s="180">
        <f t="shared" si="1"/>
        <v>42</v>
      </c>
      <c r="I50" s="196" t="s">
        <v>65</v>
      </c>
      <c r="J50" s="197" t="s">
        <v>64</v>
      </c>
      <c r="K50" s="198" t="s">
        <v>278</v>
      </c>
      <c r="L50" s="199" t="s">
        <v>17</v>
      </c>
      <c r="N50" t="str">
        <f t="shared" si="2"/>
        <v>- xform/A/ㄥㄚ/</v>
      </c>
    </row>
    <row r="51" spans="2:14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  <c r="H51" s="180">
        <f t="shared" si="1"/>
        <v>43</v>
      </c>
      <c r="I51" s="196" t="s">
        <v>61</v>
      </c>
      <c r="J51" s="197" t="s">
        <v>60</v>
      </c>
      <c r="K51" s="198" t="s">
        <v>280</v>
      </c>
      <c r="L51" s="199" t="s">
        <v>59</v>
      </c>
      <c r="N51" t="str">
        <f t="shared" si="2"/>
        <v>- xform/Q/ㄥㆦ/</v>
      </c>
    </row>
    <row r="52" spans="2:14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  <c r="H52" s="180">
        <f t="shared" si="1"/>
        <v>44</v>
      </c>
      <c r="I52" s="196" t="s">
        <v>53</v>
      </c>
      <c r="J52" s="197" t="s">
        <v>52</v>
      </c>
      <c r="K52" s="198" t="s">
        <v>281</v>
      </c>
      <c r="L52" s="199" t="s">
        <v>51</v>
      </c>
      <c r="N52" t="str">
        <f xml:space="preserve"> "- xform/" &amp; L52 &amp; "/" &amp; $J$35 &amp; J29 &amp; "/"</f>
        <v>- xform/E/ㄥㄝ/</v>
      </c>
    </row>
    <row r="53" spans="2:14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  <c r="H53" s="180">
        <f t="shared" si="1"/>
        <v>45</v>
      </c>
      <c r="I53" s="196" t="s">
        <v>48</v>
      </c>
      <c r="J53" s="197" t="s">
        <v>47</v>
      </c>
      <c r="K53" s="198" t="s">
        <v>283</v>
      </c>
      <c r="L53" s="199" t="s">
        <v>46</v>
      </c>
      <c r="N53" t="str">
        <f t="shared" ref="N53:N54" si="3" xml:space="preserve"> "- xform/" &amp; L53 &amp; "/" &amp; $J$35 &amp; J30 &amp; "/"</f>
        <v>- xform/Y/ㄥㄞ/</v>
      </c>
    </row>
    <row r="54" spans="2:14" ht="23.25" thickBot="1">
      <c r="B54">
        <v>46</v>
      </c>
      <c r="C54" s="1" t="str">
        <f>按鍵與注音符號對映!C58</f>
        <v xml:space="preserve"> </v>
      </c>
      <c r="D54" s="157" t="s">
        <v>7</v>
      </c>
      <c r="E54" s="2" t="str">
        <f>按鍵與注音符號對映!E58</f>
        <v>1</v>
      </c>
      <c r="H54" s="180">
        <f t="shared" si="1"/>
        <v>46</v>
      </c>
      <c r="I54" s="200" t="s">
        <v>42</v>
      </c>
      <c r="J54" s="201" t="s">
        <v>41</v>
      </c>
      <c r="K54" s="202" t="s">
        <v>285</v>
      </c>
      <c r="L54" s="203" t="s">
        <v>40</v>
      </c>
      <c r="N54" t="str">
        <f t="shared" si="3"/>
        <v>- xform/X/ㄥㄠ/</v>
      </c>
    </row>
    <row r="55" spans="2:14" ht="21.75" thickTop="1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  <c r="H55" s="180">
        <f t="shared" si="1"/>
        <v>47</v>
      </c>
    </row>
    <row r="56" spans="2:14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  <c r="H56" s="180">
        <f t="shared" si="1"/>
        <v>48</v>
      </c>
    </row>
    <row r="57" spans="2:14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  <c r="H57" s="180">
        <f t="shared" si="1"/>
        <v>49</v>
      </c>
    </row>
    <row r="58" spans="2:14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  <c r="H58" s="180">
        <f t="shared" si="1"/>
        <v>50</v>
      </c>
    </row>
    <row r="59" spans="2:14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  <c r="H59" s="180">
        <f t="shared" si="1"/>
        <v>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30BB-DCDD-4D14-B07D-AA8626928D81}">
  <dimension ref="B2:T65"/>
  <sheetViews>
    <sheetView topLeftCell="A39" workbookViewId="0">
      <selection activeCell="P13" sqref="P13"/>
    </sheetView>
  </sheetViews>
  <sheetFormatPr defaultRowHeight="21"/>
  <cols>
    <col min="3" max="3" width="9.69921875" bestFit="1" customWidth="1"/>
    <col min="9" max="10" width="8.796875" style="1"/>
    <col min="12" max="12" width="8.796875" style="1"/>
    <col min="14" max="14" width="9.09765625" bestFit="1" customWidth="1"/>
  </cols>
  <sheetData>
    <row r="2" spans="2:20">
      <c r="B2" s="9" t="s">
        <v>293</v>
      </c>
      <c r="C2" s="7"/>
      <c r="D2" s="7"/>
      <c r="E2" s="7"/>
      <c r="F2" s="7"/>
      <c r="G2" s="7"/>
      <c r="H2" s="7"/>
      <c r="I2" s="8"/>
      <c r="J2" s="8"/>
      <c r="K2" s="7"/>
      <c r="L2" s="8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93</v>
      </c>
    </row>
    <row r="5" spans="2:20">
      <c r="B5" t="s">
        <v>2</v>
      </c>
      <c r="C5">
        <f xml:space="preserve"> FIND("|", $B$2, C4+1)</f>
        <v>50</v>
      </c>
      <c r="E5" t="s">
        <v>1</v>
      </c>
      <c r="F5">
        <f>C5 - C4 -1</f>
        <v>42</v>
      </c>
    </row>
    <row r="6" spans="2:20">
      <c r="B6" t="s">
        <v>2</v>
      </c>
      <c r="C6">
        <f xml:space="preserve"> FIND("|", $B$2, C5+1)</f>
        <v>93</v>
      </c>
      <c r="E6" t="s">
        <v>0</v>
      </c>
      <c r="F6">
        <f>C6 - C5 -1</f>
        <v>42</v>
      </c>
    </row>
    <row r="10" spans="2:20" ht="33">
      <c r="B10" t="s">
        <v>1</v>
      </c>
      <c r="C10" s="154" t="str">
        <f xml:space="preserve"> MID($B$2,C4+1, F5)</f>
        <v>pPmbtTndkKhjJSgqzcCsiuBaoøMIeUYLDQGN123570</v>
      </c>
      <c r="D10" s="5"/>
      <c r="E10" s="5"/>
      <c r="F10" s="5"/>
      <c r="G10" s="5"/>
      <c r="H10" s="5"/>
      <c r="I10" s="6"/>
      <c r="J10" s="6"/>
      <c r="K10" s="5"/>
      <c r="L10" s="6"/>
      <c r="M10" s="5"/>
      <c r="N10" s="5"/>
      <c r="O10" s="5"/>
    </row>
    <row r="11" spans="2:20" ht="33">
      <c r="B11" t="s">
        <v>0</v>
      </c>
      <c r="C11" s="155" t="str">
        <f xml:space="preserve"> MID($B$2,C5+1, F6)</f>
        <v>1qaz2wsxedcrfvtgbyhnujm8ik,9ol.0p;/- 43657</v>
      </c>
      <c r="D11" s="3"/>
      <c r="E11" s="3"/>
      <c r="F11" s="3"/>
      <c r="G11" s="3"/>
      <c r="H11" s="3"/>
      <c r="I11" s="4"/>
      <c r="J11" s="4"/>
      <c r="K11" s="3"/>
      <c r="L11" s="4"/>
      <c r="M11" s="3"/>
      <c r="N11" s="3"/>
      <c r="O11" s="3"/>
    </row>
    <row r="13" spans="2:20" ht="23.25">
      <c r="B13">
        <f t="shared" ref="B13:B63" si="0" xml:space="preserve"> ROW() -12</f>
        <v>1</v>
      </c>
      <c r="C13" s="1" t="s">
        <v>219</v>
      </c>
      <c r="D13" s="1" t="s">
        <v>112</v>
      </c>
      <c r="F13" s="1" t="str">
        <f xml:space="preserve"> MID($C$10, $B13, 1)</f>
        <v>p</v>
      </c>
      <c r="G13" s="1" t="str">
        <f t="shared" ref="G13:G63" si="1" xml:space="preserve"> MID($C$11, $B13, 1)</f>
        <v>1</v>
      </c>
      <c r="H13" t="str" cm="1">
        <f t="array" ref="H13" xml:space="preserve"> INDEX($D$13:$D$53, MATCH(TRUE, EXACT(G13, $C$13:$C$53), 0))</f>
        <v>ㄅ</v>
      </c>
      <c r="I13"/>
      <c r="J13"/>
      <c r="K13" s="190">
        <v>1</v>
      </c>
      <c r="L13" s="209" t="s">
        <v>34</v>
      </c>
      <c r="M13" s="209" t="s">
        <v>219</v>
      </c>
      <c r="N13" s="210" t="s">
        <v>152</v>
      </c>
      <c r="P13" s="212" t="str">
        <f xml:space="preserve"> "- ""xlit|" &amp; _xlfn.CONCAT(L$13:L$45, L$54:L$64, L$46:L$52) &amp; "|" &amp; _xlfn.CONCAT(M$13:M$45, M$54:M$64, M$46:M$52) &amp; "|"""</f>
        <v>- "xlit|pPmbtTnlkKhjgzcsZCSiuaOoeyx@[RWMNIUAQEYXw]{}B123570|1qa!2wsxedcbEyhnYHNuj8ik,9l0;-/mpUJ*I&lt;(L?:AO. 43657|"</v>
      </c>
    </row>
    <row r="14" spans="2:20">
      <c r="B14">
        <f t="shared" si="0"/>
        <v>2</v>
      </c>
      <c r="C14" s="1" t="s">
        <v>109</v>
      </c>
      <c r="D14" s="1" t="s">
        <v>108</v>
      </c>
      <c r="F14" s="1" t="str">
        <f t="shared" ref="F14:F63" si="2" xml:space="preserve"> MID($C$10, $B14, 1)</f>
        <v>P</v>
      </c>
      <c r="G14" s="1" t="str">
        <f t="shared" si="1"/>
        <v>q</v>
      </c>
      <c r="H14" t="str" cm="1">
        <f t="array" ref="H14" xml:space="preserve"> INDEX($D$13:$D$53, MATCH(TRUE, EXACT(G14, $C$13:$C$53), 0))</f>
        <v>ㄆ</v>
      </c>
      <c r="I14"/>
      <c r="J14"/>
      <c r="K14" s="190">
        <v>2</v>
      </c>
      <c r="L14" s="209" t="s">
        <v>107</v>
      </c>
      <c r="M14" s="209" t="s">
        <v>109</v>
      </c>
      <c r="N14" s="210" t="s">
        <v>232</v>
      </c>
    </row>
    <row r="15" spans="2:20">
      <c r="B15">
        <f t="shared" si="0"/>
        <v>3</v>
      </c>
      <c r="C15" s="1" t="s">
        <v>66</v>
      </c>
      <c r="D15" s="1" t="s">
        <v>106</v>
      </c>
      <c r="F15" s="1" t="str">
        <f t="shared" si="2"/>
        <v>m</v>
      </c>
      <c r="G15" s="1" t="str">
        <f t="shared" si="1"/>
        <v>a</v>
      </c>
      <c r="H15" t="str" cm="1">
        <f t="array" ref="H15" xml:space="preserve"> INDEX($D$13:$D$53, MATCH(TRUE, EXACT(G15, $C$13:$C$53), 0))</f>
        <v>ㄇ</v>
      </c>
      <c r="I15"/>
      <c r="J15"/>
      <c r="K15" s="190">
        <v>3</v>
      </c>
      <c r="L15" s="209" t="s">
        <v>37</v>
      </c>
      <c r="M15" s="209" t="s">
        <v>66</v>
      </c>
      <c r="N15" s="210" t="s">
        <v>233</v>
      </c>
    </row>
    <row r="16" spans="2:20">
      <c r="B16">
        <f t="shared" si="0"/>
        <v>4</v>
      </c>
      <c r="C16" s="1" t="s">
        <v>91</v>
      </c>
      <c r="D16" s="1" t="s">
        <v>110</v>
      </c>
      <c r="F16" s="1" t="str">
        <f t="shared" si="2"/>
        <v>b</v>
      </c>
      <c r="G16" s="1" t="str">
        <f t="shared" si="1"/>
        <v>z</v>
      </c>
      <c r="H16" t="str" cm="1">
        <f t="array" ref="H16" xml:space="preserve"> INDEX($D$13:$D$53, MATCH(TRUE, EXACT(G16, $C$13:$C$53), 0))</f>
        <v>ㆠ</v>
      </c>
      <c r="I16"/>
      <c r="J16"/>
      <c r="K16" s="190">
        <v>4</v>
      </c>
      <c r="L16" s="209" t="s">
        <v>84</v>
      </c>
      <c r="M16" s="209" t="s">
        <v>111</v>
      </c>
      <c r="N16" s="210" t="s">
        <v>270</v>
      </c>
    </row>
    <row r="17" spans="2:14">
      <c r="B17">
        <f t="shared" si="0"/>
        <v>5</v>
      </c>
      <c r="C17" s="1" t="s">
        <v>220</v>
      </c>
      <c r="D17" s="1" t="s">
        <v>105</v>
      </c>
      <c r="F17" s="1" t="str">
        <f t="shared" si="2"/>
        <v>t</v>
      </c>
      <c r="G17" s="1" t="str">
        <f t="shared" si="1"/>
        <v>2</v>
      </c>
      <c r="H17" t="str" cm="1">
        <f t="array" ref="H17" xml:space="preserve"> INDEX($D$13:$D$53, MATCH(TRUE, EXACT(G17, $C$13:$C$53), 0))</f>
        <v>ㄉ</v>
      </c>
      <c r="I17"/>
      <c r="J17"/>
      <c r="K17" s="190">
        <v>5</v>
      </c>
      <c r="L17" s="209" t="s">
        <v>104</v>
      </c>
      <c r="M17" s="209" t="s">
        <v>220</v>
      </c>
      <c r="N17" s="210" t="s">
        <v>234</v>
      </c>
    </row>
    <row r="18" spans="2:14">
      <c r="B18">
        <f t="shared" si="0"/>
        <v>6</v>
      </c>
      <c r="C18" s="1" t="s">
        <v>26</v>
      </c>
      <c r="D18" s="1" t="s">
        <v>103</v>
      </c>
      <c r="F18" s="1" t="str">
        <f t="shared" si="2"/>
        <v>T</v>
      </c>
      <c r="G18" s="1" t="str">
        <f t="shared" si="1"/>
        <v>w</v>
      </c>
      <c r="H18" t="str" cm="1">
        <f t="array" ref="H18" xml:space="preserve"> INDEX($D$13:$D$53, MATCH(TRUE, EXACT(G18, $C$13:$C$53), 0))</f>
        <v>ㄊ</v>
      </c>
      <c r="I18"/>
      <c r="J18"/>
      <c r="K18" s="190">
        <v>6</v>
      </c>
      <c r="L18" s="209" t="s">
        <v>102</v>
      </c>
      <c r="M18" s="209" t="s">
        <v>26</v>
      </c>
      <c r="N18" s="210" t="s">
        <v>235</v>
      </c>
    </row>
    <row r="19" spans="2:14">
      <c r="B19">
        <f t="shared" si="0"/>
        <v>7</v>
      </c>
      <c r="C19" s="1" t="s">
        <v>85</v>
      </c>
      <c r="D19" s="1" t="s">
        <v>101</v>
      </c>
      <c r="F19" s="1" t="str">
        <f t="shared" si="2"/>
        <v>n</v>
      </c>
      <c r="G19" s="1" t="str">
        <f t="shared" si="1"/>
        <v>s</v>
      </c>
      <c r="H19" t="str" cm="1">
        <f t="array" ref="H19" xml:space="preserve"> INDEX($D$13:$D$53, MATCH(TRUE, EXACT(G19, $C$13:$C$53), 0))</f>
        <v>ㄋ</v>
      </c>
      <c r="I19"/>
      <c r="J19"/>
      <c r="K19" s="190">
        <v>7</v>
      </c>
      <c r="L19" s="209" t="s">
        <v>87</v>
      </c>
      <c r="M19" s="209" t="s">
        <v>85</v>
      </c>
      <c r="N19" s="210" t="s">
        <v>236</v>
      </c>
    </row>
    <row r="20" spans="2:14">
      <c r="B20">
        <f t="shared" si="0"/>
        <v>8</v>
      </c>
      <c r="C20" s="1" t="s">
        <v>43</v>
      </c>
      <c r="D20" s="1" t="s">
        <v>100</v>
      </c>
      <c r="F20" s="206" t="str">
        <f t="shared" si="2"/>
        <v>d</v>
      </c>
      <c r="G20" s="1" t="str">
        <f t="shared" si="1"/>
        <v>x</v>
      </c>
      <c r="H20" t="str" cm="1">
        <f t="array" ref="H20" xml:space="preserve"> INDEX($D$13:$D$53, MATCH(TRUE, EXACT(G20, $C$13:$C$53), 0))</f>
        <v>ㄌ</v>
      </c>
      <c r="I20"/>
      <c r="J20"/>
      <c r="K20" s="190">
        <v>8</v>
      </c>
      <c r="L20" s="209" t="s">
        <v>45</v>
      </c>
      <c r="M20" s="209" t="s">
        <v>43</v>
      </c>
      <c r="N20" s="210" t="s">
        <v>237</v>
      </c>
    </row>
    <row r="21" spans="2:14">
      <c r="B21">
        <f t="shared" si="0"/>
        <v>9</v>
      </c>
      <c r="C21" s="1" t="s">
        <v>54</v>
      </c>
      <c r="D21" s="1" t="s">
        <v>99</v>
      </c>
      <c r="F21" s="1" t="str">
        <f t="shared" si="2"/>
        <v>k</v>
      </c>
      <c r="G21" s="1" t="str">
        <f t="shared" si="1"/>
        <v>e</v>
      </c>
      <c r="H21" t="str" cm="1">
        <f t="array" ref="H21" xml:space="preserve"> INDEX($D$13:$D$53, MATCH(TRUE, EXACT(G21, $C$13:$C$53), 0))</f>
        <v>ㄍ</v>
      </c>
      <c r="I21"/>
      <c r="J21"/>
      <c r="K21" s="190">
        <v>9</v>
      </c>
      <c r="L21" s="209" t="s">
        <v>58</v>
      </c>
      <c r="M21" s="209" t="s">
        <v>54</v>
      </c>
      <c r="N21" s="210" t="s">
        <v>239</v>
      </c>
    </row>
    <row r="22" spans="2:14">
      <c r="B22">
        <f t="shared" si="0"/>
        <v>10</v>
      </c>
      <c r="C22" s="1" t="s">
        <v>96</v>
      </c>
      <c r="D22" s="1" t="s">
        <v>95</v>
      </c>
      <c r="F22" s="1" t="str">
        <f t="shared" si="2"/>
        <v>K</v>
      </c>
      <c r="G22" s="1" t="str">
        <f t="shared" si="1"/>
        <v>d</v>
      </c>
      <c r="H22" t="str" cm="1">
        <f t="array" ref="H22" xml:space="preserve"> INDEX($D$13:$D$53, MATCH(TRUE, EXACT(G22, $C$13:$C$53), 0))</f>
        <v>ㄎ</v>
      </c>
      <c r="I22"/>
      <c r="J22"/>
      <c r="K22" s="190">
        <v>10</v>
      </c>
      <c r="L22" s="209" t="s">
        <v>94</v>
      </c>
      <c r="M22" s="209" t="s">
        <v>96</v>
      </c>
      <c r="N22" s="210" t="s">
        <v>240</v>
      </c>
    </row>
    <row r="23" spans="2:14">
      <c r="B23">
        <f t="shared" si="0"/>
        <v>11</v>
      </c>
      <c r="C23" s="1" t="s">
        <v>88</v>
      </c>
      <c r="D23" s="1" t="s">
        <v>93</v>
      </c>
      <c r="F23" s="1" t="str">
        <f t="shared" si="2"/>
        <v>h</v>
      </c>
      <c r="G23" s="1" t="str">
        <f t="shared" si="1"/>
        <v>c</v>
      </c>
      <c r="H23" t="str" cm="1">
        <f t="array" ref="H23" xml:space="preserve"> INDEX($D$13:$D$53, MATCH(TRUE, EXACT(G23, $C$13:$C$53), 0))</f>
        <v>ㄏ</v>
      </c>
      <c r="I23"/>
      <c r="J23"/>
      <c r="K23" s="190">
        <v>11</v>
      </c>
      <c r="L23" s="209" t="s">
        <v>90</v>
      </c>
      <c r="M23" s="209" t="s">
        <v>88</v>
      </c>
      <c r="N23" s="210" t="s">
        <v>249</v>
      </c>
    </row>
    <row r="24" spans="2:14">
      <c r="B24">
        <f t="shared" si="0"/>
        <v>12</v>
      </c>
      <c r="C24" s="1" t="s">
        <v>288</v>
      </c>
      <c r="D24" s="1" t="s">
        <v>82</v>
      </c>
      <c r="F24" s="206" t="str">
        <f t="shared" si="2"/>
        <v>j</v>
      </c>
      <c r="G24" s="1" t="str">
        <f t="shared" si="1"/>
        <v>r</v>
      </c>
      <c r="H24" t="str" cm="1">
        <f t="array" ref="H24" xml:space="preserve"> INDEX($D$13:$D$53, MATCH(TRUE, EXACT(G24, $C$13:$C$53), 0))</f>
        <v>ㄐ</v>
      </c>
      <c r="I24"/>
      <c r="J24"/>
      <c r="K24" s="190">
        <v>12</v>
      </c>
      <c r="L24" s="209" t="s">
        <v>73</v>
      </c>
      <c r="M24" s="209" t="s">
        <v>84</v>
      </c>
      <c r="N24" s="210" t="s">
        <v>271</v>
      </c>
    </row>
    <row r="25" spans="2:14">
      <c r="B25">
        <f t="shared" si="0"/>
        <v>13</v>
      </c>
      <c r="C25" s="1" t="s">
        <v>289</v>
      </c>
      <c r="D25" s="1" t="s">
        <v>79</v>
      </c>
      <c r="F25" s="1" t="str">
        <f t="shared" si="2"/>
        <v>J</v>
      </c>
      <c r="G25" s="1" t="str">
        <f t="shared" si="1"/>
        <v>f</v>
      </c>
      <c r="H25" t="str" cm="1">
        <f t="array" ref="H25" xml:space="preserve"> INDEX($D$13:$D$53, MATCH(TRUE, EXACT(G25, $C$13:$C$53), 0))</f>
        <v>ㄑ</v>
      </c>
      <c r="I25"/>
      <c r="J25"/>
      <c r="K25" s="190">
        <v>13</v>
      </c>
      <c r="L25" s="209" t="s">
        <v>97</v>
      </c>
      <c r="M25" s="209" t="s">
        <v>51</v>
      </c>
      <c r="N25" s="210" t="s">
        <v>238</v>
      </c>
    </row>
    <row r="26" spans="2:14">
      <c r="B26">
        <f t="shared" si="0"/>
        <v>14</v>
      </c>
      <c r="C26" s="1" t="s">
        <v>290</v>
      </c>
      <c r="D26" s="1" t="s">
        <v>77</v>
      </c>
      <c r="F26" s="1" t="str">
        <f t="shared" si="2"/>
        <v>S</v>
      </c>
      <c r="G26" s="1" t="str">
        <f t="shared" si="1"/>
        <v>v</v>
      </c>
      <c r="H26" t="str" cm="1">
        <f t="array" ref="H26" xml:space="preserve"> INDEX($D$13:$D$53, MATCH(TRUE, EXACT(G26, $C$13:$C$53), 0))</f>
        <v>ㄒ</v>
      </c>
      <c r="I26"/>
      <c r="J26"/>
      <c r="K26" s="190">
        <v>14</v>
      </c>
      <c r="L26" s="209" t="s">
        <v>91</v>
      </c>
      <c r="M26" s="209" t="s">
        <v>49</v>
      </c>
      <c r="N26" s="210" t="s">
        <v>246</v>
      </c>
    </row>
    <row r="27" spans="2:14">
      <c r="B27">
        <f t="shared" si="0"/>
        <v>15</v>
      </c>
      <c r="C27" s="1" t="s">
        <v>104</v>
      </c>
      <c r="D27" s="1" t="s">
        <v>98</v>
      </c>
      <c r="F27" s="1" t="str">
        <f t="shared" si="2"/>
        <v>g</v>
      </c>
      <c r="G27" s="1" t="str">
        <f t="shared" si="1"/>
        <v>t</v>
      </c>
      <c r="H27" t="str" cm="1">
        <f t="array" ref="H27" xml:space="preserve"> INDEX($D$13:$D$53, MATCH(TRUE, EXACT(G27, $C$13:$C$53), 0))</f>
        <v>ㆣ</v>
      </c>
      <c r="I27"/>
      <c r="J27"/>
      <c r="K27" s="190">
        <v>15</v>
      </c>
      <c r="L27" s="209" t="s">
        <v>88</v>
      </c>
      <c r="M27" s="209" t="s">
        <v>90</v>
      </c>
      <c r="N27" s="210" t="s">
        <v>298</v>
      </c>
    </row>
    <row r="28" spans="2:14">
      <c r="B28">
        <f t="shared" si="0"/>
        <v>16</v>
      </c>
      <c r="C28" s="1" t="s">
        <v>97</v>
      </c>
      <c r="D28" s="1" t="s">
        <v>27</v>
      </c>
      <c r="F28" s="206" t="str">
        <f t="shared" si="2"/>
        <v>q</v>
      </c>
      <c r="G28" s="1" t="str">
        <f t="shared" si="1"/>
        <v>g</v>
      </c>
      <c r="H28" t="str" cm="1">
        <f t="array" ref="H28" xml:space="preserve"> INDEX($D$13:$D$53, MATCH(TRUE, EXACT(G28, $C$13:$C$53), 0))</f>
        <v>ㄫ</v>
      </c>
      <c r="I28"/>
      <c r="J28"/>
      <c r="K28" s="190">
        <v>16</v>
      </c>
      <c r="L28" s="209" t="s">
        <v>85</v>
      </c>
      <c r="M28" s="209" t="s">
        <v>87</v>
      </c>
      <c r="N28" s="210" t="s">
        <v>244</v>
      </c>
    </row>
    <row r="29" spans="2:14">
      <c r="B29">
        <f t="shared" si="0"/>
        <v>17</v>
      </c>
      <c r="C29" s="1" t="s">
        <v>84</v>
      </c>
      <c r="D29" s="1" t="s">
        <v>83</v>
      </c>
      <c r="F29" s="206" t="str">
        <f t="shared" si="2"/>
        <v>z</v>
      </c>
      <c r="G29" s="1" t="str">
        <f t="shared" si="1"/>
        <v>b</v>
      </c>
      <c r="H29" t="str" cm="1">
        <f t="array" ref="H29" xml:space="preserve"> INDEX($D$13:$D$53, MATCH(TRUE, EXACT(G29, $C$13:$C$53), 0))</f>
        <v>ㆡ</v>
      </c>
      <c r="I29"/>
      <c r="J29"/>
      <c r="K29" s="190">
        <v>17</v>
      </c>
      <c r="L29" s="209" t="s">
        <v>81</v>
      </c>
      <c r="M29" s="209" t="s">
        <v>46</v>
      </c>
      <c r="N29" s="210" t="s">
        <v>299</v>
      </c>
    </row>
    <row r="30" spans="2:14">
      <c r="B30">
        <f t="shared" si="0"/>
        <v>18</v>
      </c>
      <c r="C30" s="1" t="s">
        <v>49</v>
      </c>
      <c r="D30" s="1" t="s">
        <v>92</v>
      </c>
      <c r="F30" s="206" t="str">
        <f t="shared" si="2"/>
        <v>c</v>
      </c>
      <c r="G30" s="1" t="str">
        <f t="shared" si="1"/>
        <v>y</v>
      </c>
      <c r="H30" t="str" cm="1">
        <f t="array" ref="H30" xml:space="preserve"> INDEX($D$13:$D$53, MATCH(TRUE, EXACT(G30, $C$13:$C$53), 0))</f>
        <v>ㄗ</v>
      </c>
      <c r="I30"/>
      <c r="J30"/>
      <c r="K30" s="190">
        <v>18</v>
      </c>
      <c r="L30" s="209" t="s">
        <v>78</v>
      </c>
      <c r="M30" s="209" t="s">
        <v>80</v>
      </c>
      <c r="N30" s="210" t="s">
        <v>298</v>
      </c>
    </row>
    <row r="31" spans="2:14">
      <c r="B31">
        <f t="shared" si="0"/>
        <v>19</v>
      </c>
      <c r="C31" s="1" t="s">
        <v>90</v>
      </c>
      <c r="D31" s="1" t="s">
        <v>89</v>
      </c>
      <c r="F31" s="206" t="str">
        <f t="shared" si="2"/>
        <v>C</v>
      </c>
      <c r="G31" s="1" t="str">
        <f t="shared" si="1"/>
        <v>h</v>
      </c>
      <c r="H31" t="str" cm="1">
        <f t="array" ref="H31" xml:space="preserve"> INDEX($D$13:$D$53, MATCH(TRUE, EXACT(G31, $C$13:$C$53), 0))</f>
        <v>ㄘ</v>
      </c>
      <c r="I31"/>
      <c r="J31"/>
      <c r="K31" s="190">
        <v>19</v>
      </c>
      <c r="L31" s="209" t="s">
        <v>76</v>
      </c>
      <c r="M31" s="209" t="s">
        <v>32</v>
      </c>
      <c r="N31" s="210" t="s">
        <v>297</v>
      </c>
    </row>
    <row r="32" spans="2:14">
      <c r="B32">
        <f t="shared" si="0"/>
        <v>20</v>
      </c>
      <c r="C32" s="1" t="s">
        <v>87</v>
      </c>
      <c r="D32" s="1" t="s">
        <v>86</v>
      </c>
      <c r="F32" s="1" t="str">
        <f t="shared" si="2"/>
        <v>s</v>
      </c>
      <c r="G32" s="1" t="str">
        <f t="shared" si="1"/>
        <v>n</v>
      </c>
      <c r="H32" t="str" cm="1">
        <f t="array" ref="H32" xml:space="preserve"> INDEX($D$13:$D$53, MATCH(TRUE, EXACT(G32, $C$13:$C$53), 0))</f>
        <v>ㄙ</v>
      </c>
      <c r="I32"/>
      <c r="J32"/>
      <c r="K32" s="190">
        <v>20</v>
      </c>
      <c r="L32" s="209" t="s">
        <v>63</v>
      </c>
      <c r="M32" s="209" t="s">
        <v>71</v>
      </c>
      <c r="N32" s="210" t="s">
        <v>250</v>
      </c>
    </row>
    <row r="33" spans="2:14">
      <c r="B33">
        <f t="shared" si="0"/>
        <v>21</v>
      </c>
      <c r="C33" s="1" t="s">
        <v>71</v>
      </c>
      <c r="D33" s="1" t="s">
        <v>75</v>
      </c>
      <c r="F33" s="1" t="str">
        <f t="shared" si="2"/>
        <v>i</v>
      </c>
      <c r="G33" s="1" t="str">
        <f t="shared" si="1"/>
        <v>u</v>
      </c>
      <c r="H33" t="str" cm="1">
        <f t="array" ref="H33" xml:space="preserve"> INDEX($D$13:$D$53, MATCH(TRUE, EXACT(G33, $C$13:$C$53), 0))</f>
        <v>ㄧ</v>
      </c>
      <c r="I33"/>
      <c r="J33"/>
      <c r="K33" s="190">
        <v>21</v>
      </c>
      <c r="L33" s="209" t="s">
        <v>71</v>
      </c>
      <c r="M33" s="209" t="s">
        <v>73</v>
      </c>
      <c r="N33" s="210" t="s">
        <v>251</v>
      </c>
    </row>
    <row r="34" spans="2:14">
      <c r="B34">
        <f t="shared" si="0"/>
        <v>22</v>
      </c>
      <c r="C34" s="1" t="s">
        <v>73</v>
      </c>
      <c r="D34" s="1" t="s">
        <v>72</v>
      </c>
      <c r="F34" s="1" t="str">
        <f t="shared" si="2"/>
        <v>u</v>
      </c>
      <c r="G34" s="1" t="str">
        <f t="shared" si="1"/>
        <v>j</v>
      </c>
      <c r="H34" t="str" cm="1">
        <f t="array" ref="H34" xml:space="preserve"> INDEX($D$13:$D$53, MATCH(TRUE, EXACT(G34, $C$13:$C$53), 0))</f>
        <v>ㄨ</v>
      </c>
      <c r="I34"/>
      <c r="J34"/>
      <c r="K34" s="190">
        <v>22</v>
      </c>
      <c r="L34" s="209" t="s">
        <v>66</v>
      </c>
      <c r="M34" s="209" t="s">
        <v>221</v>
      </c>
      <c r="N34" s="210" t="s">
        <v>252</v>
      </c>
    </row>
    <row r="35" spans="2:14">
      <c r="B35">
        <f t="shared" si="0"/>
        <v>23</v>
      </c>
      <c r="C35" s="1" t="s">
        <v>37</v>
      </c>
      <c r="D35" s="1" t="s">
        <v>36</v>
      </c>
      <c r="F35" s="206" t="str">
        <f t="shared" si="2"/>
        <v>B</v>
      </c>
      <c r="G35" s="1" t="str">
        <f t="shared" si="1"/>
        <v>m</v>
      </c>
      <c r="H35" t="str" cm="1">
        <f t="array" ref="H35" xml:space="preserve"> INDEX($D$13:$D$53, MATCH(TRUE, EXACT(G35, $C$13:$C$53), 0))</f>
        <v>ㆬ</v>
      </c>
      <c r="I35"/>
      <c r="J35"/>
      <c r="K35" s="190">
        <v>23</v>
      </c>
      <c r="L35" s="209" t="s">
        <v>14</v>
      </c>
      <c r="M35" s="209" t="s">
        <v>63</v>
      </c>
      <c r="N35" s="210" t="s">
        <v>253</v>
      </c>
    </row>
    <row r="36" spans="2:14">
      <c r="B36">
        <f t="shared" si="0"/>
        <v>24</v>
      </c>
      <c r="C36" s="1" t="s">
        <v>221</v>
      </c>
      <c r="D36" s="1" t="s">
        <v>67</v>
      </c>
      <c r="F36" s="1" t="str">
        <f t="shared" si="2"/>
        <v>a</v>
      </c>
      <c r="G36" s="1" t="str">
        <f t="shared" si="1"/>
        <v>8</v>
      </c>
      <c r="H36" t="str" cm="1">
        <f t="array" ref="H36" xml:space="preserve"> INDEX($D$13:$D$53, MATCH(TRUE, EXACT(G36, $C$13:$C$53), 0))</f>
        <v>ㄚ</v>
      </c>
      <c r="I36"/>
      <c r="J36"/>
      <c r="K36" s="190">
        <v>24</v>
      </c>
      <c r="L36" s="209" t="s">
        <v>25</v>
      </c>
      <c r="M36" s="209" t="s">
        <v>58</v>
      </c>
      <c r="N36" s="210" t="s">
        <v>254</v>
      </c>
    </row>
    <row r="37" spans="2:14">
      <c r="B37">
        <f t="shared" si="0"/>
        <v>25</v>
      </c>
      <c r="C37" s="1" t="s">
        <v>63</v>
      </c>
      <c r="D37" s="1" t="s">
        <v>207</v>
      </c>
      <c r="F37" s="206" t="str">
        <f t="shared" si="2"/>
        <v>o</v>
      </c>
      <c r="G37" s="1" t="str">
        <f t="shared" si="1"/>
        <v>i</v>
      </c>
      <c r="H37" t="str" cm="1">
        <f t="array" ref="H37" xml:space="preserve"> INDEX($D$13:$D$53, MATCH(TRUE, EXACT(G37, $C$13:$C$53), 0))</f>
        <v>ㆦ</v>
      </c>
      <c r="I37"/>
      <c r="J37"/>
      <c r="K37" s="190">
        <v>25</v>
      </c>
      <c r="L37" s="209" t="s">
        <v>54</v>
      </c>
      <c r="M37" s="209" t="s">
        <v>56</v>
      </c>
      <c r="N37" s="210" t="s">
        <v>255</v>
      </c>
    </row>
    <row r="38" spans="2:14">
      <c r="B38">
        <f t="shared" si="0"/>
        <v>26</v>
      </c>
      <c r="C38" s="1" t="s">
        <v>58</v>
      </c>
      <c r="D38" s="1" t="s">
        <v>57</v>
      </c>
      <c r="F38" s="206" t="str">
        <f t="shared" si="2"/>
        <v>ø</v>
      </c>
      <c r="G38" s="1" t="str">
        <f t="shared" si="1"/>
        <v>k</v>
      </c>
      <c r="H38" t="str" cm="1">
        <f t="array" ref="H38" xml:space="preserve"> INDEX($D$13:$D$53, MATCH(TRUE, EXACT(G38, $C$13:$C$53), 0))</f>
        <v>ㄜ</v>
      </c>
      <c r="I38"/>
      <c r="J38"/>
      <c r="K38" s="190">
        <v>26</v>
      </c>
      <c r="L38" s="209" t="s">
        <v>49</v>
      </c>
      <c r="M38" s="209" t="s">
        <v>222</v>
      </c>
      <c r="N38" s="210" t="s">
        <v>257</v>
      </c>
    </row>
    <row r="39" spans="2:14">
      <c r="B39">
        <f t="shared" si="0"/>
        <v>27</v>
      </c>
      <c r="C39" s="1" t="s">
        <v>56</v>
      </c>
      <c r="D39" s="1" t="s">
        <v>16</v>
      </c>
      <c r="F39" s="206" t="str">
        <f t="shared" si="2"/>
        <v>M</v>
      </c>
      <c r="G39" s="1" t="str">
        <f t="shared" si="1"/>
        <v>,</v>
      </c>
      <c r="H39" t="str" cm="1">
        <f t="array" ref="H39" xml:space="preserve"> INDEX($D$13:$D$53, MATCH(TRUE, EXACT(G39, $C$13:$C$53), 0))</f>
        <v>ㆰ</v>
      </c>
      <c r="I39"/>
      <c r="J39"/>
      <c r="K39" s="190">
        <v>27</v>
      </c>
      <c r="L39" s="209" t="s">
        <v>43</v>
      </c>
      <c r="M39" s="209" t="s">
        <v>45</v>
      </c>
      <c r="N39" s="210" t="s">
        <v>258</v>
      </c>
    </row>
    <row r="40" spans="2:14">
      <c r="B40">
        <f t="shared" si="0"/>
        <v>28</v>
      </c>
      <c r="C40" s="1" t="s">
        <v>222</v>
      </c>
      <c r="D40" s="1" t="s">
        <v>50</v>
      </c>
      <c r="F40" s="206" t="str">
        <f t="shared" si="2"/>
        <v>I</v>
      </c>
      <c r="G40" s="1" t="str">
        <f t="shared" si="1"/>
        <v>9</v>
      </c>
      <c r="H40" t="str" cm="1">
        <f t="array" ref="H40" xml:space="preserve"> INDEX($D$13:$D$53, MATCH(TRUE, EXACT(G40, $C$13:$C$53), 0))</f>
        <v>ㄞ</v>
      </c>
      <c r="I40"/>
      <c r="J40"/>
      <c r="K40" s="190">
        <v>28</v>
      </c>
      <c r="L40" s="209" t="s">
        <v>38</v>
      </c>
      <c r="M40" s="209" t="s">
        <v>223</v>
      </c>
      <c r="N40" s="210" t="s">
        <v>259</v>
      </c>
    </row>
    <row r="41" spans="2:14">
      <c r="B41">
        <f t="shared" si="0"/>
        <v>29</v>
      </c>
      <c r="C41" s="1" t="s">
        <v>25</v>
      </c>
      <c r="D41" s="1" t="s">
        <v>55</v>
      </c>
      <c r="F41" s="1" t="str">
        <f t="shared" si="2"/>
        <v>e</v>
      </c>
      <c r="G41" s="1" t="str">
        <f t="shared" si="1"/>
        <v>o</v>
      </c>
      <c r="H41" t="str" cm="1">
        <f t="array" ref="H41" xml:space="preserve"> INDEX($D$13:$D$53, MATCH(TRUE, EXACT(G41, $C$13:$C$53), 0))</f>
        <v>ㆤ</v>
      </c>
      <c r="I41"/>
      <c r="J41"/>
      <c r="K41" s="190">
        <v>29</v>
      </c>
      <c r="L41" s="209" t="s">
        <v>18</v>
      </c>
      <c r="M41" s="209" t="s">
        <v>20</v>
      </c>
      <c r="N41" s="210" t="s">
        <v>263</v>
      </c>
    </row>
    <row r="42" spans="2:14">
      <c r="B42">
        <f t="shared" si="0"/>
        <v>30</v>
      </c>
      <c r="C42" s="1" t="s">
        <v>45</v>
      </c>
      <c r="D42" s="1" t="s">
        <v>44</v>
      </c>
      <c r="F42" s="206" t="str">
        <f t="shared" si="2"/>
        <v>U</v>
      </c>
      <c r="G42" s="1" t="str">
        <f t="shared" si="1"/>
        <v>l</v>
      </c>
      <c r="H42" t="str" cm="1">
        <f t="array" ref="H42" xml:space="preserve"> INDEX($D$13:$D$53, MATCH(TRUE, EXACT(G42, $C$13:$C$53), 0))</f>
        <v>ㄠ</v>
      </c>
      <c r="I42"/>
      <c r="J42"/>
      <c r="K42" s="190">
        <v>30</v>
      </c>
      <c r="L42" s="209" t="s">
        <v>24</v>
      </c>
      <c r="M42" s="209" t="s">
        <v>294</v>
      </c>
      <c r="N42" s="210" t="s">
        <v>231</v>
      </c>
    </row>
    <row r="43" spans="2:14">
      <c r="B43">
        <f t="shared" si="0"/>
        <v>31</v>
      </c>
      <c r="C43" s="1" t="s">
        <v>291</v>
      </c>
      <c r="D43" s="1" t="s">
        <v>22</v>
      </c>
      <c r="F43" s="206" t="str">
        <f t="shared" si="2"/>
        <v>Y</v>
      </c>
      <c r="G43" s="1" t="str">
        <f t="shared" si="1"/>
        <v>.</v>
      </c>
      <c r="H43" t="str" cm="1">
        <f t="array" ref="H43" xml:space="preserve"> INDEX($D$13:$D$53, MATCH(TRUE, EXACT(G43, $C$13:$C$53), 0))</f>
        <v>ㆲ</v>
      </c>
      <c r="I43"/>
      <c r="J43"/>
      <c r="K43" s="190">
        <v>31</v>
      </c>
      <c r="L43" s="209" t="s">
        <v>29</v>
      </c>
      <c r="M43" s="209" t="s">
        <v>31</v>
      </c>
      <c r="N43" s="211" t="s">
        <v>261</v>
      </c>
    </row>
    <row r="44" spans="2:14">
      <c r="B44">
        <f t="shared" si="0"/>
        <v>32</v>
      </c>
      <c r="C44" s="1" t="s">
        <v>223</v>
      </c>
      <c r="D44" s="1" t="s">
        <v>39</v>
      </c>
      <c r="F44" s="206" t="str">
        <f t="shared" si="2"/>
        <v>L</v>
      </c>
      <c r="G44" s="1" t="str">
        <f t="shared" si="1"/>
        <v>0</v>
      </c>
      <c r="H44" t="str" cm="1">
        <f t="array" ref="H44" xml:space="preserve"> INDEX($D$13:$D$53, MATCH(TRUE, EXACT(G44, $C$13:$C$53), 0))</f>
        <v>ㄢ</v>
      </c>
      <c r="I44"/>
      <c r="J44"/>
      <c r="K44" s="190">
        <v>32</v>
      </c>
      <c r="L44" s="209" t="s">
        <v>35</v>
      </c>
      <c r="M44" s="209" t="s">
        <v>37</v>
      </c>
      <c r="N44" s="210" t="s">
        <v>233</v>
      </c>
    </row>
    <row r="45" spans="2:14">
      <c r="B45">
        <f t="shared" si="0"/>
        <v>33</v>
      </c>
      <c r="C45" s="1" t="s">
        <v>34</v>
      </c>
      <c r="D45" s="1" t="s">
        <v>33</v>
      </c>
      <c r="F45" s="206" t="str">
        <f t="shared" si="2"/>
        <v>D</v>
      </c>
      <c r="G45" s="1" t="str">
        <f t="shared" si="1"/>
        <v>p</v>
      </c>
      <c r="H45" t="str" cm="1">
        <f t="array" ref="H45" xml:space="preserve"> INDEX($D$13:$D$53, MATCH(TRUE, EXACT(G45, $C$13:$C$53), 0))</f>
        <v>ㄣ</v>
      </c>
      <c r="I45"/>
      <c r="J45"/>
      <c r="K45" s="190">
        <v>33</v>
      </c>
      <c r="L45" s="209" t="s">
        <v>32</v>
      </c>
      <c r="M45" s="209" t="s">
        <v>34</v>
      </c>
      <c r="N45" s="210" t="s">
        <v>236</v>
      </c>
    </row>
    <row r="46" spans="2:14">
      <c r="B46">
        <f t="shared" si="0"/>
        <v>34</v>
      </c>
      <c r="C46" s="1" t="s">
        <v>20</v>
      </c>
      <c r="D46" s="1" t="s">
        <v>19</v>
      </c>
      <c r="F46" s="206" t="str">
        <f t="shared" si="2"/>
        <v>Q</v>
      </c>
      <c r="G46" s="1" t="str">
        <f t="shared" si="1"/>
        <v>;</v>
      </c>
      <c r="H46" t="str" cm="1">
        <f t="array" ref="H46" xml:space="preserve"> INDEX($D$13:$D$53, MATCH(TRUE, EXACT(G46, $C$13:$C$53), 0))</f>
        <v>ㄤ</v>
      </c>
      <c r="I46"/>
      <c r="J46"/>
      <c r="K46" s="190">
        <v>34</v>
      </c>
      <c r="L46" s="209" t="s">
        <v>296</v>
      </c>
      <c r="M46" s="209" t="s">
        <v>295</v>
      </c>
      <c r="N46" s="211" t="s">
        <v>300</v>
      </c>
    </row>
    <row r="47" spans="2:14">
      <c r="B47">
        <f t="shared" si="0"/>
        <v>35</v>
      </c>
      <c r="C47" s="1" t="s">
        <v>31</v>
      </c>
      <c r="D47" s="1" t="s">
        <v>30</v>
      </c>
      <c r="F47" s="206" t="str">
        <f t="shared" si="2"/>
        <v>G</v>
      </c>
      <c r="G47" s="1" t="str">
        <f t="shared" si="1"/>
        <v>/</v>
      </c>
      <c r="H47" t="str" cm="1">
        <f t="array" ref="H47" xml:space="preserve"> INDEX($D$13:$D$53, MATCH(TRUE, EXACT(G47, $C$13:$C$53), 0))</f>
        <v>ㆭ</v>
      </c>
      <c r="I47"/>
      <c r="J47"/>
      <c r="K47" s="190">
        <v>35</v>
      </c>
      <c r="L47" s="209" t="s">
        <v>219</v>
      </c>
      <c r="M47" s="209" t="s">
        <v>8</v>
      </c>
      <c r="N47" s="210"/>
    </row>
    <row r="48" spans="2:14">
      <c r="B48">
        <f t="shared" si="0"/>
        <v>36</v>
      </c>
      <c r="C48" s="1" t="s">
        <v>11</v>
      </c>
      <c r="D48" s="1" t="s">
        <v>286</v>
      </c>
      <c r="F48" s="206" t="str">
        <f t="shared" si="2"/>
        <v>N</v>
      </c>
      <c r="G48" s="1" t="str">
        <f t="shared" si="1"/>
        <v>-</v>
      </c>
      <c r="H48" t="str" cm="1">
        <f t="array" ref="H48" xml:space="preserve"> INDEX($D$13:$D$53, MATCH(TRUE, EXACT(G48, $C$13:$C$53), 0))</f>
        <v>ｎ</v>
      </c>
      <c r="I48"/>
      <c r="J48"/>
      <c r="K48" s="190">
        <v>36</v>
      </c>
      <c r="L48" s="209" t="s">
        <v>220</v>
      </c>
      <c r="M48" s="209" t="s">
        <v>224</v>
      </c>
      <c r="N48" s="210">
        <v>2</v>
      </c>
    </row>
    <row r="49" spans="2:14">
      <c r="B49">
        <f t="shared" si="0"/>
        <v>37</v>
      </c>
      <c r="C49" s="1" t="s">
        <v>224</v>
      </c>
      <c r="D49" s="1" t="s">
        <v>6</v>
      </c>
      <c r="F49" s="1" t="str">
        <f t="shared" si="2"/>
        <v>1</v>
      </c>
      <c r="G49" s="1" t="str">
        <f t="shared" si="1"/>
        <v xml:space="preserve"> </v>
      </c>
      <c r="H49" t="e" cm="1">
        <f t="array" ref="H49" xml:space="preserve"> INDEX($D$13:$D$53, MATCH(TRUE, EXACT(G49, $C$13:$C$53), 0))</f>
        <v>#N/A</v>
      </c>
      <c r="I49"/>
      <c r="J49"/>
      <c r="K49" s="190">
        <v>37</v>
      </c>
      <c r="L49" s="209" t="s">
        <v>225</v>
      </c>
      <c r="M49" s="209" t="s">
        <v>225</v>
      </c>
      <c r="N49" s="210">
        <v>3</v>
      </c>
    </row>
    <row r="50" spans="2:14">
      <c r="B50">
        <f t="shared" si="0"/>
        <v>38</v>
      </c>
      <c r="C50" s="1" t="s">
        <v>225</v>
      </c>
      <c r="D50" s="1" t="s">
        <v>268</v>
      </c>
      <c r="F50" s="1" t="str">
        <f t="shared" si="2"/>
        <v>2</v>
      </c>
      <c r="G50" s="1" t="str">
        <f t="shared" si="1"/>
        <v>4</v>
      </c>
      <c r="H50" t="str" cm="1">
        <f t="array" ref="H50" xml:space="preserve"> INDEX($D$13:$D$53, MATCH(TRUE, EXACT(G50, $C$13:$C$53), 0))</f>
        <v>ˋ</v>
      </c>
      <c r="I50"/>
      <c r="J50"/>
      <c r="K50" s="190">
        <v>38</v>
      </c>
      <c r="L50" s="209" t="s">
        <v>228</v>
      </c>
      <c r="M50" s="209" t="s">
        <v>227</v>
      </c>
      <c r="N50" s="210">
        <v>5</v>
      </c>
    </row>
    <row r="51" spans="2:14">
      <c r="B51">
        <f t="shared" si="0"/>
        <v>39</v>
      </c>
      <c r="C51" s="1" t="s">
        <v>227</v>
      </c>
      <c r="D51" s="1" t="s">
        <v>5</v>
      </c>
      <c r="F51" s="1" t="str">
        <f t="shared" si="2"/>
        <v>3</v>
      </c>
      <c r="G51" s="1" t="str">
        <f t="shared" si="1"/>
        <v>3</v>
      </c>
      <c r="H51" t="str" cm="1">
        <f t="array" ref="H51" xml:space="preserve"> INDEX($D$13:$D$53, MATCH(TRUE, EXACT(G51, $C$13:$C$53), 0))</f>
        <v>˪</v>
      </c>
      <c r="I51"/>
      <c r="J51"/>
      <c r="K51" s="190">
        <v>39</v>
      </c>
      <c r="L51" s="209" t="s">
        <v>229</v>
      </c>
      <c r="M51" s="209" t="s">
        <v>228</v>
      </c>
      <c r="N51" s="210">
        <v>7</v>
      </c>
    </row>
    <row r="52" spans="2:14">
      <c r="B52">
        <f t="shared" si="0"/>
        <v>40</v>
      </c>
      <c r="C52" s="1" t="s">
        <v>228</v>
      </c>
      <c r="D52" s="1" t="s">
        <v>269</v>
      </c>
      <c r="F52" s="1" t="str">
        <f t="shared" si="2"/>
        <v>5</v>
      </c>
      <c r="G52" s="1" t="str">
        <f t="shared" si="1"/>
        <v>6</v>
      </c>
      <c r="H52" t="str" cm="1">
        <f t="array" ref="H52" xml:space="preserve"> INDEX($D$13:$D$53, MATCH(TRUE, EXACT(G52, $C$13:$C$53), 0))</f>
        <v>ˊ</v>
      </c>
      <c r="I52"/>
      <c r="J52"/>
      <c r="K52" s="190">
        <v>40</v>
      </c>
      <c r="L52" s="209" t="s">
        <v>223</v>
      </c>
      <c r="M52" s="209" t="s">
        <v>229</v>
      </c>
      <c r="N52" s="210">
        <v>0</v>
      </c>
    </row>
    <row r="53" spans="2:14">
      <c r="B53">
        <f t="shared" si="0"/>
        <v>41</v>
      </c>
      <c r="C53" s="1" t="s">
        <v>229</v>
      </c>
      <c r="D53" s="1" t="s">
        <v>292</v>
      </c>
      <c r="F53" s="1" t="str">
        <f t="shared" si="2"/>
        <v>7</v>
      </c>
      <c r="G53" s="1" t="str">
        <f t="shared" si="1"/>
        <v>5</v>
      </c>
      <c r="H53" t="str" cm="1">
        <f t="array" ref="H53" xml:space="preserve"> INDEX($D$13:$D$53, MATCH(TRUE, EXACT(G53, $C$13:$C$53), 0))</f>
        <v>˫</v>
      </c>
      <c r="I53"/>
      <c r="J53"/>
      <c r="K53">
        <v>41</v>
      </c>
      <c r="M53" s="1"/>
    </row>
    <row r="54" spans="2:14">
      <c r="B54">
        <f t="shared" si="0"/>
        <v>42</v>
      </c>
      <c r="C54" s="1"/>
      <c r="D54" s="1"/>
      <c r="F54" s="1" t="str">
        <f t="shared" si="2"/>
        <v>0</v>
      </c>
      <c r="G54" s="1" t="str">
        <f t="shared" si="1"/>
        <v>7</v>
      </c>
      <c r="H54" t="str" cm="1">
        <f t="array" ref="H54" xml:space="preserve"> INDEX($D$13:$D$53, MATCH(TRUE, EXACT(G54, $C$13:$C$53), 0))</f>
        <v>．</v>
      </c>
      <c r="I54"/>
      <c r="J54"/>
      <c r="L54" s="1" t="s">
        <v>61</v>
      </c>
      <c r="M54" s="1" t="s">
        <v>68</v>
      </c>
    </row>
    <row r="55" spans="2:14">
      <c r="B55">
        <f t="shared" si="0"/>
        <v>43</v>
      </c>
      <c r="C55" s="1"/>
      <c r="D55" s="1"/>
      <c r="F55" s="1" t="str">
        <f t="shared" si="2"/>
        <v/>
      </c>
      <c r="G55" s="1" t="str">
        <f t="shared" si="1"/>
        <v/>
      </c>
      <c r="I55"/>
      <c r="J55"/>
      <c r="L55" s="1" t="s">
        <v>68</v>
      </c>
      <c r="M55" s="1" t="s">
        <v>70</v>
      </c>
    </row>
    <row r="56" spans="2:14">
      <c r="B56">
        <f t="shared" si="0"/>
        <v>44</v>
      </c>
      <c r="C56" s="1"/>
      <c r="D56" s="1"/>
      <c r="F56" s="1" t="str">
        <f t="shared" si="2"/>
        <v/>
      </c>
      <c r="G56" s="1" t="str">
        <f t="shared" si="1"/>
        <v/>
      </c>
      <c r="I56"/>
      <c r="J56"/>
      <c r="L56" s="1" t="s">
        <v>17</v>
      </c>
      <c r="M56" s="1" t="s">
        <v>65</v>
      </c>
    </row>
    <row r="57" spans="2:14">
      <c r="B57">
        <f t="shared" si="0"/>
        <v>45</v>
      </c>
      <c r="C57" s="1"/>
      <c r="D57" s="1"/>
      <c r="F57" s="1" t="str">
        <f t="shared" si="2"/>
        <v/>
      </c>
      <c r="G57" s="1" t="str">
        <f t="shared" si="1"/>
        <v/>
      </c>
      <c r="I57"/>
      <c r="J57"/>
      <c r="L57" s="1" t="s">
        <v>59</v>
      </c>
      <c r="M57" s="1" t="s">
        <v>61</v>
      </c>
    </row>
    <row r="58" spans="2:14">
      <c r="B58">
        <f t="shared" si="0"/>
        <v>46</v>
      </c>
      <c r="C58" s="1"/>
      <c r="D58" s="1"/>
      <c r="F58" s="1" t="str">
        <f t="shared" si="2"/>
        <v/>
      </c>
      <c r="G58" s="1" t="str">
        <f t="shared" si="1"/>
        <v/>
      </c>
      <c r="I58"/>
      <c r="J58"/>
      <c r="L58" s="1" t="s">
        <v>51</v>
      </c>
      <c r="M58" s="1" t="s">
        <v>53</v>
      </c>
    </row>
    <row r="59" spans="2:14">
      <c r="B59">
        <f t="shared" si="0"/>
        <v>47</v>
      </c>
      <c r="C59" s="1"/>
      <c r="D59" s="1"/>
      <c r="F59" s="1" t="str">
        <f t="shared" si="2"/>
        <v/>
      </c>
      <c r="G59" s="1" t="str">
        <f t="shared" si="1"/>
        <v/>
      </c>
      <c r="I59"/>
      <c r="J59"/>
      <c r="L59" s="1" t="s">
        <v>46</v>
      </c>
      <c r="M59" s="1" t="s">
        <v>48</v>
      </c>
    </row>
    <row r="60" spans="2:14">
      <c r="B60">
        <f t="shared" si="0"/>
        <v>48</v>
      </c>
      <c r="C60" s="1"/>
      <c r="D60" s="1"/>
      <c r="F60" s="1" t="str">
        <f t="shared" si="2"/>
        <v/>
      </c>
      <c r="G60" s="1" t="str">
        <f t="shared" si="1"/>
        <v/>
      </c>
      <c r="I60"/>
      <c r="J60"/>
      <c r="L60" s="1" t="s">
        <v>40</v>
      </c>
      <c r="M60" s="1" t="s">
        <v>42</v>
      </c>
    </row>
    <row r="61" spans="2:14">
      <c r="B61">
        <f t="shared" si="0"/>
        <v>49</v>
      </c>
      <c r="C61" s="1"/>
      <c r="D61" s="1"/>
      <c r="F61" s="1" t="str">
        <f t="shared" si="2"/>
        <v/>
      </c>
      <c r="G61" s="1" t="str">
        <f t="shared" si="1"/>
        <v/>
      </c>
      <c r="I61"/>
      <c r="J61"/>
      <c r="L61" s="1" t="s">
        <v>26</v>
      </c>
      <c r="M61" s="1" t="s">
        <v>28</v>
      </c>
    </row>
    <row r="62" spans="2:14">
      <c r="B62">
        <f t="shared" si="0"/>
        <v>50</v>
      </c>
      <c r="C62" s="1"/>
      <c r="D62" s="1"/>
      <c r="F62" s="1" t="str">
        <f t="shared" si="2"/>
        <v/>
      </c>
      <c r="G62" s="1" t="str">
        <f t="shared" si="1"/>
        <v/>
      </c>
      <c r="I62"/>
      <c r="J62"/>
      <c r="L62" s="1" t="s">
        <v>21</v>
      </c>
      <c r="M62" s="1" t="s">
        <v>23</v>
      </c>
    </row>
    <row r="63" spans="2:14">
      <c r="B63">
        <f t="shared" si="0"/>
        <v>51</v>
      </c>
      <c r="C63" s="1"/>
      <c r="D63" s="1"/>
      <c r="F63" s="1" t="str">
        <f t="shared" si="2"/>
        <v/>
      </c>
      <c r="G63" s="1" t="str">
        <f t="shared" si="1"/>
        <v/>
      </c>
      <c r="I63"/>
      <c r="J63"/>
      <c r="L63" s="1" t="s">
        <v>15</v>
      </c>
      <c r="M63" s="1" t="s">
        <v>17</v>
      </c>
    </row>
    <row r="64" spans="2:14">
      <c r="L64" s="1" t="s">
        <v>12</v>
      </c>
      <c r="M64" s="1" t="s">
        <v>14</v>
      </c>
    </row>
    <row r="65" spans="12:13">
      <c r="L65" s="1" t="s">
        <v>9</v>
      </c>
      <c r="M65" s="1" t="s"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C61-9F23-4BA7-9451-FB80B66380B1}">
  <dimension ref="B2:AA63"/>
  <sheetViews>
    <sheetView tabSelected="1" topLeftCell="A33" workbookViewId="0">
      <selection activeCell="L51" sqref="L51"/>
    </sheetView>
  </sheetViews>
  <sheetFormatPr defaultRowHeight="21"/>
  <cols>
    <col min="3" max="3" width="9.69921875" bestFit="1" customWidth="1"/>
  </cols>
  <sheetData>
    <row r="2" spans="2:27">
      <c r="B2" s="9" t="s">
        <v>287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7">
      <c r="B4" t="s">
        <v>2</v>
      </c>
      <c r="C4">
        <f xml:space="preserve"> FIND("|", $B$2)</f>
        <v>7</v>
      </c>
      <c r="E4" t="s">
        <v>3</v>
      </c>
      <c r="F4">
        <f xml:space="preserve"> LEN(B2)</f>
        <v>91</v>
      </c>
    </row>
    <row r="5" spans="2:27">
      <c r="B5" t="s">
        <v>2</v>
      </c>
      <c r="C5">
        <f xml:space="preserve"> FIND("|", $B$2, C4+1)</f>
        <v>49</v>
      </c>
      <c r="E5" t="s">
        <v>1</v>
      </c>
      <c r="F5">
        <f>C5 - C4 -1</f>
        <v>41</v>
      </c>
    </row>
    <row r="6" spans="2:27">
      <c r="B6" t="s">
        <v>2</v>
      </c>
      <c r="C6">
        <f xml:space="preserve"> FIND("|", $B$2, C5+1)</f>
        <v>91</v>
      </c>
      <c r="E6" t="s">
        <v>0</v>
      </c>
      <c r="F6">
        <f>C6 - C5 -1</f>
        <v>41</v>
      </c>
    </row>
    <row r="10" spans="2:27" ht="27.75">
      <c r="B10" t="s">
        <v>1</v>
      </c>
      <c r="C10" s="207" t="str">
        <f xml:space="preserve"> MID($B$2,C4+1, F5)</f>
        <v>1qaz2wsxedcrfvtgbyhnujm8ik,9ol.0p;/-43657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7" ht="27.75">
      <c r="B11" t="s">
        <v>0</v>
      </c>
      <c r="C11" s="208" t="str">
        <f xml:space="preserve"> MID($B$2,C5+1, F6)</f>
        <v>ㄅㄆㄇㆠㄉㄊㄋㄌㄍㄎㄏㄐㄑㄒㆣㄫㆡㄗㄘㄙㄧㄨㆬㄚㆦㄜㆰㄞㆤㄠㆲㄢㄣㄤㆭｎˋ˪ˊ˫．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7" ht="23.25">
      <c r="B13">
        <f t="shared" ref="B13:B63" si="0" xml:space="preserve"> ROW() -12</f>
        <v>1</v>
      </c>
      <c r="C13" s="1" t="str">
        <f t="shared" ref="C13:C63" si="1" xml:space="preserve"> MID($C$10, $B13, 1)</f>
        <v>1</v>
      </c>
      <c r="D13" s="1" t="str">
        <f t="shared" ref="D13:D63" si="2" xml:space="preserve"> MID($C$11, $B13, 1)</f>
        <v>ㄅ</v>
      </c>
      <c r="F13" t="s">
        <v>219</v>
      </c>
      <c r="G13" t="s">
        <v>112</v>
      </c>
      <c r="I13" t="s">
        <v>112</v>
      </c>
      <c r="J13" t="s">
        <v>34</v>
      </c>
      <c r="L13" s="205" t="str">
        <f xml:space="preserve"> "- ""xlit|" &amp; _xlfn.CONCAT(F$13:F$49) &amp; "|" &amp; _xlfn.CONCAT(G$13:G$49) &amp; "|"""</f>
        <v>- "xlit|1!qa2wsxeEd?cyhnbujm8ik,9l0p;/-.43657|ㄅㆠㄆㄇㄉㄊㄋㄌㄍㆣㄎㄥㄏㄗㄘㄙㄖㄧㄨㄇㄚㆦㄜㄝㄞㄠㄢㄣㄤㄥㄦｎˋ'ˇ\"．|"</v>
      </c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</row>
    <row r="14" spans="2:27">
      <c r="B14">
        <f t="shared" si="0"/>
        <v>2</v>
      </c>
      <c r="C14" s="1" t="str">
        <f t="shared" si="1"/>
        <v>q</v>
      </c>
      <c r="D14" s="1" t="str">
        <f t="shared" si="2"/>
        <v>ㄆ</v>
      </c>
      <c r="F14" t="s">
        <v>122</v>
      </c>
      <c r="G14" s="204" t="s">
        <v>110</v>
      </c>
      <c r="I14" t="s">
        <v>108</v>
      </c>
      <c r="J14" t="s">
        <v>146</v>
      </c>
    </row>
    <row r="15" spans="2:27">
      <c r="B15">
        <f t="shared" si="0"/>
        <v>3</v>
      </c>
      <c r="C15" s="1" t="str">
        <f t="shared" si="1"/>
        <v>a</v>
      </c>
      <c r="D15" s="1" t="str">
        <f t="shared" si="2"/>
        <v>ㄇ</v>
      </c>
      <c r="F15" t="s">
        <v>109</v>
      </c>
      <c r="G15" t="s">
        <v>108</v>
      </c>
      <c r="I15" t="s">
        <v>106</v>
      </c>
      <c r="J15" t="s">
        <v>37</v>
      </c>
    </row>
    <row r="16" spans="2:27">
      <c r="B16">
        <f t="shared" si="0"/>
        <v>4</v>
      </c>
      <c r="C16" s="1" t="str">
        <f t="shared" si="1"/>
        <v>z</v>
      </c>
      <c r="D16" s="1" t="str">
        <f t="shared" si="2"/>
        <v>ㆠ</v>
      </c>
      <c r="F16" t="s">
        <v>66</v>
      </c>
      <c r="G16" t="s">
        <v>106</v>
      </c>
      <c r="I16" t="s">
        <v>105</v>
      </c>
      <c r="J16" t="s">
        <v>104</v>
      </c>
    </row>
    <row r="17" spans="2:10">
      <c r="B17">
        <f t="shared" si="0"/>
        <v>5</v>
      </c>
      <c r="C17" s="1" t="str">
        <f t="shared" si="1"/>
        <v>2</v>
      </c>
      <c r="D17" s="1" t="str">
        <f t="shared" si="2"/>
        <v>ㄉ</v>
      </c>
      <c r="F17" t="s">
        <v>220</v>
      </c>
      <c r="G17" t="s">
        <v>105</v>
      </c>
      <c r="I17" t="s">
        <v>103</v>
      </c>
      <c r="J17" t="s">
        <v>145</v>
      </c>
    </row>
    <row r="18" spans="2:10">
      <c r="B18">
        <f t="shared" si="0"/>
        <v>6</v>
      </c>
      <c r="C18" s="1" t="str">
        <f t="shared" si="1"/>
        <v>w</v>
      </c>
      <c r="D18" s="1" t="str">
        <f t="shared" si="2"/>
        <v>ㄊ</v>
      </c>
      <c r="F18" t="s">
        <v>26</v>
      </c>
      <c r="G18" t="s">
        <v>103</v>
      </c>
      <c r="I18" t="s">
        <v>101</v>
      </c>
      <c r="J18" t="s">
        <v>87</v>
      </c>
    </row>
    <row r="19" spans="2:10">
      <c r="B19">
        <f t="shared" si="0"/>
        <v>7</v>
      </c>
      <c r="C19" s="1" t="str">
        <f t="shared" si="1"/>
        <v>s</v>
      </c>
      <c r="D19" s="1" t="str">
        <f t="shared" si="2"/>
        <v>ㄋ</v>
      </c>
      <c r="F19" t="s">
        <v>85</v>
      </c>
      <c r="G19" t="s">
        <v>101</v>
      </c>
      <c r="I19" t="s">
        <v>100</v>
      </c>
      <c r="J19" t="s">
        <v>45</v>
      </c>
    </row>
    <row r="20" spans="2:10">
      <c r="B20">
        <f t="shared" si="0"/>
        <v>8</v>
      </c>
      <c r="C20" s="1" t="str">
        <f t="shared" si="1"/>
        <v>x</v>
      </c>
      <c r="D20" s="1" t="str">
        <f t="shared" si="2"/>
        <v>ㄌ</v>
      </c>
      <c r="F20" t="s">
        <v>43</v>
      </c>
      <c r="G20" t="s">
        <v>100</v>
      </c>
      <c r="I20" t="s">
        <v>99</v>
      </c>
      <c r="J20" t="s">
        <v>58</v>
      </c>
    </row>
    <row r="21" spans="2:10">
      <c r="B21">
        <f t="shared" si="0"/>
        <v>9</v>
      </c>
      <c r="C21" s="1" t="str">
        <f t="shared" si="1"/>
        <v>e</v>
      </c>
      <c r="D21" s="1" t="str">
        <f t="shared" si="2"/>
        <v>ㄍ</v>
      </c>
      <c r="F21" t="s">
        <v>54</v>
      </c>
      <c r="G21" t="s">
        <v>99</v>
      </c>
      <c r="I21" t="s">
        <v>95</v>
      </c>
      <c r="J21" t="s">
        <v>138</v>
      </c>
    </row>
    <row r="22" spans="2:10">
      <c r="B22">
        <f t="shared" si="0"/>
        <v>10</v>
      </c>
      <c r="C22" s="1" t="str">
        <f t="shared" si="1"/>
        <v>d</v>
      </c>
      <c r="D22" s="1" t="str">
        <f t="shared" si="2"/>
        <v>ㄎ</v>
      </c>
      <c r="F22" t="s">
        <v>121</v>
      </c>
      <c r="G22" s="204" t="s">
        <v>98</v>
      </c>
      <c r="I22" t="s">
        <v>27</v>
      </c>
      <c r="J22" t="s">
        <v>241</v>
      </c>
    </row>
    <row r="23" spans="2:10">
      <c r="B23">
        <f t="shared" si="0"/>
        <v>11</v>
      </c>
      <c r="C23" s="1" t="str">
        <f t="shared" si="1"/>
        <v>c</v>
      </c>
      <c r="D23" s="1" t="str">
        <f t="shared" si="2"/>
        <v>ㄏ</v>
      </c>
      <c r="F23" t="s">
        <v>96</v>
      </c>
      <c r="G23" t="s">
        <v>95</v>
      </c>
      <c r="I23" t="s">
        <v>92</v>
      </c>
      <c r="J23" t="s">
        <v>245</v>
      </c>
    </row>
    <row r="24" spans="2:10">
      <c r="B24">
        <f t="shared" si="0"/>
        <v>12</v>
      </c>
      <c r="C24" s="1" t="str">
        <f t="shared" si="1"/>
        <v>r</v>
      </c>
      <c r="D24" s="1" t="str">
        <f t="shared" si="2"/>
        <v>ㄐ</v>
      </c>
      <c r="F24" t="s">
        <v>309</v>
      </c>
      <c r="G24" s="204" t="s">
        <v>169</v>
      </c>
      <c r="H24" t="s">
        <v>27</v>
      </c>
      <c r="I24" t="s">
        <v>89</v>
      </c>
      <c r="J24" t="s">
        <v>247</v>
      </c>
    </row>
    <row r="25" spans="2:10">
      <c r="B25">
        <f t="shared" si="0"/>
        <v>13</v>
      </c>
      <c r="C25" s="1" t="str">
        <f t="shared" si="1"/>
        <v>f</v>
      </c>
      <c r="D25" s="1" t="str">
        <f t="shared" si="2"/>
        <v>ㄑ</v>
      </c>
      <c r="F25" t="s">
        <v>88</v>
      </c>
      <c r="G25" t="s">
        <v>93</v>
      </c>
      <c r="I25" t="s">
        <v>86</v>
      </c>
      <c r="J25" t="s">
        <v>85</v>
      </c>
    </row>
    <row r="26" spans="2:10">
      <c r="B26">
        <f t="shared" si="0"/>
        <v>14</v>
      </c>
      <c r="C26" s="1" t="str">
        <f t="shared" si="1"/>
        <v>v</v>
      </c>
      <c r="D26" s="1" t="str">
        <f t="shared" si="2"/>
        <v>ㄒ</v>
      </c>
      <c r="F26" t="s">
        <v>49</v>
      </c>
      <c r="G26" t="s">
        <v>92</v>
      </c>
      <c r="I26" t="s">
        <v>171</v>
      </c>
      <c r="J26" t="s">
        <v>73</v>
      </c>
    </row>
    <row r="27" spans="2:10">
      <c r="B27">
        <f t="shared" si="0"/>
        <v>15</v>
      </c>
      <c r="C27" s="1" t="str">
        <f t="shared" si="1"/>
        <v>t</v>
      </c>
      <c r="D27" s="1" t="str">
        <f t="shared" si="2"/>
        <v>ㆣ</v>
      </c>
      <c r="F27" t="s">
        <v>90</v>
      </c>
      <c r="G27" t="s">
        <v>89</v>
      </c>
      <c r="I27" t="s">
        <v>93</v>
      </c>
      <c r="J27" t="s">
        <v>90</v>
      </c>
    </row>
    <row r="28" spans="2:10">
      <c r="B28">
        <f t="shared" si="0"/>
        <v>16</v>
      </c>
      <c r="C28" s="1" t="str">
        <f t="shared" si="1"/>
        <v>g</v>
      </c>
      <c r="D28" s="1" t="str">
        <f t="shared" si="2"/>
        <v>ㄫ</v>
      </c>
      <c r="F28" t="s">
        <v>87</v>
      </c>
      <c r="G28" t="s">
        <v>86</v>
      </c>
      <c r="I28" t="s">
        <v>75</v>
      </c>
      <c r="J28" t="s">
        <v>63</v>
      </c>
    </row>
    <row r="29" spans="2:10">
      <c r="B29">
        <f t="shared" si="0"/>
        <v>17</v>
      </c>
      <c r="C29" s="1" t="str">
        <f t="shared" si="1"/>
        <v>b</v>
      </c>
      <c r="D29" s="1" t="str">
        <f t="shared" si="2"/>
        <v>ㆡ</v>
      </c>
      <c r="F29" t="s">
        <v>84</v>
      </c>
      <c r="G29" s="204" t="str">
        <f>I26</f>
        <v>ㄖ</v>
      </c>
      <c r="I29" t="s">
        <v>72</v>
      </c>
      <c r="J29" t="s">
        <v>71</v>
      </c>
    </row>
    <row r="30" spans="2:10">
      <c r="B30">
        <f t="shared" si="0"/>
        <v>18</v>
      </c>
      <c r="C30" s="1" t="str">
        <f t="shared" si="1"/>
        <v>y</v>
      </c>
      <c r="D30" s="1" t="str">
        <f t="shared" si="2"/>
        <v>ㄗ</v>
      </c>
      <c r="F30" t="s">
        <v>71</v>
      </c>
      <c r="G30" t="s">
        <v>75</v>
      </c>
      <c r="I30" t="s">
        <v>67</v>
      </c>
      <c r="J30" t="s">
        <v>66</v>
      </c>
    </row>
    <row r="31" spans="2:10">
      <c r="B31">
        <f t="shared" si="0"/>
        <v>19</v>
      </c>
      <c r="C31" s="1" t="str">
        <f t="shared" si="1"/>
        <v>h</v>
      </c>
      <c r="D31" s="1" t="str">
        <f t="shared" si="2"/>
        <v>ㄘ</v>
      </c>
      <c r="F31" t="s">
        <v>73</v>
      </c>
      <c r="G31" t="s">
        <v>72</v>
      </c>
      <c r="I31" t="s">
        <v>207</v>
      </c>
      <c r="J31" t="s">
        <v>184</v>
      </c>
    </row>
    <row r="32" spans="2:10">
      <c r="B32">
        <f t="shared" si="0"/>
        <v>20</v>
      </c>
      <c r="C32" s="1" t="str">
        <f t="shared" si="1"/>
        <v>n</v>
      </c>
      <c r="D32" s="1" t="str">
        <f t="shared" si="2"/>
        <v>ㄙ</v>
      </c>
      <c r="F32" t="s">
        <v>37</v>
      </c>
      <c r="G32" s="204" t="str">
        <f>I15</f>
        <v>ㄇ</v>
      </c>
      <c r="I32" t="s">
        <v>57</v>
      </c>
      <c r="J32" t="s">
        <v>25</v>
      </c>
    </row>
    <row r="33" spans="2:10">
      <c r="B33">
        <f t="shared" si="0"/>
        <v>21</v>
      </c>
      <c r="C33" s="1" t="str">
        <f t="shared" si="1"/>
        <v>u</v>
      </c>
      <c r="D33" s="1" t="str">
        <f t="shared" si="2"/>
        <v>ㄧ</v>
      </c>
      <c r="F33" t="s">
        <v>221</v>
      </c>
      <c r="G33" t="s">
        <v>67</v>
      </c>
      <c r="I33" t="s">
        <v>181</v>
      </c>
      <c r="J33" t="s">
        <v>54</v>
      </c>
    </row>
    <row r="34" spans="2:10">
      <c r="B34">
        <f t="shared" si="0"/>
        <v>22</v>
      </c>
      <c r="C34" s="1" t="str">
        <f t="shared" si="1"/>
        <v>j</v>
      </c>
      <c r="D34" s="1" t="str">
        <f t="shared" si="2"/>
        <v>ㄨ</v>
      </c>
      <c r="F34" t="s">
        <v>63</v>
      </c>
      <c r="G34" t="s">
        <v>207</v>
      </c>
      <c r="I34" t="s">
        <v>50</v>
      </c>
      <c r="J34" t="s">
        <v>188</v>
      </c>
    </row>
    <row r="35" spans="2:10">
      <c r="B35">
        <f t="shared" si="0"/>
        <v>23</v>
      </c>
      <c r="C35" s="1" t="str">
        <f t="shared" si="1"/>
        <v>m</v>
      </c>
      <c r="D35" s="1" t="str">
        <f t="shared" si="2"/>
        <v>ㆬ</v>
      </c>
      <c r="F35" t="s">
        <v>58</v>
      </c>
      <c r="G35" t="s">
        <v>57</v>
      </c>
      <c r="I35" t="s">
        <v>44</v>
      </c>
      <c r="J35" t="s">
        <v>191</v>
      </c>
    </row>
    <row r="36" spans="2:10">
      <c r="B36">
        <f t="shared" si="0"/>
        <v>24</v>
      </c>
      <c r="C36" s="1" t="str">
        <f t="shared" si="1"/>
        <v>8</v>
      </c>
      <c r="D36" s="1" t="str">
        <f t="shared" si="2"/>
        <v>ㄚ</v>
      </c>
      <c r="F36" t="s">
        <v>305</v>
      </c>
      <c r="G36" s="204" t="str">
        <f>I33</f>
        <v>ㄝ</v>
      </c>
      <c r="I36" t="s">
        <v>39</v>
      </c>
      <c r="J36" t="s">
        <v>187</v>
      </c>
    </row>
    <row r="37" spans="2:10">
      <c r="B37">
        <f t="shared" si="0"/>
        <v>25</v>
      </c>
      <c r="C37" s="1" t="str">
        <f t="shared" si="1"/>
        <v>i</v>
      </c>
      <c r="D37" s="1" t="str">
        <f t="shared" si="2"/>
        <v>ㆦ</v>
      </c>
      <c r="F37" t="s">
        <v>222</v>
      </c>
      <c r="G37" t="s">
        <v>50</v>
      </c>
      <c r="I37" t="s">
        <v>36</v>
      </c>
      <c r="J37" t="s">
        <v>37</v>
      </c>
    </row>
    <row r="38" spans="2:10">
      <c r="B38">
        <f t="shared" si="0"/>
        <v>26</v>
      </c>
      <c r="C38" s="1" t="str">
        <f t="shared" si="1"/>
        <v>k</v>
      </c>
      <c r="D38" s="1" t="str">
        <f t="shared" si="2"/>
        <v>ㄜ</v>
      </c>
      <c r="F38" t="s">
        <v>45</v>
      </c>
      <c r="G38" t="s">
        <v>44</v>
      </c>
      <c r="I38" t="s">
        <v>33</v>
      </c>
      <c r="J38" t="s">
        <v>87</v>
      </c>
    </row>
    <row r="39" spans="2:10">
      <c r="B39">
        <f t="shared" si="0"/>
        <v>27</v>
      </c>
      <c r="C39" s="1" t="str">
        <f t="shared" si="1"/>
        <v>,</v>
      </c>
      <c r="D39" s="1" t="str">
        <f t="shared" si="2"/>
        <v>ㆰ</v>
      </c>
      <c r="F39" t="s">
        <v>223</v>
      </c>
      <c r="G39" t="s">
        <v>39</v>
      </c>
      <c r="I39" t="s">
        <v>169</v>
      </c>
      <c r="J39" t="s">
        <v>260</v>
      </c>
    </row>
    <row r="40" spans="2:10">
      <c r="B40">
        <f t="shared" si="0"/>
        <v>28</v>
      </c>
      <c r="C40" s="1" t="str">
        <f t="shared" si="1"/>
        <v>9</v>
      </c>
      <c r="D40" s="1" t="str">
        <f t="shared" si="2"/>
        <v>ㄞ</v>
      </c>
      <c r="F40" t="s">
        <v>34</v>
      </c>
      <c r="G40" t="s">
        <v>33</v>
      </c>
      <c r="I40" t="s">
        <v>230</v>
      </c>
      <c r="J40" t="s">
        <v>201</v>
      </c>
    </row>
    <row r="41" spans="2:10">
      <c r="B41">
        <f t="shared" si="0"/>
        <v>29</v>
      </c>
      <c r="C41" s="1" t="str">
        <f t="shared" si="1"/>
        <v>o</v>
      </c>
      <c r="D41" s="1" t="str">
        <f t="shared" si="2"/>
        <v>ㆤ</v>
      </c>
      <c r="F41" t="s">
        <v>20</v>
      </c>
      <c r="G41" t="s">
        <v>19</v>
      </c>
      <c r="I41" t="s">
        <v>19</v>
      </c>
      <c r="J41" t="s">
        <v>200</v>
      </c>
    </row>
    <row r="42" spans="2:10">
      <c r="B42">
        <f t="shared" si="0"/>
        <v>30</v>
      </c>
      <c r="C42" s="1" t="str">
        <f t="shared" si="1"/>
        <v>l</v>
      </c>
      <c r="D42" s="1" t="str">
        <f t="shared" si="2"/>
        <v>ㄠ</v>
      </c>
      <c r="F42" t="s">
        <v>31</v>
      </c>
      <c r="G42" s="204" t="str">
        <f>I39</f>
        <v>ㄥ</v>
      </c>
      <c r="I42" t="s">
        <v>22</v>
      </c>
      <c r="J42" t="s">
        <v>199</v>
      </c>
    </row>
    <row r="43" spans="2:10">
      <c r="B43">
        <f t="shared" si="0"/>
        <v>31</v>
      </c>
      <c r="C43" s="1" t="str">
        <f t="shared" si="1"/>
        <v>.</v>
      </c>
      <c r="D43" s="1" t="str">
        <f t="shared" si="2"/>
        <v>ㆲ</v>
      </c>
      <c r="F43" t="s">
        <v>294</v>
      </c>
      <c r="G43" s="204" t="str">
        <f>I40</f>
        <v>ㄦ</v>
      </c>
      <c r="I43" t="s">
        <v>13</v>
      </c>
      <c r="J43" t="s">
        <v>195</v>
      </c>
    </row>
    <row r="44" spans="2:10">
      <c r="B44">
        <f t="shared" si="0"/>
        <v>32</v>
      </c>
      <c r="C44" s="1" t="str">
        <f t="shared" si="1"/>
        <v>0</v>
      </c>
      <c r="D44" s="1" t="str">
        <f t="shared" si="2"/>
        <v>ㄢ</v>
      </c>
      <c r="F44" t="s">
        <v>295</v>
      </c>
      <c r="G44" s="204" t="s">
        <v>286</v>
      </c>
      <c r="I44" t="s">
        <v>16</v>
      </c>
      <c r="J44" t="s">
        <v>197</v>
      </c>
    </row>
    <row r="45" spans="2:10">
      <c r="B45">
        <f t="shared" si="0"/>
        <v>33</v>
      </c>
      <c r="C45" s="1" t="str">
        <f t="shared" si="1"/>
        <v>p</v>
      </c>
      <c r="D45" s="1" t="str">
        <f t="shared" si="2"/>
        <v>ㄣ</v>
      </c>
      <c r="F45" t="s">
        <v>224</v>
      </c>
      <c r="G45" t="s">
        <v>6</v>
      </c>
      <c r="I45" t="s">
        <v>286</v>
      </c>
    </row>
    <row r="46" spans="2:10">
      <c r="B46">
        <f t="shared" si="0"/>
        <v>34</v>
      </c>
      <c r="C46" s="1" t="str">
        <f t="shared" si="1"/>
        <v>;</v>
      </c>
      <c r="D46" s="1" t="str">
        <f t="shared" si="2"/>
        <v>ㄤ</v>
      </c>
      <c r="F46" t="s">
        <v>225</v>
      </c>
      <c r="G46" t="s">
        <v>226</v>
      </c>
      <c r="I46" t="s">
        <v>7</v>
      </c>
      <c r="J46">
        <v>1</v>
      </c>
    </row>
    <row r="47" spans="2:10">
      <c r="B47">
        <f t="shared" si="0"/>
        <v>35</v>
      </c>
      <c r="C47" s="1" t="str">
        <f t="shared" si="1"/>
        <v>/</v>
      </c>
      <c r="D47" s="1" t="str">
        <f t="shared" si="2"/>
        <v>ㆭ</v>
      </c>
      <c r="F47" t="s">
        <v>227</v>
      </c>
      <c r="G47" t="s">
        <v>202</v>
      </c>
      <c r="I47" t="s">
        <v>6</v>
      </c>
      <c r="J47">
        <v>2</v>
      </c>
    </row>
    <row r="48" spans="2:10">
      <c r="B48">
        <f t="shared" si="0"/>
        <v>36</v>
      </c>
      <c r="C48" s="1" t="str">
        <f t="shared" si="1"/>
        <v>-</v>
      </c>
      <c r="D48" s="1" t="str">
        <f t="shared" si="2"/>
        <v>ｎ</v>
      </c>
      <c r="F48" t="s">
        <v>228</v>
      </c>
      <c r="G48" t="s">
        <v>310</v>
      </c>
      <c r="I48" s="181" t="s">
        <v>208</v>
      </c>
      <c r="J48">
        <v>3</v>
      </c>
    </row>
    <row r="49" spans="2:12">
      <c r="B49">
        <f t="shared" si="0"/>
        <v>37</v>
      </c>
      <c r="C49" s="1" t="str">
        <f t="shared" si="1"/>
        <v>4</v>
      </c>
      <c r="D49" s="1" t="str">
        <f t="shared" si="2"/>
        <v>ˋ</v>
      </c>
      <c r="F49" t="s">
        <v>229</v>
      </c>
      <c r="G49" t="s">
        <v>292</v>
      </c>
      <c r="I49" t="s">
        <v>202</v>
      </c>
      <c r="J49">
        <v>5</v>
      </c>
    </row>
    <row r="50" spans="2:12">
      <c r="B50">
        <f t="shared" si="0"/>
        <v>38</v>
      </c>
      <c r="C50" s="1" t="str">
        <f t="shared" si="1"/>
        <v>3</v>
      </c>
      <c r="D50" s="1" t="str">
        <f t="shared" si="2"/>
        <v>˪</v>
      </c>
      <c r="I50" t="s">
        <v>209</v>
      </c>
      <c r="J50">
        <v>7</v>
      </c>
    </row>
    <row r="51" spans="2:12" ht="23.25">
      <c r="B51">
        <f t="shared" si="0"/>
        <v>39</v>
      </c>
      <c r="C51" s="1" t="str">
        <f t="shared" si="1"/>
        <v>6</v>
      </c>
      <c r="D51" s="1" t="str">
        <f t="shared" si="2"/>
        <v>ˊ</v>
      </c>
      <c r="F51" t="s">
        <v>301</v>
      </c>
      <c r="G51" t="s">
        <v>74</v>
      </c>
      <c r="I51" t="s">
        <v>4</v>
      </c>
      <c r="J51" t="s">
        <v>266</v>
      </c>
      <c r="L51" s="205" t="str">
        <f xml:space="preserve"> "- ""xlit|" &amp; _xlfn.CONCAT(F$13:F$43, F$51:F$57, F$44:F$49) &amp; "|" &amp; _xlfn.CONCAT(G$13:G$43, G$51:G$57, G$44:G$49) &amp; "|"""</f>
        <v>- "xlit|1!qa2wsxeEd?cyhnbujm8ik,9l0p;/-UJ*I&lt;(L.43657|ㄅㆠㄆㄇㄉㄊㄋㄌㄍㆣㄎㄥㄏㄗㄘㄙㄖㄧㄨㄇㄚㆦㄜㄝㄞㄠㄢㄣㄤㄥㄦㆪㆫㆩㆧㆥㆮㆯｎˋ'ˇ\"．|"</v>
      </c>
    </row>
    <row r="52" spans="2:12">
      <c r="B52">
        <f t="shared" si="0"/>
        <v>40</v>
      </c>
      <c r="C52" s="1" t="str">
        <f t="shared" si="1"/>
        <v>5</v>
      </c>
      <c r="D52" s="1" t="str">
        <f t="shared" si="2"/>
        <v>˫</v>
      </c>
      <c r="F52" t="s">
        <v>302</v>
      </c>
      <c r="G52" t="s">
        <v>69</v>
      </c>
      <c r="I52" t="s">
        <v>74</v>
      </c>
      <c r="J52" t="s">
        <v>272</v>
      </c>
    </row>
    <row r="53" spans="2:12">
      <c r="B53">
        <f t="shared" si="0"/>
        <v>41</v>
      </c>
      <c r="C53" s="1" t="str">
        <f t="shared" si="1"/>
        <v>7</v>
      </c>
      <c r="D53" s="1" t="str">
        <f t="shared" si="2"/>
        <v>．</v>
      </c>
      <c r="F53" t="s">
        <v>303</v>
      </c>
      <c r="G53" t="s">
        <v>64</v>
      </c>
      <c r="I53" t="s">
        <v>69</v>
      </c>
      <c r="J53" t="s">
        <v>274</v>
      </c>
    </row>
    <row r="54" spans="2:12">
      <c r="B54">
        <f t="shared" si="0"/>
        <v>42</v>
      </c>
      <c r="C54" s="1" t="str">
        <f t="shared" si="1"/>
        <v/>
      </c>
      <c r="D54" s="1" t="str">
        <f t="shared" si="2"/>
        <v/>
      </c>
      <c r="F54" t="s">
        <v>304</v>
      </c>
      <c r="G54" t="s">
        <v>60</v>
      </c>
      <c r="I54" t="s">
        <v>64</v>
      </c>
      <c r="J54" t="s">
        <v>275</v>
      </c>
    </row>
    <row r="55" spans="2:12">
      <c r="B55">
        <f t="shared" si="0"/>
        <v>43</v>
      </c>
      <c r="C55" s="1" t="str">
        <f t="shared" si="1"/>
        <v/>
      </c>
      <c r="D55" s="1" t="str">
        <f t="shared" si="2"/>
        <v/>
      </c>
      <c r="F55" t="s">
        <v>308</v>
      </c>
      <c r="G55" t="s">
        <v>52</v>
      </c>
      <c r="I55" t="s">
        <v>60</v>
      </c>
      <c r="J55" t="s">
        <v>279</v>
      </c>
    </row>
    <row r="56" spans="2:12">
      <c r="B56">
        <f t="shared" si="0"/>
        <v>44</v>
      </c>
      <c r="C56" s="1" t="str">
        <f t="shared" si="1"/>
        <v/>
      </c>
      <c r="D56" s="1" t="str">
        <f t="shared" si="2"/>
        <v/>
      </c>
      <c r="F56" t="s">
        <v>306</v>
      </c>
      <c r="G56" t="s">
        <v>47</v>
      </c>
      <c r="I56" t="s">
        <v>52</v>
      </c>
      <c r="J56" t="s">
        <v>276</v>
      </c>
    </row>
    <row r="57" spans="2:12">
      <c r="B57">
        <f t="shared" si="0"/>
        <v>45</v>
      </c>
      <c r="C57" s="1" t="str">
        <f t="shared" si="1"/>
        <v/>
      </c>
      <c r="D57" s="1" t="str">
        <f t="shared" si="2"/>
        <v/>
      </c>
      <c r="F57" t="s">
        <v>307</v>
      </c>
      <c r="G57" t="s">
        <v>41</v>
      </c>
      <c r="I57" t="s">
        <v>47</v>
      </c>
      <c r="J57" t="s">
        <v>282</v>
      </c>
    </row>
    <row r="58" spans="2:12">
      <c r="B58">
        <f t="shared" si="0"/>
        <v>46</v>
      </c>
      <c r="C58" s="1" t="str">
        <f t="shared" si="1"/>
        <v/>
      </c>
      <c r="D58" s="1" t="str">
        <f t="shared" si="2"/>
        <v/>
      </c>
      <c r="I58" t="s">
        <v>41</v>
      </c>
      <c r="J58" t="s">
        <v>284</v>
      </c>
    </row>
    <row r="59" spans="2:12">
      <c r="B59">
        <f t="shared" si="0"/>
        <v>47</v>
      </c>
      <c r="C59" s="1" t="str">
        <f t="shared" si="1"/>
        <v/>
      </c>
      <c r="D59" s="1" t="str">
        <f t="shared" si="2"/>
        <v/>
      </c>
    </row>
    <row r="60" spans="2:12">
      <c r="B60">
        <f t="shared" si="0"/>
        <v>48</v>
      </c>
      <c r="C60" s="1" t="str">
        <f t="shared" si="1"/>
        <v/>
      </c>
      <c r="D60" s="1" t="str">
        <f t="shared" si="2"/>
        <v/>
      </c>
    </row>
    <row r="61" spans="2:12">
      <c r="B61">
        <f t="shared" si="0"/>
        <v>49</v>
      </c>
      <c r="C61" s="1" t="str">
        <f t="shared" si="1"/>
        <v/>
      </c>
      <c r="D61" s="1" t="str">
        <f t="shared" si="2"/>
        <v/>
      </c>
      <c r="F61" t="s">
        <v>56</v>
      </c>
      <c r="G61" t="s">
        <v>16</v>
      </c>
    </row>
    <row r="62" spans="2:12">
      <c r="B62">
        <f t="shared" si="0"/>
        <v>50</v>
      </c>
      <c r="C62" s="1" t="str">
        <f t="shared" si="1"/>
        <v/>
      </c>
      <c r="D62" s="1" t="str">
        <f t="shared" si="2"/>
        <v/>
      </c>
      <c r="F62" t="s">
        <v>291</v>
      </c>
      <c r="G62" t="s">
        <v>22</v>
      </c>
    </row>
    <row r="63" spans="2:12">
      <c r="B63">
        <f t="shared" si="0"/>
        <v>51</v>
      </c>
      <c r="C63" s="1" t="str">
        <f t="shared" si="1"/>
        <v/>
      </c>
      <c r="D63" s="1" t="str">
        <f t="shared" si="2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 135拼音-鍵盤設計</vt:lpstr>
      <vt:lpstr>拼音字母編碼與按鍵對映</vt:lpstr>
      <vt:lpstr>按鍵與注音符號對映</vt:lpstr>
      <vt:lpstr>RIME設計表</vt:lpstr>
      <vt:lpstr>RIME設計表 (2)</vt:lpstr>
      <vt:lpstr>拼音字母編碼與按鍵對映 (2)</vt:lpstr>
      <vt:lpstr>按鍵與注音符號對映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2024-08-14T08:40:48Z</dcterms:created>
  <dcterms:modified xsi:type="dcterms:W3CDTF">2024-08-17T15:06:07Z</dcterms:modified>
</cp:coreProperties>
</file>